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cozhang\Documents\model template\"/>
    </mc:Choice>
  </mc:AlternateContent>
  <xr:revisionPtr revIDLastSave="0" documentId="8_{50AC6363-CD3F-4FCB-9A84-8926F44212EA}" xr6:coauthVersionLast="47" xr6:coauthVersionMax="47" xr10:uidLastSave="{00000000-0000-0000-0000-000000000000}"/>
  <bookViews>
    <workbookView xWindow="1485" yWindow="2205" windowWidth="21600" windowHeight="11235" tabRatio="599" firstSheet="1" activeTab="3" xr2:uid="{FF1E975C-0D4F-A74D-B8A0-94A67EFF6045}"/>
  </bookViews>
  <sheets>
    <sheet name="waterfall (3)" sheetId="15" r:id="rId1"/>
    <sheet name="waterfall (2)" sheetId="14" r:id="rId2"/>
    <sheet name="pool method" sheetId="1" r:id="rId3"/>
    <sheet name="3.2026" sheetId="29" r:id="rId4"/>
    <sheet name="achv243 prorata" sheetId="5" r:id="rId5"/>
    <sheet name="SL" sheetId="2" r:id="rId6"/>
    <sheet name="loan method" sheetId="3" r:id="rId7"/>
    <sheet name="pool method (2)" sheetId="4" r:id="rId8"/>
    <sheet name="Worksheet" sheetId="8" r:id="rId9"/>
    <sheet name="wa calc" sheetId="7" r:id="rId10"/>
    <sheet name="notes random wisdom" sheetId="11" r:id="rId11"/>
    <sheet name="legal payrule" sheetId="12" r:id="rId12"/>
    <sheet name="waterfall" sheetId="6" r:id="rId13"/>
    <sheet name="TIMING CURVE" sheetId="18" r:id="rId14"/>
    <sheet name="modeling language" sheetId="19" r:id="rId15"/>
    <sheet name="Levered return" sheetId="21" r:id="rId16"/>
    <sheet name="ramps" sheetId="25" r:id="rId17"/>
    <sheet name="SCLP TIMING CURVE" sheetId="23" r:id="rId18"/>
    <sheet name="Sheet1" sheetId="28" r:id="rId19"/>
    <sheet name="accrud int" sheetId="26" r:id="rId20"/>
    <sheet name="Ob term" sheetId="27" r:id="rId21"/>
    <sheet name="isl px model" sheetId="24" r:id="rId22"/>
  </sheets>
  <calcPr calcId="191029" calcMode="autoNoTable"/>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1" l="1"/>
  <c r="F1" i="1"/>
  <c r="D76" i="7" l="1"/>
  <c r="I3" i="11"/>
  <c r="F2" i="11"/>
  <c r="F1" i="11"/>
  <c r="N4" i="23"/>
  <c r="M1" i="23"/>
  <c r="F13" i="2"/>
  <c r="F12" i="2"/>
  <c r="L12" i="2"/>
  <c r="L6" i="2"/>
  <c r="P79" i="27"/>
  <c r="P8" i="27"/>
  <c r="P9" i="27"/>
  <c r="P10" i="27"/>
  <c r="P11" i="27"/>
  <c r="P12" i="27"/>
  <c r="P13" i="27"/>
  <c r="P14" i="27"/>
  <c r="P15" i="27"/>
  <c r="P16" i="27"/>
  <c r="P17" i="27"/>
  <c r="P18" i="27"/>
  <c r="P19" i="27"/>
  <c r="P20" i="27"/>
  <c r="P21" i="27"/>
  <c r="P22" i="27"/>
  <c r="P23" i="27"/>
  <c r="P24" i="27"/>
  <c r="P25" i="27"/>
  <c r="P26" i="27"/>
  <c r="P27" i="27"/>
  <c r="P28" i="27"/>
  <c r="P29" i="27"/>
  <c r="P30" i="27"/>
  <c r="P31" i="27"/>
  <c r="P32" i="27"/>
  <c r="P33" i="27"/>
  <c r="P34" i="27"/>
  <c r="P35" i="27"/>
  <c r="P36" i="27"/>
  <c r="P37" i="27"/>
  <c r="P38" i="27"/>
  <c r="P39" i="27"/>
  <c r="P40" i="27"/>
  <c r="P41" i="27"/>
  <c r="P42" i="27"/>
  <c r="P43" i="27"/>
  <c r="P44" i="27"/>
  <c r="P45" i="27"/>
  <c r="P46" i="27"/>
  <c r="P47" i="27"/>
  <c r="P48" i="27"/>
  <c r="P49" i="27"/>
  <c r="P50" i="27"/>
  <c r="P51" i="27"/>
  <c r="P52" i="27"/>
  <c r="P53" i="27"/>
  <c r="P54" i="27"/>
  <c r="P55" i="27"/>
  <c r="P56" i="27"/>
  <c r="P57" i="27"/>
  <c r="P58" i="27"/>
  <c r="P59" i="27"/>
  <c r="P60" i="27"/>
  <c r="P61" i="27"/>
  <c r="P62" i="27"/>
  <c r="P63" i="27"/>
  <c r="P64" i="27"/>
  <c r="P65" i="27"/>
  <c r="P66" i="27"/>
  <c r="P67" i="27"/>
  <c r="P68" i="27"/>
  <c r="P69" i="27"/>
  <c r="P70" i="27"/>
  <c r="P71" i="27"/>
  <c r="P72" i="27"/>
  <c r="P73" i="27"/>
  <c r="P74" i="27"/>
  <c r="P75" i="27"/>
  <c r="P76" i="27"/>
  <c r="P77" i="27"/>
  <c r="P78" i="27"/>
  <c r="P80" i="27"/>
  <c r="P81" i="27"/>
  <c r="P82" i="27"/>
  <c r="P83" i="27"/>
  <c r="P84" i="27"/>
  <c r="P85" i="27"/>
  <c r="P86" i="27"/>
  <c r="P87" i="27"/>
  <c r="P88" i="27"/>
  <c r="P89" i="27"/>
  <c r="P90" i="27"/>
  <c r="P91" i="27"/>
  <c r="P7" i="27"/>
  <c r="V26" i="27"/>
  <c r="V25" i="27"/>
  <c r="I8" i="27"/>
  <c r="I7" i="27"/>
  <c r="N10" i="27"/>
  <c r="H4" i="27"/>
  <c r="M45" i="2" l="1"/>
  <c r="N42" i="2"/>
  <c r="M43" i="2"/>
  <c r="M42" i="2"/>
  <c r="M41" i="2"/>
  <c r="M33" i="2"/>
  <c r="M34" i="2"/>
  <c r="M35" i="2"/>
  <c r="M36" i="2"/>
  <c r="M37" i="2"/>
  <c r="M38" i="2"/>
  <c r="M39" i="2"/>
  <c r="M40" i="2"/>
  <c r="M32" i="2"/>
  <c r="I33" i="2"/>
  <c r="I31" i="2"/>
  <c r="I24" i="2"/>
  <c r="I23" i="2"/>
  <c r="I22" i="2"/>
  <c r="K22" i="2"/>
  <c r="N24" i="2" s="1"/>
  <c r="N23" i="2"/>
  <c r="K23" i="2"/>
  <c r="K19" i="2"/>
  <c r="N17" i="2"/>
  <c r="K17" i="2"/>
  <c r="K18" i="2"/>
  <c r="I18" i="2"/>
  <c r="K16" i="2"/>
  <c r="I17" i="2"/>
  <c r="I16" i="2"/>
  <c r="C8" i="1"/>
  <c r="D10" i="1"/>
  <c r="F13" i="27"/>
  <c r="F11" i="27"/>
  <c r="I11" i="27"/>
  <c r="K11" i="27" s="1"/>
  <c r="I13" i="27"/>
  <c r="E5" i="23"/>
  <c r="M5" i="23"/>
  <c r="M6" i="23"/>
  <c r="M7" i="23"/>
  <c r="M8" i="23"/>
  <c r="M9" i="23"/>
  <c r="M10" i="2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4" i="23"/>
  <c r="K1" i="23"/>
  <c r="Q16" i="23" s="1"/>
  <c r="O4" i="23"/>
  <c r="AG7" i="23"/>
  <c r="Q13" i="23" l="1"/>
  <c r="S19" i="23" l="1"/>
  <c r="S20" i="23" s="1"/>
  <c r="S21" i="23" s="1"/>
  <c r="S22" i="23" s="1"/>
  <c r="S23" i="23" s="1"/>
  <c r="S24" i="23" s="1"/>
  <c r="S25" i="23" s="1"/>
  <c r="S26" i="23" s="1"/>
  <c r="S27" i="23" s="1"/>
  <c r="S28" i="23" s="1"/>
  <c r="S29" i="23" s="1"/>
  <c r="S30" i="23" s="1"/>
  <c r="S31" i="23" s="1"/>
  <c r="S32" i="23" s="1"/>
  <c r="S33" i="23" s="1"/>
  <c r="S34" i="23" s="1"/>
  <c r="S35" i="23" s="1"/>
  <c r="S36" i="23" s="1"/>
  <c r="S37" i="23" s="1"/>
  <c r="S38" i="23" s="1"/>
  <c r="S39" i="23" s="1"/>
  <c r="S40" i="23" s="1"/>
  <c r="S41" i="23" s="1"/>
  <c r="S42" i="23" s="1"/>
  <c r="S43" i="23" s="1"/>
  <c r="S44" i="23" s="1"/>
  <c r="S45" i="23" s="1"/>
  <c r="S46" i="23" s="1"/>
  <c r="S47" i="23" s="1"/>
  <c r="S48" i="23" s="1"/>
  <c r="S49" i="23" s="1"/>
  <c r="S50" i="23" s="1"/>
  <c r="S51" i="23" s="1"/>
  <c r="S52" i="23" s="1"/>
  <c r="S53" i="23" s="1"/>
  <c r="S54" i="23" s="1"/>
  <c r="S55" i="23" s="1"/>
  <c r="S56" i="23" s="1"/>
  <c r="S57" i="23" s="1"/>
  <c r="S58" i="23" s="1"/>
  <c r="S59" i="23" s="1"/>
  <c r="S60" i="23" s="1"/>
  <c r="S61" i="23" s="1"/>
  <c r="S62" i="23" s="1"/>
  <c r="S63" i="23" s="1"/>
  <c r="S64" i="23" s="1"/>
  <c r="S65" i="23" s="1"/>
  <c r="S66" i="23" s="1"/>
  <c r="S67" i="23" s="1"/>
  <c r="S68" i="23" s="1"/>
  <c r="S69" i="23" s="1"/>
  <c r="S70" i="23" s="1"/>
  <c r="S71" i="23" s="1"/>
  <c r="S72" i="23" s="1"/>
  <c r="S73" i="23" s="1"/>
  <c r="S74" i="23" s="1"/>
  <c r="S75" i="23" s="1"/>
  <c r="S76" i="23" s="1"/>
  <c r="S77" i="23" s="1"/>
  <c r="S78" i="23" s="1"/>
  <c r="S79" i="23" s="1"/>
  <c r="S80" i="23" s="1"/>
  <c r="S81" i="23" s="1"/>
  <c r="S82" i="23" s="1"/>
  <c r="S83" i="23" s="1"/>
  <c r="S84" i="23" s="1"/>
  <c r="S85" i="23" s="1"/>
  <c r="S86" i="23" s="1"/>
  <c r="S87" i="23" s="1"/>
  <c r="S88" i="23" s="1"/>
  <c r="S89" i="23" s="1"/>
  <c r="S90" i="23" s="1"/>
  <c r="N5" i="23"/>
  <c r="N6" i="23"/>
  <c r="N7" i="23"/>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N37" i="23"/>
  <c r="N38" i="23"/>
  <c r="N39" i="23"/>
  <c r="N40" i="23"/>
  <c r="N41" i="23"/>
  <c r="N42" i="23"/>
  <c r="N43" i="23"/>
  <c r="N44" i="23"/>
  <c r="N45" i="23"/>
  <c r="N46" i="23"/>
  <c r="N47" i="23"/>
  <c r="N48" i="23"/>
  <c r="N49" i="23"/>
  <c r="N50" i="23"/>
  <c r="N51" i="23"/>
  <c r="N52" i="23"/>
  <c r="N53" i="23"/>
  <c r="N54" i="23"/>
  <c r="N55" i="23"/>
  <c r="N56" i="23"/>
  <c r="N57" i="23"/>
  <c r="N58" i="23"/>
  <c r="N59" i="23"/>
  <c r="N60" i="23"/>
  <c r="N61" i="23"/>
  <c r="N62" i="23"/>
  <c r="N63" i="23"/>
  <c r="N64" i="23"/>
  <c r="N65" i="23"/>
  <c r="N66" i="23"/>
  <c r="N67" i="23"/>
  <c r="N68" i="23"/>
  <c r="N69" i="23"/>
  <c r="N70" i="23"/>
  <c r="N71" i="23"/>
  <c r="N72" i="23"/>
  <c r="N73" i="23"/>
  <c r="N74" i="23"/>
  <c r="N75" i="23"/>
  <c r="N76" i="23"/>
  <c r="N77" i="23"/>
  <c r="N78" i="23"/>
  <c r="N79" i="23"/>
  <c r="N80" i="23"/>
  <c r="N81" i="23"/>
  <c r="N82" i="23"/>
  <c r="N83" i="23"/>
  <c r="N84" i="23"/>
  <c r="N85" i="23"/>
  <c r="N86" i="23"/>
  <c r="N87" i="23"/>
  <c r="N1" i="23" l="1"/>
  <c r="Q15" i="23"/>
  <c r="Z11" i="23" l="1"/>
  <c r="U17" i="23"/>
  <c r="U6" i="23" s="1"/>
  <c r="Z12" i="23"/>
  <c r="K13" i="27"/>
  <c r="K31" i="27"/>
  <c r="K34" i="27"/>
  <c r="K59" i="27"/>
  <c r="K62" i="27"/>
  <c r="K63" i="27"/>
  <c r="K91" i="27"/>
  <c r="I17" i="27"/>
  <c r="K17" i="27" s="1"/>
  <c r="I19" i="27"/>
  <c r="K19" i="27" s="1"/>
  <c r="I31" i="27"/>
  <c r="I33" i="27"/>
  <c r="K33" i="27" s="1"/>
  <c r="I34" i="27"/>
  <c r="I35" i="27"/>
  <c r="K35" i="27" s="1"/>
  <c r="I45" i="27"/>
  <c r="K45" i="27" s="1"/>
  <c r="I47" i="27"/>
  <c r="K47" i="27" s="1"/>
  <c r="I48" i="27"/>
  <c r="K48" i="27" s="1"/>
  <c r="I49" i="27"/>
  <c r="K49" i="27" s="1"/>
  <c r="I50" i="27"/>
  <c r="K50" i="27" s="1"/>
  <c r="I51" i="27"/>
  <c r="K51" i="27" s="1"/>
  <c r="I59" i="27"/>
  <c r="I61" i="27"/>
  <c r="K61" i="27" s="1"/>
  <c r="I62" i="27"/>
  <c r="I63" i="27"/>
  <c r="I64" i="27"/>
  <c r="K64" i="27" s="1"/>
  <c r="I65" i="27"/>
  <c r="K65" i="27" s="1"/>
  <c r="I66" i="27"/>
  <c r="K66" i="27" s="1"/>
  <c r="I67" i="27"/>
  <c r="K67" i="27" s="1"/>
  <c r="I76" i="27"/>
  <c r="K76" i="27" s="1"/>
  <c r="I77" i="27"/>
  <c r="K77" i="27" s="1"/>
  <c r="I78" i="27"/>
  <c r="K78" i="27" s="1"/>
  <c r="I79" i="27"/>
  <c r="K79" i="27" s="1"/>
  <c r="I80" i="27"/>
  <c r="K80" i="27" s="1"/>
  <c r="I81" i="27"/>
  <c r="K81" i="27" s="1"/>
  <c r="I83" i="27"/>
  <c r="K83" i="27" s="1"/>
  <c r="F8" i="27"/>
  <c r="F9" i="27"/>
  <c r="F10" i="27"/>
  <c r="G11" i="27"/>
  <c r="F12" i="27"/>
  <c r="G13" i="27"/>
  <c r="F14" i="27"/>
  <c r="G14" i="27" s="1"/>
  <c r="F15" i="27"/>
  <c r="G15" i="27" s="1"/>
  <c r="F16" i="27"/>
  <c r="G16" i="27" s="1"/>
  <c r="F17" i="27"/>
  <c r="G17" i="27" s="1"/>
  <c r="F18" i="27"/>
  <c r="G18" i="27" s="1"/>
  <c r="F19" i="27"/>
  <c r="G19" i="27" s="1"/>
  <c r="F20" i="27"/>
  <c r="G20" i="27" s="1"/>
  <c r="F21" i="27"/>
  <c r="G21" i="27" s="1"/>
  <c r="F22" i="27"/>
  <c r="G22" i="27" s="1"/>
  <c r="F23" i="27"/>
  <c r="G23" i="27" s="1"/>
  <c r="F24" i="27"/>
  <c r="G24" i="27" s="1"/>
  <c r="F25" i="27"/>
  <c r="G25" i="27" s="1"/>
  <c r="F26" i="27"/>
  <c r="G26" i="27" s="1"/>
  <c r="F27" i="27"/>
  <c r="G27" i="27" s="1"/>
  <c r="F28" i="27"/>
  <c r="G28" i="27" s="1"/>
  <c r="F29" i="27"/>
  <c r="G29" i="27" s="1"/>
  <c r="F30" i="27"/>
  <c r="G30" i="27" s="1"/>
  <c r="F31" i="27"/>
  <c r="G31" i="27" s="1"/>
  <c r="F32" i="27"/>
  <c r="G32" i="27" s="1"/>
  <c r="F33" i="27"/>
  <c r="G33" i="27" s="1"/>
  <c r="F34" i="27"/>
  <c r="G34" i="27" s="1"/>
  <c r="F35" i="27"/>
  <c r="G35" i="27" s="1"/>
  <c r="F36" i="27"/>
  <c r="G36" i="27" s="1"/>
  <c r="F37" i="27"/>
  <c r="G37" i="27" s="1"/>
  <c r="F38" i="27"/>
  <c r="G38" i="27" s="1"/>
  <c r="F39" i="27"/>
  <c r="G39" i="27" s="1"/>
  <c r="F40" i="27"/>
  <c r="G40" i="27" s="1"/>
  <c r="F41" i="27"/>
  <c r="G41" i="27" s="1"/>
  <c r="F42" i="27"/>
  <c r="G42" i="27" s="1"/>
  <c r="F43" i="27"/>
  <c r="G43" i="27" s="1"/>
  <c r="F44" i="27"/>
  <c r="G44" i="27" s="1"/>
  <c r="F45" i="27"/>
  <c r="G45" i="27" s="1"/>
  <c r="F46" i="27"/>
  <c r="G46" i="27" s="1"/>
  <c r="F47" i="27"/>
  <c r="G47" i="27" s="1"/>
  <c r="F48" i="27"/>
  <c r="G48" i="27" s="1"/>
  <c r="F49" i="27"/>
  <c r="G49" i="27" s="1"/>
  <c r="F50" i="27"/>
  <c r="G50" i="27" s="1"/>
  <c r="F51" i="27"/>
  <c r="G51" i="27" s="1"/>
  <c r="F52" i="27"/>
  <c r="G52" i="27" s="1"/>
  <c r="F53" i="27"/>
  <c r="G53" i="27" s="1"/>
  <c r="F54" i="27"/>
  <c r="G54" i="27" s="1"/>
  <c r="F55" i="27"/>
  <c r="G55" i="27" s="1"/>
  <c r="F56" i="27"/>
  <c r="G56" i="27" s="1"/>
  <c r="F57" i="27"/>
  <c r="G57" i="27" s="1"/>
  <c r="F58" i="27"/>
  <c r="G58" i="27" s="1"/>
  <c r="F59" i="27"/>
  <c r="G59" i="27" s="1"/>
  <c r="F60" i="27"/>
  <c r="G60" i="27" s="1"/>
  <c r="F61" i="27"/>
  <c r="G61" i="27" s="1"/>
  <c r="F62" i="27"/>
  <c r="G62" i="27" s="1"/>
  <c r="F63" i="27"/>
  <c r="G63" i="27" s="1"/>
  <c r="F64" i="27"/>
  <c r="G64" i="27" s="1"/>
  <c r="F65" i="27"/>
  <c r="G65" i="27" s="1"/>
  <c r="F66" i="27"/>
  <c r="G66" i="27" s="1"/>
  <c r="F67" i="27"/>
  <c r="G67" i="27" s="1"/>
  <c r="F68" i="27"/>
  <c r="G68" i="27" s="1"/>
  <c r="F69" i="27"/>
  <c r="G69" i="27" s="1"/>
  <c r="F70" i="27"/>
  <c r="G70" i="27" s="1"/>
  <c r="F71" i="27"/>
  <c r="G71" i="27" s="1"/>
  <c r="F72" i="27"/>
  <c r="G72" i="27" s="1"/>
  <c r="F73" i="27"/>
  <c r="G73" i="27" s="1"/>
  <c r="F74" i="27"/>
  <c r="G74" i="27" s="1"/>
  <c r="F75" i="27"/>
  <c r="G75" i="27" s="1"/>
  <c r="F76" i="27"/>
  <c r="G76" i="27" s="1"/>
  <c r="F77" i="27"/>
  <c r="G77" i="27" s="1"/>
  <c r="F78" i="27"/>
  <c r="G78" i="27" s="1"/>
  <c r="F79" i="27"/>
  <c r="G79" i="27" s="1"/>
  <c r="F80" i="27"/>
  <c r="G80" i="27" s="1"/>
  <c r="F81" i="27"/>
  <c r="G81" i="27" s="1"/>
  <c r="F82" i="27"/>
  <c r="G82" i="27" s="1"/>
  <c r="F83" i="27"/>
  <c r="G83" i="27" s="1"/>
  <c r="F84" i="27"/>
  <c r="G84" i="27" s="1"/>
  <c r="F85" i="27"/>
  <c r="G85" i="27" s="1"/>
  <c r="F86" i="27"/>
  <c r="G86" i="27" s="1"/>
  <c r="F87" i="27"/>
  <c r="G87" i="27" s="1"/>
  <c r="F88" i="27"/>
  <c r="G88" i="27" s="1"/>
  <c r="F89" i="27"/>
  <c r="G89" i="27" s="1"/>
  <c r="F90" i="27"/>
  <c r="G90" i="27" s="1"/>
  <c r="F91" i="27"/>
  <c r="G91" i="27" s="1"/>
  <c r="F92" i="27"/>
  <c r="G92" i="27" s="1"/>
  <c r="F7" i="27"/>
  <c r="D17" i="27"/>
  <c r="D7" i="27"/>
  <c r="D8" i="27"/>
  <c r="D9" i="27"/>
  <c r="D10" i="27"/>
  <c r="D11" i="27"/>
  <c r="D12" i="27"/>
  <c r="D13" i="27"/>
  <c r="D14" i="27"/>
  <c r="D15" i="27"/>
  <c r="D16" i="27"/>
  <c r="D18" i="27"/>
  <c r="D19" i="27"/>
  <c r="D20" i="27"/>
  <c r="D21" i="27"/>
  <c r="D22" i="27"/>
  <c r="D23" i="27"/>
  <c r="D24" i="27"/>
  <c r="D25" i="27"/>
  <c r="D26" i="27"/>
  <c r="D27" i="27"/>
  <c r="D28" i="27"/>
  <c r="D29" i="27"/>
  <c r="D30" i="27"/>
  <c r="D31" i="27"/>
  <c r="D32" i="27"/>
  <c r="D33" i="27"/>
  <c r="D34" i="27"/>
  <c r="D35" i="27"/>
  <c r="L35" i="27" s="1"/>
  <c r="N35" i="27" s="1"/>
  <c r="D36" i="27"/>
  <c r="L36" i="27" s="1"/>
  <c r="N36" i="27" s="1"/>
  <c r="D37" i="27"/>
  <c r="L37" i="27" s="1"/>
  <c r="N37" i="27" s="1"/>
  <c r="D38" i="27"/>
  <c r="D39" i="27"/>
  <c r="D40" i="27"/>
  <c r="D41" i="27"/>
  <c r="D42" i="27"/>
  <c r="D43" i="27"/>
  <c r="D44" i="27"/>
  <c r="D45" i="27"/>
  <c r="D46" i="27"/>
  <c r="D47" i="27"/>
  <c r="D48" i="27"/>
  <c r="D49" i="27"/>
  <c r="D50" i="27"/>
  <c r="D51" i="27"/>
  <c r="D52" i="27"/>
  <c r="D53" i="27"/>
  <c r="D54" i="27"/>
  <c r="D55" i="27"/>
  <c r="D56" i="27"/>
  <c r="D57" i="27"/>
  <c r="D58" i="27"/>
  <c r="D59" i="27"/>
  <c r="D60" i="27"/>
  <c r="D61" i="27"/>
  <c r="D62" i="27"/>
  <c r="D63" i="27"/>
  <c r="D64" i="27"/>
  <c r="D65" i="27"/>
  <c r="D66" i="27"/>
  <c r="D67" i="27"/>
  <c r="D68" i="27"/>
  <c r="D69" i="27"/>
  <c r="D70" i="27"/>
  <c r="D71" i="27"/>
  <c r="D72" i="27"/>
  <c r="D73" i="27"/>
  <c r="D74" i="27"/>
  <c r="D75" i="27"/>
  <c r="D76" i="27"/>
  <c r="D77" i="27"/>
  <c r="D78" i="27"/>
  <c r="D79" i="27"/>
  <c r="D80" i="27"/>
  <c r="D81" i="27"/>
  <c r="D82" i="27"/>
  <c r="D83" i="27"/>
  <c r="D84" i="27"/>
  <c r="D85" i="27"/>
  <c r="D86" i="27"/>
  <c r="D87" i="27"/>
  <c r="D88" i="27"/>
  <c r="D89" i="27"/>
  <c r="D90" i="27"/>
  <c r="D91" i="27"/>
  <c r="D92" i="27"/>
  <c r="E35" i="27"/>
  <c r="E36" i="27"/>
  <c r="E37" i="27"/>
  <c r="I82" i="27" l="1"/>
  <c r="K82" i="27" s="1"/>
  <c r="I27" i="27"/>
  <c r="K27" i="27" s="1"/>
  <c r="I42" i="27"/>
  <c r="K42" i="27" s="1"/>
  <c r="I26" i="27"/>
  <c r="K26" i="27" s="1"/>
  <c r="I75" i="27"/>
  <c r="K75" i="27" s="1"/>
  <c r="I58" i="27"/>
  <c r="K58" i="27" s="1"/>
  <c r="I41" i="27"/>
  <c r="K41" i="27" s="1"/>
  <c r="I25" i="27"/>
  <c r="K25" i="27" s="1"/>
  <c r="I90" i="27"/>
  <c r="K90" i="27" s="1"/>
  <c r="I73" i="27"/>
  <c r="K73" i="27" s="1"/>
  <c r="I56" i="27"/>
  <c r="K56" i="27" s="1"/>
  <c r="I40" i="27"/>
  <c r="K40" i="27" s="1"/>
  <c r="I24" i="27"/>
  <c r="K24" i="27" s="1"/>
  <c r="I89" i="27"/>
  <c r="K89" i="27" s="1"/>
  <c r="I72" i="27"/>
  <c r="K72" i="27" s="1"/>
  <c r="I55" i="27"/>
  <c r="K55" i="27" s="1"/>
  <c r="I39" i="27"/>
  <c r="K39" i="27" s="1"/>
  <c r="I23" i="27"/>
  <c r="K23" i="27" s="1"/>
  <c r="I14" i="27"/>
  <c r="K14" i="27" s="1"/>
  <c r="I30" i="27"/>
  <c r="K30" i="27" s="1"/>
  <c r="I28" i="27"/>
  <c r="K28" i="27" s="1"/>
  <c r="I44" i="27"/>
  <c r="K44" i="27" s="1"/>
  <c r="I87" i="27"/>
  <c r="K87" i="27" s="1"/>
  <c r="I70" i="27"/>
  <c r="K70" i="27" s="1"/>
  <c r="I54" i="27"/>
  <c r="K54" i="27" s="1"/>
  <c r="I38" i="27"/>
  <c r="K38" i="27" s="1"/>
  <c r="I22" i="27"/>
  <c r="K22" i="27" s="1"/>
  <c r="I16" i="27"/>
  <c r="K16" i="27" s="1"/>
  <c r="I86" i="27"/>
  <c r="K86" i="27" s="1"/>
  <c r="I69" i="27"/>
  <c r="K69" i="27" s="1"/>
  <c r="I53" i="27"/>
  <c r="K53" i="27" s="1"/>
  <c r="I37" i="27"/>
  <c r="K37" i="27" s="1"/>
  <c r="I21" i="27"/>
  <c r="K21" i="27" s="1"/>
  <c r="I84" i="27"/>
  <c r="K84" i="27" s="1"/>
  <c r="I68" i="27"/>
  <c r="K68" i="27" s="1"/>
  <c r="I52" i="27"/>
  <c r="K52" i="27" s="1"/>
  <c r="I36" i="27"/>
  <c r="K36" i="27" s="1"/>
  <c r="I20" i="27"/>
  <c r="K20" i="27" s="1"/>
  <c r="E82" i="27"/>
  <c r="L82" i="27"/>
  <c r="N82" i="27" s="1"/>
  <c r="E68" i="27"/>
  <c r="L68" i="27"/>
  <c r="N68" i="27" s="1"/>
  <c r="E54" i="27"/>
  <c r="L54" i="27"/>
  <c r="N54" i="27" s="1"/>
  <c r="E40" i="27"/>
  <c r="L40" i="27"/>
  <c r="N40" i="27" s="1"/>
  <c r="E26" i="27"/>
  <c r="L26" i="27"/>
  <c r="N26" i="27" s="1"/>
  <c r="E11" i="27"/>
  <c r="L11" i="27"/>
  <c r="N11" i="27" s="1"/>
  <c r="E86" i="27"/>
  <c r="L86" i="27"/>
  <c r="N86" i="27" s="1"/>
  <c r="E72" i="27"/>
  <c r="L72" i="27"/>
  <c r="N72" i="27" s="1"/>
  <c r="E58" i="27"/>
  <c r="L58" i="27"/>
  <c r="N58" i="27" s="1"/>
  <c r="E44" i="27"/>
  <c r="L44" i="27"/>
  <c r="N44" i="27" s="1"/>
  <c r="E30" i="27"/>
  <c r="L30" i="27"/>
  <c r="N30" i="27" s="1"/>
  <c r="E15" i="27"/>
  <c r="L15" i="27"/>
  <c r="N15" i="27" s="1"/>
  <c r="I88" i="27"/>
  <c r="K88" i="27" s="1"/>
  <c r="I74" i="27"/>
  <c r="K74" i="27" s="1"/>
  <c r="I60" i="27"/>
  <c r="K60" i="27" s="1"/>
  <c r="I46" i="27"/>
  <c r="K46" i="27" s="1"/>
  <c r="I32" i="27"/>
  <c r="K32" i="27" s="1"/>
  <c r="I18" i="27"/>
  <c r="K18" i="27" s="1"/>
  <c r="E81" i="27"/>
  <c r="L81" i="27"/>
  <c r="N81" i="27" s="1"/>
  <c r="E67" i="27"/>
  <c r="L67" i="27"/>
  <c r="N67" i="27" s="1"/>
  <c r="E53" i="27"/>
  <c r="L53" i="27"/>
  <c r="N53" i="27" s="1"/>
  <c r="E39" i="27"/>
  <c r="L39" i="27"/>
  <c r="N39" i="27" s="1"/>
  <c r="E25" i="27"/>
  <c r="L25" i="27"/>
  <c r="N25" i="27" s="1"/>
  <c r="E10" i="27"/>
  <c r="L10" i="27"/>
  <c r="E80" i="27"/>
  <c r="L80" i="27"/>
  <c r="N80" i="27" s="1"/>
  <c r="E66" i="27"/>
  <c r="L66" i="27"/>
  <c r="N66" i="27" s="1"/>
  <c r="E52" i="27"/>
  <c r="L52" i="27"/>
  <c r="N52" i="27" s="1"/>
  <c r="E38" i="27"/>
  <c r="L38" i="27"/>
  <c r="N38" i="27" s="1"/>
  <c r="E24" i="27"/>
  <c r="L24" i="27"/>
  <c r="N24" i="27" s="1"/>
  <c r="E9" i="27"/>
  <c r="L9" i="27"/>
  <c r="N9" i="27" s="1"/>
  <c r="E79" i="27"/>
  <c r="L79" i="27"/>
  <c r="N79" i="27" s="1"/>
  <c r="E65" i="27"/>
  <c r="L65" i="27"/>
  <c r="N65" i="27" s="1"/>
  <c r="E51" i="27"/>
  <c r="L51" i="27"/>
  <c r="N51" i="27" s="1"/>
  <c r="E23" i="27"/>
  <c r="L23" i="27"/>
  <c r="N23" i="27" s="1"/>
  <c r="E8" i="27"/>
  <c r="L8" i="27"/>
  <c r="N8" i="27" s="1"/>
  <c r="G12" i="27"/>
  <c r="I12" i="27"/>
  <c r="K12" i="27" s="1"/>
  <c r="E92" i="27"/>
  <c r="L92" i="27"/>
  <c r="E78" i="27"/>
  <c r="L78" i="27"/>
  <c r="N78" i="27" s="1"/>
  <c r="E64" i="27"/>
  <c r="L64" i="27"/>
  <c r="N64" i="27" s="1"/>
  <c r="E50" i="27"/>
  <c r="L50" i="27"/>
  <c r="N50" i="27" s="1"/>
  <c r="E22" i="27"/>
  <c r="L22" i="27"/>
  <c r="N22" i="27" s="1"/>
  <c r="E7" i="27"/>
  <c r="L7" i="27"/>
  <c r="N7" i="27" s="1"/>
  <c r="E91" i="27"/>
  <c r="L91" i="27"/>
  <c r="E77" i="27"/>
  <c r="L77" i="27"/>
  <c r="N77" i="27" s="1"/>
  <c r="E63" i="27"/>
  <c r="L63" i="27"/>
  <c r="N63" i="27" s="1"/>
  <c r="E49" i="27"/>
  <c r="L49" i="27"/>
  <c r="N49" i="27" s="1"/>
  <c r="E21" i="27"/>
  <c r="L21" i="27"/>
  <c r="N21" i="27" s="1"/>
  <c r="E17" i="27"/>
  <c r="L17" i="27"/>
  <c r="N17" i="27" s="1"/>
  <c r="G10" i="27"/>
  <c r="I10" i="27"/>
  <c r="E90" i="27"/>
  <c r="L90" i="27"/>
  <c r="E76" i="27"/>
  <c r="L76" i="27"/>
  <c r="N76" i="27" s="1"/>
  <c r="E62" i="27"/>
  <c r="L62" i="27"/>
  <c r="N62" i="27" s="1"/>
  <c r="E48" i="27"/>
  <c r="L48" i="27"/>
  <c r="N48" i="27" s="1"/>
  <c r="E34" i="27"/>
  <c r="L34" i="27"/>
  <c r="N34" i="27" s="1"/>
  <c r="E20" i="27"/>
  <c r="L20" i="27"/>
  <c r="N20" i="27" s="1"/>
  <c r="G7" i="27"/>
  <c r="G9" i="27"/>
  <c r="I9" i="27"/>
  <c r="E89" i="27"/>
  <c r="L89" i="27"/>
  <c r="E75" i="27"/>
  <c r="L75" i="27"/>
  <c r="N75" i="27" s="1"/>
  <c r="E61" i="27"/>
  <c r="L61" i="27"/>
  <c r="N61" i="27" s="1"/>
  <c r="E47" i="27"/>
  <c r="L47" i="27"/>
  <c r="N47" i="27" s="1"/>
  <c r="E33" i="27"/>
  <c r="L33" i="27"/>
  <c r="N33" i="27" s="1"/>
  <c r="E19" i="27"/>
  <c r="L19" i="27"/>
  <c r="N19" i="27" s="1"/>
  <c r="G8" i="27"/>
  <c r="E88" i="27"/>
  <c r="L88" i="27"/>
  <c r="E74" i="27"/>
  <c r="L74" i="27"/>
  <c r="N74" i="27" s="1"/>
  <c r="E60" i="27"/>
  <c r="L60" i="27"/>
  <c r="N60" i="27" s="1"/>
  <c r="E46" i="27"/>
  <c r="L46" i="27"/>
  <c r="N46" i="27" s="1"/>
  <c r="E32" i="27"/>
  <c r="L32" i="27"/>
  <c r="N32" i="27" s="1"/>
  <c r="E18" i="27"/>
  <c r="L18" i="27"/>
  <c r="N18" i="27" s="1"/>
  <c r="E87" i="27"/>
  <c r="L87" i="27"/>
  <c r="E73" i="27"/>
  <c r="L73" i="27"/>
  <c r="N73" i="27" s="1"/>
  <c r="E59" i="27"/>
  <c r="L59" i="27"/>
  <c r="N59" i="27" s="1"/>
  <c r="E45" i="27"/>
  <c r="L45" i="27"/>
  <c r="N45" i="27" s="1"/>
  <c r="E31" i="27"/>
  <c r="L31" i="27"/>
  <c r="N31" i="27" s="1"/>
  <c r="E16" i="27"/>
  <c r="L16" i="27"/>
  <c r="N16" i="27" s="1"/>
  <c r="E85" i="27"/>
  <c r="L85" i="27"/>
  <c r="N85" i="27" s="1"/>
  <c r="E71" i="27"/>
  <c r="L71" i="27"/>
  <c r="N71" i="27" s="1"/>
  <c r="E57" i="27"/>
  <c r="L57" i="27"/>
  <c r="N57" i="27" s="1"/>
  <c r="E43" i="27"/>
  <c r="L43" i="27"/>
  <c r="N43" i="27" s="1"/>
  <c r="E29" i="27"/>
  <c r="L29" i="27"/>
  <c r="N29" i="27" s="1"/>
  <c r="E14" i="27"/>
  <c r="L14" i="27"/>
  <c r="N14" i="27" s="1"/>
  <c r="E84" i="27"/>
  <c r="L84" i="27"/>
  <c r="N84" i="27" s="1"/>
  <c r="E70" i="27"/>
  <c r="L70" i="27"/>
  <c r="N70" i="27" s="1"/>
  <c r="E56" i="27"/>
  <c r="L56" i="27"/>
  <c r="N56" i="27" s="1"/>
  <c r="E42" i="27"/>
  <c r="L42" i="27"/>
  <c r="N42" i="27" s="1"/>
  <c r="E28" i="27"/>
  <c r="L28" i="27"/>
  <c r="N28" i="27" s="1"/>
  <c r="E13" i="27"/>
  <c r="L13" i="27"/>
  <c r="N13" i="27" s="1"/>
  <c r="E83" i="27"/>
  <c r="L83" i="27"/>
  <c r="N83" i="27" s="1"/>
  <c r="E69" i="27"/>
  <c r="L69" i="27"/>
  <c r="N69" i="27" s="1"/>
  <c r="E55" i="27"/>
  <c r="L55" i="27"/>
  <c r="N55" i="27" s="1"/>
  <c r="E41" i="27"/>
  <c r="L41" i="27"/>
  <c r="N41" i="27" s="1"/>
  <c r="E27" i="27"/>
  <c r="L27" i="27"/>
  <c r="N27" i="27" s="1"/>
  <c r="E12" i="27"/>
  <c r="L12" i="27"/>
  <c r="N12" i="27" s="1"/>
  <c r="I85" i="27"/>
  <c r="K85" i="27" s="1"/>
  <c r="I71" i="27"/>
  <c r="K71" i="27" s="1"/>
  <c r="I57" i="27"/>
  <c r="K57" i="27" s="1"/>
  <c r="I43" i="27"/>
  <c r="K43" i="27" s="1"/>
  <c r="I29" i="27"/>
  <c r="K29" i="27" s="1"/>
  <c r="I15" i="27"/>
  <c r="K15" i="27" s="1"/>
  <c r="Q14" i="23"/>
  <c r="Q20" i="23"/>
  <c r="Q21" i="23"/>
  <c r="Q22" i="23"/>
  <c r="Q23" i="23"/>
  <c r="Q24" i="23"/>
  <c r="Q25" i="23"/>
  <c r="Q26" i="23"/>
  <c r="Q27" i="23"/>
  <c r="Q28" i="23"/>
  <c r="Q29" i="23"/>
  <c r="Q35" i="23"/>
  <c r="Q36" i="23"/>
  <c r="Q37" i="23"/>
  <c r="Q38" i="23"/>
  <c r="Q39" i="23"/>
  <c r="Q40" i="23"/>
  <c r="Q41" i="23"/>
  <c r="Q42" i="23"/>
  <c r="Q43" i="23"/>
  <c r="Q48" i="23"/>
  <c r="Q49" i="23"/>
  <c r="Q50" i="23"/>
  <c r="Q51" i="23"/>
  <c r="Q52" i="23"/>
  <c r="Q53" i="23"/>
  <c r="Q54" i="23"/>
  <c r="Q55" i="23"/>
  <c r="Q56" i="23"/>
  <c r="Q57" i="23"/>
  <c r="Q62" i="23"/>
  <c r="Q63" i="23"/>
  <c r="Q64" i="23"/>
  <c r="Q65" i="23"/>
  <c r="Q66" i="23"/>
  <c r="Q67" i="23"/>
  <c r="Q68" i="23"/>
  <c r="Q69" i="23"/>
  <c r="Q70" i="23"/>
  <c r="Q71" i="23"/>
  <c r="Q76" i="23"/>
  <c r="Q77" i="23"/>
  <c r="Q78" i="23"/>
  <c r="Q79" i="23"/>
  <c r="Q80" i="23"/>
  <c r="Q81" i="23"/>
  <c r="Q82" i="23"/>
  <c r="Q83" i="23"/>
  <c r="Q84" i="23"/>
  <c r="Q85" i="23"/>
  <c r="Q19" i="23" l="1"/>
  <c r="Q18" i="23"/>
  <c r="Q61" i="23"/>
  <c r="Q33" i="23"/>
  <c r="Q74" i="23"/>
  <c r="Q32" i="23"/>
  <c r="Q87" i="23"/>
  <c r="Q73" i="23"/>
  <c r="Q59" i="23"/>
  <c r="Q45" i="23"/>
  <c r="Q31" i="23"/>
  <c r="Q17" i="23"/>
  <c r="Q34" i="23"/>
  <c r="Q75" i="23"/>
  <c r="Q47" i="23"/>
  <c r="Q60" i="23"/>
  <c r="Q46" i="23"/>
  <c r="Q86" i="23"/>
  <c r="Q72" i="23"/>
  <c r="Q58" i="23"/>
  <c r="Q44" i="23"/>
  <c r="Q30" i="23"/>
  <c r="AJ5" i="23" l="1"/>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51" i="23"/>
  <c r="R52" i="23"/>
  <c r="R53" i="23"/>
  <c r="R54" i="23"/>
  <c r="R55" i="23"/>
  <c r="R56" i="23"/>
  <c r="R57" i="23"/>
  <c r="R58"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13" i="23"/>
  <c r="AH1" i="23"/>
  <c r="AI1" i="23" s="1"/>
  <c r="AG12" i="23"/>
  <c r="J15" i="23"/>
  <c r="J16" i="23" s="1"/>
  <c r="J17" i="23" s="1"/>
  <c r="J18" i="23" s="1"/>
  <c r="J19" i="23" s="1"/>
  <c r="J20" i="23" s="1"/>
  <c r="J21" i="23" s="1"/>
  <c r="J22" i="23" s="1"/>
  <c r="J23" i="23" s="1"/>
  <c r="J24" i="23" s="1"/>
  <c r="J25" i="23" s="1"/>
  <c r="J26" i="23" s="1"/>
  <c r="J27" i="23" s="1"/>
  <c r="J28" i="23" s="1"/>
  <c r="J29" i="23" s="1"/>
  <c r="J30" i="23" s="1"/>
  <c r="J31" i="23" s="1"/>
  <c r="J32" i="23" s="1"/>
  <c r="J33" i="23" s="1"/>
  <c r="J34" i="23" s="1"/>
  <c r="J35" i="23" s="1"/>
  <c r="J36" i="23" s="1"/>
  <c r="J37" i="23" s="1"/>
  <c r="J38" i="23" s="1"/>
  <c r="J39" i="23" s="1"/>
  <c r="J40" i="23" s="1"/>
  <c r="J41" i="23" s="1"/>
  <c r="J42" i="23" s="1"/>
  <c r="J43" i="23" s="1"/>
  <c r="J44" i="23" s="1"/>
  <c r="J45" i="23" s="1"/>
  <c r="J46" i="23" s="1"/>
  <c r="J47" i="23" s="1"/>
  <c r="J48" i="23" s="1"/>
  <c r="J49" i="23" s="1"/>
  <c r="J50" i="23" s="1"/>
  <c r="J51" i="23" s="1"/>
  <c r="J52" i="23" s="1"/>
  <c r="J53" i="23" s="1"/>
  <c r="J54" i="23" s="1"/>
  <c r="J55" i="23" s="1"/>
  <c r="J56" i="23" s="1"/>
  <c r="J57" i="23" s="1"/>
  <c r="J58" i="23" s="1"/>
  <c r="J59" i="23" s="1"/>
  <c r="J60" i="23" s="1"/>
  <c r="J61" i="23" s="1"/>
  <c r="J62" i="23" s="1"/>
  <c r="J63" i="23" s="1"/>
  <c r="J64" i="23" s="1"/>
  <c r="J65" i="23" s="1"/>
  <c r="J66" i="23" s="1"/>
  <c r="J67" i="23" s="1"/>
  <c r="J68" i="23" s="1"/>
  <c r="J69" i="23" s="1"/>
  <c r="J70" i="23" s="1"/>
  <c r="J71" i="23" s="1"/>
  <c r="J72" i="23" s="1"/>
  <c r="J73" i="23" s="1"/>
  <c r="J74" i="23" s="1"/>
  <c r="J75" i="23" s="1"/>
  <c r="J76" i="23" s="1"/>
  <c r="J77" i="23" s="1"/>
  <c r="J78" i="23" s="1"/>
  <c r="J79" i="23" s="1"/>
  <c r="J80" i="23" s="1"/>
  <c r="J81" i="23" s="1"/>
  <c r="J82" i="23" s="1"/>
  <c r="J83" i="23" s="1"/>
  <c r="J84" i="23" s="1"/>
  <c r="J85" i="23" s="1"/>
  <c r="J86" i="23" s="1"/>
  <c r="J87" i="23" s="1"/>
  <c r="J88" i="23" s="1"/>
  <c r="J5" i="23"/>
  <c r="J6" i="23" s="1"/>
  <c r="J7" i="23" s="1"/>
  <c r="J8" i="23" s="1"/>
  <c r="J9" i="23" s="1"/>
  <c r="J10" i="23" s="1"/>
  <c r="J11" i="23" s="1"/>
  <c r="J12" i="23" s="1"/>
  <c r="E3" i="23"/>
  <c r="L8" i="26"/>
  <c r="K8" i="26"/>
  <c r="L7" i="26"/>
  <c r="K7" i="26"/>
  <c r="H11" i="26"/>
  <c r="H10" i="26"/>
  <c r="B10" i="26"/>
  <c r="H7" i="26"/>
  <c r="B11" i="26"/>
  <c r="AF13" i="23" l="1"/>
  <c r="AG13" i="23" s="1"/>
  <c r="K23" i="19"/>
  <c r="K22" i="19"/>
  <c r="K21" i="19"/>
  <c r="L14" i="19"/>
  <c r="L12" i="19"/>
  <c r="K14" i="19" l="1"/>
  <c r="F10" i="1"/>
  <c r="F4" i="1"/>
  <c r="E10" i="1" s="1"/>
  <c r="C36" i="24" l="1"/>
  <c r="F41" i="24"/>
  <c r="H108" i="24"/>
  <c r="H92" i="24"/>
  <c r="H93" i="24"/>
  <c r="H94" i="24"/>
  <c r="H95" i="24"/>
  <c r="H96" i="24"/>
  <c r="H97" i="24"/>
  <c r="H98" i="24"/>
  <c r="H99" i="24"/>
  <c r="H100" i="24"/>
  <c r="H101" i="24"/>
  <c r="H102" i="24"/>
  <c r="H103" i="24"/>
  <c r="H104" i="24"/>
  <c r="H105" i="24"/>
  <c r="H106" i="24"/>
  <c r="H107" i="24"/>
  <c r="H109" i="24"/>
  <c r="H110" i="24"/>
  <c r="H111" i="24"/>
  <c r="H112" i="24"/>
  <c r="H113" i="24"/>
  <c r="H114" i="24"/>
  <c r="H115" i="24"/>
  <c r="H116" i="24"/>
  <c r="H117" i="24"/>
  <c r="H118" i="24"/>
  <c r="H119" i="24"/>
  <c r="H120" i="24"/>
  <c r="H121" i="24"/>
  <c r="H122"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H148" i="24"/>
  <c r="H149" i="24"/>
  <c r="H150" i="24"/>
  <c r="H151" i="24"/>
  <c r="H152" i="24"/>
  <c r="H153" i="24"/>
  <c r="H154" i="24"/>
  <c r="H155" i="24"/>
  <c r="H156" i="24"/>
  <c r="H157" i="24"/>
  <c r="H158" i="24"/>
  <c r="H159" i="24"/>
  <c r="H160" i="24"/>
  <c r="H161" i="24"/>
  <c r="H91" i="24"/>
  <c r="B36" i="24" l="1"/>
  <c r="E36" i="24"/>
  <c r="D36" i="24"/>
  <c r="H118" i="11" l="1"/>
  <c r="E118" i="11"/>
  <c r="C116" i="11"/>
  <c r="D116" i="11"/>
  <c r="E116" i="11"/>
  <c r="F116" i="11"/>
  <c r="G116" i="11"/>
  <c r="H116" i="11"/>
  <c r="E76" i="11" l="1"/>
  <c r="E86" i="11"/>
  <c r="D56" i="11"/>
  <c r="E83" i="11"/>
  <c r="C83" i="11"/>
  <c r="E79" i="11"/>
  <c r="E77" i="11" s="1"/>
  <c r="C77" i="11"/>
  <c r="C76" i="11"/>
  <c r="I74" i="11"/>
  <c r="H77" i="11" s="1"/>
  <c r="E66" i="11"/>
  <c r="F65" i="11"/>
  <c r="E65" i="11"/>
  <c r="F62" i="11"/>
  <c r="I55" i="11" s="1"/>
  <c r="D61" i="11"/>
  <c r="G60" i="11"/>
  <c r="D60" i="11"/>
  <c r="H55" i="11"/>
  <c r="L62" i="25" l="1"/>
  <c r="L63" i="25"/>
  <c r="L64" i="25"/>
  <c r="L65" i="25"/>
  <c r="L66" i="25"/>
  <c r="L67" i="25"/>
  <c r="L68" i="25"/>
  <c r="L69" i="25"/>
  <c r="L70" i="25"/>
  <c r="L71" i="25"/>
  <c r="L72" i="25"/>
  <c r="L73" i="25"/>
  <c r="L74" i="25"/>
  <c r="L75" i="25"/>
  <c r="L76" i="25"/>
  <c r="L77" i="25"/>
  <c r="L78" i="25"/>
  <c r="L79" i="25"/>
  <c r="L80" i="25"/>
  <c r="L81" i="25"/>
  <c r="L61" i="25"/>
  <c r="L82" i="25"/>
  <c r="E5" i="25"/>
  <c r="E1" i="25"/>
  <c r="A14" i="25"/>
  <c r="A21" i="25"/>
  <c r="A15" i="25"/>
  <c r="A16" i="25"/>
  <c r="A17" i="25"/>
  <c r="A18" i="25"/>
  <c r="A19" i="25"/>
  <c r="A20" i="25"/>
  <c r="A7" i="25"/>
  <c r="A8" i="25"/>
  <c r="A9" i="25"/>
  <c r="A10" i="25"/>
  <c r="A11" i="25"/>
  <c r="A12" i="25"/>
  <c r="A13" i="25"/>
  <c r="A6" i="25"/>
  <c r="B10" i="25"/>
  <c r="B11" i="25"/>
  <c r="B9" i="25"/>
  <c r="B6" i="25"/>
  <c r="B7" i="25"/>
  <c r="B8" i="25"/>
  <c r="H5" i="25"/>
  <c r="D6" i="25"/>
  <c r="D7" i="25"/>
  <c r="D26" i="24" l="1"/>
  <c r="G41" i="24" s="1"/>
  <c r="B45" i="24" l="1"/>
  <c r="E45" i="24"/>
  <c r="C45" i="24"/>
  <c r="B47" i="24" s="1"/>
  <c r="G14" i="24"/>
  <c r="B18" i="21" l="1"/>
  <c r="B17" i="21"/>
  <c r="F1" i="21"/>
  <c r="F2" i="21"/>
  <c r="E4"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I9" i="21"/>
  <c r="G9" i="21"/>
  <c r="B14" i="21"/>
  <c r="H21" i="21"/>
  <c r="C15" i="21"/>
  <c r="D15" i="21"/>
  <c r="H19" i="21"/>
  <c r="F22" i="21"/>
  <c r="F21" i="21"/>
  <c r="F17" i="21"/>
  <c r="G15" i="21"/>
  <c r="F14" i="21"/>
  <c r="E15" i="21"/>
  <c r="E14" i="21"/>
  <c r="D4" i="21"/>
  <c r="D2" i="21"/>
  <c r="C2" i="21"/>
  <c r="Q28" i="18"/>
  <c r="Q27" i="18"/>
  <c r="M1" i="18"/>
  <c r="U12" i="18"/>
  <c r="U6" i="18"/>
  <c r="O12" i="18"/>
  <c r="N12" i="18"/>
  <c r="Q3" i="18"/>
  <c r="O60" i="18"/>
  <c r="O62" i="18"/>
  <c r="O65" i="18"/>
  <c r="O66" i="18"/>
  <c r="O70" i="18"/>
  <c r="O71" i="18"/>
  <c r="O72" i="18"/>
  <c r="O73" i="18"/>
  <c r="O74" i="18"/>
  <c r="O75" i="18"/>
  <c r="O76" i="18"/>
  <c r="O77" i="18"/>
  <c r="O78" i="18"/>
  <c r="O79" i="18"/>
  <c r="O80" i="18"/>
  <c r="O81" i="18"/>
  <c r="O82" i="18"/>
  <c r="O83" i="18"/>
  <c r="O84" i="18"/>
  <c r="O85" i="18"/>
  <c r="O86" i="18"/>
  <c r="O87" i="18"/>
  <c r="O88" i="18"/>
  <c r="O89" i="18"/>
  <c r="N6" i="18"/>
  <c r="O6" i="18" s="1"/>
  <c r="N7" i="18"/>
  <c r="O7" i="18" s="1"/>
  <c r="N8" i="18"/>
  <c r="O8" i="18" s="1"/>
  <c r="N9" i="18"/>
  <c r="O9" i="18" s="1"/>
  <c r="N10" i="18"/>
  <c r="O10" i="18" s="1"/>
  <c r="N11" i="18"/>
  <c r="O11" i="18" s="1"/>
  <c r="N13" i="18"/>
  <c r="O13" i="18" s="1"/>
  <c r="N14" i="18"/>
  <c r="O14" i="18" s="1"/>
  <c r="N15" i="18"/>
  <c r="O15" i="18" s="1"/>
  <c r="N16" i="18"/>
  <c r="O16" i="18" s="1"/>
  <c r="N17" i="18"/>
  <c r="O17" i="18" s="1"/>
  <c r="N18" i="18"/>
  <c r="O18" i="18" s="1"/>
  <c r="N19" i="18"/>
  <c r="O19" i="18" s="1"/>
  <c r="N20" i="18"/>
  <c r="O20" i="18" s="1"/>
  <c r="N21" i="18"/>
  <c r="O21" i="18" s="1"/>
  <c r="N22" i="18"/>
  <c r="O22" i="18" s="1"/>
  <c r="N23" i="18"/>
  <c r="O23" i="18" s="1"/>
  <c r="N24" i="18"/>
  <c r="O24" i="18" s="1"/>
  <c r="N25" i="18"/>
  <c r="O25" i="18" s="1"/>
  <c r="N26" i="18"/>
  <c r="O26" i="18" s="1"/>
  <c r="N27" i="18"/>
  <c r="O27" i="18" s="1"/>
  <c r="N28" i="18"/>
  <c r="O28" i="18" s="1"/>
  <c r="N29" i="18"/>
  <c r="O29" i="18" s="1"/>
  <c r="N30" i="18"/>
  <c r="O30" i="18" s="1"/>
  <c r="N31" i="18"/>
  <c r="O31" i="18" s="1"/>
  <c r="N32" i="18"/>
  <c r="O32" i="18" s="1"/>
  <c r="N33" i="18"/>
  <c r="O33" i="18" s="1"/>
  <c r="N34" i="18"/>
  <c r="O34" i="18" s="1"/>
  <c r="N35" i="18"/>
  <c r="O35" i="18" s="1"/>
  <c r="N36" i="18"/>
  <c r="O36" i="18" s="1"/>
  <c r="N37" i="18"/>
  <c r="O37" i="18" s="1"/>
  <c r="N38" i="18"/>
  <c r="O38" i="18" s="1"/>
  <c r="N39" i="18"/>
  <c r="O39" i="18" s="1"/>
  <c r="N40" i="18"/>
  <c r="O40" i="18" s="1"/>
  <c r="N41" i="18"/>
  <c r="O41" i="18" s="1"/>
  <c r="N42" i="18"/>
  <c r="O42" i="18" s="1"/>
  <c r="N43" i="18"/>
  <c r="O43" i="18" s="1"/>
  <c r="N44" i="18"/>
  <c r="O44" i="18" s="1"/>
  <c r="N45" i="18"/>
  <c r="O45" i="18" s="1"/>
  <c r="N46" i="18"/>
  <c r="O46" i="18" s="1"/>
  <c r="N47" i="18"/>
  <c r="O47" i="18" s="1"/>
  <c r="N48" i="18"/>
  <c r="O48" i="18" s="1"/>
  <c r="N49" i="18"/>
  <c r="O49" i="18" s="1"/>
  <c r="N50" i="18"/>
  <c r="O50" i="18" s="1"/>
  <c r="N51" i="18"/>
  <c r="O51" i="18" s="1"/>
  <c r="N52" i="18"/>
  <c r="O52" i="18" s="1"/>
  <c r="N53" i="18"/>
  <c r="O53" i="18" s="1"/>
  <c r="N54" i="18"/>
  <c r="O54" i="18" s="1"/>
  <c r="N55" i="18"/>
  <c r="O55" i="18" s="1"/>
  <c r="N56" i="18"/>
  <c r="O56" i="18" s="1"/>
  <c r="N57" i="18"/>
  <c r="O57" i="18" s="1"/>
  <c r="N58" i="18"/>
  <c r="O58" i="18" s="1"/>
  <c r="N59" i="18"/>
  <c r="O59" i="18" s="1"/>
  <c r="N60" i="18"/>
  <c r="N61" i="18"/>
  <c r="O61" i="18" s="1"/>
  <c r="N62" i="18"/>
  <c r="N63" i="18"/>
  <c r="O63" i="18" s="1"/>
  <c r="N64" i="18"/>
  <c r="O64" i="18" s="1"/>
  <c r="N65" i="18"/>
  <c r="N66" i="18"/>
  <c r="N67" i="18"/>
  <c r="O67" i="18" s="1"/>
  <c r="N68" i="18"/>
  <c r="O68" i="18" s="1"/>
  <c r="N69" i="18"/>
  <c r="O69" i="18" s="1"/>
  <c r="N70" i="18"/>
  <c r="N71" i="18"/>
  <c r="N72" i="18"/>
  <c r="N73" i="18"/>
  <c r="N74" i="18"/>
  <c r="N75" i="18"/>
  <c r="N76" i="18"/>
  <c r="N77" i="18"/>
  <c r="N78" i="18"/>
  <c r="N79" i="18"/>
  <c r="N80" i="18"/>
  <c r="N81" i="18"/>
  <c r="N82" i="18"/>
  <c r="N83" i="18"/>
  <c r="N84" i="18"/>
  <c r="N85" i="18"/>
  <c r="N86" i="18"/>
  <c r="N87" i="18"/>
  <c r="N88" i="18"/>
  <c r="N89" i="18"/>
  <c r="N5" i="18"/>
  <c r="O5" i="18" s="1"/>
  <c r="G7" i="18"/>
  <c r="G9" i="18"/>
  <c r="G5" i="18"/>
  <c r="G6" i="18"/>
  <c r="G8"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4" i="18"/>
  <c r="F260" i="15" l="1"/>
  <c r="C260" i="15"/>
  <c r="G258" i="14" l="1"/>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22" i="14"/>
  <c r="L200" i="14"/>
  <c r="L199" i="14"/>
  <c r="N200" i="14"/>
  <c r="N199" i="14"/>
  <c r="I192" i="14"/>
  <c r="H197" i="14"/>
  <c r="I200" i="14"/>
  <c r="I203" i="14"/>
  <c r="I204" i="14"/>
  <c r="I205" i="14"/>
  <c r="I207" i="14"/>
  <c r="I208" i="14"/>
  <c r="I213" i="14"/>
  <c r="I214" i="14"/>
  <c r="H193" i="14"/>
  <c r="H194" i="14"/>
  <c r="I193" i="14" s="1"/>
  <c r="H198" i="14"/>
  <c r="H202" i="14"/>
  <c r="I201" i="14" s="1"/>
  <c r="H203" i="14"/>
  <c r="I202" i="14" s="1"/>
  <c r="H204" i="14"/>
  <c r="H205" i="14"/>
  <c r="H206" i="14"/>
  <c r="H207" i="14"/>
  <c r="I206" i="14" s="1"/>
  <c r="H208" i="14"/>
  <c r="H209" i="14"/>
  <c r="G193" i="14"/>
  <c r="G194" i="14"/>
  <c r="G195" i="14"/>
  <c r="H195" i="14" s="1"/>
  <c r="G196" i="14"/>
  <c r="H196" i="14" s="1"/>
  <c r="G197" i="14"/>
  <c r="G198" i="14"/>
  <c r="G199" i="14"/>
  <c r="H199" i="14" s="1"/>
  <c r="I198" i="14" s="1"/>
  <c r="G200" i="14"/>
  <c r="H200" i="14" s="1"/>
  <c r="I199" i="14" s="1"/>
  <c r="G201" i="14"/>
  <c r="H201" i="14" s="1"/>
  <c r="G202" i="14"/>
  <c r="G203" i="14"/>
  <c r="G204" i="14"/>
  <c r="G205" i="14"/>
  <c r="G206" i="14"/>
  <c r="G207" i="14"/>
  <c r="G208" i="14"/>
  <c r="G209" i="14"/>
  <c r="G210" i="14"/>
  <c r="H210" i="14" s="1"/>
  <c r="I209" i="14" s="1"/>
  <c r="G211" i="14"/>
  <c r="H211" i="14" s="1"/>
  <c r="I210" i="14" s="1"/>
  <c r="G212" i="14"/>
  <c r="H212" i="14" s="1"/>
  <c r="I211" i="14" s="1"/>
  <c r="G213" i="14"/>
  <c r="H213" i="14" s="1"/>
  <c r="I212" i="14" s="1"/>
  <c r="G192" i="14"/>
  <c r="H192" i="14" s="1"/>
  <c r="D194" i="14"/>
  <c r="D195" i="14"/>
  <c r="I194" i="14" s="1"/>
  <c r="D196" i="14"/>
  <c r="I195" i="14" s="1"/>
  <c r="D197" i="14"/>
  <c r="I196" i="14" s="1"/>
  <c r="D198" i="14"/>
  <c r="I197" i="14" s="1"/>
  <c r="D199" i="14"/>
  <c r="D200" i="14"/>
  <c r="D201" i="14"/>
  <c r="D202" i="14"/>
  <c r="D203" i="14"/>
  <c r="D204" i="14"/>
  <c r="D193" i="14"/>
  <c r="B216" i="15" l="1"/>
  <c r="D219" i="15"/>
  <c r="D223" i="15"/>
  <c r="E222" i="15"/>
  <c r="I203" i="15"/>
  <c r="H212" i="15"/>
  <c r="H215" i="15" s="1"/>
  <c r="D205" i="15"/>
  <c r="C211" i="15"/>
  <c r="C214" i="15" s="1"/>
  <c r="J118" i="14" l="1"/>
  <c r="J113" i="14"/>
  <c r="J114" i="14"/>
  <c r="J115" i="14"/>
  <c r="J116" i="14"/>
  <c r="J117" i="14"/>
  <c r="H84" i="14"/>
  <c r="I177" i="8"/>
  <c r="I142" i="15"/>
  <c r="K165" i="15"/>
  <c r="K166" i="15"/>
  <c r="K167" i="15"/>
  <c r="K168" i="15"/>
  <c r="K169" i="15"/>
  <c r="K170" i="15"/>
  <c r="K171" i="15"/>
  <c r="K172" i="15"/>
  <c r="K173" i="15"/>
  <c r="K174" i="15"/>
  <c r="K175" i="15"/>
  <c r="K176" i="15"/>
  <c r="K177" i="15"/>
  <c r="K178" i="15"/>
  <c r="K179" i="15"/>
  <c r="K180" i="15"/>
  <c r="K181" i="15"/>
  <c r="K182" i="15"/>
  <c r="K183" i="15"/>
  <c r="K184" i="15"/>
  <c r="K185" i="15"/>
  <c r="K186" i="15"/>
  <c r="K187" i="15"/>
  <c r="K188" i="15"/>
  <c r="K160" i="15"/>
  <c r="K161" i="15"/>
  <c r="K162" i="15"/>
  <c r="K163" i="15"/>
  <c r="K164" i="15"/>
  <c r="K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59" i="15"/>
  <c r="E144" i="15"/>
  <c r="F144" i="15" s="1"/>
  <c r="L118" i="15"/>
  <c r="L117" i="15"/>
  <c r="L116" i="15"/>
  <c r="L115" i="15"/>
  <c r="L114" i="15"/>
  <c r="L113" i="15"/>
  <c r="L112" i="15"/>
  <c r="N112" i="15" s="1"/>
  <c r="L111" i="15"/>
  <c r="N111" i="15" s="1"/>
  <c r="L110" i="15"/>
  <c r="N110" i="15" s="1"/>
  <c r="L109" i="15"/>
  <c r="N109" i="15" s="1"/>
  <c r="L108" i="15"/>
  <c r="N108" i="15" s="1"/>
  <c r="L107" i="15"/>
  <c r="N107" i="15" s="1"/>
  <c r="L106" i="15"/>
  <c r="N106" i="15" s="1"/>
  <c r="L105" i="15"/>
  <c r="N105" i="15" s="1"/>
  <c r="L104" i="15"/>
  <c r="N104" i="15" s="1"/>
  <c r="L103" i="15"/>
  <c r="N103" i="15" s="1"/>
  <c r="L102" i="15"/>
  <c r="N102" i="15" s="1"/>
  <c r="L101" i="15"/>
  <c r="N101" i="15" s="1"/>
  <c r="L100" i="15"/>
  <c r="N100" i="15" s="1"/>
  <c r="L99" i="15"/>
  <c r="N99" i="15" s="1"/>
  <c r="L98" i="15"/>
  <c r="N98" i="15" s="1"/>
  <c r="L97" i="15"/>
  <c r="N97" i="15" s="1"/>
  <c r="L96" i="15"/>
  <c r="N96" i="15" s="1"/>
  <c r="L95" i="15"/>
  <c r="N95" i="15" s="1"/>
  <c r="R94" i="15"/>
  <c r="L94" i="15"/>
  <c r="N94" i="15" s="1"/>
  <c r="L93" i="15"/>
  <c r="N93" i="15" s="1"/>
  <c r="L92" i="15"/>
  <c r="N92" i="15" s="1"/>
  <c r="L91" i="15"/>
  <c r="N91" i="15" s="1"/>
  <c r="L90" i="15"/>
  <c r="N90" i="15" s="1"/>
  <c r="L89" i="15"/>
  <c r="N89" i="15" s="1"/>
  <c r="L88" i="15"/>
  <c r="N88" i="15" s="1"/>
  <c r="L87" i="15"/>
  <c r="N87" i="15" s="1"/>
  <c r="L86" i="15"/>
  <c r="N86" i="15" s="1"/>
  <c r="L85" i="15"/>
  <c r="N85" i="15" s="1"/>
  <c r="L84" i="15"/>
  <c r="N84" i="15" s="1"/>
  <c r="L83" i="15"/>
  <c r="N83" i="15" s="1"/>
  <c r="L82" i="15"/>
  <c r="N82" i="15" s="1"/>
  <c r="L81" i="15"/>
  <c r="N81" i="15" s="1"/>
  <c r="L80" i="15"/>
  <c r="N80" i="15" s="1"/>
  <c r="L79" i="15"/>
  <c r="N79" i="15" s="1"/>
  <c r="L78" i="15"/>
  <c r="N78" i="15" s="1"/>
  <c r="L77" i="15"/>
  <c r="N77" i="15" s="1"/>
  <c r="L76" i="15"/>
  <c r="N76" i="15" s="1"/>
  <c r="E71" i="15"/>
  <c r="L26" i="15"/>
  <c r="L21" i="15"/>
  <c r="Q20" i="15"/>
  <c r="F144" i="14"/>
  <c r="E144" i="14"/>
  <c r="E71" i="14"/>
  <c r="H77" i="14"/>
  <c r="H78" i="14"/>
  <c r="H79" i="14"/>
  <c r="J79" i="14" s="1"/>
  <c r="H80" i="14"/>
  <c r="H81" i="14"/>
  <c r="H82" i="14"/>
  <c r="H83" i="14"/>
  <c r="H85" i="14"/>
  <c r="H86" i="14"/>
  <c r="J86" i="14" s="1"/>
  <c r="H87" i="14"/>
  <c r="J87" i="14" s="1"/>
  <c r="H88" i="14"/>
  <c r="J88" i="14" s="1"/>
  <c r="H89" i="14"/>
  <c r="J89" i="14" s="1"/>
  <c r="H90" i="14"/>
  <c r="J90" i="14" s="1"/>
  <c r="H91" i="14"/>
  <c r="H92" i="14"/>
  <c r="H93" i="14"/>
  <c r="H94" i="14"/>
  <c r="H95" i="14"/>
  <c r="H96" i="14"/>
  <c r="H97" i="14"/>
  <c r="H98" i="14"/>
  <c r="H99" i="14"/>
  <c r="H100" i="14"/>
  <c r="H101" i="14"/>
  <c r="H102" i="14"/>
  <c r="J102" i="14" s="1"/>
  <c r="H103" i="14"/>
  <c r="J103" i="14" s="1"/>
  <c r="H104" i="14"/>
  <c r="J104" i="14" s="1"/>
  <c r="H105" i="14"/>
  <c r="H106" i="14"/>
  <c r="H107" i="14"/>
  <c r="H108" i="14"/>
  <c r="H109" i="14"/>
  <c r="H110" i="14"/>
  <c r="J110" i="14" s="1"/>
  <c r="H111" i="14"/>
  <c r="H112" i="14"/>
  <c r="H113" i="14"/>
  <c r="H114" i="14"/>
  <c r="H115" i="14"/>
  <c r="H116" i="14"/>
  <c r="H117" i="14"/>
  <c r="H118" i="14"/>
  <c r="H76" i="14"/>
  <c r="J93" i="14"/>
  <c r="J107" i="14"/>
  <c r="J76" i="14"/>
  <c r="J78" i="14"/>
  <c r="J80" i="14"/>
  <c r="J81" i="14"/>
  <c r="J82" i="14"/>
  <c r="J83" i="14"/>
  <c r="J84" i="14"/>
  <c r="J85" i="14"/>
  <c r="J91" i="14"/>
  <c r="J92" i="14"/>
  <c r="J94" i="14"/>
  <c r="J95" i="14"/>
  <c r="J96" i="14"/>
  <c r="J97" i="14"/>
  <c r="J98" i="14"/>
  <c r="J99" i="14"/>
  <c r="J100" i="14"/>
  <c r="J101" i="14"/>
  <c r="J105" i="14"/>
  <c r="J106" i="14"/>
  <c r="J108" i="14"/>
  <c r="J109" i="14"/>
  <c r="J111" i="14"/>
  <c r="J112" i="14"/>
  <c r="J77" i="14"/>
  <c r="N94" i="14"/>
  <c r="H26" i="14"/>
  <c r="H21" i="14"/>
  <c r="M20" i="14"/>
  <c r="H89" i="6"/>
  <c r="H76" i="6"/>
  <c r="H77" i="6"/>
  <c r="H78" i="6"/>
  <c r="H79" i="6"/>
  <c r="H80" i="6"/>
  <c r="J80" i="6" s="1"/>
  <c r="H81" i="6"/>
  <c r="J81" i="6" s="1"/>
  <c r="H82" i="6"/>
  <c r="J82" i="6" s="1"/>
  <c r="H83" i="6"/>
  <c r="J83" i="6" s="1"/>
  <c r="H84" i="6"/>
  <c r="J84" i="6" s="1"/>
  <c r="H85" i="6"/>
  <c r="J85" i="6" s="1"/>
  <c r="H86" i="6"/>
  <c r="J86" i="6" s="1"/>
  <c r="H87" i="6"/>
  <c r="J87" i="6" s="1"/>
  <c r="H88" i="6"/>
  <c r="J88" i="6" s="1"/>
  <c r="J89" i="6"/>
  <c r="H90" i="6"/>
  <c r="H91" i="6"/>
  <c r="H92" i="6"/>
  <c r="H93" i="6"/>
  <c r="H94" i="6"/>
  <c r="H95" i="6"/>
  <c r="H96" i="6"/>
  <c r="H97" i="6"/>
  <c r="J97" i="6" s="1"/>
  <c r="H98" i="6"/>
  <c r="J98" i="6" s="1"/>
  <c r="H99" i="6"/>
  <c r="J99" i="6" s="1"/>
  <c r="H100" i="6"/>
  <c r="J100" i="6" s="1"/>
  <c r="H101" i="6"/>
  <c r="J101" i="6" s="1"/>
  <c r="H102" i="6"/>
  <c r="H103" i="6"/>
  <c r="J103" i="6" s="1"/>
  <c r="H104" i="6"/>
  <c r="H105" i="6"/>
  <c r="H106" i="6"/>
  <c r="H107" i="6"/>
  <c r="H108" i="6"/>
  <c r="H109" i="6"/>
  <c r="H110" i="6"/>
  <c r="H111" i="6"/>
  <c r="H112" i="6"/>
  <c r="H113" i="6"/>
  <c r="H114" i="6"/>
  <c r="H115" i="6"/>
  <c r="H116" i="6"/>
  <c r="H117" i="6"/>
  <c r="H118" i="6"/>
  <c r="J90" i="6"/>
  <c r="J91" i="6"/>
  <c r="J112" i="6"/>
  <c r="J77" i="6"/>
  <c r="J78" i="6"/>
  <c r="J79" i="6"/>
  <c r="J92" i="6"/>
  <c r="J93" i="6"/>
  <c r="J94" i="6"/>
  <c r="J95" i="6"/>
  <c r="J96" i="6"/>
  <c r="J102" i="6"/>
  <c r="J104" i="6"/>
  <c r="J105" i="6"/>
  <c r="J106" i="6"/>
  <c r="J107" i="6"/>
  <c r="J108" i="6"/>
  <c r="J109" i="6"/>
  <c r="J110" i="6"/>
  <c r="J111" i="6"/>
  <c r="J76" i="6"/>
  <c r="O94" i="15" l="1"/>
  <c r="K94" i="14"/>
  <c r="X14" i="3" l="1"/>
  <c r="X115" i="3"/>
  <c r="K12" i="2" l="1"/>
  <c r="L5" i="2"/>
  <c r="L7" i="2"/>
  <c r="L8" i="2"/>
  <c r="L9" i="2"/>
  <c r="L10" i="2"/>
  <c r="F14" i="2" s="1"/>
  <c r="L4" i="2"/>
  <c r="I118" i="5" l="1"/>
  <c r="I119" i="5"/>
  <c r="I120" i="5"/>
  <c r="I117" i="5"/>
  <c r="E79" i="5" l="1"/>
  <c r="B79" i="5"/>
  <c r="C79" i="5" s="1"/>
  <c r="L2" i="5"/>
  <c r="P3" i="5"/>
  <c r="C12" i="5"/>
  <c r="E4" i="5"/>
  <c r="E7" i="5" s="1"/>
  <c r="B4" i="5"/>
  <c r="B7" i="5"/>
  <c r="A80" i="5" l="1"/>
  <c r="M7" i="1"/>
  <c r="F22" i="12"/>
  <c r="P69" i="7" l="1"/>
  <c r="Q59" i="7" l="1"/>
  <c r="P71" i="7"/>
  <c r="I134" i="8"/>
  <c r="C69" i="7"/>
  <c r="C64" i="7"/>
  <c r="N37" i="8"/>
  <c r="N36" i="8"/>
  <c r="L38" i="8" a="1"/>
  <c r="L38" i="8" s="1"/>
  <c r="K28" i="8"/>
  <c r="L29" i="8"/>
  <c r="K27" i="8"/>
  <c r="M29" i="8"/>
  <c r="L24" i="8"/>
  <c r="L23" i="8"/>
  <c r="J22" i="8"/>
  <c r="J21" i="8"/>
  <c r="L159" i="8" l="1"/>
  <c r="K142" i="8"/>
  <c r="K140" i="8"/>
  <c r="X113" i="3" l="1"/>
  <c r="C60" i="7" l="1"/>
  <c r="C59" i="7"/>
  <c r="G111" i="8" l="1"/>
  <c r="G110" i="8"/>
  <c r="H95" i="8" l="1"/>
  <c r="H91" i="8"/>
  <c r="H86" i="8"/>
  <c r="H84" i="8"/>
  <c r="N40" i="8" l="1"/>
  <c r="J46" i="8"/>
  <c r="J5" i="8"/>
  <c r="A1" i="1"/>
  <c r="C2" i="1"/>
  <c r="L41" i="8"/>
  <c r="J47" i="8"/>
  <c r="E62" i="8"/>
  <c r="E61" i="8"/>
  <c r="E60" i="8"/>
  <c r="E59" i="8"/>
  <c r="E58" i="8"/>
  <c r="E57" i="8"/>
  <c r="E56" i="8"/>
  <c r="E55" i="8"/>
  <c r="E54" i="8"/>
  <c r="E53" i="8"/>
  <c r="E52" i="8"/>
  <c r="E51" i="8"/>
  <c r="E50" i="8"/>
  <c r="E49" i="8"/>
  <c r="E48" i="8"/>
  <c r="E47" i="8"/>
  <c r="E46" i="8"/>
  <c r="J45" i="8"/>
  <c r="E45" i="8"/>
  <c r="E44" i="8"/>
  <c r="J43"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G15" i="8"/>
  <c r="E15" i="8"/>
  <c r="E14" i="8"/>
  <c r="E13" i="8"/>
  <c r="E12" i="8"/>
  <c r="E11" i="8"/>
  <c r="E10" i="8"/>
  <c r="J8" i="8"/>
  <c r="E9" i="8"/>
  <c r="E8" i="8"/>
  <c r="J7" i="8"/>
  <c r="E7" i="8"/>
  <c r="E6" i="8"/>
  <c r="E5" i="8"/>
  <c r="H4" i="8"/>
  <c r="E4" i="8"/>
  <c r="E3" i="8"/>
  <c r="H21" i="6" l="1"/>
  <c r="L20" i="6"/>
  <c r="S37" i="7"/>
  <c r="U19" i="7"/>
  <c r="U17" i="7"/>
  <c r="U16" i="7"/>
  <c r="U15" i="7"/>
  <c r="L30" i="7"/>
  <c r="D10" i="4" l="1"/>
  <c r="F4" i="4"/>
  <c r="M10" i="4" l="1"/>
  <c r="C8" i="4"/>
  <c r="E10" i="4"/>
  <c r="C4" i="4"/>
  <c r="C10" i="1"/>
  <c r="B10" i="1" s="1"/>
  <c r="H1" i="1"/>
  <c r="H26" i="6"/>
  <c r="C10" i="4" l="1"/>
  <c r="N10" i="4" s="1"/>
  <c r="U10" i="4"/>
  <c r="Q2" i="4"/>
  <c r="R2" i="4"/>
  <c r="P2" i="4"/>
  <c r="Q10" i="4" s="1"/>
  <c r="T5" i="4"/>
  <c r="F1" i="4"/>
  <c r="C1" i="4"/>
  <c r="F10" i="4" s="1"/>
  <c r="S10" i="4"/>
  <c r="T10" i="4" s="1"/>
  <c r="K10" i="4" s="1"/>
  <c r="M7" i="4"/>
  <c r="O10" i="4" l="1"/>
  <c r="U34" i="4"/>
  <c r="U35" i="4" l="1"/>
  <c r="U36" i="4" l="1"/>
  <c r="U37" i="4" l="1"/>
  <c r="U38" i="4" l="1"/>
  <c r="U39" i="4" l="1"/>
  <c r="U40" i="4" l="1"/>
  <c r="U41" i="4" l="1"/>
  <c r="U42" i="4" l="1"/>
  <c r="U43" i="4" l="1"/>
  <c r="U44" i="4" l="1"/>
  <c r="U45" i="4" l="1"/>
  <c r="U46" i="4" l="1"/>
  <c r="U47" i="4" l="1"/>
  <c r="U48" i="4" l="1"/>
  <c r="U49" i="4" l="1"/>
  <c r="U50" i="4" l="1"/>
  <c r="U51" i="4" l="1"/>
  <c r="U52" i="4" l="1"/>
  <c r="U53" i="4" l="1"/>
  <c r="U54" i="4" l="1"/>
  <c r="U55" i="4" l="1"/>
  <c r="U56" i="4" l="1"/>
  <c r="U57" i="4" l="1"/>
  <c r="U58" i="4" l="1"/>
  <c r="U59" i="4" l="1"/>
  <c r="U60" i="4" l="1"/>
  <c r="U61" i="4" l="1"/>
  <c r="U62" i="4" l="1"/>
  <c r="U63" i="4" l="1"/>
  <c r="U64" i="4" l="1"/>
  <c r="U65" i="4" l="1"/>
  <c r="U66" i="4" l="1"/>
  <c r="U67" i="4" l="1"/>
  <c r="U68" i="4" l="1"/>
  <c r="U69" i="4" l="1"/>
  <c r="U70" i="4" l="1"/>
  <c r="U71" i="4" l="1"/>
  <c r="U72" i="4" l="1"/>
  <c r="U73" i="4" l="1"/>
  <c r="U74" i="4" l="1"/>
  <c r="U75" i="4" l="1"/>
  <c r="U76" i="4" l="1"/>
  <c r="U77" i="4" l="1"/>
  <c r="U78" i="4" l="1"/>
  <c r="U79" i="4" l="1"/>
  <c r="U80" i="4" l="1"/>
  <c r="U81" i="4" l="1"/>
  <c r="U82" i="4" l="1"/>
  <c r="U83" i="4" l="1"/>
  <c r="U84" i="4" l="1"/>
  <c r="U85" i="4" l="1"/>
  <c r="U86" i="4" l="1"/>
  <c r="U87" i="4" l="1"/>
  <c r="U88" i="4" l="1"/>
  <c r="U89" i="4" l="1"/>
  <c r="U90" i="4" l="1"/>
  <c r="U91" i="4" l="1"/>
  <c r="U92" i="4" l="1"/>
  <c r="U93" i="4" l="1"/>
  <c r="U94" i="4" l="1"/>
  <c r="U95" i="4" l="1"/>
  <c r="U96" i="4" l="1"/>
  <c r="U97" i="4" l="1"/>
  <c r="U98" i="4" l="1"/>
  <c r="U99" i="4" l="1"/>
  <c r="U100" i="4" l="1"/>
  <c r="U101" i="4" l="1"/>
  <c r="U102" i="4" l="1"/>
  <c r="U103" i="4" l="1"/>
  <c r="U104" i="4" l="1"/>
  <c r="U105" i="4" l="1"/>
  <c r="U106" i="4" l="1"/>
  <c r="U107" i="4" l="1"/>
  <c r="U108" i="4" l="1"/>
  <c r="U109" i="4" l="1"/>
  <c r="U110" i="4" l="1"/>
  <c r="U111" i="4" l="1"/>
  <c r="U112" i="4" l="1"/>
  <c r="U113" i="4" l="1"/>
  <c r="U114" i="4" l="1"/>
  <c r="U115" i="4" l="1"/>
  <c r="U116" i="4" l="1"/>
  <c r="U117" i="4" l="1"/>
  <c r="U118" i="4" l="1"/>
  <c r="U119" i="4" l="1"/>
  <c r="U120" i="4" l="1"/>
  <c r="U121" i="4" l="1"/>
  <c r="U122" i="4" l="1"/>
  <c r="U123" i="4" l="1"/>
  <c r="U124" i="4" l="1"/>
  <c r="U125" i="4" l="1"/>
  <c r="U126" i="4" l="1"/>
  <c r="U127" i="4" l="1"/>
  <c r="U128" i="4" l="1"/>
  <c r="U129" i="4" l="1"/>
  <c r="U130" i="4" l="1"/>
  <c r="U131" i="4" l="1"/>
  <c r="U132" i="4" l="1"/>
  <c r="U133" i="4" l="1"/>
  <c r="U134" i="4" l="1"/>
  <c r="U135" i="4" l="1"/>
  <c r="U136" i="4" l="1"/>
  <c r="U137" i="4" l="1"/>
  <c r="U138" i="4" l="1"/>
  <c r="U139" i="4" l="1"/>
  <c r="U140" i="4" l="1"/>
  <c r="U141" i="4" l="1"/>
  <c r="U142" i="4" l="1"/>
  <c r="U143" i="4" l="1"/>
  <c r="U144" i="4" l="1"/>
  <c r="U145" i="4" l="1"/>
  <c r="U146" i="4" l="1"/>
  <c r="U147" i="4" l="1"/>
  <c r="U148" i="4" l="1"/>
  <c r="U149" i="4" l="1"/>
  <c r="U150" i="4" l="1"/>
  <c r="U151" i="4" l="1"/>
  <c r="U152" i="4" l="1"/>
  <c r="U153" i="4" l="1"/>
  <c r="U154" i="4" l="1"/>
  <c r="U155" i="4" l="1"/>
  <c r="U156" i="4" l="1"/>
  <c r="U157" i="4" l="1"/>
  <c r="U158" i="4" l="1"/>
  <c r="U159" i="4" l="1"/>
  <c r="U160" i="4" l="1"/>
  <c r="U161" i="4" l="1"/>
  <c r="U162" i="4" l="1"/>
  <c r="U163" i="4" l="1"/>
  <c r="U164" i="4" l="1"/>
  <c r="U165" i="4" l="1"/>
  <c r="U166" i="4" l="1"/>
  <c r="U167" i="4" l="1"/>
  <c r="U168" i="4" l="1"/>
  <c r="U169" i="4" l="1"/>
  <c r="U170" i="4" l="1"/>
  <c r="U171" i="4" l="1"/>
  <c r="U172" i="4" l="1"/>
  <c r="U173" i="4" l="1"/>
  <c r="U174" i="4" l="1"/>
  <c r="U175" i="4" l="1"/>
  <c r="U176" i="4" l="1"/>
  <c r="U177" i="4" l="1"/>
  <c r="U178" i="4" l="1"/>
  <c r="U179" i="4" l="1"/>
  <c r="U180" i="4" l="1"/>
  <c r="U181" i="4" l="1"/>
  <c r="U182" i="4" l="1"/>
  <c r="U183" i="4" l="1"/>
  <c r="U184" i="4" l="1"/>
  <c r="U185" i="4" l="1"/>
  <c r="U186" i="4" l="1"/>
  <c r="U187" i="4" l="1"/>
  <c r="U188" i="4" l="1"/>
  <c r="U189" i="4" l="1"/>
  <c r="U190" i="4" l="1"/>
  <c r="U191" i="4" l="1"/>
  <c r="U192" i="4" l="1"/>
  <c r="U193" i="4" l="1"/>
  <c r="U194" i="4" l="1"/>
  <c r="U195" i="4" l="1"/>
  <c r="U196" i="4" l="1"/>
  <c r="U197" i="4" l="1"/>
  <c r="U198" i="4" l="1"/>
  <c r="U199" i="4" l="1"/>
  <c r="U200" i="4" l="1"/>
  <c r="U201" i="4" l="1"/>
  <c r="U202" i="4" l="1"/>
  <c r="U203" i="4" l="1"/>
  <c r="U204" i="4" l="1"/>
  <c r="U205" i="4" l="1"/>
  <c r="U206" i="4" l="1"/>
  <c r="U207" i="4" l="1"/>
  <c r="U208" i="4" l="1"/>
  <c r="U209" i="4" l="1"/>
  <c r="U210" i="4" l="1"/>
  <c r="U211" i="4" l="1"/>
  <c r="U212" i="4" l="1"/>
  <c r="U213" i="4" l="1"/>
  <c r="U214" i="4" l="1"/>
  <c r="U215" i="4" l="1"/>
  <c r="U216" i="4" l="1"/>
  <c r="U217" i="4" l="1"/>
  <c r="U218" i="4" l="1"/>
  <c r="U219" i="4" l="1"/>
  <c r="U220" i="4" l="1"/>
  <c r="U221" i="4" l="1"/>
  <c r="U222" i="4" l="1"/>
  <c r="U223" i="4" l="1"/>
  <c r="U224" i="4" l="1"/>
  <c r="U225" i="4" l="1"/>
  <c r="U226" i="4" l="1"/>
  <c r="U227" i="4" l="1"/>
  <c r="U228" i="4" l="1"/>
  <c r="U229" i="4" l="1"/>
  <c r="U230" i="4" l="1"/>
  <c r="U231" i="4" l="1"/>
  <c r="U232" i="4" l="1"/>
  <c r="U233" i="4" l="1"/>
  <c r="U234" i="4" l="1"/>
  <c r="U235" i="4" l="1"/>
  <c r="U236" i="4" l="1"/>
  <c r="U237" i="4" l="1"/>
  <c r="U238" i="4" l="1"/>
  <c r="U239" i="4" l="1"/>
  <c r="U240" i="4" l="1"/>
  <c r="U241" i="4" l="1"/>
  <c r="U242" i="4" l="1"/>
  <c r="U243" i="4" l="1"/>
  <c r="U244" i="4" l="1"/>
  <c r="U245" i="4" l="1"/>
  <c r="U246" i="4" l="1"/>
  <c r="U247" i="4" l="1"/>
  <c r="U248" i="4" l="1"/>
  <c r="U249" i="4" l="1"/>
  <c r="U250" i="4" l="1"/>
  <c r="U251" i="4" l="1"/>
  <c r="U252" i="4" l="1"/>
  <c r="U253" i="4" l="1"/>
  <c r="U254" i="4" l="1"/>
  <c r="U255" i="4" l="1"/>
  <c r="U256" i="4" l="1"/>
  <c r="U257" i="4" l="1"/>
  <c r="U258" i="4" l="1"/>
  <c r="U259" i="4" l="1"/>
  <c r="U260" i="4" l="1"/>
  <c r="U261" i="4" l="1"/>
  <c r="U262" i="4" l="1"/>
  <c r="U263" i="4" l="1"/>
  <c r="U264" i="4" l="1"/>
  <c r="U265" i="4" l="1"/>
  <c r="U266" i="4" l="1"/>
  <c r="U267" i="4" l="1"/>
  <c r="U268" i="4" l="1"/>
  <c r="U269" i="4" l="1"/>
  <c r="U270" i="4" l="1"/>
  <c r="U271" i="4" l="1"/>
  <c r="U272" i="4" l="1"/>
  <c r="U273" i="4" l="1"/>
  <c r="U274" i="4" l="1"/>
  <c r="U275" i="4" l="1"/>
  <c r="U276" i="4" l="1"/>
  <c r="U277" i="4" l="1"/>
  <c r="U278" i="4" l="1"/>
  <c r="U279" i="4" l="1"/>
  <c r="U280" i="4" l="1"/>
  <c r="U281" i="4" l="1"/>
  <c r="U282" i="4" l="1"/>
  <c r="U283" i="4" l="1"/>
  <c r="U284" i="4" l="1"/>
  <c r="U285" i="4" l="1"/>
  <c r="U286" i="4" l="1"/>
  <c r="U287" i="4" l="1"/>
  <c r="U288" i="4" l="1"/>
  <c r="U289" i="4" l="1"/>
  <c r="U290" i="4" l="1"/>
  <c r="U291" i="4" l="1"/>
  <c r="U292" i="4" l="1"/>
  <c r="U293" i="4" l="1"/>
  <c r="U294" i="4" l="1"/>
  <c r="U295" i="4" l="1"/>
  <c r="U296" i="4" l="1"/>
  <c r="U297" i="4" l="1"/>
  <c r="U298" i="4" l="1"/>
  <c r="U299" i="4" l="1"/>
  <c r="U300" i="4" l="1"/>
  <c r="U301" i="4" l="1"/>
  <c r="U302" i="4" l="1"/>
  <c r="U303" i="4" l="1"/>
  <c r="U304" i="4" l="1"/>
  <c r="U305" i="4" l="1"/>
  <c r="U306" i="4" l="1"/>
  <c r="U307" i="4" l="1"/>
  <c r="U308" i="4" l="1"/>
  <c r="U309" i="4" l="1"/>
  <c r="U310" i="4" l="1"/>
  <c r="U311" i="4" l="1"/>
  <c r="U312" i="4" l="1"/>
  <c r="U313" i="4" l="1"/>
  <c r="U314" i="4" l="1"/>
  <c r="U315" i="4" l="1"/>
  <c r="U316" i="4" l="1"/>
  <c r="U317" i="4" l="1"/>
  <c r="U318" i="4" l="1"/>
  <c r="U319" i="4" l="1"/>
  <c r="U320" i="4" l="1"/>
  <c r="U321" i="4" l="1"/>
  <c r="U322" i="4" l="1"/>
  <c r="U323" i="4" l="1"/>
  <c r="U324" i="4" l="1"/>
  <c r="U325" i="4" l="1"/>
  <c r="U326" i="4" l="1"/>
  <c r="U327" i="4" l="1"/>
  <c r="U328" i="4" l="1"/>
  <c r="U329" i="4" l="1"/>
  <c r="U330" i="4" l="1"/>
  <c r="U331" i="4" l="1"/>
  <c r="U332" i="4" l="1"/>
  <c r="U333" i="4" l="1"/>
  <c r="U334" i="4" l="1"/>
  <c r="U335" i="4" l="1"/>
  <c r="U336" i="4" l="1"/>
  <c r="U337" i="4" l="1"/>
  <c r="U338" i="4" l="1"/>
  <c r="U339" i="4" l="1"/>
  <c r="U340" i="4" l="1"/>
  <c r="U341" i="4" l="1"/>
  <c r="U342" i="4" l="1"/>
  <c r="U343" i="4" l="1"/>
  <c r="U344" i="4" l="1"/>
  <c r="U345" i="4" l="1"/>
  <c r="U346" i="4" l="1"/>
  <c r="U347" i="4" l="1"/>
  <c r="U348" i="4" l="1"/>
  <c r="U349" i="4" l="1"/>
  <c r="U350" i="4" l="1"/>
  <c r="U351" i="4" l="1"/>
  <c r="U352" i="4" l="1"/>
  <c r="U353" i="4" l="1"/>
  <c r="U354" i="4" l="1"/>
  <c r="U355" i="4" l="1"/>
  <c r="U356" i="4" l="1"/>
  <c r="U357" i="4" l="1"/>
  <c r="U358" i="4" l="1"/>
  <c r="U359" i="4" l="1"/>
  <c r="U360" i="4" l="1"/>
  <c r="U361" i="4" l="1"/>
  <c r="U362" i="4" l="1"/>
  <c r="U363" i="4" l="1"/>
  <c r="U364" i="4" l="1"/>
  <c r="U365" i="4" l="1"/>
  <c r="U366" i="4" l="1"/>
  <c r="U367" i="4" l="1"/>
  <c r="U368" i="4" l="1"/>
  <c r="U369" i="4" l="1"/>
  <c r="AC267" i="4" l="1"/>
  <c r="AC264" i="4"/>
  <c r="AC261" i="4"/>
  <c r="AC251" i="4"/>
  <c r="AC252" i="4" s="1"/>
  <c r="AE49" i="4"/>
  <c r="AE48" i="4"/>
  <c r="AE47" i="4"/>
  <c r="AE46" i="4"/>
  <c r="AE45" i="4"/>
  <c r="AE44" i="4"/>
  <c r="AE43" i="4"/>
  <c r="AE42" i="4"/>
  <c r="AE41" i="4"/>
  <c r="AE40" i="4"/>
  <c r="AE39" i="4"/>
  <c r="AE38" i="4"/>
  <c r="AE36" i="4"/>
  <c r="AE35" i="4"/>
  <c r="AE34" i="4"/>
  <c r="AE33" i="4"/>
  <c r="AE32" i="4"/>
  <c r="AE31" i="4"/>
  <c r="AE30" i="4"/>
  <c r="AE29" i="4"/>
  <c r="AE28" i="4"/>
  <c r="AE27" i="4"/>
  <c r="AE26" i="4"/>
  <c r="AE25" i="4"/>
  <c r="AF22" i="4"/>
  <c r="AE22" i="4"/>
  <c r="AD22" i="4"/>
  <c r="AF21" i="4"/>
  <c r="AE21" i="4"/>
  <c r="AD21" i="4"/>
  <c r="AB21" i="4"/>
  <c r="AA21" i="4"/>
  <c r="Z21" i="4"/>
  <c r="AF20" i="4"/>
  <c r="AE20" i="4"/>
  <c r="AD20" i="4"/>
  <c r="AF19" i="4"/>
  <c r="AE19" i="4"/>
  <c r="AD19" i="4"/>
  <c r="AF23" i="4" s="1"/>
  <c r="AF18" i="4"/>
  <c r="AE18" i="4"/>
  <c r="AF36" i="4" s="1"/>
  <c r="AD18" i="4"/>
  <c r="AB18" i="4"/>
  <c r="AA18" i="4"/>
  <c r="Z18" i="4"/>
  <c r="AB15" i="4"/>
  <c r="AA15" i="4"/>
  <c r="Z15" i="4"/>
  <c r="AG11" i="4"/>
  <c r="F7" i="4"/>
  <c r="A7" i="4"/>
  <c r="AE6" i="4"/>
  <c r="G6" i="4"/>
  <c r="AO5" i="4"/>
  <c r="G5" i="4"/>
  <c r="A4" i="4"/>
  <c r="AI3" i="4"/>
  <c r="J3" i="4"/>
  <c r="I3" i="4"/>
  <c r="F3" i="4"/>
  <c r="P3" i="4" s="1"/>
  <c r="AD2" i="4"/>
  <c r="Y1" i="4"/>
  <c r="I1" i="4"/>
  <c r="J1" i="4" s="1"/>
  <c r="A2" i="4" s="1"/>
  <c r="J350" i="3"/>
  <c r="I350" i="3"/>
  <c r="G351" i="3"/>
  <c r="K353" i="3"/>
  <c r="H11" i="3"/>
  <c r="E11" i="3"/>
  <c r="R11" i="3"/>
  <c r="H12" i="3"/>
  <c r="I14" i="3"/>
  <c r="D11" i="3"/>
  <c r="I11"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10" i="3"/>
  <c r="L3" i="3"/>
  <c r="D8" i="3"/>
  <c r="E10" i="3"/>
  <c r="L10" i="3" s="1"/>
  <c r="D1" i="3"/>
  <c r="S10" i="3" s="1"/>
  <c r="L4" i="3"/>
  <c r="F181" i="3" s="1"/>
  <c r="AD267" i="3"/>
  <c r="AD264" i="3"/>
  <c r="AD261" i="3"/>
  <c r="AD251" i="3"/>
  <c r="AD252" i="3" s="1"/>
  <c r="AF49" i="3"/>
  <c r="AF48" i="3"/>
  <c r="AF47" i="3"/>
  <c r="AF46" i="3"/>
  <c r="AF45" i="3"/>
  <c r="AF44" i="3"/>
  <c r="AF43" i="3"/>
  <c r="AF42" i="3"/>
  <c r="AF41" i="3"/>
  <c r="AF40" i="3"/>
  <c r="AF39" i="3"/>
  <c r="AF38" i="3"/>
  <c r="AF36" i="3"/>
  <c r="AF35" i="3"/>
  <c r="AF34" i="3"/>
  <c r="AF33" i="3"/>
  <c r="AF32" i="3"/>
  <c r="AF31" i="3"/>
  <c r="AF30" i="3"/>
  <c r="AF29" i="3"/>
  <c r="AF28" i="3"/>
  <c r="AF27" i="3"/>
  <c r="AF26" i="3"/>
  <c r="AF25" i="3"/>
  <c r="AG22" i="3"/>
  <c r="AF22" i="3"/>
  <c r="AE22" i="3"/>
  <c r="AG21" i="3"/>
  <c r="AF21" i="3"/>
  <c r="AE21" i="3"/>
  <c r="AC21" i="3"/>
  <c r="AB21" i="3"/>
  <c r="AA21" i="3"/>
  <c r="AG20" i="3"/>
  <c r="AF20" i="3"/>
  <c r="AE20" i="3"/>
  <c r="AG19" i="3"/>
  <c r="AF19" i="3"/>
  <c r="AE19" i="3"/>
  <c r="AG23" i="3" s="1"/>
  <c r="AG18" i="3"/>
  <c r="AF18" i="3"/>
  <c r="AE18" i="3"/>
  <c r="AC18" i="3"/>
  <c r="AB18" i="3"/>
  <c r="AA18" i="3"/>
  <c r="AC15" i="3"/>
  <c r="AB15" i="3"/>
  <c r="AA15" i="3"/>
  <c r="AH11" i="3"/>
  <c r="S7" i="3"/>
  <c r="L7" i="3"/>
  <c r="A7" i="3"/>
  <c r="AF6" i="3"/>
  <c r="T6" i="3"/>
  <c r="M6" i="3"/>
  <c r="D6" i="3"/>
  <c r="AP5" i="3"/>
  <c r="M5" i="3"/>
  <c r="X4" i="3"/>
  <c r="O4" i="3"/>
  <c r="AA5" i="3" s="1"/>
  <c r="A4" i="3"/>
  <c r="AJ3" i="3"/>
  <c r="P3" i="3"/>
  <c r="O3" i="3"/>
  <c r="AE2" i="3"/>
  <c r="Z1" i="3"/>
  <c r="O1" i="3"/>
  <c r="P1" i="3" s="1"/>
  <c r="A2" i="3" s="1"/>
  <c r="L1" i="3"/>
  <c r="Q10" i="3" s="1"/>
  <c r="F7" i="1"/>
  <c r="C2" i="4" l="1"/>
  <c r="AF32" i="4"/>
  <c r="AE24" i="4"/>
  <c r="AG22" i="4"/>
  <c r="AG19" i="4"/>
  <c r="G7" i="4"/>
  <c r="AF26" i="4"/>
  <c r="AF28" i="4"/>
  <c r="AF34" i="4"/>
  <c r="AG18" i="4"/>
  <c r="AG21" i="4"/>
  <c r="AF35" i="4"/>
  <c r="AF33" i="4"/>
  <c r="AF31" i="4"/>
  <c r="AF29" i="4"/>
  <c r="AF27" i="4"/>
  <c r="AF25" i="4"/>
  <c r="AG20" i="4"/>
  <c r="AF30" i="4"/>
  <c r="F11" i="3"/>
  <c r="F252" i="3"/>
  <c r="F228" i="3"/>
  <c r="F29" i="3"/>
  <c r="F260" i="3"/>
  <c r="F341" i="3"/>
  <c r="F284" i="3"/>
  <c r="F117" i="3"/>
  <c r="F324" i="3"/>
  <c r="F125" i="3"/>
  <c r="F133" i="3"/>
  <c r="F348" i="3"/>
  <c r="F356" i="3"/>
  <c r="AG33" i="3"/>
  <c r="F349" i="3"/>
  <c r="F277" i="3"/>
  <c r="F173" i="3"/>
  <c r="AI11" i="3"/>
  <c r="AG12" i="3" s="1"/>
  <c r="F316" i="3"/>
  <c r="F221" i="3"/>
  <c r="F109" i="3"/>
  <c r="F292" i="3"/>
  <c r="F220" i="3"/>
  <c r="F69" i="3"/>
  <c r="H10" i="3"/>
  <c r="F10" i="3" s="1"/>
  <c r="F285" i="3"/>
  <c r="F213" i="3"/>
  <c r="F53" i="3"/>
  <c r="M7" i="3"/>
  <c r="F317" i="3"/>
  <c r="F253" i="3"/>
  <c r="F180" i="3"/>
  <c r="F61" i="3"/>
  <c r="AH20" i="3"/>
  <c r="F309" i="3"/>
  <c r="F245" i="3"/>
  <c r="F165" i="3"/>
  <c r="F45" i="3"/>
  <c r="F357" i="3"/>
  <c r="F325" i="3"/>
  <c r="F293" i="3"/>
  <c r="F261" i="3"/>
  <c r="F229" i="3"/>
  <c r="F189" i="3"/>
  <c r="F141" i="3"/>
  <c r="F77" i="3"/>
  <c r="F13" i="3"/>
  <c r="F340" i="3"/>
  <c r="F308" i="3"/>
  <c r="F244" i="3"/>
  <c r="F212" i="3"/>
  <c r="F164" i="3"/>
  <c r="F37" i="3"/>
  <c r="F365" i="3"/>
  <c r="F333" i="3"/>
  <c r="F301" i="3"/>
  <c r="F269" i="3"/>
  <c r="F237" i="3"/>
  <c r="F205" i="3"/>
  <c r="F157" i="3"/>
  <c r="F93" i="3"/>
  <c r="F16" i="3"/>
  <c r="F24" i="3"/>
  <c r="F32" i="3"/>
  <c r="F40" i="3"/>
  <c r="F48" i="3"/>
  <c r="F56" i="3"/>
  <c r="F64" i="3"/>
  <c r="F72" i="3"/>
  <c r="F80" i="3"/>
  <c r="F88" i="3"/>
  <c r="F96" i="3"/>
  <c r="F104" i="3"/>
  <c r="F112" i="3"/>
  <c r="F120" i="3"/>
  <c r="F128" i="3"/>
  <c r="F136" i="3"/>
  <c r="F144" i="3"/>
  <c r="F152" i="3"/>
  <c r="F160" i="3"/>
  <c r="F168" i="3"/>
  <c r="F176" i="3"/>
  <c r="F184" i="3"/>
  <c r="F192" i="3"/>
  <c r="F200" i="3"/>
  <c r="F208" i="3"/>
  <c r="F216" i="3"/>
  <c r="F224" i="3"/>
  <c r="F232" i="3"/>
  <c r="F240" i="3"/>
  <c r="F248" i="3"/>
  <c r="F256" i="3"/>
  <c r="F264" i="3"/>
  <c r="F272" i="3"/>
  <c r="F280" i="3"/>
  <c r="F288" i="3"/>
  <c r="F296" i="3"/>
  <c r="F304" i="3"/>
  <c r="F312" i="3"/>
  <c r="F320" i="3"/>
  <c r="F328" i="3"/>
  <c r="F336" i="3"/>
  <c r="F344" i="3"/>
  <c r="F352" i="3"/>
  <c r="F360" i="3"/>
  <c r="F368" i="3"/>
  <c r="F26" i="3"/>
  <c r="F42" i="3"/>
  <c r="F58" i="3"/>
  <c r="F74" i="3"/>
  <c r="F98" i="3"/>
  <c r="F106" i="3"/>
  <c r="F122" i="3"/>
  <c r="F138" i="3"/>
  <c r="F162" i="3"/>
  <c r="F170" i="3"/>
  <c r="F186" i="3"/>
  <c r="F210" i="3"/>
  <c r="F234" i="3"/>
  <c r="F258" i="3"/>
  <c r="F290" i="3"/>
  <c r="F322" i="3"/>
  <c r="F354" i="3"/>
  <c r="F19" i="3"/>
  <c r="F75" i="3"/>
  <c r="F107" i="3"/>
  <c r="F131" i="3"/>
  <c r="F163" i="3"/>
  <c r="F187" i="3"/>
  <c r="F219" i="3"/>
  <c r="F251" i="3"/>
  <c r="F283" i="3"/>
  <c r="F307" i="3"/>
  <c r="F339" i="3"/>
  <c r="F28" i="3"/>
  <c r="F60" i="3"/>
  <c r="F84" i="3"/>
  <c r="F116" i="3"/>
  <c r="F148" i="3"/>
  <c r="F17" i="3"/>
  <c r="F25" i="3"/>
  <c r="F33" i="3"/>
  <c r="F41" i="3"/>
  <c r="F49" i="3"/>
  <c r="F57" i="3"/>
  <c r="F65" i="3"/>
  <c r="F73" i="3"/>
  <c r="F81" i="3"/>
  <c r="F89" i="3"/>
  <c r="F97" i="3"/>
  <c r="F105" i="3"/>
  <c r="F113" i="3"/>
  <c r="F121" i="3"/>
  <c r="F129" i="3"/>
  <c r="F137" i="3"/>
  <c r="F145" i="3"/>
  <c r="F153" i="3"/>
  <c r="F161" i="3"/>
  <c r="F169" i="3"/>
  <c r="F177" i="3"/>
  <c r="F185" i="3"/>
  <c r="F193" i="3"/>
  <c r="F201" i="3"/>
  <c r="F209" i="3"/>
  <c r="F217" i="3"/>
  <c r="F225" i="3"/>
  <c r="F233" i="3"/>
  <c r="F241" i="3"/>
  <c r="F249" i="3"/>
  <c r="F257" i="3"/>
  <c r="F265" i="3"/>
  <c r="F273" i="3"/>
  <c r="F281" i="3"/>
  <c r="F289" i="3"/>
  <c r="F297" i="3"/>
  <c r="F305" i="3"/>
  <c r="F313" i="3"/>
  <c r="F321" i="3"/>
  <c r="F329" i="3"/>
  <c r="F337" i="3"/>
  <c r="F345" i="3"/>
  <c r="F353" i="3"/>
  <c r="F361" i="3"/>
  <c r="F369" i="3"/>
  <c r="F18" i="3"/>
  <c r="F34" i="3"/>
  <c r="F50" i="3"/>
  <c r="F66" i="3"/>
  <c r="F90" i="3"/>
  <c r="F114" i="3"/>
  <c r="F130" i="3"/>
  <c r="F154" i="3"/>
  <c r="F178" i="3"/>
  <c r="F194" i="3"/>
  <c r="F226" i="3"/>
  <c r="F250" i="3"/>
  <c r="F274" i="3"/>
  <c r="F306" i="3"/>
  <c r="F346" i="3"/>
  <c r="F27" i="3"/>
  <c r="F43" i="3"/>
  <c r="F59" i="3"/>
  <c r="F83" i="3"/>
  <c r="F115" i="3"/>
  <c r="F147" i="3"/>
  <c r="F171" i="3"/>
  <c r="F203" i="3"/>
  <c r="F227" i="3"/>
  <c r="F259" i="3"/>
  <c r="F299" i="3"/>
  <c r="F331" i="3"/>
  <c r="F347" i="3"/>
  <c r="F12" i="3"/>
  <c r="F52" i="3"/>
  <c r="F100" i="3"/>
  <c r="F132" i="3"/>
  <c r="F14" i="3"/>
  <c r="F22" i="3"/>
  <c r="F30" i="3"/>
  <c r="F38" i="3"/>
  <c r="F46" i="3"/>
  <c r="F54" i="3"/>
  <c r="F62" i="3"/>
  <c r="F70" i="3"/>
  <c r="F78" i="3"/>
  <c r="F86" i="3"/>
  <c r="F94" i="3"/>
  <c r="F102" i="3"/>
  <c r="F110" i="3"/>
  <c r="F118" i="3"/>
  <c r="F126" i="3"/>
  <c r="F134" i="3"/>
  <c r="F142" i="3"/>
  <c r="F150" i="3"/>
  <c r="F158" i="3"/>
  <c r="F166" i="3"/>
  <c r="F174" i="3"/>
  <c r="F182" i="3"/>
  <c r="F190" i="3"/>
  <c r="F198" i="3"/>
  <c r="F206" i="3"/>
  <c r="F214" i="3"/>
  <c r="F222" i="3"/>
  <c r="F230" i="3"/>
  <c r="F238" i="3"/>
  <c r="F246" i="3"/>
  <c r="F254" i="3"/>
  <c r="F262" i="3"/>
  <c r="F270" i="3"/>
  <c r="F278" i="3"/>
  <c r="F286" i="3"/>
  <c r="F294" i="3"/>
  <c r="F302" i="3"/>
  <c r="F310" i="3"/>
  <c r="F318" i="3"/>
  <c r="F326" i="3"/>
  <c r="F334" i="3"/>
  <c r="F342" i="3"/>
  <c r="F350" i="3"/>
  <c r="F358" i="3"/>
  <c r="F366" i="3"/>
  <c r="F146" i="3"/>
  <c r="F202" i="3"/>
  <c r="F242" i="3"/>
  <c r="F282" i="3"/>
  <c r="F314" i="3"/>
  <c r="F338" i="3"/>
  <c r="F35" i="3"/>
  <c r="F51" i="3"/>
  <c r="F91" i="3"/>
  <c r="F123" i="3"/>
  <c r="F155" i="3"/>
  <c r="F195" i="3"/>
  <c r="F235" i="3"/>
  <c r="F275" i="3"/>
  <c r="F315" i="3"/>
  <c r="F355" i="3"/>
  <c r="F20" i="3"/>
  <c r="F44" i="3"/>
  <c r="F76" i="3"/>
  <c r="F108" i="3"/>
  <c r="F140" i="3"/>
  <c r="F172" i="3"/>
  <c r="F196" i="3"/>
  <c r="F15" i="3"/>
  <c r="F23" i="3"/>
  <c r="F31" i="3"/>
  <c r="F39" i="3"/>
  <c r="F47" i="3"/>
  <c r="F55" i="3"/>
  <c r="F63" i="3"/>
  <c r="F71" i="3"/>
  <c r="F79" i="3"/>
  <c r="F87" i="3"/>
  <c r="F95" i="3"/>
  <c r="F103" i="3"/>
  <c r="F111" i="3"/>
  <c r="F119" i="3"/>
  <c r="F127" i="3"/>
  <c r="F135" i="3"/>
  <c r="F143" i="3"/>
  <c r="F151" i="3"/>
  <c r="F159" i="3"/>
  <c r="F167" i="3"/>
  <c r="F175" i="3"/>
  <c r="F183" i="3"/>
  <c r="F191" i="3"/>
  <c r="F199" i="3"/>
  <c r="F207" i="3"/>
  <c r="F215" i="3"/>
  <c r="F223" i="3"/>
  <c r="F231" i="3"/>
  <c r="F239" i="3"/>
  <c r="F247" i="3"/>
  <c r="F255" i="3"/>
  <c r="F263" i="3"/>
  <c r="F271" i="3"/>
  <c r="F279" i="3"/>
  <c r="F287" i="3"/>
  <c r="F295" i="3"/>
  <c r="F303" i="3"/>
  <c r="F311" i="3"/>
  <c r="F319" i="3"/>
  <c r="F327" i="3"/>
  <c r="F335" i="3"/>
  <c r="F343" i="3"/>
  <c r="F351" i="3"/>
  <c r="F359" i="3"/>
  <c r="F367" i="3"/>
  <c r="F82" i="3"/>
  <c r="F218" i="3"/>
  <c r="F266" i="3"/>
  <c r="F298" i="3"/>
  <c r="F330" i="3"/>
  <c r="F362" i="3"/>
  <c r="F67" i="3"/>
  <c r="F99" i="3"/>
  <c r="F139" i="3"/>
  <c r="F179" i="3"/>
  <c r="F211" i="3"/>
  <c r="F243" i="3"/>
  <c r="F267" i="3"/>
  <c r="F291" i="3"/>
  <c r="F323" i="3"/>
  <c r="F363" i="3"/>
  <c r="F36" i="3"/>
  <c r="F68" i="3"/>
  <c r="F92" i="3"/>
  <c r="F124" i="3"/>
  <c r="F156" i="3"/>
  <c r="F188" i="3"/>
  <c r="F204" i="3"/>
  <c r="F276" i="3"/>
  <c r="F101" i="3"/>
  <c r="F364" i="3"/>
  <c r="F332" i="3"/>
  <c r="F300" i="3"/>
  <c r="F268" i="3"/>
  <c r="F236" i="3"/>
  <c r="F197" i="3"/>
  <c r="F149" i="3"/>
  <c r="F85" i="3"/>
  <c r="F21" i="3"/>
  <c r="Z5" i="3"/>
  <c r="Z4" i="3" s="1"/>
  <c r="AH22" i="3"/>
  <c r="AH19" i="3"/>
  <c r="AG27" i="3"/>
  <c r="AH21" i="3"/>
  <c r="AG29" i="3"/>
  <c r="AH18" i="3"/>
  <c r="D2" i="3"/>
  <c r="AG11" i="3"/>
  <c r="T1" i="3"/>
  <c r="AG36" i="3"/>
  <c r="AG34" i="3"/>
  <c r="AG32" i="3"/>
  <c r="AG30" i="3"/>
  <c r="AG28" i="3"/>
  <c r="AG26" i="3"/>
  <c r="AG35" i="3"/>
  <c r="AG25" i="3"/>
  <c r="AF24" i="3"/>
  <c r="AG31" i="3"/>
  <c r="M10" i="1"/>
  <c r="R4" i="1"/>
  <c r="I3" i="1"/>
  <c r="F3" i="1"/>
  <c r="X267" i="1"/>
  <c r="X264" i="1"/>
  <c r="X261" i="1"/>
  <c r="X251" i="1"/>
  <c r="X252" i="1" s="1"/>
  <c r="Z49" i="1"/>
  <c r="Z48" i="1"/>
  <c r="Z47" i="1"/>
  <c r="Z46" i="1"/>
  <c r="Z45" i="1"/>
  <c r="Z44" i="1"/>
  <c r="Z43" i="1"/>
  <c r="Z42" i="1"/>
  <c r="Z41" i="1"/>
  <c r="Z40" i="1"/>
  <c r="Z39" i="1"/>
  <c r="Z38" i="1"/>
  <c r="Z36" i="1"/>
  <c r="Z35" i="1"/>
  <c r="Z34" i="1"/>
  <c r="Z33" i="1"/>
  <c r="Z32" i="1"/>
  <c r="Z31" i="1"/>
  <c r="Z30" i="1"/>
  <c r="Z29" i="1"/>
  <c r="Z28" i="1"/>
  <c r="Z27" i="1"/>
  <c r="Z26" i="1"/>
  <c r="Z25" i="1"/>
  <c r="AA22" i="1"/>
  <c r="Z22" i="1"/>
  <c r="Y22" i="1"/>
  <c r="AA21" i="1"/>
  <c r="Z21" i="1"/>
  <c r="Y21" i="1"/>
  <c r="W21" i="1"/>
  <c r="V21" i="1"/>
  <c r="U21" i="1"/>
  <c r="AA20" i="1"/>
  <c r="Z20" i="1"/>
  <c r="Y20" i="1"/>
  <c r="AA19" i="1"/>
  <c r="Z19" i="1"/>
  <c r="Y19" i="1"/>
  <c r="AA23" i="1" s="1"/>
  <c r="AA18" i="1"/>
  <c r="Z18" i="1"/>
  <c r="Y18" i="1"/>
  <c r="W18" i="1"/>
  <c r="V18" i="1"/>
  <c r="U18" i="1"/>
  <c r="W15" i="1"/>
  <c r="V15" i="1"/>
  <c r="U15" i="1"/>
  <c r="AB11" i="1"/>
  <c r="G10" i="1"/>
  <c r="A7" i="1"/>
  <c r="Z6" i="1"/>
  <c r="N6" i="1"/>
  <c r="G6" i="1"/>
  <c r="AJ5" i="1"/>
  <c r="G5" i="1"/>
  <c r="G7" i="1" s="1"/>
  <c r="I4" i="1"/>
  <c r="U5" i="1" s="1"/>
  <c r="AD3" i="1"/>
  <c r="J3" i="1"/>
  <c r="Y2" i="1"/>
  <c r="T1" i="1"/>
  <c r="I1" i="1"/>
  <c r="J1" i="1" s="1"/>
  <c r="K10" i="1"/>
  <c r="N1" i="1"/>
  <c r="L10" i="1" l="1"/>
  <c r="P10" i="4"/>
  <c r="V10" i="4"/>
  <c r="U11" i="4" s="1"/>
  <c r="B10" i="4"/>
  <c r="D10" i="3"/>
  <c r="C10" i="3" s="1"/>
  <c r="AB20" i="1"/>
  <c r="Z24" i="1"/>
  <c r="AB18" i="1"/>
  <c r="AB21" i="1"/>
  <c r="AA36" i="1"/>
  <c r="AB22" i="1"/>
  <c r="AB19" i="1"/>
  <c r="T5" i="1"/>
  <c r="T4" i="1" s="1"/>
  <c r="P10" i="1"/>
  <c r="AC11" i="1"/>
  <c r="AA25" i="1"/>
  <c r="AA26" i="1"/>
  <c r="AA27" i="1"/>
  <c r="AA28" i="1"/>
  <c r="AA29" i="1"/>
  <c r="AA30" i="1"/>
  <c r="AA31" i="1"/>
  <c r="AA32" i="1"/>
  <c r="AA33" i="1"/>
  <c r="AA34" i="1"/>
  <c r="AA35" i="1"/>
  <c r="D11" i="1" l="1"/>
  <c r="E11" i="1"/>
  <c r="C11" i="1" s="1"/>
  <c r="E11" i="4"/>
  <c r="Q11" i="4"/>
  <c r="S11" i="4"/>
  <c r="F11" i="4"/>
  <c r="R10" i="3"/>
  <c r="P10" i="3"/>
  <c r="M10" i="3"/>
  <c r="AA12" i="1"/>
  <c r="AA11" i="1"/>
  <c r="J10" i="1"/>
  <c r="M11" i="4" l="1"/>
  <c r="T11" i="4"/>
  <c r="R10" i="4"/>
  <c r="D11" i="4"/>
  <c r="D6" i="1"/>
  <c r="F11" i="1"/>
  <c r="L11" i="3"/>
  <c r="J11" i="3" s="1"/>
  <c r="G10" i="3"/>
  <c r="J10" i="3"/>
  <c r="I10" i="3" s="1"/>
  <c r="C11" i="3"/>
  <c r="K10" i="3"/>
  <c r="E6" i="3"/>
  <c r="N10" i="3"/>
  <c r="O10" i="3"/>
  <c r="H10" i="1"/>
  <c r="I10" i="1"/>
  <c r="K11" i="4" l="1"/>
  <c r="C11" i="4"/>
  <c r="G11" i="3"/>
  <c r="K11" i="3"/>
  <c r="T10" i="3"/>
  <c r="S11" i="3"/>
  <c r="M11" i="1"/>
  <c r="N11" i="4" l="1"/>
  <c r="B11" i="4"/>
  <c r="T3" i="3"/>
  <c r="U3" i="3" s="1"/>
  <c r="P11" i="3"/>
  <c r="Q11" i="3" s="1"/>
  <c r="M11" i="3"/>
  <c r="U10" i="3"/>
  <c r="Y10" i="3"/>
  <c r="W10" i="3"/>
  <c r="V10" i="3"/>
  <c r="Q10" i="1"/>
  <c r="R10" i="1" s="1"/>
  <c r="S10" i="1"/>
  <c r="G11" i="1"/>
  <c r="N3" i="1"/>
  <c r="O3" i="1" s="1"/>
  <c r="V11" i="4" l="1"/>
  <c r="P11" i="4"/>
  <c r="M12" i="4" s="1"/>
  <c r="J11" i="1"/>
  <c r="K11" i="1" s="1"/>
  <c r="P11" i="1"/>
  <c r="L11" i="4"/>
  <c r="S12" i="4" s="1"/>
  <c r="X1" i="3"/>
  <c r="X10" i="3"/>
  <c r="N11" i="3"/>
  <c r="O11" i="3"/>
  <c r="B11" i="1"/>
  <c r="L11" i="1" s="1"/>
  <c r="R1" i="1"/>
  <c r="Q12" i="4" l="1"/>
  <c r="U12" i="4"/>
  <c r="N11" i="1"/>
  <c r="F12" i="1"/>
  <c r="S12" i="3"/>
  <c r="T11" i="3"/>
  <c r="E12" i="3"/>
  <c r="R12" i="3" s="1"/>
  <c r="I11" i="1"/>
  <c r="H11" i="1"/>
  <c r="E12" i="1" l="1"/>
  <c r="D12" i="1"/>
  <c r="L12" i="3"/>
  <c r="J12" i="3" s="1"/>
  <c r="D12" i="3"/>
  <c r="U11" i="3"/>
  <c r="W11" i="3"/>
  <c r="X11" i="3" s="1"/>
  <c r="V11" i="3"/>
  <c r="S4" i="3"/>
  <c r="S5" i="3" s="1"/>
  <c r="Y11" i="3"/>
  <c r="M12" i="1"/>
  <c r="I12" i="3" l="1"/>
  <c r="M12" i="3"/>
  <c r="P12" i="3"/>
  <c r="Q12" i="3" s="1"/>
  <c r="C12" i="3"/>
  <c r="C12" i="1"/>
  <c r="P12" i="1" s="1"/>
  <c r="S11" i="1"/>
  <c r="Q11" i="1"/>
  <c r="R11" i="1" s="1"/>
  <c r="O11" i="1"/>
  <c r="M4" i="1"/>
  <c r="M5" i="1" s="1"/>
  <c r="G12" i="3" l="1"/>
  <c r="K12" i="3" s="1"/>
  <c r="N12" i="3"/>
  <c r="O12" i="3"/>
  <c r="J12" i="1"/>
  <c r="K12" i="1" s="1"/>
  <c r="G12" i="1"/>
  <c r="B12" i="1"/>
  <c r="L12" i="1" s="1"/>
  <c r="E13" i="1" s="1"/>
  <c r="N12" i="1" l="1"/>
  <c r="M13" i="1"/>
  <c r="S13" i="3"/>
  <c r="T12" i="3"/>
  <c r="E13" i="3"/>
  <c r="H13" i="3"/>
  <c r="D13" i="3" s="1"/>
  <c r="P13" i="3" s="1"/>
  <c r="Q13" i="3" s="1"/>
  <c r="F13" i="1"/>
  <c r="I12" i="1"/>
  <c r="H12" i="1"/>
  <c r="L13" i="3" l="1"/>
  <c r="J13" i="3" s="1"/>
  <c r="R13" i="3"/>
  <c r="I13" i="3"/>
  <c r="M13" i="3"/>
  <c r="C13" i="3"/>
  <c r="G13" i="3" s="1"/>
  <c r="K13" i="3" s="1"/>
  <c r="U12" i="3"/>
  <c r="Y12" i="3"/>
  <c r="V12" i="3"/>
  <c r="W12" i="3"/>
  <c r="X12" i="3" s="1"/>
  <c r="D13" i="1"/>
  <c r="C13" i="1" s="1"/>
  <c r="B13" i="1" s="1"/>
  <c r="N13" i="3" l="1"/>
  <c r="H14" i="3"/>
  <c r="O13" i="3"/>
  <c r="G13" i="1"/>
  <c r="S12" i="1"/>
  <c r="Q12" i="1"/>
  <c r="R12" i="1" s="1"/>
  <c r="O12" i="1"/>
  <c r="L13" i="1" l="1"/>
  <c r="P13" i="1"/>
  <c r="T13" i="3"/>
  <c r="U13" i="3" s="1"/>
  <c r="E14" i="3"/>
  <c r="S14" i="3"/>
  <c r="Y13" i="3"/>
  <c r="V13" i="3"/>
  <c r="W13" i="3"/>
  <c r="X13" i="3" s="1"/>
  <c r="D14" i="3"/>
  <c r="J13" i="1"/>
  <c r="K13" i="1" s="1"/>
  <c r="F14" i="1" l="1"/>
  <c r="N13" i="1"/>
  <c r="L14" i="3"/>
  <c r="J14" i="3" s="1"/>
  <c r="R14" i="3"/>
  <c r="P14" i="3"/>
  <c r="Q14" i="3" s="1"/>
  <c r="C14" i="3"/>
  <c r="M14" i="3"/>
  <c r="I13" i="1"/>
  <c r="H13" i="1"/>
  <c r="E14" i="1" l="1"/>
  <c r="G14" i="3"/>
  <c r="K14" i="3" s="1"/>
  <c r="O14" i="3"/>
  <c r="N14" i="3"/>
  <c r="M14" i="1"/>
  <c r="D14" i="1"/>
  <c r="E15" i="3" l="1"/>
  <c r="S15" i="3"/>
  <c r="H15" i="3"/>
  <c r="T14" i="3"/>
  <c r="U14" i="3" s="1"/>
  <c r="S13" i="1"/>
  <c r="Q13" i="1"/>
  <c r="R13" i="1" s="1"/>
  <c r="O13" i="1"/>
  <c r="C14" i="1"/>
  <c r="P14" i="1" s="1"/>
  <c r="L15" i="3" l="1"/>
  <c r="J15" i="3" s="1"/>
  <c r="R15" i="3"/>
  <c r="V14" i="3"/>
  <c r="Y14" i="3"/>
  <c r="W14" i="3"/>
  <c r="D15" i="3"/>
  <c r="I15" i="3" s="1"/>
  <c r="J14" i="1"/>
  <c r="K14" i="1" s="1"/>
  <c r="G14" i="1"/>
  <c r="B14" i="1"/>
  <c r="L14" i="1" s="1"/>
  <c r="E15" i="1" l="1"/>
  <c r="N14" i="1"/>
  <c r="Q14" i="1" s="1"/>
  <c r="P15" i="3"/>
  <c r="Q15" i="3" s="1"/>
  <c r="C15" i="3"/>
  <c r="M15" i="3"/>
  <c r="I14" i="1"/>
  <c r="F15" i="1"/>
  <c r="H14" i="1"/>
  <c r="G15" i="3" l="1"/>
  <c r="K15" i="3" s="1"/>
  <c r="H16" i="3"/>
  <c r="N15" i="3"/>
  <c r="O15" i="3"/>
  <c r="M15" i="1"/>
  <c r="D15" i="1"/>
  <c r="E16" i="3" l="1"/>
  <c r="S16" i="3"/>
  <c r="D16" i="3"/>
  <c r="T15" i="3"/>
  <c r="U15" i="3" s="1"/>
  <c r="S14" i="1"/>
  <c r="R14" i="1"/>
  <c r="O14" i="1"/>
  <c r="C15" i="1"/>
  <c r="P15" i="1" l="1"/>
  <c r="B15" i="1"/>
  <c r="L15" i="1" s="1"/>
  <c r="L16" i="3"/>
  <c r="J16" i="3" s="1"/>
  <c r="R16" i="3"/>
  <c r="I16" i="3"/>
  <c r="V15" i="3"/>
  <c r="Y15" i="3"/>
  <c r="W15" i="3"/>
  <c r="X15" i="3" s="1"/>
  <c r="J15" i="1"/>
  <c r="K15" i="1" s="1"/>
  <c r="G15" i="1"/>
  <c r="N15" i="1" l="1"/>
  <c r="M16" i="3"/>
  <c r="P16" i="3"/>
  <c r="Q16" i="3" s="1"/>
  <c r="C16" i="3"/>
  <c r="G16" i="3" s="1"/>
  <c r="K16" i="3" s="1"/>
  <c r="F16" i="1"/>
  <c r="I15" i="1"/>
  <c r="H15" i="1"/>
  <c r="E16" i="1" l="1"/>
  <c r="O16" i="3"/>
  <c r="N16" i="3"/>
  <c r="M16" i="1"/>
  <c r="D16" i="1"/>
  <c r="S17" i="3" l="1"/>
  <c r="E17" i="3"/>
  <c r="H17" i="3"/>
  <c r="T16" i="3"/>
  <c r="U16" i="3" s="1"/>
  <c r="S15" i="1"/>
  <c r="Q15" i="1"/>
  <c r="R15" i="1" s="1"/>
  <c r="C16" i="1"/>
  <c r="P16" i="1" s="1"/>
  <c r="L17" i="3" l="1"/>
  <c r="J17" i="3" s="1"/>
  <c r="R17" i="3"/>
  <c r="V16" i="3"/>
  <c r="Y16" i="3"/>
  <c r="W16" i="3"/>
  <c r="X16" i="3" s="1"/>
  <c r="D17" i="3"/>
  <c r="I17" i="3" s="1"/>
  <c r="J16" i="1"/>
  <c r="K16" i="1" s="1"/>
  <c r="B16" i="1"/>
  <c r="L16" i="1" s="1"/>
  <c r="G16" i="1"/>
  <c r="N16" i="1" l="1"/>
  <c r="P17" i="3"/>
  <c r="Q17" i="3" s="1"/>
  <c r="C17" i="3"/>
  <c r="M17" i="3"/>
  <c r="I16" i="1"/>
  <c r="F17" i="1"/>
  <c r="H16" i="1"/>
  <c r="G17" i="3" l="1"/>
  <c r="K17" i="3" s="1"/>
  <c r="N17" i="3"/>
  <c r="O17" i="3"/>
  <c r="D17" i="1"/>
  <c r="M17" i="1"/>
  <c r="E17" i="1"/>
  <c r="S18" i="3" l="1"/>
  <c r="E18" i="3"/>
  <c r="H18" i="3"/>
  <c r="T17" i="3"/>
  <c r="C17" i="1"/>
  <c r="S16" i="1"/>
  <c r="Q16" i="1"/>
  <c r="R16" i="1" s="1"/>
  <c r="O16" i="1"/>
  <c r="P17" i="1" l="1"/>
  <c r="L18" i="3"/>
  <c r="J18" i="3" s="1"/>
  <c r="R18" i="3"/>
  <c r="V17" i="3"/>
  <c r="Y17" i="3"/>
  <c r="W17" i="3"/>
  <c r="X17" i="3" s="1"/>
  <c r="D18" i="3"/>
  <c r="I18" i="3" s="1"/>
  <c r="J17" i="1"/>
  <c r="K17" i="1" s="1"/>
  <c r="B17" i="1"/>
  <c r="L17" i="1" s="1"/>
  <c r="G17" i="1"/>
  <c r="N17" i="1" l="1"/>
  <c r="O17" i="1" s="1"/>
  <c r="P18" i="3"/>
  <c r="Q18" i="3" s="1"/>
  <c r="C18" i="3"/>
  <c r="G18" i="3" s="1"/>
  <c r="K18" i="3" s="1"/>
  <c r="M18" i="3"/>
  <c r="H17" i="1"/>
  <c r="F18" i="1"/>
  <c r="I17" i="1"/>
  <c r="N18" i="3" l="1"/>
  <c r="O18" i="3"/>
  <c r="M18" i="1"/>
  <c r="D18" i="1"/>
  <c r="E18" i="1"/>
  <c r="S19" i="3" l="1"/>
  <c r="E19" i="3"/>
  <c r="H19" i="3"/>
  <c r="T18" i="3"/>
  <c r="S17" i="1"/>
  <c r="Q17" i="1"/>
  <c r="R17" i="1" s="1"/>
  <c r="C18" i="1"/>
  <c r="P18" i="1" s="1"/>
  <c r="L19" i="3" l="1"/>
  <c r="J19" i="3" s="1"/>
  <c r="R19" i="3"/>
  <c r="D19" i="3"/>
  <c r="I19" i="3" s="1"/>
  <c r="V18" i="3"/>
  <c r="Y18" i="3"/>
  <c r="W18" i="3"/>
  <c r="X18" i="3" s="1"/>
  <c r="U18" i="3"/>
  <c r="J18" i="1"/>
  <c r="K18" i="1" s="1"/>
  <c r="B18" i="1"/>
  <c r="L18" i="1" s="1"/>
  <c r="G18" i="1"/>
  <c r="N18" i="1" l="1"/>
  <c r="D19" i="1"/>
  <c r="P19" i="3"/>
  <c r="Q19" i="3" s="1"/>
  <c r="C19" i="3"/>
  <c r="M19" i="3"/>
  <c r="F19" i="1"/>
  <c r="I18" i="1"/>
  <c r="H18" i="1"/>
  <c r="G19" i="3" l="1"/>
  <c r="K19" i="3" s="1"/>
  <c r="O19" i="3"/>
  <c r="N19" i="3"/>
  <c r="M19" i="1"/>
  <c r="E19" i="1"/>
  <c r="S20" i="3" l="1"/>
  <c r="E20" i="3"/>
  <c r="H20" i="3"/>
  <c r="T19" i="3"/>
  <c r="C19" i="1"/>
  <c r="P19" i="1" s="1"/>
  <c r="S18" i="1"/>
  <c r="Q18" i="1"/>
  <c r="R18" i="1" s="1"/>
  <c r="O18" i="1"/>
  <c r="L20" i="3" l="1"/>
  <c r="J20" i="3" s="1"/>
  <c r="R20" i="3"/>
  <c r="Y19" i="3"/>
  <c r="V19" i="3"/>
  <c r="W19" i="3"/>
  <c r="X19" i="3" s="1"/>
  <c r="U19" i="3"/>
  <c r="D20" i="3"/>
  <c r="I20" i="3" s="1"/>
  <c r="J19" i="1"/>
  <c r="K19" i="1" s="1"/>
  <c r="B19" i="1"/>
  <c r="L19" i="1" s="1"/>
  <c r="G19" i="1"/>
  <c r="N19" i="1" l="1"/>
  <c r="P20" i="3"/>
  <c r="Q20" i="3" s="1"/>
  <c r="C20" i="3"/>
  <c r="G20" i="3" s="1"/>
  <c r="K20" i="3" s="1"/>
  <c r="M20" i="3"/>
  <c r="I19" i="1"/>
  <c r="F20" i="1"/>
  <c r="H19" i="1"/>
  <c r="N20" i="3" l="1"/>
  <c r="O20" i="3"/>
  <c r="D20" i="1"/>
  <c r="M20" i="1"/>
  <c r="E20" i="1"/>
  <c r="E21" i="3" l="1"/>
  <c r="S21" i="3"/>
  <c r="H21" i="3"/>
  <c r="T20" i="3"/>
  <c r="S19" i="1"/>
  <c r="Q19" i="1"/>
  <c r="R19" i="1" s="1"/>
  <c r="O19" i="1"/>
  <c r="C20" i="1"/>
  <c r="P20" i="1" s="1"/>
  <c r="L21" i="3" l="1"/>
  <c r="J21" i="3" s="1"/>
  <c r="R21" i="3"/>
  <c r="V20" i="3"/>
  <c r="Y20" i="3"/>
  <c r="W20" i="3"/>
  <c r="X20" i="3" s="1"/>
  <c r="U20" i="3"/>
  <c r="D21" i="3"/>
  <c r="I21" i="3" s="1"/>
  <c r="J20" i="1"/>
  <c r="K20" i="1" s="1"/>
  <c r="G20" i="1"/>
  <c r="B20" i="1"/>
  <c r="L20" i="1" s="1"/>
  <c r="N20" i="1" l="1"/>
  <c r="P21" i="3"/>
  <c r="Q21" i="3" s="1"/>
  <c r="C21" i="3"/>
  <c r="G21" i="3" s="1"/>
  <c r="K21" i="3" s="1"/>
  <c r="M21" i="3"/>
  <c r="F21" i="1"/>
  <c r="H20" i="1"/>
  <c r="I20" i="1"/>
  <c r="O21" i="3" l="1"/>
  <c r="N21" i="3"/>
  <c r="M21" i="1"/>
  <c r="D21" i="1"/>
  <c r="E21" i="1"/>
  <c r="S22" i="3" l="1"/>
  <c r="E22" i="3"/>
  <c r="H22" i="3"/>
  <c r="T21" i="3"/>
  <c r="C21" i="1"/>
  <c r="P21" i="1" s="1"/>
  <c r="S20" i="1"/>
  <c r="Q20" i="1"/>
  <c r="R20" i="1" s="1"/>
  <c r="O20" i="1"/>
  <c r="L22" i="3" l="1"/>
  <c r="J22" i="3" s="1"/>
  <c r="R22" i="3"/>
  <c r="V21" i="3"/>
  <c r="Y21" i="3"/>
  <c r="W21" i="3"/>
  <c r="X21" i="3" s="1"/>
  <c r="U21" i="3"/>
  <c r="D22" i="3"/>
  <c r="I22" i="3" s="1"/>
  <c r="J21" i="1"/>
  <c r="K21" i="1" s="1"/>
  <c r="B21" i="1"/>
  <c r="L21" i="1" s="1"/>
  <c r="G21" i="1"/>
  <c r="N21" i="1" l="1"/>
  <c r="P22" i="3"/>
  <c r="Q22" i="3" s="1"/>
  <c r="M22" i="3"/>
  <c r="C22" i="3"/>
  <c r="G22" i="3" s="1"/>
  <c r="K22" i="3" s="1"/>
  <c r="I21" i="1"/>
  <c r="H21" i="1"/>
  <c r="F22" i="1"/>
  <c r="O22" i="3" l="1"/>
  <c r="N22" i="3"/>
  <c r="M22" i="1"/>
  <c r="D22" i="1"/>
  <c r="E22" i="1"/>
  <c r="S23" i="3" l="1"/>
  <c r="E23" i="3"/>
  <c r="H23" i="3"/>
  <c r="T22" i="3"/>
  <c r="S21" i="1"/>
  <c r="Q21" i="1"/>
  <c r="R21" i="1" s="1"/>
  <c r="O21" i="1"/>
  <c r="C22" i="1"/>
  <c r="P22" i="1" s="1"/>
  <c r="L23" i="3" l="1"/>
  <c r="J23" i="3" s="1"/>
  <c r="R23" i="3"/>
  <c r="Y22" i="3"/>
  <c r="V22" i="3"/>
  <c r="W22" i="3"/>
  <c r="X22" i="3" s="1"/>
  <c r="U22" i="3"/>
  <c r="D23" i="3"/>
  <c r="I23" i="3" s="1"/>
  <c r="J22" i="1"/>
  <c r="K22" i="1" s="1"/>
  <c r="G22" i="1"/>
  <c r="B22" i="1"/>
  <c r="L22" i="1" s="1"/>
  <c r="N22" i="1" l="1"/>
  <c r="P23" i="3"/>
  <c r="Q23" i="3" s="1"/>
  <c r="C23" i="3"/>
  <c r="G23" i="3" s="1"/>
  <c r="K23" i="3" s="1"/>
  <c r="M23" i="3"/>
  <c r="I22" i="1"/>
  <c r="F23" i="1"/>
  <c r="H22" i="1"/>
  <c r="N23" i="3" l="1"/>
  <c r="O23" i="3"/>
  <c r="M23" i="1"/>
  <c r="D23" i="1"/>
  <c r="E23" i="1"/>
  <c r="E24" i="3" l="1"/>
  <c r="S24" i="3"/>
  <c r="H24" i="3"/>
  <c r="T23" i="3"/>
  <c r="C23" i="1"/>
  <c r="P23" i="1" s="1"/>
  <c r="S22" i="1"/>
  <c r="Q22" i="1"/>
  <c r="R22" i="1" s="1"/>
  <c r="O22" i="1"/>
  <c r="L24" i="3" l="1"/>
  <c r="J24" i="3" s="1"/>
  <c r="R24" i="3"/>
  <c r="V23" i="3"/>
  <c r="Y23" i="3"/>
  <c r="W23" i="3"/>
  <c r="X23" i="3" s="1"/>
  <c r="U23" i="3"/>
  <c r="D24" i="3"/>
  <c r="I24" i="3" s="1"/>
  <c r="J23" i="1"/>
  <c r="K23" i="1" s="1"/>
  <c r="B23" i="1"/>
  <c r="L23" i="1" s="1"/>
  <c r="G23" i="1"/>
  <c r="N23" i="1" l="1"/>
  <c r="P24" i="3"/>
  <c r="Q24" i="3" s="1"/>
  <c r="C24" i="3"/>
  <c r="G24" i="3" s="1"/>
  <c r="K24" i="3" s="1"/>
  <c r="M24" i="3"/>
  <c r="F24" i="1"/>
  <c r="I23" i="1"/>
  <c r="H23" i="1"/>
  <c r="O24" i="3" l="1"/>
  <c r="N24" i="3"/>
  <c r="D24" i="1"/>
  <c r="M24" i="1"/>
  <c r="E24" i="1"/>
  <c r="S25" i="3" l="1"/>
  <c r="E25" i="3"/>
  <c r="H25" i="3"/>
  <c r="T24" i="3"/>
  <c r="C24" i="1"/>
  <c r="P24" i="1" s="1"/>
  <c r="S23" i="1"/>
  <c r="Q23" i="1"/>
  <c r="R23" i="1" s="1"/>
  <c r="O23" i="1"/>
  <c r="L25" i="3" l="1"/>
  <c r="J25" i="3" s="1"/>
  <c r="R25" i="3"/>
  <c r="Y24" i="3"/>
  <c r="V24" i="3"/>
  <c r="W24" i="3"/>
  <c r="X24" i="3" s="1"/>
  <c r="U24" i="3"/>
  <c r="D25" i="3"/>
  <c r="I25" i="3" s="1"/>
  <c r="J24" i="1"/>
  <c r="K24" i="1" s="1"/>
  <c r="B24" i="1"/>
  <c r="L24" i="1" s="1"/>
  <c r="G24" i="1"/>
  <c r="N24" i="1" l="1"/>
  <c r="P25" i="3"/>
  <c r="Q25" i="3" s="1"/>
  <c r="C25" i="3"/>
  <c r="G25" i="3" s="1"/>
  <c r="K25" i="3" s="1"/>
  <c r="M25" i="3"/>
  <c r="H24" i="1"/>
  <c r="F25" i="1"/>
  <c r="I24" i="1"/>
  <c r="O25" i="3" l="1"/>
  <c r="N25" i="3"/>
  <c r="M25" i="1"/>
  <c r="D25" i="1"/>
  <c r="E25" i="1"/>
  <c r="S26" i="3" l="1"/>
  <c r="E26" i="3"/>
  <c r="H26" i="3"/>
  <c r="T25" i="3"/>
  <c r="S24" i="1"/>
  <c r="Q24" i="1"/>
  <c r="R24" i="1" s="1"/>
  <c r="O24" i="1"/>
  <c r="C25" i="1"/>
  <c r="P25" i="1" s="1"/>
  <c r="L26" i="3" l="1"/>
  <c r="J26" i="3" s="1"/>
  <c r="R26" i="3"/>
  <c r="Y25" i="3"/>
  <c r="V25" i="3"/>
  <c r="W25" i="3"/>
  <c r="X25" i="3" s="1"/>
  <c r="U25" i="3"/>
  <c r="D26" i="3"/>
  <c r="I26" i="3" s="1"/>
  <c r="J25" i="1"/>
  <c r="K25" i="1" s="1"/>
  <c r="G25" i="1"/>
  <c r="B25" i="1"/>
  <c r="L25" i="1" s="1"/>
  <c r="N25" i="1" l="1"/>
  <c r="P26" i="3"/>
  <c r="Q26" i="3" s="1"/>
  <c r="C26" i="3"/>
  <c r="G26" i="3" s="1"/>
  <c r="K26" i="3" s="1"/>
  <c r="M26" i="3"/>
  <c r="I25" i="1"/>
  <c r="H25" i="1"/>
  <c r="F26" i="1"/>
  <c r="O26" i="3" l="1"/>
  <c r="N26" i="3"/>
  <c r="M26" i="1"/>
  <c r="D26" i="1"/>
  <c r="E26" i="1"/>
  <c r="H27" i="3" l="1"/>
  <c r="E27" i="3"/>
  <c r="S27" i="3"/>
  <c r="T26" i="3"/>
  <c r="S25" i="1"/>
  <c r="Q25" i="1"/>
  <c r="R25" i="1" s="1"/>
  <c r="O25" i="1"/>
  <c r="C26" i="1"/>
  <c r="P26" i="1" s="1"/>
  <c r="L27" i="3" l="1"/>
  <c r="J27" i="3" s="1"/>
  <c r="R27" i="3"/>
  <c r="Y26" i="3"/>
  <c r="V26" i="3"/>
  <c r="W26" i="3"/>
  <c r="X26" i="3" s="1"/>
  <c r="U26" i="3"/>
  <c r="D27" i="3"/>
  <c r="I27" i="3" s="1"/>
  <c r="J26" i="1"/>
  <c r="K26" i="1" s="1"/>
  <c r="G26" i="1"/>
  <c r="B26" i="1"/>
  <c r="L26" i="1" s="1"/>
  <c r="N26" i="1" l="1"/>
  <c r="P27" i="3"/>
  <c r="Q27" i="3" s="1"/>
  <c r="C27" i="3"/>
  <c r="G27" i="3" s="1"/>
  <c r="K27" i="3" s="1"/>
  <c r="M27" i="3"/>
  <c r="I26" i="1"/>
  <c r="H26" i="1"/>
  <c r="F27" i="1"/>
  <c r="O27" i="3" l="1"/>
  <c r="N27" i="3"/>
  <c r="M27" i="1"/>
  <c r="D27" i="1"/>
  <c r="E27" i="1"/>
  <c r="S28" i="3" l="1"/>
  <c r="E28" i="3"/>
  <c r="H28" i="3"/>
  <c r="T27" i="3"/>
  <c r="C27" i="1"/>
  <c r="P27" i="1" s="1"/>
  <c r="S26" i="1"/>
  <c r="Q26" i="1"/>
  <c r="R26" i="1" s="1"/>
  <c r="O26" i="1"/>
  <c r="L28" i="3" l="1"/>
  <c r="J28" i="3" s="1"/>
  <c r="R28" i="3"/>
  <c r="Y27" i="3"/>
  <c r="V27" i="3"/>
  <c r="W27" i="3"/>
  <c r="X27" i="3" s="1"/>
  <c r="U27" i="3"/>
  <c r="D28" i="3"/>
  <c r="I28" i="3" s="1"/>
  <c r="J27" i="1"/>
  <c r="K27" i="1" s="1"/>
  <c r="G27" i="1"/>
  <c r="B27" i="1"/>
  <c r="L27" i="1" s="1"/>
  <c r="N27" i="1" l="1"/>
  <c r="P28" i="3"/>
  <c r="Q28" i="3" s="1"/>
  <c r="C28" i="3"/>
  <c r="M28" i="3"/>
  <c r="I27" i="1"/>
  <c r="H27" i="1"/>
  <c r="F28" i="1"/>
  <c r="G28" i="3" l="1"/>
  <c r="K28" i="3" s="1"/>
  <c r="N28" i="3"/>
  <c r="O28" i="3"/>
  <c r="M28" i="1"/>
  <c r="D28" i="1"/>
  <c r="E28" i="1"/>
  <c r="S29" i="3" l="1"/>
  <c r="E29" i="3"/>
  <c r="H29" i="3"/>
  <c r="T28" i="3"/>
  <c r="S27" i="1"/>
  <c r="Q27" i="1"/>
  <c r="R27" i="1" s="1"/>
  <c r="O27" i="1"/>
  <c r="C28" i="1"/>
  <c r="P28" i="1" s="1"/>
  <c r="L29" i="3" l="1"/>
  <c r="J29" i="3" s="1"/>
  <c r="R29" i="3"/>
  <c r="V28" i="3"/>
  <c r="Y28" i="3"/>
  <c r="W28" i="3"/>
  <c r="X28" i="3" s="1"/>
  <c r="U28" i="3"/>
  <c r="D29" i="3"/>
  <c r="I29" i="3" s="1"/>
  <c r="J28" i="1"/>
  <c r="K28" i="1" s="1"/>
  <c r="G28" i="1"/>
  <c r="B28" i="1"/>
  <c r="L28" i="1" s="1"/>
  <c r="N28" i="1" l="1"/>
  <c r="P29" i="3"/>
  <c r="Q29" i="3" s="1"/>
  <c r="C29" i="3"/>
  <c r="G29" i="3" s="1"/>
  <c r="K29" i="3" s="1"/>
  <c r="M29" i="3"/>
  <c r="I28" i="1"/>
  <c r="H28" i="1"/>
  <c r="F29" i="1"/>
  <c r="O29" i="3" l="1"/>
  <c r="N29" i="3"/>
  <c r="M29" i="1"/>
  <c r="D29" i="1"/>
  <c r="E29" i="1"/>
  <c r="S30" i="3" l="1"/>
  <c r="E30" i="3"/>
  <c r="H30" i="3"/>
  <c r="T29" i="3"/>
  <c r="S28" i="1"/>
  <c r="Q28" i="1"/>
  <c r="R28" i="1" s="1"/>
  <c r="O28" i="1"/>
  <c r="C29" i="1"/>
  <c r="P29" i="1" s="1"/>
  <c r="L30" i="3" l="1"/>
  <c r="J30" i="3" s="1"/>
  <c r="R30" i="3"/>
  <c r="V29" i="3"/>
  <c r="Y29" i="3"/>
  <c r="W29" i="3"/>
  <c r="X29" i="3" s="1"/>
  <c r="U29" i="3"/>
  <c r="D30" i="3"/>
  <c r="I30" i="3" s="1"/>
  <c r="J29" i="1"/>
  <c r="K29" i="1" s="1"/>
  <c r="G29" i="1"/>
  <c r="B29" i="1"/>
  <c r="L29" i="1" s="1"/>
  <c r="N29" i="1" l="1"/>
  <c r="P30" i="3"/>
  <c r="Q30" i="3" s="1"/>
  <c r="C30" i="3"/>
  <c r="G30" i="3" s="1"/>
  <c r="K30" i="3" s="1"/>
  <c r="M30" i="3"/>
  <c r="I29" i="1"/>
  <c r="H29" i="1"/>
  <c r="F30" i="1"/>
  <c r="O30" i="3" l="1"/>
  <c r="N30" i="3"/>
  <c r="M30" i="1"/>
  <c r="D30" i="1"/>
  <c r="E30" i="1"/>
  <c r="S31" i="3" l="1"/>
  <c r="E31" i="3"/>
  <c r="H31" i="3"/>
  <c r="T30" i="3"/>
  <c r="S29" i="1"/>
  <c r="Q29" i="1"/>
  <c r="R29" i="1" s="1"/>
  <c r="O29" i="1"/>
  <c r="C30" i="1"/>
  <c r="P30" i="1" s="1"/>
  <c r="L31" i="3" l="1"/>
  <c r="J31" i="3" s="1"/>
  <c r="R31" i="3"/>
  <c r="Y30" i="3"/>
  <c r="V30" i="3"/>
  <c r="W30" i="3"/>
  <c r="X30" i="3" s="1"/>
  <c r="U30" i="3"/>
  <c r="D31" i="3"/>
  <c r="I31" i="3" s="1"/>
  <c r="J30" i="1"/>
  <c r="K30" i="1" s="1"/>
  <c r="G30" i="1"/>
  <c r="B30" i="1"/>
  <c r="L30" i="1" s="1"/>
  <c r="N30" i="1" l="1"/>
  <c r="P31" i="3"/>
  <c r="Q31" i="3" s="1"/>
  <c r="C31" i="3"/>
  <c r="G31" i="3" s="1"/>
  <c r="K31" i="3" s="1"/>
  <c r="M31" i="3"/>
  <c r="I30" i="1"/>
  <c r="H30" i="1"/>
  <c r="F31" i="1"/>
  <c r="O31" i="3" l="1"/>
  <c r="N31" i="3"/>
  <c r="M31" i="1"/>
  <c r="D31" i="1"/>
  <c r="E31" i="1"/>
  <c r="S32" i="3" l="1"/>
  <c r="E32" i="3"/>
  <c r="H32" i="3"/>
  <c r="T31" i="3"/>
  <c r="S30" i="1"/>
  <c r="Q30" i="1"/>
  <c r="R30" i="1" s="1"/>
  <c r="O30" i="1"/>
  <c r="C31" i="1"/>
  <c r="P31" i="1" s="1"/>
  <c r="L32" i="3" l="1"/>
  <c r="J32" i="3" s="1"/>
  <c r="R32" i="3"/>
  <c r="Y31" i="3"/>
  <c r="V31" i="3"/>
  <c r="W31" i="3"/>
  <c r="X31" i="3" s="1"/>
  <c r="U31" i="3"/>
  <c r="D32" i="3"/>
  <c r="I32" i="3" s="1"/>
  <c r="J31" i="1"/>
  <c r="K31" i="1" s="1"/>
  <c r="B31" i="1"/>
  <c r="L31" i="1" s="1"/>
  <c r="G31" i="1"/>
  <c r="N31" i="1" l="1"/>
  <c r="P32" i="3"/>
  <c r="Q32" i="3" s="1"/>
  <c r="C32" i="3"/>
  <c r="G32" i="3" s="1"/>
  <c r="K32" i="3" s="1"/>
  <c r="M32" i="3"/>
  <c r="I31" i="1"/>
  <c r="H31" i="1"/>
  <c r="F32" i="1"/>
  <c r="O32" i="3" l="1"/>
  <c r="N32" i="3"/>
  <c r="M32" i="1"/>
  <c r="D32" i="1"/>
  <c r="E32" i="1"/>
  <c r="S33" i="3" l="1"/>
  <c r="E33" i="3"/>
  <c r="H33" i="3"/>
  <c r="T32" i="3"/>
  <c r="S31" i="1"/>
  <c r="Q31" i="1"/>
  <c r="R31" i="1" s="1"/>
  <c r="O31" i="1"/>
  <c r="C32" i="1"/>
  <c r="P32" i="1" s="1"/>
  <c r="L33" i="3" l="1"/>
  <c r="J33" i="3" s="1"/>
  <c r="R33" i="3"/>
  <c r="Y32" i="3"/>
  <c r="V32" i="3"/>
  <c r="W32" i="3"/>
  <c r="X32" i="3" s="1"/>
  <c r="U32" i="3"/>
  <c r="D33" i="3"/>
  <c r="I33" i="3" s="1"/>
  <c r="J32" i="1"/>
  <c r="K32" i="1" s="1"/>
  <c r="G32" i="1"/>
  <c r="B32" i="1"/>
  <c r="L32" i="1" s="1"/>
  <c r="N32" i="1" l="1"/>
  <c r="P33" i="3"/>
  <c r="Q33" i="3" s="1"/>
  <c r="C33" i="3"/>
  <c r="G33" i="3" s="1"/>
  <c r="K33" i="3" s="1"/>
  <c r="M33" i="3"/>
  <c r="I32" i="1"/>
  <c r="H32" i="1"/>
  <c r="F33" i="1"/>
  <c r="O33" i="3" l="1"/>
  <c r="N33" i="3"/>
  <c r="M33" i="1"/>
  <c r="D33" i="1"/>
  <c r="E33" i="1"/>
  <c r="S34" i="3" l="1"/>
  <c r="E34" i="3"/>
  <c r="H34" i="3"/>
  <c r="T33" i="3"/>
  <c r="S32" i="1"/>
  <c r="Q32" i="1"/>
  <c r="R32" i="1" s="1"/>
  <c r="O32" i="1"/>
  <c r="C33" i="1"/>
  <c r="P33" i="1" s="1"/>
  <c r="L34" i="3" l="1"/>
  <c r="J34" i="3" s="1"/>
  <c r="R34" i="3"/>
  <c r="V33" i="3"/>
  <c r="Y33" i="3"/>
  <c r="W33" i="3"/>
  <c r="X33" i="3" s="1"/>
  <c r="U33" i="3"/>
  <c r="D34" i="3"/>
  <c r="I34" i="3" s="1"/>
  <c r="J33" i="1"/>
  <c r="K33" i="1" s="1"/>
  <c r="G33" i="1"/>
  <c r="B33" i="1"/>
  <c r="L33" i="1" s="1"/>
  <c r="N33" i="1" l="1"/>
  <c r="P34" i="3"/>
  <c r="Q34" i="3" s="1"/>
  <c r="C34" i="3"/>
  <c r="G34" i="3" s="1"/>
  <c r="K34" i="3" s="1"/>
  <c r="M34" i="3"/>
  <c r="I33" i="1"/>
  <c r="H33" i="1"/>
  <c r="F34" i="1"/>
  <c r="N34" i="3" l="1"/>
  <c r="O34" i="3"/>
  <c r="M34" i="1"/>
  <c r="D34" i="1"/>
  <c r="E34" i="1"/>
  <c r="S35" i="3" l="1"/>
  <c r="E35" i="3"/>
  <c r="H35" i="3"/>
  <c r="T34" i="3"/>
  <c r="C34" i="1"/>
  <c r="P34" i="1" s="1"/>
  <c r="S33" i="1"/>
  <c r="Q33" i="1"/>
  <c r="R33" i="1" s="1"/>
  <c r="O33" i="1"/>
  <c r="L35" i="3" l="1"/>
  <c r="J35" i="3" s="1"/>
  <c r="R35" i="3"/>
  <c r="V34" i="3"/>
  <c r="Y34" i="3"/>
  <c r="W34" i="3"/>
  <c r="X34" i="3" s="1"/>
  <c r="U34" i="3"/>
  <c r="D35" i="3"/>
  <c r="I35" i="3" s="1"/>
  <c r="J34" i="1"/>
  <c r="K34" i="1" s="1"/>
  <c r="G34" i="1"/>
  <c r="B34" i="1"/>
  <c r="L34" i="1" s="1"/>
  <c r="N34" i="1" l="1"/>
  <c r="P35" i="3"/>
  <c r="Q35" i="3" s="1"/>
  <c r="C35" i="3"/>
  <c r="G35" i="3" s="1"/>
  <c r="K35" i="3" s="1"/>
  <c r="M35" i="3"/>
  <c r="I34" i="1"/>
  <c r="H34" i="1"/>
  <c r="F35" i="1"/>
  <c r="O35" i="3" l="1"/>
  <c r="N35" i="3"/>
  <c r="M35" i="1"/>
  <c r="D35" i="1"/>
  <c r="E35" i="1"/>
  <c r="S36" i="3" l="1"/>
  <c r="E36" i="3"/>
  <c r="H36" i="3"/>
  <c r="T35" i="3"/>
  <c r="S34" i="1"/>
  <c r="Q34" i="1"/>
  <c r="R34" i="1" s="1"/>
  <c r="O34" i="1"/>
  <c r="C35" i="1"/>
  <c r="P35" i="1" s="1"/>
  <c r="L36" i="3" l="1"/>
  <c r="J36" i="3" s="1"/>
  <c r="R36" i="3"/>
  <c r="Y35" i="3"/>
  <c r="V35" i="3"/>
  <c r="W35" i="3"/>
  <c r="X35" i="3" s="1"/>
  <c r="U35" i="3"/>
  <c r="D36" i="3"/>
  <c r="I36" i="3" s="1"/>
  <c r="J35" i="1"/>
  <c r="K35" i="1" s="1"/>
  <c r="B35" i="1"/>
  <c r="L35" i="1" s="1"/>
  <c r="G35" i="1"/>
  <c r="N35" i="1" l="1"/>
  <c r="P36" i="3"/>
  <c r="Q36" i="3" s="1"/>
  <c r="C36" i="3"/>
  <c r="G36" i="3" s="1"/>
  <c r="K36" i="3" s="1"/>
  <c r="M36" i="3"/>
  <c r="I35" i="1"/>
  <c r="H35" i="1"/>
  <c r="F36" i="1"/>
  <c r="O36" i="3" l="1"/>
  <c r="N36" i="3"/>
  <c r="M36" i="1"/>
  <c r="D36" i="1"/>
  <c r="E36" i="1"/>
  <c r="E37" i="3" l="1"/>
  <c r="S37" i="3"/>
  <c r="H37" i="3"/>
  <c r="T36" i="3"/>
  <c r="C36" i="1"/>
  <c r="P36" i="1" s="1"/>
  <c r="S35" i="1"/>
  <c r="Q35" i="1"/>
  <c r="R35" i="1" s="1"/>
  <c r="O35" i="1"/>
  <c r="L37" i="3" l="1"/>
  <c r="J37" i="3" s="1"/>
  <c r="R37" i="3"/>
  <c r="Y36" i="3"/>
  <c r="V36" i="3"/>
  <c r="W36" i="3"/>
  <c r="X36" i="3" s="1"/>
  <c r="U36" i="3"/>
  <c r="D37" i="3"/>
  <c r="I37" i="3" s="1"/>
  <c r="J36" i="1"/>
  <c r="K36" i="1" s="1"/>
  <c r="G36" i="1"/>
  <c r="B36" i="1"/>
  <c r="L36" i="1" s="1"/>
  <c r="N36" i="1" l="1"/>
  <c r="P37" i="3"/>
  <c r="Q37" i="3" s="1"/>
  <c r="C37" i="3"/>
  <c r="M37" i="3"/>
  <c r="I36" i="1"/>
  <c r="H36" i="1"/>
  <c r="F37" i="1"/>
  <c r="G37" i="3" l="1"/>
  <c r="K37" i="3" s="1"/>
  <c r="O37" i="3"/>
  <c r="N37" i="3"/>
  <c r="M37" i="1"/>
  <c r="D37" i="1"/>
  <c r="E37" i="1"/>
  <c r="E38" i="3" l="1"/>
  <c r="S38" i="3"/>
  <c r="H38" i="3"/>
  <c r="T37" i="3"/>
  <c r="C37" i="1"/>
  <c r="P37" i="1" s="1"/>
  <c r="S36" i="1"/>
  <c r="Q36" i="1"/>
  <c r="R36" i="1" s="1"/>
  <c r="O36" i="1"/>
  <c r="L38" i="3" l="1"/>
  <c r="J38" i="3" s="1"/>
  <c r="R38" i="3"/>
  <c r="Y37" i="3"/>
  <c r="V37" i="3"/>
  <c r="W37" i="3"/>
  <c r="X37" i="3" s="1"/>
  <c r="U37" i="3"/>
  <c r="D38" i="3"/>
  <c r="I38" i="3" s="1"/>
  <c r="J37" i="1"/>
  <c r="K37" i="1" s="1"/>
  <c r="G37" i="1"/>
  <c r="B37" i="1"/>
  <c r="L37" i="1" s="1"/>
  <c r="N37" i="1" l="1"/>
  <c r="P38" i="3"/>
  <c r="Q38" i="3" s="1"/>
  <c r="C38" i="3"/>
  <c r="G38" i="3" s="1"/>
  <c r="K38" i="3" s="1"/>
  <c r="M38" i="3"/>
  <c r="I37" i="1"/>
  <c r="F38" i="1"/>
  <c r="H37" i="1"/>
  <c r="O38" i="3" l="1"/>
  <c r="N38" i="3"/>
  <c r="M38" i="1"/>
  <c r="D38" i="1"/>
  <c r="E38" i="1"/>
  <c r="E39" i="3" l="1"/>
  <c r="S39" i="3"/>
  <c r="H39" i="3"/>
  <c r="T38" i="3"/>
  <c r="C38" i="1"/>
  <c r="P38" i="1" s="1"/>
  <c r="S37" i="1"/>
  <c r="Q37" i="1"/>
  <c r="R37" i="1" s="1"/>
  <c r="O37" i="1"/>
  <c r="L39" i="3" l="1"/>
  <c r="J39" i="3" s="1"/>
  <c r="R39" i="3"/>
  <c r="Y38" i="3"/>
  <c r="V38" i="3"/>
  <c r="W38" i="3"/>
  <c r="X38" i="3" s="1"/>
  <c r="U38" i="3"/>
  <c r="D39" i="3"/>
  <c r="I39" i="3" s="1"/>
  <c r="J38" i="1"/>
  <c r="K38" i="1" s="1"/>
  <c r="B38" i="1"/>
  <c r="L38" i="1" s="1"/>
  <c r="G38" i="1"/>
  <c r="N38" i="1" l="1"/>
  <c r="P39" i="3"/>
  <c r="Q39" i="3" s="1"/>
  <c r="C39" i="3"/>
  <c r="G39" i="3" s="1"/>
  <c r="K39" i="3" s="1"/>
  <c r="M39" i="3"/>
  <c r="F39" i="1"/>
  <c r="I38" i="1"/>
  <c r="H38" i="1"/>
  <c r="O39" i="3" l="1"/>
  <c r="N39" i="3"/>
  <c r="D39" i="1"/>
  <c r="M39" i="1"/>
  <c r="E39" i="1"/>
  <c r="E40" i="3" l="1"/>
  <c r="S40" i="3"/>
  <c r="H40" i="3"/>
  <c r="T39" i="3"/>
  <c r="S38" i="1"/>
  <c r="Q38" i="1"/>
  <c r="R38" i="1" s="1"/>
  <c r="O38" i="1"/>
  <c r="C39" i="1"/>
  <c r="P39" i="1" s="1"/>
  <c r="L40" i="3" l="1"/>
  <c r="J40" i="3" s="1"/>
  <c r="R40" i="3"/>
  <c r="Y39" i="3"/>
  <c r="V39" i="3"/>
  <c r="W39" i="3"/>
  <c r="X39" i="3" s="1"/>
  <c r="U39" i="3"/>
  <c r="D40" i="3"/>
  <c r="I40" i="3" s="1"/>
  <c r="J39" i="1"/>
  <c r="K39" i="1" s="1"/>
  <c r="B39" i="1"/>
  <c r="L39" i="1" s="1"/>
  <c r="G39" i="1"/>
  <c r="N39" i="1" l="1"/>
  <c r="P40" i="3"/>
  <c r="Q40" i="3" s="1"/>
  <c r="C40" i="3"/>
  <c r="G40" i="3" s="1"/>
  <c r="K40" i="3" s="1"/>
  <c r="M40" i="3"/>
  <c r="H39" i="1"/>
  <c r="F40" i="1"/>
  <c r="I39" i="1"/>
  <c r="O40" i="3" l="1"/>
  <c r="N40" i="3"/>
  <c r="M40" i="1"/>
  <c r="D40" i="1"/>
  <c r="E40" i="1"/>
  <c r="E41" i="3" l="1"/>
  <c r="S41" i="3"/>
  <c r="H41" i="3"/>
  <c r="T40" i="3"/>
  <c r="S39" i="1"/>
  <c r="Q39" i="1"/>
  <c r="R39" i="1" s="1"/>
  <c r="O39" i="1"/>
  <c r="C40" i="1"/>
  <c r="P40" i="1" s="1"/>
  <c r="L41" i="3" l="1"/>
  <c r="J41" i="3" s="1"/>
  <c r="R41" i="3"/>
  <c r="V40" i="3"/>
  <c r="Y40" i="3"/>
  <c r="W40" i="3"/>
  <c r="X40" i="3" s="1"/>
  <c r="U40" i="3"/>
  <c r="D41" i="3"/>
  <c r="I41" i="3" s="1"/>
  <c r="J40" i="1"/>
  <c r="K40" i="1" s="1"/>
  <c r="G40" i="1"/>
  <c r="B40" i="1"/>
  <c r="L40" i="1" s="1"/>
  <c r="N40" i="1" l="1"/>
  <c r="P41" i="3"/>
  <c r="Q41" i="3" s="1"/>
  <c r="C41" i="3"/>
  <c r="G41" i="3" s="1"/>
  <c r="K41" i="3" s="1"/>
  <c r="M41" i="3"/>
  <c r="F41" i="1"/>
  <c r="I40" i="1"/>
  <c r="H40" i="1"/>
  <c r="N41" i="3" l="1"/>
  <c r="O41" i="3"/>
  <c r="M41" i="1"/>
  <c r="D41" i="1"/>
  <c r="E41" i="1"/>
  <c r="S42" i="3" l="1"/>
  <c r="E42" i="3"/>
  <c r="H42" i="3"/>
  <c r="T41" i="3"/>
  <c r="S40" i="1"/>
  <c r="Q40" i="1"/>
  <c r="R40" i="1" s="1"/>
  <c r="O40" i="1"/>
  <c r="C41" i="1"/>
  <c r="P41" i="1" s="1"/>
  <c r="L42" i="3" l="1"/>
  <c r="J42" i="3" s="1"/>
  <c r="R42" i="3"/>
  <c r="V41" i="3"/>
  <c r="Y41" i="3"/>
  <c r="W41" i="3"/>
  <c r="X41" i="3" s="1"/>
  <c r="U41" i="3"/>
  <c r="D42" i="3"/>
  <c r="I42" i="3" s="1"/>
  <c r="J41" i="1"/>
  <c r="K41" i="1" s="1"/>
  <c r="B41" i="1"/>
  <c r="L41" i="1" s="1"/>
  <c r="G41" i="1"/>
  <c r="N41" i="1" l="1"/>
  <c r="P42" i="3"/>
  <c r="Q42" i="3" s="1"/>
  <c r="C42" i="3"/>
  <c r="G42" i="3" s="1"/>
  <c r="K42" i="3" s="1"/>
  <c r="M42" i="3"/>
  <c r="F42" i="1"/>
  <c r="I41" i="1"/>
  <c r="H41" i="1"/>
  <c r="N42" i="3" l="1"/>
  <c r="O42" i="3"/>
  <c r="M42" i="1"/>
  <c r="D42" i="1"/>
  <c r="E42" i="1"/>
  <c r="E43" i="3" l="1"/>
  <c r="S43" i="3"/>
  <c r="H43" i="3"/>
  <c r="T42" i="3"/>
  <c r="S41" i="1"/>
  <c r="Q41" i="1"/>
  <c r="R41" i="1" s="1"/>
  <c r="O41" i="1"/>
  <c r="C42" i="1"/>
  <c r="P42" i="1" s="1"/>
  <c r="L43" i="3" l="1"/>
  <c r="J43" i="3" s="1"/>
  <c r="R43" i="3"/>
  <c r="Y42" i="3"/>
  <c r="V42" i="3"/>
  <c r="W42" i="3"/>
  <c r="X42" i="3" s="1"/>
  <c r="U42" i="3"/>
  <c r="D43" i="3"/>
  <c r="I43" i="3" s="1"/>
  <c r="J42" i="1"/>
  <c r="K42" i="1" s="1"/>
  <c r="G42" i="1"/>
  <c r="B42" i="1"/>
  <c r="L42" i="1" s="1"/>
  <c r="N42" i="1" l="1"/>
  <c r="P43" i="3"/>
  <c r="Q43" i="3" s="1"/>
  <c r="C43" i="3"/>
  <c r="G43" i="3" s="1"/>
  <c r="K43" i="3" s="1"/>
  <c r="M43" i="3"/>
  <c r="F43" i="1"/>
  <c r="I42" i="1"/>
  <c r="H42" i="1"/>
  <c r="N43" i="3" l="1"/>
  <c r="O43" i="3"/>
  <c r="D43" i="1"/>
  <c r="M43" i="1"/>
  <c r="E43" i="1"/>
  <c r="S44" i="3" l="1"/>
  <c r="E44" i="3"/>
  <c r="H44" i="3"/>
  <c r="T43" i="3"/>
  <c r="S42" i="1"/>
  <c r="Q42" i="1"/>
  <c r="R42" i="1" s="1"/>
  <c r="O42" i="1"/>
  <c r="C43" i="1"/>
  <c r="P43" i="1" s="1"/>
  <c r="L44" i="3" l="1"/>
  <c r="J44" i="3" s="1"/>
  <c r="R44" i="3"/>
  <c r="V43" i="3"/>
  <c r="Y43" i="3"/>
  <c r="W43" i="3"/>
  <c r="X43" i="3" s="1"/>
  <c r="U43" i="3"/>
  <c r="D44" i="3"/>
  <c r="I44" i="3" s="1"/>
  <c r="J43" i="1"/>
  <c r="K43" i="1" s="1"/>
  <c r="B43" i="1"/>
  <c r="L43" i="1" s="1"/>
  <c r="G43" i="1"/>
  <c r="N43" i="1" l="1"/>
  <c r="P44" i="3"/>
  <c r="Q44" i="3" s="1"/>
  <c r="C44" i="3"/>
  <c r="G44" i="3" s="1"/>
  <c r="K44" i="3" s="1"/>
  <c r="M44" i="3"/>
  <c r="H43" i="1"/>
  <c r="F44" i="1"/>
  <c r="I43" i="1"/>
  <c r="O44" i="3" l="1"/>
  <c r="N44" i="3"/>
  <c r="M44" i="1"/>
  <c r="D44" i="1"/>
  <c r="E44" i="1"/>
  <c r="S45" i="3" l="1"/>
  <c r="E45" i="3"/>
  <c r="H45" i="3"/>
  <c r="T44" i="3"/>
  <c r="S43" i="1"/>
  <c r="Q43" i="1"/>
  <c r="R43" i="1" s="1"/>
  <c r="O43" i="1"/>
  <c r="C44" i="1"/>
  <c r="P44" i="1" s="1"/>
  <c r="L45" i="3" l="1"/>
  <c r="J45" i="3" s="1"/>
  <c r="R45" i="3"/>
  <c r="Y44" i="3"/>
  <c r="V44" i="3"/>
  <c r="W44" i="3"/>
  <c r="X44" i="3" s="1"/>
  <c r="U44" i="3"/>
  <c r="D45" i="3"/>
  <c r="I45" i="3" s="1"/>
  <c r="J44" i="1"/>
  <c r="K44" i="1" s="1"/>
  <c r="G44" i="1"/>
  <c r="B44" i="1"/>
  <c r="L44" i="1" s="1"/>
  <c r="N44" i="1" l="1"/>
  <c r="P45" i="3"/>
  <c r="Q45" i="3" s="1"/>
  <c r="M45" i="3"/>
  <c r="C45" i="3"/>
  <c r="G45" i="3" s="1"/>
  <c r="K45" i="3" s="1"/>
  <c r="F45" i="1"/>
  <c r="I44" i="1"/>
  <c r="H44" i="1"/>
  <c r="O45" i="3" l="1"/>
  <c r="N45" i="3"/>
  <c r="M45" i="1"/>
  <c r="D45" i="1"/>
  <c r="E45" i="1"/>
  <c r="E46" i="3" l="1"/>
  <c r="S46" i="3"/>
  <c r="H46" i="3"/>
  <c r="T45" i="3"/>
  <c r="C45" i="1"/>
  <c r="P45" i="1" s="1"/>
  <c r="S44" i="1"/>
  <c r="Q44" i="1"/>
  <c r="R44" i="1" s="1"/>
  <c r="O44" i="1"/>
  <c r="L46" i="3" l="1"/>
  <c r="J46" i="3" s="1"/>
  <c r="R46" i="3"/>
  <c r="Y45" i="3"/>
  <c r="V45" i="3"/>
  <c r="W45" i="3"/>
  <c r="X45" i="3" s="1"/>
  <c r="U45" i="3"/>
  <c r="D46" i="3"/>
  <c r="I46" i="3" s="1"/>
  <c r="J45" i="1"/>
  <c r="K45" i="1" s="1"/>
  <c r="B45" i="1"/>
  <c r="L45" i="1" s="1"/>
  <c r="G45" i="1"/>
  <c r="N45" i="1" l="1"/>
  <c r="P46" i="3"/>
  <c r="Q46" i="3" s="1"/>
  <c r="C46" i="3"/>
  <c r="M46" i="3"/>
  <c r="F46" i="1"/>
  <c r="I45" i="1"/>
  <c r="H45" i="1"/>
  <c r="G46" i="3" l="1"/>
  <c r="K46" i="3" s="1"/>
  <c r="N46" i="3"/>
  <c r="O46" i="3"/>
  <c r="M46" i="1"/>
  <c r="D46" i="1"/>
  <c r="E46" i="1"/>
  <c r="E47" i="3" l="1"/>
  <c r="S47" i="3"/>
  <c r="H47" i="3"/>
  <c r="T46" i="3"/>
  <c r="S45" i="1"/>
  <c r="Q45" i="1"/>
  <c r="R45" i="1" s="1"/>
  <c r="O45" i="1"/>
  <c r="C46" i="1"/>
  <c r="P46" i="1" s="1"/>
  <c r="L47" i="3" l="1"/>
  <c r="J47" i="3" s="1"/>
  <c r="R47" i="3"/>
  <c r="V46" i="3"/>
  <c r="Y46" i="3"/>
  <c r="W46" i="3"/>
  <c r="X46" i="3" s="1"/>
  <c r="U46" i="3"/>
  <c r="D47" i="3"/>
  <c r="I47" i="3" s="1"/>
  <c r="J46" i="1"/>
  <c r="K46" i="1" s="1"/>
  <c r="B46" i="1"/>
  <c r="L46" i="1" s="1"/>
  <c r="G46" i="1"/>
  <c r="N46" i="1" l="1"/>
  <c r="P47" i="3"/>
  <c r="Q47" i="3" s="1"/>
  <c r="M47" i="3"/>
  <c r="C47" i="3"/>
  <c r="G47" i="3" s="1"/>
  <c r="K47" i="3" s="1"/>
  <c r="F47" i="1"/>
  <c r="I46" i="1"/>
  <c r="H46" i="1"/>
  <c r="O47" i="3" l="1"/>
  <c r="N47" i="3"/>
  <c r="D47" i="1"/>
  <c r="M47" i="1"/>
  <c r="E47" i="1"/>
  <c r="S48" i="3" l="1"/>
  <c r="E48" i="3"/>
  <c r="H48" i="3"/>
  <c r="T47" i="3"/>
  <c r="S46" i="1"/>
  <c r="Q46" i="1"/>
  <c r="R46" i="1" s="1"/>
  <c r="O46" i="1"/>
  <c r="C47" i="1"/>
  <c r="P47" i="1" s="1"/>
  <c r="L48" i="3" l="1"/>
  <c r="J48" i="3" s="1"/>
  <c r="R48" i="3"/>
  <c r="Y47" i="3"/>
  <c r="V47" i="3"/>
  <c r="W47" i="3"/>
  <c r="X47" i="3" s="1"/>
  <c r="U47" i="3"/>
  <c r="D48" i="3"/>
  <c r="I48" i="3" s="1"/>
  <c r="J47" i="1"/>
  <c r="K47" i="1" s="1"/>
  <c r="G47" i="1"/>
  <c r="B47" i="1"/>
  <c r="L47" i="1" s="1"/>
  <c r="N47" i="1" l="1"/>
  <c r="P48" i="3"/>
  <c r="Q48" i="3" s="1"/>
  <c r="C48" i="3"/>
  <c r="G48" i="3" s="1"/>
  <c r="K48" i="3" s="1"/>
  <c r="M48" i="3"/>
  <c r="H47" i="1"/>
  <c r="F48" i="1"/>
  <c r="I47" i="1"/>
  <c r="O48" i="3" l="1"/>
  <c r="N48" i="3"/>
  <c r="M48" i="1"/>
  <c r="D48" i="1"/>
  <c r="E48" i="1"/>
  <c r="S49" i="3" l="1"/>
  <c r="E49" i="3"/>
  <c r="H49" i="3"/>
  <c r="T48" i="3"/>
  <c r="C48" i="1"/>
  <c r="P48" i="1" s="1"/>
  <c r="S47" i="1"/>
  <c r="Q47" i="1"/>
  <c r="R47" i="1" s="1"/>
  <c r="O47" i="1"/>
  <c r="L49" i="3" l="1"/>
  <c r="J49" i="3" s="1"/>
  <c r="R49" i="3"/>
  <c r="V48" i="3"/>
  <c r="Y48" i="3"/>
  <c r="W48" i="3"/>
  <c r="X48" i="3" s="1"/>
  <c r="U48" i="3"/>
  <c r="D49" i="3"/>
  <c r="I49" i="3" s="1"/>
  <c r="J48" i="1"/>
  <c r="K48" i="1" s="1"/>
  <c r="G48" i="1"/>
  <c r="B48" i="1"/>
  <c r="L48" i="1" s="1"/>
  <c r="N48" i="1" l="1"/>
  <c r="P49" i="3"/>
  <c r="Q49" i="3" s="1"/>
  <c r="C49" i="3"/>
  <c r="M49" i="3"/>
  <c r="F49" i="1"/>
  <c r="I48" i="1"/>
  <c r="H48" i="1"/>
  <c r="G49" i="3" l="1"/>
  <c r="K49" i="3" s="1"/>
  <c r="O49" i="3"/>
  <c r="N49" i="3"/>
  <c r="M49" i="1"/>
  <c r="D49" i="1"/>
  <c r="E49" i="1"/>
  <c r="E50" i="3" l="1"/>
  <c r="S50" i="3"/>
  <c r="H50" i="3"/>
  <c r="T49" i="3"/>
  <c r="S48" i="1"/>
  <c r="Q48" i="1"/>
  <c r="R48" i="1" s="1"/>
  <c r="O48" i="1"/>
  <c r="C49" i="1"/>
  <c r="P49" i="1" s="1"/>
  <c r="L50" i="3" l="1"/>
  <c r="J50" i="3" s="1"/>
  <c r="R50" i="3"/>
  <c r="Y49" i="3"/>
  <c r="V49" i="3"/>
  <c r="W49" i="3"/>
  <c r="X49" i="3" s="1"/>
  <c r="U49" i="3"/>
  <c r="D50" i="3"/>
  <c r="I50" i="3" s="1"/>
  <c r="J49" i="1"/>
  <c r="K49" i="1" s="1"/>
  <c r="G49" i="1"/>
  <c r="B49" i="1"/>
  <c r="L49" i="1" s="1"/>
  <c r="M50" i="1" l="1"/>
  <c r="N49" i="1"/>
  <c r="P50" i="3"/>
  <c r="Q50" i="3" s="1"/>
  <c r="C50" i="3"/>
  <c r="G50" i="3" s="1"/>
  <c r="K50" i="3" s="1"/>
  <c r="M50" i="3"/>
  <c r="F50" i="1"/>
  <c r="I49" i="1"/>
  <c r="H49" i="1"/>
  <c r="O50" i="3" l="1"/>
  <c r="N50" i="3"/>
  <c r="D50" i="1"/>
  <c r="E50" i="1"/>
  <c r="S51" i="3" l="1"/>
  <c r="E51" i="3"/>
  <c r="H51" i="3"/>
  <c r="T50" i="3"/>
  <c r="S49" i="1"/>
  <c r="Q49" i="1"/>
  <c r="R49" i="1" s="1"/>
  <c r="O49" i="1"/>
  <c r="C50" i="1"/>
  <c r="P50" i="1" s="1"/>
  <c r="L51" i="3" l="1"/>
  <c r="J51" i="3" s="1"/>
  <c r="R51" i="3"/>
  <c r="Y50" i="3"/>
  <c r="V50" i="3"/>
  <c r="W50" i="3"/>
  <c r="X50" i="3" s="1"/>
  <c r="U50" i="3"/>
  <c r="D51" i="3"/>
  <c r="I51" i="3" s="1"/>
  <c r="J50" i="1"/>
  <c r="K50" i="1" s="1"/>
  <c r="B50" i="1"/>
  <c r="L50" i="1" s="1"/>
  <c r="N50" i="1" s="1"/>
  <c r="G50" i="1"/>
  <c r="P51" i="3" l="1"/>
  <c r="Q51" i="3" s="1"/>
  <c r="C51" i="3"/>
  <c r="G51" i="3" s="1"/>
  <c r="K51" i="3" s="1"/>
  <c r="M51" i="3"/>
  <c r="F51" i="1"/>
  <c r="I50" i="1"/>
  <c r="H50" i="1"/>
  <c r="O51" i="3" l="1"/>
  <c r="N51" i="3"/>
  <c r="D51" i="1"/>
  <c r="M51" i="1"/>
  <c r="E51" i="1"/>
  <c r="S52" i="3" l="1"/>
  <c r="E52" i="3"/>
  <c r="H52" i="3"/>
  <c r="T51" i="3"/>
  <c r="S50" i="1"/>
  <c r="Q50" i="1"/>
  <c r="R50" i="1" s="1"/>
  <c r="O50" i="1"/>
  <c r="C51" i="1"/>
  <c r="P51" i="1" s="1"/>
  <c r="L52" i="3" l="1"/>
  <c r="J52" i="3" s="1"/>
  <c r="R52" i="3"/>
  <c r="V51" i="3"/>
  <c r="Y51" i="3"/>
  <c r="W51" i="3"/>
  <c r="X51" i="3" s="1"/>
  <c r="U51" i="3"/>
  <c r="D52" i="3"/>
  <c r="I52" i="3" s="1"/>
  <c r="J51" i="1"/>
  <c r="K51" i="1" s="1"/>
  <c r="B51" i="1"/>
  <c r="L51" i="1" s="1"/>
  <c r="G51" i="1"/>
  <c r="N51" i="1" l="1"/>
  <c r="Q51" i="1" s="1"/>
  <c r="P52" i="3"/>
  <c r="Q52" i="3" s="1"/>
  <c r="C52" i="3"/>
  <c r="G52" i="3" s="1"/>
  <c r="K52" i="3" s="1"/>
  <c r="M52" i="3"/>
  <c r="F52" i="1"/>
  <c r="H51" i="1"/>
  <c r="I51" i="1"/>
  <c r="N52" i="3" l="1"/>
  <c r="O52" i="3"/>
  <c r="M52" i="1"/>
  <c r="D52" i="1"/>
  <c r="E52" i="1"/>
  <c r="S53" i="3" l="1"/>
  <c r="E53" i="3"/>
  <c r="H53" i="3"/>
  <c r="T52" i="3"/>
  <c r="S51" i="1"/>
  <c r="R51" i="1"/>
  <c r="O51" i="1"/>
  <c r="C52" i="1"/>
  <c r="P52" i="1" s="1"/>
  <c r="L53" i="3" l="1"/>
  <c r="J53" i="3" s="1"/>
  <c r="R53" i="3"/>
  <c r="V52" i="3"/>
  <c r="Y52" i="3"/>
  <c r="W52" i="3"/>
  <c r="X52" i="3" s="1"/>
  <c r="U52" i="3"/>
  <c r="D53" i="3"/>
  <c r="I53" i="3" s="1"/>
  <c r="J52" i="1"/>
  <c r="K52" i="1" s="1"/>
  <c r="B52" i="1"/>
  <c r="L52" i="1" s="1"/>
  <c r="G52" i="1"/>
  <c r="N52" i="1" l="1"/>
  <c r="P53" i="3"/>
  <c r="Q53" i="3" s="1"/>
  <c r="C53" i="3"/>
  <c r="G53" i="3" s="1"/>
  <c r="K53" i="3" s="1"/>
  <c r="M53" i="3"/>
  <c r="I52" i="1"/>
  <c r="F53" i="1"/>
  <c r="H52" i="1"/>
  <c r="O53" i="3" l="1"/>
  <c r="N53" i="3"/>
  <c r="D53" i="1"/>
  <c r="M53" i="1"/>
  <c r="E53" i="1"/>
  <c r="E54" i="3" l="1"/>
  <c r="S54" i="3"/>
  <c r="H54" i="3"/>
  <c r="T53" i="3"/>
  <c r="C53" i="1"/>
  <c r="P53" i="1" s="1"/>
  <c r="S52" i="1"/>
  <c r="Q52" i="1"/>
  <c r="R52" i="1" s="1"/>
  <c r="O52" i="1"/>
  <c r="L54" i="3" l="1"/>
  <c r="J54" i="3" s="1"/>
  <c r="R54" i="3"/>
  <c r="Y53" i="3"/>
  <c r="V53" i="3"/>
  <c r="W53" i="3"/>
  <c r="X53" i="3" s="1"/>
  <c r="U53" i="3"/>
  <c r="D54" i="3"/>
  <c r="I54" i="3" s="1"/>
  <c r="J53" i="1"/>
  <c r="K53" i="1" s="1"/>
  <c r="B53" i="1"/>
  <c r="L53" i="1" s="1"/>
  <c r="G53" i="1"/>
  <c r="N53" i="1" l="1"/>
  <c r="P54" i="3"/>
  <c r="Q54" i="3" s="1"/>
  <c r="C54" i="3"/>
  <c r="G54" i="3" s="1"/>
  <c r="K54" i="3" s="1"/>
  <c r="M54" i="3"/>
  <c r="F54" i="1"/>
  <c r="H53" i="1"/>
  <c r="I53" i="1"/>
  <c r="O54" i="3" l="1"/>
  <c r="N54" i="3"/>
  <c r="M54" i="1"/>
  <c r="D54" i="1"/>
  <c r="E54" i="1"/>
  <c r="E55" i="3" l="1"/>
  <c r="S55" i="3"/>
  <c r="H55" i="3"/>
  <c r="T54" i="3"/>
  <c r="S53" i="1"/>
  <c r="Q53" i="1"/>
  <c r="R53" i="1" s="1"/>
  <c r="O53" i="1"/>
  <c r="C54" i="1"/>
  <c r="P54" i="1" s="1"/>
  <c r="L55" i="3" l="1"/>
  <c r="J55" i="3" s="1"/>
  <c r="R55" i="3"/>
  <c r="Y54" i="3"/>
  <c r="V54" i="3"/>
  <c r="W54" i="3"/>
  <c r="X54" i="3" s="1"/>
  <c r="U54" i="3"/>
  <c r="D55" i="3"/>
  <c r="I55" i="3" s="1"/>
  <c r="J54" i="1"/>
  <c r="K54" i="1" s="1"/>
  <c r="B54" i="1"/>
  <c r="L54" i="1" s="1"/>
  <c r="G54" i="1"/>
  <c r="N54" i="1" l="1"/>
  <c r="P55" i="3"/>
  <c r="Q55" i="3" s="1"/>
  <c r="C55" i="3"/>
  <c r="M55" i="3"/>
  <c r="I54" i="1"/>
  <c r="F55" i="1"/>
  <c r="H54" i="1"/>
  <c r="G55" i="3" l="1"/>
  <c r="K55" i="3" s="1"/>
  <c r="O55" i="3"/>
  <c r="N55" i="3"/>
  <c r="D55" i="1"/>
  <c r="M55" i="1"/>
  <c r="E55" i="1"/>
  <c r="S56" i="3" l="1"/>
  <c r="E56" i="3"/>
  <c r="H56" i="3"/>
  <c r="T55" i="3"/>
  <c r="S54" i="1"/>
  <c r="Q54" i="1"/>
  <c r="R54" i="1" s="1"/>
  <c r="O54" i="1"/>
  <c r="C55" i="1"/>
  <c r="P55" i="1" s="1"/>
  <c r="L56" i="3" l="1"/>
  <c r="J56" i="3" s="1"/>
  <c r="R56" i="3"/>
  <c r="V55" i="3"/>
  <c r="Y55" i="3"/>
  <c r="W55" i="3"/>
  <c r="X55" i="3" s="1"/>
  <c r="U55" i="3"/>
  <c r="D56" i="3"/>
  <c r="I56" i="3" s="1"/>
  <c r="J55" i="1"/>
  <c r="K55" i="1" s="1"/>
  <c r="G55" i="1"/>
  <c r="B55" i="1"/>
  <c r="L55" i="1" s="1"/>
  <c r="N55" i="1" l="1"/>
  <c r="P56" i="3"/>
  <c r="Q56" i="3" s="1"/>
  <c r="C56" i="3"/>
  <c r="G56" i="3" s="1"/>
  <c r="K56" i="3" s="1"/>
  <c r="M56" i="3"/>
  <c r="F56" i="1"/>
  <c r="H55" i="1"/>
  <c r="I55" i="1"/>
  <c r="N56" i="3" l="1"/>
  <c r="O56" i="3"/>
  <c r="M56" i="1"/>
  <c r="D56" i="1"/>
  <c r="E56" i="1"/>
  <c r="S57" i="3" l="1"/>
  <c r="E57" i="3"/>
  <c r="H57" i="3"/>
  <c r="T56" i="3"/>
  <c r="S55" i="1"/>
  <c r="Q55" i="1"/>
  <c r="R55" i="1" s="1"/>
  <c r="O55" i="1"/>
  <c r="C56" i="1"/>
  <c r="P56" i="1" s="1"/>
  <c r="L57" i="3" l="1"/>
  <c r="J57" i="3" s="1"/>
  <c r="R57" i="3"/>
  <c r="V56" i="3"/>
  <c r="Y56" i="3"/>
  <c r="W56" i="3"/>
  <c r="X56" i="3" s="1"/>
  <c r="U56" i="3"/>
  <c r="D57" i="3"/>
  <c r="I57" i="3" s="1"/>
  <c r="J56" i="1"/>
  <c r="K56" i="1" s="1"/>
  <c r="B56" i="1"/>
  <c r="L56" i="1" s="1"/>
  <c r="G56" i="1"/>
  <c r="N56" i="1" l="1"/>
  <c r="P57" i="3"/>
  <c r="Q57" i="3" s="1"/>
  <c r="C57" i="3"/>
  <c r="G57" i="3" s="1"/>
  <c r="K57" i="3" s="1"/>
  <c r="M57" i="3"/>
  <c r="I56" i="1"/>
  <c r="F57" i="1"/>
  <c r="H56" i="1"/>
  <c r="N57" i="3" l="1"/>
  <c r="O57" i="3"/>
  <c r="D57" i="1"/>
  <c r="M57" i="1"/>
  <c r="E57" i="1"/>
  <c r="E58" i="3" l="1"/>
  <c r="S58" i="3"/>
  <c r="H58" i="3"/>
  <c r="T57" i="3"/>
  <c r="S56" i="1"/>
  <c r="Q56" i="1"/>
  <c r="R56" i="1" s="1"/>
  <c r="O56" i="1"/>
  <c r="C57" i="1"/>
  <c r="P57" i="1" s="1"/>
  <c r="L58" i="3" l="1"/>
  <c r="J58" i="3" s="1"/>
  <c r="R58" i="3"/>
  <c r="Y57" i="3"/>
  <c r="V57" i="3"/>
  <c r="W57" i="3"/>
  <c r="X57" i="3" s="1"/>
  <c r="U57" i="3"/>
  <c r="D58" i="3"/>
  <c r="I58" i="3" s="1"/>
  <c r="J57" i="1"/>
  <c r="K57" i="1" s="1"/>
  <c r="B57" i="1"/>
  <c r="L57" i="1" s="1"/>
  <c r="G57" i="1"/>
  <c r="N57" i="1" l="1"/>
  <c r="P58" i="3"/>
  <c r="Q58" i="3" s="1"/>
  <c r="C58" i="3"/>
  <c r="G58" i="3" s="1"/>
  <c r="K58" i="3" s="1"/>
  <c r="M58" i="3"/>
  <c r="F58" i="1"/>
  <c r="H57" i="1"/>
  <c r="I57" i="1"/>
  <c r="O58" i="3" l="1"/>
  <c r="N58" i="3"/>
  <c r="M58" i="1"/>
  <c r="D58" i="1"/>
  <c r="E58" i="1"/>
  <c r="S59" i="3" l="1"/>
  <c r="E59" i="3"/>
  <c r="H59" i="3"/>
  <c r="T58" i="3"/>
  <c r="S57" i="1"/>
  <c r="Q57" i="1"/>
  <c r="R57" i="1" s="1"/>
  <c r="O57" i="1"/>
  <c r="C58" i="1"/>
  <c r="P58" i="1" s="1"/>
  <c r="L59" i="3" l="1"/>
  <c r="J59" i="3" s="1"/>
  <c r="R59" i="3"/>
  <c r="Y58" i="3"/>
  <c r="V58" i="3"/>
  <c r="W58" i="3"/>
  <c r="X58" i="3" s="1"/>
  <c r="U58" i="3"/>
  <c r="D59" i="3"/>
  <c r="I59" i="3" s="1"/>
  <c r="J58" i="1"/>
  <c r="K58" i="1" s="1"/>
  <c r="G58" i="1"/>
  <c r="B58" i="1"/>
  <c r="L58" i="1" s="1"/>
  <c r="N58" i="1" l="1"/>
  <c r="P59" i="3"/>
  <c r="Q59" i="3" s="1"/>
  <c r="C59" i="3"/>
  <c r="G59" i="3" s="1"/>
  <c r="K59" i="3" s="1"/>
  <c r="M59" i="3"/>
  <c r="I58" i="1"/>
  <c r="F59" i="1"/>
  <c r="H58" i="1"/>
  <c r="O59" i="3" l="1"/>
  <c r="N59" i="3"/>
  <c r="D59" i="1"/>
  <c r="M59" i="1"/>
  <c r="E59" i="1"/>
  <c r="S60" i="3" l="1"/>
  <c r="E60" i="3"/>
  <c r="H60" i="3"/>
  <c r="T59" i="3"/>
  <c r="S58" i="1"/>
  <c r="Q58" i="1"/>
  <c r="R58" i="1" s="1"/>
  <c r="O58" i="1"/>
  <c r="C59" i="1"/>
  <c r="P59" i="1" s="1"/>
  <c r="L60" i="3" l="1"/>
  <c r="J60" i="3" s="1"/>
  <c r="R60" i="3"/>
  <c r="V59" i="3"/>
  <c r="Y59" i="3"/>
  <c r="W59" i="3"/>
  <c r="X59" i="3" s="1"/>
  <c r="U59" i="3"/>
  <c r="D60" i="3"/>
  <c r="I60" i="3" s="1"/>
  <c r="J59" i="1"/>
  <c r="K59" i="1" s="1"/>
  <c r="G59" i="1"/>
  <c r="B59" i="1"/>
  <c r="L59" i="1" s="1"/>
  <c r="N59" i="1" l="1"/>
  <c r="P60" i="3"/>
  <c r="Q60" i="3" s="1"/>
  <c r="C60" i="3"/>
  <c r="G60" i="3" s="1"/>
  <c r="K60" i="3" s="1"/>
  <c r="M60" i="3"/>
  <c r="F60" i="1"/>
  <c r="H59" i="1"/>
  <c r="I59" i="1"/>
  <c r="N60" i="3" l="1"/>
  <c r="O60" i="3"/>
  <c r="M60" i="1"/>
  <c r="D60" i="1"/>
  <c r="E60" i="1"/>
  <c r="S61" i="3" l="1"/>
  <c r="E61" i="3"/>
  <c r="H61" i="3"/>
  <c r="T60" i="3"/>
  <c r="S59" i="1"/>
  <c r="Q59" i="1"/>
  <c r="R59" i="1" s="1"/>
  <c r="O59" i="1"/>
  <c r="C60" i="1"/>
  <c r="P60" i="1" s="1"/>
  <c r="L61" i="3" l="1"/>
  <c r="J61" i="3" s="1"/>
  <c r="R61" i="3"/>
  <c r="V60" i="3"/>
  <c r="Y60" i="3"/>
  <c r="W60" i="3"/>
  <c r="X60" i="3" s="1"/>
  <c r="U60" i="3"/>
  <c r="D61" i="3"/>
  <c r="I61" i="3" s="1"/>
  <c r="J60" i="1"/>
  <c r="K60" i="1" s="1"/>
  <c r="B60" i="1"/>
  <c r="L60" i="1" s="1"/>
  <c r="G60" i="1"/>
  <c r="N60" i="1" l="1"/>
  <c r="Q60" i="1" s="1"/>
  <c r="P61" i="3"/>
  <c r="Q61" i="3" s="1"/>
  <c r="C61" i="3"/>
  <c r="G61" i="3" s="1"/>
  <c r="K61" i="3" s="1"/>
  <c r="M61" i="3"/>
  <c r="I60" i="1"/>
  <c r="F61" i="1"/>
  <c r="H60" i="1"/>
  <c r="N61" i="3" l="1"/>
  <c r="O61" i="3"/>
  <c r="D61" i="1"/>
  <c r="M61" i="1"/>
  <c r="E61" i="1"/>
  <c r="E62" i="3" l="1"/>
  <c r="S62" i="3"/>
  <c r="H62" i="3"/>
  <c r="T61" i="3"/>
  <c r="S60" i="1"/>
  <c r="R60" i="1"/>
  <c r="O60" i="1"/>
  <c r="C61" i="1"/>
  <c r="P61" i="1" s="1"/>
  <c r="L62" i="3" l="1"/>
  <c r="J62" i="3" s="1"/>
  <c r="R62" i="3"/>
  <c r="Y61" i="3"/>
  <c r="V61" i="3"/>
  <c r="W61" i="3"/>
  <c r="X61" i="3" s="1"/>
  <c r="U61" i="3"/>
  <c r="D62" i="3"/>
  <c r="I62" i="3" s="1"/>
  <c r="J61" i="1"/>
  <c r="K61" i="1" s="1"/>
  <c r="B61" i="1"/>
  <c r="L61" i="1" s="1"/>
  <c r="G61" i="1"/>
  <c r="N61" i="1" l="1"/>
  <c r="P62" i="3"/>
  <c r="Q62" i="3" s="1"/>
  <c r="C62" i="3"/>
  <c r="G62" i="3" s="1"/>
  <c r="K62" i="3" s="1"/>
  <c r="M62" i="3"/>
  <c r="F62" i="1"/>
  <c r="H61" i="1"/>
  <c r="I61" i="1"/>
  <c r="O62" i="3" l="1"/>
  <c r="N62" i="3"/>
  <c r="M62" i="1"/>
  <c r="D62" i="1"/>
  <c r="E62" i="1"/>
  <c r="E63" i="3" l="1"/>
  <c r="S63" i="3"/>
  <c r="H63" i="3"/>
  <c r="T62" i="3"/>
  <c r="C62" i="1"/>
  <c r="P62" i="1" s="1"/>
  <c r="S61" i="1"/>
  <c r="Q61" i="1"/>
  <c r="R61" i="1" s="1"/>
  <c r="O61" i="1"/>
  <c r="L63" i="3" l="1"/>
  <c r="J63" i="3" s="1"/>
  <c r="R63" i="3"/>
  <c r="Y62" i="3"/>
  <c r="V62" i="3"/>
  <c r="W62" i="3"/>
  <c r="X62" i="3" s="1"/>
  <c r="U62" i="3"/>
  <c r="D63" i="3"/>
  <c r="I63" i="3" s="1"/>
  <c r="J62" i="1"/>
  <c r="K62" i="1" s="1"/>
  <c r="B62" i="1"/>
  <c r="L62" i="1" s="1"/>
  <c r="G62" i="1"/>
  <c r="N62" i="1" l="1"/>
  <c r="P63" i="3"/>
  <c r="Q63" i="3" s="1"/>
  <c r="C63" i="3"/>
  <c r="G63" i="3" s="1"/>
  <c r="K63" i="3" s="1"/>
  <c r="M63" i="3"/>
  <c r="I62" i="1"/>
  <c r="F63" i="1"/>
  <c r="H62" i="1"/>
  <c r="O63" i="3" l="1"/>
  <c r="N63" i="3"/>
  <c r="M63" i="1"/>
  <c r="D63" i="1"/>
  <c r="E63" i="1"/>
  <c r="S64" i="3" l="1"/>
  <c r="E64" i="3"/>
  <c r="H64" i="3"/>
  <c r="T63" i="3"/>
  <c r="C63" i="1"/>
  <c r="P63" i="1" s="1"/>
  <c r="S62" i="1"/>
  <c r="Q62" i="1"/>
  <c r="R62" i="1" s="1"/>
  <c r="O62" i="1"/>
  <c r="L64" i="3" l="1"/>
  <c r="J64" i="3" s="1"/>
  <c r="R64" i="3"/>
  <c r="V63" i="3"/>
  <c r="Y63" i="3"/>
  <c r="W63" i="3"/>
  <c r="X63" i="3" s="1"/>
  <c r="U63" i="3"/>
  <c r="D64" i="3"/>
  <c r="I64" i="3" s="1"/>
  <c r="J63" i="1"/>
  <c r="K63" i="1" s="1"/>
  <c r="G63" i="1"/>
  <c r="B63" i="1"/>
  <c r="L63" i="1" s="1"/>
  <c r="N63" i="1" l="1"/>
  <c r="P64" i="3"/>
  <c r="Q64" i="3" s="1"/>
  <c r="C64" i="3"/>
  <c r="M64" i="3"/>
  <c r="I63" i="1"/>
  <c r="F64" i="1"/>
  <c r="H63" i="1"/>
  <c r="G64" i="3" l="1"/>
  <c r="K64" i="3" s="1"/>
  <c r="N64" i="3"/>
  <c r="O64" i="3"/>
  <c r="M64" i="1"/>
  <c r="D64" i="1"/>
  <c r="E64" i="1"/>
  <c r="S65" i="3" l="1"/>
  <c r="E65" i="3"/>
  <c r="H65" i="3"/>
  <c r="T64" i="3"/>
  <c r="C64" i="1"/>
  <c r="P64" i="1" s="1"/>
  <c r="S63" i="1"/>
  <c r="Q63" i="1"/>
  <c r="R63" i="1" s="1"/>
  <c r="O63" i="1"/>
  <c r="L65" i="3" l="1"/>
  <c r="J65" i="3" s="1"/>
  <c r="R65" i="3"/>
  <c r="V64" i="3"/>
  <c r="Y64" i="3"/>
  <c r="W64" i="3"/>
  <c r="X64" i="3" s="1"/>
  <c r="U64" i="3"/>
  <c r="D65" i="3"/>
  <c r="I65" i="3" s="1"/>
  <c r="J64" i="1"/>
  <c r="K64" i="1" s="1"/>
  <c r="G64" i="1"/>
  <c r="B64" i="1"/>
  <c r="L64" i="1" s="1"/>
  <c r="N64" i="1" l="1"/>
  <c r="P65" i="3"/>
  <c r="Q65" i="3" s="1"/>
  <c r="C65" i="3"/>
  <c r="G65" i="3" s="1"/>
  <c r="K65" i="3" s="1"/>
  <c r="M65" i="3"/>
  <c r="I64" i="1"/>
  <c r="F65" i="1"/>
  <c r="H64" i="1"/>
  <c r="N65" i="3" l="1"/>
  <c r="O65" i="3"/>
  <c r="M65" i="1"/>
  <c r="D65" i="1"/>
  <c r="E65" i="1"/>
  <c r="E66" i="3" l="1"/>
  <c r="S66" i="3"/>
  <c r="H66" i="3"/>
  <c r="T65" i="3"/>
  <c r="S64" i="1"/>
  <c r="Q64" i="1"/>
  <c r="R64" i="1" s="1"/>
  <c r="O64" i="1"/>
  <c r="C65" i="1"/>
  <c r="P65" i="1" s="1"/>
  <c r="L66" i="3" l="1"/>
  <c r="J66" i="3" s="1"/>
  <c r="R66" i="3"/>
  <c r="Y65" i="3"/>
  <c r="V65" i="3"/>
  <c r="W65" i="3"/>
  <c r="X65" i="3" s="1"/>
  <c r="U65" i="3"/>
  <c r="D66" i="3"/>
  <c r="I66" i="3" s="1"/>
  <c r="J65" i="1"/>
  <c r="K65" i="1" s="1"/>
  <c r="G65" i="1"/>
  <c r="B65" i="1"/>
  <c r="L65" i="1" s="1"/>
  <c r="N65" i="1" l="1"/>
  <c r="P66" i="3"/>
  <c r="Q66" i="3" s="1"/>
  <c r="C66" i="3"/>
  <c r="G66" i="3" s="1"/>
  <c r="K66" i="3" s="1"/>
  <c r="M66" i="3"/>
  <c r="I65" i="1"/>
  <c r="F66" i="1"/>
  <c r="H65" i="1"/>
  <c r="O66" i="3" l="1"/>
  <c r="N66" i="3"/>
  <c r="M66" i="1"/>
  <c r="D66" i="1"/>
  <c r="E66" i="1"/>
  <c r="S67" i="3" l="1"/>
  <c r="E67" i="3"/>
  <c r="H67" i="3"/>
  <c r="T66" i="3"/>
  <c r="S65" i="1"/>
  <c r="Q65" i="1"/>
  <c r="R65" i="1" s="1"/>
  <c r="O65" i="1"/>
  <c r="C66" i="1"/>
  <c r="P66" i="1" s="1"/>
  <c r="L67" i="3" l="1"/>
  <c r="J67" i="3" s="1"/>
  <c r="R67" i="3"/>
  <c r="Y66" i="3"/>
  <c r="V66" i="3"/>
  <c r="W66" i="3"/>
  <c r="X66" i="3" s="1"/>
  <c r="U66" i="3"/>
  <c r="D67" i="3"/>
  <c r="I67" i="3" s="1"/>
  <c r="J66" i="1"/>
  <c r="K66" i="1" s="1"/>
  <c r="B66" i="1"/>
  <c r="L66" i="1" s="1"/>
  <c r="G66" i="1"/>
  <c r="N66" i="1" l="1"/>
  <c r="E67" i="1"/>
  <c r="P67" i="3"/>
  <c r="Q67" i="3" s="1"/>
  <c r="C67" i="3"/>
  <c r="G67" i="3" s="1"/>
  <c r="K67" i="3" s="1"/>
  <c r="M67" i="3"/>
  <c r="I66" i="1"/>
  <c r="F67" i="1"/>
  <c r="H66" i="1"/>
  <c r="O67" i="3" l="1"/>
  <c r="N67" i="3"/>
  <c r="M67" i="1"/>
  <c r="D67" i="1"/>
  <c r="S68" i="3" l="1"/>
  <c r="E68" i="3"/>
  <c r="H68" i="3"/>
  <c r="T67" i="3"/>
  <c r="S66" i="1"/>
  <c r="Q66" i="1"/>
  <c r="R66" i="1" s="1"/>
  <c r="O66" i="1"/>
  <c r="C67" i="1"/>
  <c r="P67" i="1" s="1"/>
  <c r="L68" i="3" l="1"/>
  <c r="J68" i="3" s="1"/>
  <c r="R68" i="3"/>
  <c r="V67" i="3"/>
  <c r="Y67" i="3"/>
  <c r="W67" i="3"/>
  <c r="X67" i="3" s="1"/>
  <c r="U67" i="3"/>
  <c r="D68" i="3"/>
  <c r="I68" i="3" s="1"/>
  <c r="J67" i="1"/>
  <c r="K67" i="1" s="1"/>
  <c r="G67" i="1"/>
  <c r="B67" i="1"/>
  <c r="L67" i="1" s="1"/>
  <c r="N67" i="1" l="1"/>
  <c r="P68" i="3"/>
  <c r="Q68" i="3" s="1"/>
  <c r="C68" i="3"/>
  <c r="G68" i="3" s="1"/>
  <c r="K68" i="3" s="1"/>
  <c r="M68" i="3"/>
  <c r="I67" i="1"/>
  <c r="F68" i="1"/>
  <c r="H67" i="1"/>
  <c r="N68" i="3" l="1"/>
  <c r="O68" i="3"/>
  <c r="M68" i="1"/>
  <c r="D68" i="1"/>
  <c r="E68" i="1"/>
  <c r="S69" i="3" l="1"/>
  <c r="E69" i="3"/>
  <c r="H69" i="3"/>
  <c r="T68" i="3"/>
  <c r="S67" i="1"/>
  <c r="Q67" i="1"/>
  <c r="R67" i="1" s="1"/>
  <c r="O67" i="1"/>
  <c r="C68" i="1"/>
  <c r="P68" i="1" s="1"/>
  <c r="L69" i="3" l="1"/>
  <c r="J69" i="3" s="1"/>
  <c r="R69" i="3"/>
  <c r="V68" i="3"/>
  <c r="Y68" i="3"/>
  <c r="W68" i="3"/>
  <c r="X68" i="3" s="1"/>
  <c r="U68" i="3"/>
  <c r="D69" i="3"/>
  <c r="I69" i="3" s="1"/>
  <c r="J68" i="1"/>
  <c r="K68" i="1" s="1"/>
  <c r="B68" i="1"/>
  <c r="L68" i="1" s="1"/>
  <c r="G68" i="1"/>
  <c r="N68" i="1" l="1"/>
  <c r="P69" i="3"/>
  <c r="Q69" i="3" s="1"/>
  <c r="C69" i="3"/>
  <c r="G69" i="3" s="1"/>
  <c r="K69" i="3" s="1"/>
  <c r="M69" i="3"/>
  <c r="I68" i="1"/>
  <c r="F69" i="1"/>
  <c r="H68" i="1"/>
  <c r="N69" i="3" l="1"/>
  <c r="O69" i="3"/>
  <c r="M69" i="1"/>
  <c r="D69" i="1"/>
  <c r="E69" i="1"/>
  <c r="E70" i="3" l="1"/>
  <c r="S70" i="3"/>
  <c r="H70" i="3"/>
  <c r="T69" i="3"/>
  <c r="S68" i="1"/>
  <c r="Q68" i="1"/>
  <c r="R68" i="1" s="1"/>
  <c r="O68" i="1"/>
  <c r="C69" i="1"/>
  <c r="P69" i="1" s="1"/>
  <c r="L70" i="3" l="1"/>
  <c r="J70" i="3" s="1"/>
  <c r="R70" i="3"/>
  <c r="Y69" i="3"/>
  <c r="V69" i="3"/>
  <c r="W69" i="3"/>
  <c r="X69" i="3" s="1"/>
  <c r="U69" i="3"/>
  <c r="D70" i="3"/>
  <c r="I70" i="3" s="1"/>
  <c r="J69" i="1"/>
  <c r="K69" i="1" s="1"/>
  <c r="G69" i="1"/>
  <c r="B69" i="1"/>
  <c r="L69" i="1" s="1"/>
  <c r="N69" i="1" l="1"/>
  <c r="P70" i="3"/>
  <c r="Q70" i="3" s="1"/>
  <c r="C70" i="3"/>
  <c r="G70" i="3" s="1"/>
  <c r="K70" i="3" s="1"/>
  <c r="M70" i="3"/>
  <c r="I69" i="1"/>
  <c r="F70" i="1"/>
  <c r="H69" i="1"/>
  <c r="O70" i="3" l="1"/>
  <c r="N70" i="3"/>
  <c r="M70" i="1"/>
  <c r="D70" i="1"/>
  <c r="E70" i="1"/>
  <c r="E71" i="3" l="1"/>
  <c r="S71" i="3"/>
  <c r="H71" i="3"/>
  <c r="T70" i="3"/>
  <c r="S69" i="1"/>
  <c r="Q69" i="1"/>
  <c r="R69" i="1" s="1"/>
  <c r="O69" i="1"/>
  <c r="C70" i="1"/>
  <c r="P70" i="1" s="1"/>
  <c r="L71" i="3" l="1"/>
  <c r="J71" i="3" s="1"/>
  <c r="R71" i="3"/>
  <c r="Y70" i="3"/>
  <c r="V70" i="3"/>
  <c r="W70" i="3"/>
  <c r="X70" i="3" s="1"/>
  <c r="U70" i="3"/>
  <c r="D71" i="3"/>
  <c r="I71" i="3" s="1"/>
  <c r="J70" i="1"/>
  <c r="K70" i="1" s="1"/>
  <c r="B70" i="1"/>
  <c r="L70" i="1" s="1"/>
  <c r="G70" i="1"/>
  <c r="N70" i="1" l="1"/>
  <c r="P71" i="3"/>
  <c r="Q71" i="3" s="1"/>
  <c r="C71" i="3"/>
  <c r="G71" i="3" s="1"/>
  <c r="K71" i="3" s="1"/>
  <c r="M71" i="3"/>
  <c r="I70" i="1"/>
  <c r="F71" i="1"/>
  <c r="H70" i="1"/>
  <c r="O71" i="3" l="1"/>
  <c r="N71" i="3"/>
  <c r="M71" i="1"/>
  <c r="D71" i="1"/>
  <c r="E71" i="1"/>
  <c r="S72" i="3" l="1"/>
  <c r="E72" i="3"/>
  <c r="H72" i="3"/>
  <c r="T71" i="3"/>
  <c r="S70" i="1"/>
  <c r="Q70" i="1"/>
  <c r="R70" i="1" s="1"/>
  <c r="O70" i="1"/>
  <c r="C71" i="1"/>
  <c r="P71" i="1" s="1"/>
  <c r="L72" i="3" l="1"/>
  <c r="J72" i="3" s="1"/>
  <c r="R72" i="3"/>
  <c r="V71" i="3"/>
  <c r="Y71" i="3"/>
  <c r="W71" i="3"/>
  <c r="X71" i="3" s="1"/>
  <c r="U71" i="3"/>
  <c r="D72" i="3"/>
  <c r="I72" i="3" s="1"/>
  <c r="J71" i="1"/>
  <c r="K71" i="1" s="1"/>
  <c r="G71" i="1"/>
  <c r="B71" i="1"/>
  <c r="L71" i="1" s="1"/>
  <c r="N71" i="1" l="1"/>
  <c r="P72" i="3"/>
  <c r="Q72" i="3" s="1"/>
  <c r="C72" i="3"/>
  <c r="G72" i="3" s="1"/>
  <c r="K72" i="3" s="1"/>
  <c r="M72" i="3"/>
  <c r="I71" i="1"/>
  <c r="F72" i="1"/>
  <c r="H71" i="1"/>
  <c r="N72" i="3" l="1"/>
  <c r="O72" i="3"/>
  <c r="M72" i="1"/>
  <c r="D72" i="1"/>
  <c r="E72" i="1"/>
  <c r="S73" i="3" l="1"/>
  <c r="E73" i="3"/>
  <c r="H73" i="3"/>
  <c r="T72" i="3"/>
  <c r="S71" i="1"/>
  <c r="Q71" i="1"/>
  <c r="R71" i="1" s="1"/>
  <c r="O71" i="1"/>
  <c r="C72" i="1"/>
  <c r="P72" i="1" s="1"/>
  <c r="L73" i="3" l="1"/>
  <c r="J73" i="3" s="1"/>
  <c r="R73" i="3"/>
  <c r="V72" i="3"/>
  <c r="Y72" i="3"/>
  <c r="W72" i="3"/>
  <c r="X72" i="3" s="1"/>
  <c r="U72" i="3"/>
  <c r="D73" i="3"/>
  <c r="I73" i="3" s="1"/>
  <c r="J72" i="1"/>
  <c r="K72" i="1" s="1"/>
  <c r="G72" i="1"/>
  <c r="B72" i="1"/>
  <c r="L72" i="1" s="1"/>
  <c r="N72" i="1" l="1"/>
  <c r="P73" i="3"/>
  <c r="Q73" i="3" s="1"/>
  <c r="C73" i="3"/>
  <c r="M73" i="3"/>
  <c r="I72" i="1"/>
  <c r="F73" i="1"/>
  <c r="H72" i="1"/>
  <c r="G73" i="3" l="1"/>
  <c r="K73" i="3" s="1"/>
  <c r="N73" i="3"/>
  <c r="O73" i="3"/>
  <c r="M73" i="1"/>
  <c r="D73" i="1"/>
  <c r="E73" i="1"/>
  <c r="E74" i="3" l="1"/>
  <c r="S74" i="3"/>
  <c r="H74" i="3"/>
  <c r="T73" i="3"/>
  <c r="S72" i="1"/>
  <c r="Q72" i="1"/>
  <c r="R72" i="1" s="1"/>
  <c r="O72" i="1"/>
  <c r="C73" i="1"/>
  <c r="P73" i="1" s="1"/>
  <c r="L74" i="3" l="1"/>
  <c r="J74" i="3" s="1"/>
  <c r="R74" i="3"/>
  <c r="Y73" i="3"/>
  <c r="V73" i="3"/>
  <c r="W73" i="3"/>
  <c r="X73" i="3" s="1"/>
  <c r="U73" i="3"/>
  <c r="D74" i="3"/>
  <c r="I74" i="3" s="1"/>
  <c r="J73" i="1"/>
  <c r="K73" i="1" s="1"/>
  <c r="G73" i="1"/>
  <c r="B73" i="1"/>
  <c r="L73" i="1" s="1"/>
  <c r="N73" i="1" l="1"/>
  <c r="P74" i="3"/>
  <c r="Q74" i="3" s="1"/>
  <c r="C74" i="3"/>
  <c r="G74" i="3" s="1"/>
  <c r="K74" i="3" s="1"/>
  <c r="M74" i="3"/>
  <c r="I73" i="1"/>
  <c r="F74" i="1"/>
  <c r="H73" i="1"/>
  <c r="O74" i="3" l="1"/>
  <c r="N74" i="3"/>
  <c r="M74" i="1"/>
  <c r="D74" i="1"/>
  <c r="E74" i="1"/>
  <c r="S75" i="3" l="1"/>
  <c r="E75" i="3"/>
  <c r="H75" i="3"/>
  <c r="T74" i="3"/>
  <c r="S73" i="1"/>
  <c r="Q73" i="1"/>
  <c r="R73" i="1" s="1"/>
  <c r="O73" i="1"/>
  <c r="C74" i="1"/>
  <c r="P74" i="1" s="1"/>
  <c r="L75" i="3" l="1"/>
  <c r="J75" i="3" s="1"/>
  <c r="R75" i="3"/>
  <c r="Y74" i="3"/>
  <c r="V74" i="3"/>
  <c r="W74" i="3"/>
  <c r="X74" i="3" s="1"/>
  <c r="U74" i="3"/>
  <c r="D75" i="3"/>
  <c r="I75" i="3" s="1"/>
  <c r="J74" i="1"/>
  <c r="K74" i="1" s="1"/>
  <c r="B74" i="1"/>
  <c r="L74" i="1" s="1"/>
  <c r="G74" i="1"/>
  <c r="N74" i="1" l="1"/>
  <c r="P75" i="3"/>
  <c r="Q75" i="3" s="1"/>
  <c r="C75" i="3"/>
  <c r="G75" i="3" s="1"/>
  <c r="K75" i="3" s="1"/>
  <c r="M75" i="3"/>
  <c r="I74" i="1"/>
  <c r="F75" i="1"/>
  <c r="H74" i="1"/>
  <c r="O75" i="3" l="1"/>
  <c r="N75" i="3"/>
  <c r="M75" i="1"/>
  <c r="D75" i="1"/>
  <c r="E75" i="1"/>
  <c r="S76" i="3" l="1"/>
  <c r="E76" i="3"/>
  <c r="H76" i="3"/>
  <c r="T75" i="3"/>
  <c r="S74" i="1"/>
  <c r="Q74" i="1"/>
  <c r="R74" i="1" s="1"/>
  <c r="O74" i="1"/>
  <c r="C75" i="1"/>
  <c r="P75" i="1" s="1"/>
  <c r="L76" i="3" l="1"/>
  <c r="J76" i="3" s="1"/>
  <c r="R76" i="3"/>
  <c r="V75" i="3"/>
  <c r="Y75" i="3"/>
  <c r="W75" i="3"/>
  <c r="X75" i="3" s="1"/>
  <c r="U75" i="3"/>
  <c r="D76" i="3"/>
  <c r="I76" i="3" s="1"/>
  <c r="J75" i="1"/>
  <c r="K75" i="1" s="1"/>
  <c r="G75" i="1"/>
  <c r="B75" i="1"/>
  <c r="L75" i="1" s="1"/>
  <c r="N75" i="1" l="1"/>
  <c r="P76" i="3"/>
  <c r="Q76" i="3" s="1"/>
  <c r="C76" i="3"/>
  <c r="G76" i="3" s="1"/>
  <c r="K76" i="3" s="1"/>
  <c r="M76" i="3"/>
  <c r="I75" i="1"/>
  <c r="F76" i="1"/>
  <c r="H75" i="1"/>
  <c r="N76" i="3" l="1"/>
  <c r="O76" i="3"/>
  <c r="M76" i="1"/>
  <c r="D76" i="1"/>
  <c r="E76" i="1"/>
  <c r="S77" i="3" l="1"/>
  <c r="E77" i="3"/>
  <c r="H77" i="3"/>
  <c r="T76" i="3"/>
  <c r="S75" i="1"/>
  <c r="Q75" i="1"/>
  <c r="R75" i="1" s="1"/>
  <c r="O75" i="1"/>
  <c r="C76" i="1"/>
  <c r="P76" i="1" s="1"/>
  <c r="L77" i="3" l="1"/>
  <c r="J77" i="3" s="1"/>
  <c r="R77" i="3"/>
  <c r="V76" i="3"/>
  <c r="Y76" i="3"/>
  <c r="W76" i="3"/>
  <c r="X76" i="3" s="1"/>
  <c r="U76" i="3"/>
  <c r="D77" i="3"/>
  <c r="I77" i="3" s="1"/>
  <c r="J76" i="1"/>
  <c r="K76" i="1" s="1"/>
  <c r="B76" i="1"/>
  <c r="L76" i="1" s="1"/>
  <c r="G76" i="1"/>
  <c r="N76" i="1" l="1"/>
  <c r="P77" i="3"/>
  <c r="Q77" i="3" s="1"/>
  <c r="C77" i="3"/>
  <c r="G77" i="3" s="1"/>
  <c r="K77" i="3" s="1"/>
  <c r="M77" i="3"/>
  <c r="I76" i="1"/>
  <c r="F77" i="1"/>
  <c r="H76" i="1"/>
  <c r="N77" i="3" l="1"/>
  <c r="O77" i="3"/>
  <c r="M77" i="1"/>
  <c r="D77" i="1"/>
  <c r="E77" i="1"/>
  <c r="E78" i="3" l="1"/>
  <c r="S78" i="3"/>
  <c r="H78" i="3"/>
  <c r="T77" i="3"/>
  <c r="S76" i="1"/>
  <c r="Q76" i="1"/>
  <c r="R76" i="1" s="1"/>
  <c r="O76" i="1"/>
  <c r="C77" i="1"/>
  <c r="P77" i="1" s="1"/>
  <c r="L78" i="3" l="1"/>
  <c r="J78" i="3" s="1"/>
  <c r="R78" i="3"/>
  <c r="Y77" i="3"/>
  <c r="V77" i="3"/>
  <c r="W77" i="3"/>
  <c r="X77" i="3" s="1"/>
  <c r="U77" i="3"/>
  <c r="D78" i="3"/>
  <c r="I78" i="3" s="1"/>
  <c r="J77" i="1"/>
  <c r="K77" i="1" s="1"/>
  <c r="G77" i="1"/>
  <c r="B77" i="1"/>
  <c r="L77" i="1" s="1"/>
  <c r="N77" i="1" l="1"/>
  <c r="P78" i="3"/>
  <c r="Q78" i="3" s="1"/>
  <c r="C78" i="3"/>
  <c r="G78" i="3" s="1"/>
  <c r="K78" i="3" s="1"/>
  <c r="M78" i="3"/>
  <c r="I77" i="1"/>
  <c r="F78" i="1"/>
  <c r="H77" i="1"/>
  <c r="O78" i="3" l="1"/>
  <c r="N78" i="3"/>
  <c r="M78" i="1"/>
  <c r="D78" i="1"/>
  <c r="E78" i="1"/>
  <c r="E79" i="3" l="1"/>
  <c r="S79" i="3"/>
  <c r="H79" i="3"/>
  <c r="T78" i="3"/>
  <c r="S77" i="1"/>
  <c r="Q77" i="1"/>
  <c r="R77" i="1" s="1"/>
  <c r="O77" i="1"/>
  <c r="C78" i="1"/>
  <c r="P78" i="1" s="1"/>
  <c r="L79" i="3" l="1"/>
  <c r="J79" i="3" s="1"/>
  <c r="R79" i="3"/>
  <c r="Y78" i="3"/>
  <c r="V78" i="3"/>
  <c r="W78" i="3"/>
  <c r="X78" i="3" s="1"/>
  <c r="U78" i="3"/>
  <c r="D79" i="3"/>
  <c r="I79" i="3" s="1"/>
  <c r="J78" i="1"/>
  <c r="K78" i="1" s="1"/>
  <c r="B78" i="1"/>
  <c r="L78" i="1" s="1"/>
  <c r="G78" i="1"/>
  <c r="N78" i="1" l="1"/>
  <c r="P79" i="3"/>
  <c r="Q79" i="3" s="1"/>
  <c r="C79" i="3"/>
  <c r="G79" i="3" s="1"/>
  <c r="K79" i="3" s="1"/>
  <c r="M79" i="3"/>
  <c r="I78" i="1"/>
  <c r="F79" i="1"/>
  <c r="H78" i="1"/>
  <c r="O79" i="3" l="1"/>
  <c r="N79" i="3"/>
  <c r="M79" i="1"/>
  <c r="D79" i="1"/>
  <c r="E79" i="1"/>
  <c r="S80" i="3" l="1"/>
  <c r="E80" i="3"/>
  <c r="H80" i="3"/>
  <c r="T79" i="3"/>
  <c r="S78" i="1"/>
  <c r="Q78" i="1"/>
  <c r="R78" i="1" s="1"/>
  <c r="O78" i="1"/>
  <c r="C79" i="1"/>
  <c r="P79" i="1" s="1"/>
  <c r="L80" i="3" l="1"/>
  <c r="J80" i="3" s="1"/>
  <c r="R80" i="3"/>
  <c r="V79" i="3"/>
  <c r="Y79" i="3"/>
  <c r="W79" i="3"/>
  <c r="X79" i="3" s="1"/>
  <c r="U79" i="3"/>
  <c r="D80" i="3"/>
  <c r="I80" i="3" s="1"/>
  <c r="J79" i="1"/>
  <c r="K79" i="1" s="1"/>
  <c r="G79" i="1"/>
  <c r="B79" i="1"/>
  <c r="L79" i="1" s="1"/>
  <c r="N79" i="1" l="1"/>
  <c r="P80" i="3"/>
  <c r="Q80" i="3" s="1"/>
  <c r="C80" i="3"/>
  <c r="G80" i="3" s="1"/>
  <c r="K80" i="3" s="1"/>
  <c r="M80" i="3"/>
  <c r="I79" i="1"/>
  <c r="F80" i="1"/>
  <c r="H79" i="1"/>
  <c r="N80" i="3" l="1"/>
  <c r="O80" i="3"/>
  <c r="M80" i="1"/>
  <c r="D80" i="1"/>
  <c r="E80" i="1"/>
  <c r="S81" i="3" l="1"/>
  <c r="E81" i="3"/>
  <c r="H81" i="3"/>
  <c r="T80" i="3"/>
  <c r="S79" i="1"/>
  <c r="Q79" i="1"/>
  <c r="R79" i="1" s="1"/>
  <c r="O79" i="1"/>
  <c r="C80" i="1"/>
  <c r="P80" i="1" s="1"/>
  <c r="L81" i="3" l="1"/>
  <c r="J81" i="3" s="1"/>
  <c r="R81" i="3"/>
  <c r="V80" i="3"/>
  <c r="Y80" i="3"/>
  <c r="W80" i="3"/>
  <c r="X80" i="3" s="1"/>
  <c r="U80" i="3"/>
  <c r="D81" i="3"/>
  <c r="I81" i="3" s="1"/>
  <c r="J80" i="1"/>
  <c r="K80" i="1" s="1"/>
  <c r="B80" i="1"/>
  <c r="L80" i="1" s="1"/>
  <c r="G80" i="1"/>
  <c r="N80" i="1" l="1"/>
  <c r="P81" i="3"/>
  <c r="Q81" i="3" s="1"/>
  <c r="C81" i="3"/>
  <c r="G81" i="3" s="1"/>
  <c r="K81" i="3" s="1"/>
  <c r="M81" i="3"/>
  <c r="I80" i="1"/>
  <c r="F81" i="1"/>
  <c r="H80" i="1"/>
  <c r="N81" i="3" l="1"/>
  <c r="O81" i="3"/>
  <c r="M81" i="1"/>
  <c r="D81" i="1"/>
  <c r="E81" i="1"/>
  <c r="E82" i="3" l="1"/>
  <c r="S82" i="3"/>
  <c r="H82" i="3"/>
  <c r="T81" i="3"/>
  <c r="C81" i="1"/>
  <c r="P81" i="1" s="1"/>
  <c r="S80" i="1"/>
  <c r="Q80" i="1"/>
  <c r="R80" i="1" s="1"/>
  <c r="O80" i="1"/>
  <c r="L82" i="3" l="1"/>
  <c r="J82" i="3" s="1"/>
  <c r="R82" i="3"/>
  <c r="Y81" i="3"/>
  <c r="V81" i="3"/>
  <c r="W81" i="3"/>
  <c r="X81" i="3" s="1"/>
  <c r="U81" i="3"/>
  <c r="D82" i="3"/>
  <c r="I82" i="3" s="1"/>
  <c r="J81" i="1"/>
  <c r="K81" i="1" s="1"/>
  <c r="G81" i="1"/>
  <c r="B81" i="1"/>
  <c r="L81" i="1" s="1"/>
  <c r="N81" i="1" l="1"/>
  <c r="P82" i="3"/>
  <c r="Q82" i="3" s="1"/>
  <c r="C82" i="3"/>
  <c r="M82" i="3"/>
  <c r="I81" i="1"/>
  <c r="F82" i="1"/>
  <c r="H81" i="1"/>
  <c r="G82" i="3" l="1"/>
  <c r="K82" i="3" s="1"/>
  <c r="O82" i="3"/>
  <c r="N82" i="3"/>
  <c r="M82" i="1"/>
  <c r="D82" i="1"/>
  <c r="E82" i="1"/>
  <c r="S83" i="3" l="1"/>
  <c r="E83" i="3"/>
  <c r="H83" i="3"/>
  <c r="T82" i="3"/>
  <c r="C82" i="1"/>
  <c r="P82" i="1" s="1"/>
  <c r="S81" i="1"/>
  <c r="Q81" i="1"/>
  <c r="R81" i="1" s="1"/>
  <c r="O81" i="1"/>
  <c r="L83" i="3" l="1"/>
  <c r="J83" i="3" s="1"/>
  <c r="R83" i="3"/>
  <c r="Y82" i="3"/>
  <c r="V82" i="3"/>
  <c r="W82" i="3"/>
  <c r="X82" i="3" s="1"/>
  <c r="U82" i="3"/>
  <c r="D83" i="3"/>
  <c r="I83" i="3" s="1"/>
  <c r="J82" i="1"/>
  <c r="K82" i="1" s="1"/>
  <c r="B82" i="1"/>
  <c r="L82" i="1" s="1"/>
  <c r="G82" i="1"/>
  <c r="N82" i="1" l="1"/>
  <c r="P83" i="3"/>
  <c r="Q83" i="3" s="1"/>
  <c r="C83" i="3"/>
  <c r="G83" i="3" s="1"/>
  <c r="K83" i="3" s="1"/>
  <c r="M83" i="3"/>
  <c r="I82" i="1"/>
  <c r="F83" i="1"/>
  <c r="H82" i="1"/>
  <c r="O83" i="3" l="1"/>
  <c r="N83" i="3"/>
  <c r="M83" i="1"/>
  <c r="D83" i="1"/>
  <c r="E83" i="1"/>
  <c r="S84" i="3" l="1"/>
  <c r="E84" i="3"/>
  <c r="H84" i="3"/>
  <c r="T83" i="3"/>
  <c r="S82" i="1"/>
  <c r="Q82" i="1"/>
  <c r="R82" i="1" s="1"/>
  <c r="O82" i="1"/>
  <c r="C83" i="1"/>
  <c r="P83" i="1" s="1"/>
  <c r="L84" i="3" l="1"/>
  <c r="J84" i="3" s="1"/>
  <c r="R84" i="3"/>
  <c r="V83" i="3"/>
  <c r="Y83" i="3"/>
  <c r="W83" i="3"/>
  <c r="X83" i="3" s="1"/>
  <c r="U83" i="3"/>
  <c r="D84" i="3"/>
  <c r="I84" i="3" s="1"/>
  <c r="J83" i="1"/>
  <c r="K83" i="1" s="1"/>
  <c r="G83" i="1"/>
  <c r="B83" i="1"/>
  <c r="L83" i="1" s="1"/>
  <c r="N83" i="1" l="1"/>
  <c r="P84" i="3"/>
  <c r="Q84" i="3" s="1"/>
  <c r="C84" i="3"/>
  <c r="G84" i="3" s="1"/>
  <c r="K84" i="3" s="1"/>
  <c r="M84" i="3"/>
  <c r="I83" i="1"/>
  <c r="F84" i="1"/>
  <c r="H83" i="1"/>
  <c r="N84" i="3" l="1"/>
  <c r="O84" i="3"/>
  <c r="M84" i="1"/>
  <c r="D84" i="1"/>
  <c r="E84" i="1"/>
  <c r="S85" i="3" l="1"/>
  <c r="E85" i="3"/>
  <c r="H85" i="3"/>
  <c r="T84" i="3"/>
  <c r="S83" i="1"/>
  <c r="Q83" i="1"/>
  <c r="R83" i="1" s="1"/>
  <c r="O83" i="1"/>
  <c r="C84" i="1"/>
  <c r="P84" i="1" s="1"/>
  <c r="L85" i="3" l="1"/>
  <c r="J85" i="3" s="1"/>
  <c r="R85" i="3"/>
  <c r="V84" i="3"/>
  <c r="Y84" i="3"/>
  <c r="W84" i="3"/>
  <c r="X84" i="3" s="1"/>
  <c r="U84" i="3"/>
  <c r="D85" i="3"/>
  <c r="I85" i="3" s="1"/>
  <c r="J84" i="1"/>
  <c r="K84" i="1" s="1"/>
  <c r="G84" i="1"/>
  <c r="B84" i="1"/>
  <c r="L84" i="1" s="1"/>
  <c r="N84" i="1" l="1"/>
  <c r="P85" i="3"/>
  <c r="Q85" i="3" s="1"/>
  <c r="C85" i="3"/>
  <c r="G85" i="3" s="1"/>
  <c r="K85" i="3" s="1"/>
  <c r="M85" i="3"/>
  <c r="I84" i="1"/>
  <c r="F85" i="1"/>
  <c r="H84" i="1"/>
  <c r="O85" i="3" l="1"/>
  <c r="N85" i="3"/>
  <c r="M85" i="1"/>
  <c r="D85" i="1"/>
  <c r="E85" i="1"/>
  <c r="E86" i="3" l="1"/>
  <c r="S86" i="3"/>
  <c r="H86" i="3"/>
  <c r="T85" i="3"/>
  <c r="S84" i="1"/>
  <c r="Q84" i="1"/>
  <c r="R84" i="1" s="1"/>
  <c r="O84" i="1"/>
  <c r="C85" i="1"/>
  <c r="P85" i="1" s="1"/>
  <c r="L86" i="3" l="1"/>
  <c r="J86" i="3" s="1"/>
  <c r="R86" i="3"/>
  <c r="Y85" i="3"/>
  <c r="V85" i="3"/>
  <c r="W85" i="3"/>
  <c r="X85" i="3" s="1"/>
  <c r="U85" i="3"/>
  <c r="D86" i="3"/>
  <c r="I86" i="3" s="1"/>
  <c r="J85" i="1"/>
  <c r="K85" i="1" s="1"/>
  <c r="G85" i="1"/>
  <c r="B85" i="1"/>
  <c r="L85" i="1" s="1"/>
  <c r="N85" i="1" l="1"/>
  <c r="P86" i="3"/>
  <c r="Q86" i="3" s="1"/>
  <c r="C86" i="3"/>
  <c r="G86" i="3" s="1"/>
  <c r="K86" i="3" s="1"/>
  <c r="M86" i="3"/>
  <c r="I85" i="1"/>
  <c r="F86" i="1"/>
  <c r="H85" i="1"/>
  <c r="O86" i="3" l="1"/>
  <c r="N86" i="3"/>
  <c r="M86" i="1"/>
  <c r="D86" i="1"/>
  <c r="E86" i="1"/>
  <c r="E87" i="3" l="1"/>
  <c r="S87" i="3"/>
  <c r="H87" i="3"/>
  <c r="T86" i="3"/>
  <c r="S85" i="1"/>
  <c r="Q85" i="1"/>
  <c r="R85" i="1" s="1"/>
  <c r="O85" i="1"/>
  <c r="C86" i="1"/>
  <c r="P86" i="1" s="1"/>
  <c r="L87" i="3" l="1"/>
  <c r="J87" i="3" s="1"/>
  <c r="R87" i="3"/>
  <c r="Y86" i="3"/>
  <c r="V86" i="3"/>
  <c r="W86" i="3"/>
  <c r="X86" i="3" s="1"/>
  <c r="U86" i="3"/>
  <c r="D87" i="3"/>
  <c r="I87" i="3" s="1"/>
  <c r="J86" i="1"/>
  <c r="K86" i="1" s="1"/>
  <c r="G86" i="1"/>
  <c r="B86" i="1"/>
  <c r="L86" i="1" s="1"/>
  <c r="N86" i="1" l="1"/>
  <c r="P87" i="3"/>
  <c r="Q87" i="3" s="1"/>
  <c r="C87" i="3"/>
  <c r="G87" i="3" s="1"/>
  <c r="K87" i="3" s="1"/>
  <c r="M87" i="3"/>
  <c r="I86" i="1"/>
  <c r="F87" i="1"/>
  <c r="H86" i="1"/>
  <c r="O87" i="3" l="1"/>
  <c r="N87" i="3"/>
  <c r="M87" i="1"/>
  <c r="D87" i="1"/>
  <c r="E87" i="1"/>
  <c r="S88" i="3" l="1"/>
  <c r="E88" i="3"/>
  <c r="H88" i="3"/>
  <c r="T87" i="3"/>
  <c r="S86" i="1"/>
  <c r="Q86" i="1"/>
  <c r="R86" i="1" s="1"/>
  <c r="O86" i="1"/>
  <c r="C87" i="1"/>
  <c r="P87" i="1" s="1"/>
  <c r="L88" i="3" l="1"/>
  <c r="J88" i="3" s="1"/>
  <c r="R88" i="3"/>
  <c r="V87" i="3"/>
  <c r="Y87" i="3"/>
  <c r="W87" i="3"/>
  <c r="X87" i="3" s="1"/>
  <c r="U87" i="3"/>
  <c r="D88" i="3"/>
  <c r="I88" i="3" s="1"/>
  <c r="J87" i="1"/>
  <c r="K87" i="1" s="1"/>
  <c r="G87" i="1"/>
  <c r="B87" i="1"/>
  <c r="L87" i="1" s="1"/>
  <c r="N87" i="1" l="1"/>
  <c r="P88" i="3"/>
  <c r="Q88" i="3" s="1"/>
  <c r="C88" i="3"/>
  <c r="G88" i="3" s="1"/>
  <c r="K88" i="3" s="1"/>
  <c r="M88" i="3"/>
  <c r="I87" i="1"/>
  <c r="F88" i="1"/>
  <c r="H87" i="1"/>
  <c r="N88" i="3" l="1"/>
  <c r="O88" i="3"/>
  <c r="M88" i="1"/>
  <c r="D88" i="1"/>
  <c r="E88" i="1"/>
  <c r="S89" i="3" l="1"/>
  <c r="E89" i="3"/>
  <c r="H89" i="3"/>
  <c r="T88" i="3"/>
  <c r="S87" i="1"/>
  <c r="Q87" i="1"/>
  <c r="R87" i="1" s="1"/>
  <c r="O87" i="1"/>
  <c r="C88" i="1"/>
  <c r="P88" i="1" s="1"/>
  <c r="L89" i="3" l="1"/>
  <c r="J89" i="3" s="1"/>
  <c r="R89" i="3"/>
  <c r="V88" i="3"/>
  <c r="Y88" i="3"/>
  <c r="W88" i="3"/>
  <c r="X88" i="3" s="1"/>
  <c r="U88" i="3"/>
  <c r="D89" i="3"/>
  <c r="I89" i="3" s="1"/>
  <c r="J88" i="1"/>
  <c r="K88" i="1" s="1"/>
  <c r="B88" i="1"/>
  <c r="L88" i="1" s="1"/>
  <c r="G88" i="1"/>
  <c r="N88" i="1" l="1"/>
  <c r="P89" i="3"/>
  <c r="Q89" i="3" s="1"/>
  <c r="C89" i="3"/>
  <c r="G89" i="3" s="1"/>
  <c r="K89" i="3" s="1"/>
  <c r="M89" i="3"/>
  <c r="I88" i="1"/>
  <c r="F89" i="1"/>
  <c r="H88" i="1"/>
  <c r="N89" i="3" l="1"/>
  <c r="O89" i="3"/>
  <c r="M89" i="1"/>
  <c r="D89" i="1"/>
  <c r="E89" i="1"/>
  <c r="E90" i="3" l="1"/>
  <c r="S90" i="3"/>
  <c r="H90" i="3"/>
  <c r="T89" i="3"/>
  <c r="S88" i="1"/>
  <c r="Q88" i="1"/>
  <c r="R88" i="1" s="1"/>
  <c r="O88" i="1"/>
  <c r="C89" i="1"/>
  <c r="P89" i="1" s="1"/>
  <c r="L90" i="3" l="1"/>
  <c r="J90" i="3" s="1"/>
  <c r="R90" i="3"/>
  <c r="Y89" i="3"/>
  <c r="V89" i="3"/>
  <c r="W89" i="3"/>
  <c r="X89" i="3" s="1"/>
  <c r="U89" i="3"/>
  <c r="D90" i="3"/>
  <c r="I90" i="3" s="1"/>
  <c r="J89" i="1"/>
  <c r="K89" i="1" s="1"/>
  <c r="G89" i="1"/>
  <c r="B89" i="1"/>
  <c r="L89" i="1" s="1"/>
  <c r="N89" i="1" l="1"/>
  <c r="P90" i="3"/>
  <c r="Q90" i="3" s="1"/>
  <c r="C90" i="3"/>
  <c r="G90" i="3" s="1"/>
  <c r="K90" i="3" s="1"/>
  <c r="M90" i="3"/>
  <c r="I89" i="1"/>
  <c r="F90" i="1"/>
  <c r="H89" i="1"/>
  <c r="O90" i="3" l="1"/>
  <c r="N90" i="3"/>
  <c r="M90" i="1"/>
  <c r="D90" i="1"/>
  <c r="E90" i="1"/>
  <c r="S91" i="3" l="1"/>
  <c r="E91" i="3"/>
  <c r="H91" i="3"/>
  <c r="T90" i="3"/>
  <c r="S89" i="1"/>
  <c r="Q89" i="1"/>
  <c r="R89" i="1" s="1"/>
  <c r="O89" i="1"/>
  <c r="C90" i="1"/>
  <c r="P90" i="1" s="1"/>
  <c r="L91" i="3" l="1"/>
  <c r="J91" i="3" s="1"/>
  <c r="R91" i="3"/>
  <c r="Y90" i="3"/>
  <c r="V90" i="3"/>
  <c r="W90" i="3"/>
  <c r="X90" i="3" s="1"/>
  <c r="U90" i="3"/>
  <c r="D91" i="3"/>
  <c r="I91" i="3" s="1"/>
  <c r="J90" i="1"/>
  <c r="K90" i="1" s="1"/>
  <c r="B90" i="1"/>
  <c r="L90" i="1" s="1"/>
  <c r="G90" i="1"/>
  <c r="N90" i="1" l="1"/>
  <c r="P91" i="3"/>
  <c r="Q91" i="3" s="1"/>
  <c r="C91" i="3"/>
  <c r="M91" i="3"/>
  <c r="I90" i="1"/>
  <c r="F91" i="1"/>
  <c r="H90" i="1"/>
  <c r="G91" i="3" l="1"/>
  <c r="K91" i="3" s="1"/>
  <c r="O91" i="3"/>
  <c r="N91" i="3"/>
  <c r="M91" i="1"/>
  <c r="D91" i="1"/>
  <c r="E91" i="1"/>
  <c r="S92" i="3" l="1"/>
  <c r="E92" i="3"/>
  <c r="H92" i="3"/>
  <c r="T91" i="3"/>
  <c r="S90" i="1"/>
  <c r="Q90" i="1"/>
  <c r="R90" i="1" s="1"/>
  <c r="O90" i="1"/>
  <c r="C91" i="1"/>
  <c r="P91" i="1" s="1"/>
  <c r="L92" i="3" l="1"/>
  <c r="J92" i="3" s="1"/>
  <c r="R92" i="3"/>
  <c r="V91" i="3"/>
  <c r="Y91" i="3"/>
  <c r="W91" i="3"/>
  <c r="X91" i="3" s="1"/>
  <c r="U91" i="3"/>
  <c r="D92" i="3"/>
  <c r="I92" i="3" s="1"/>
  <c r="J91" i="1"/>
  <c r="K91" i="1" s="1"/>
  <c r="G91" i="1"/>
  <c r="B91" i="1"/>
  <c r="L91" i="1" s="1"/>
  <c r="N91" i="1" l="1"/>
  <c r="P92" i="3"/>
  <c r="Q92" i="3" s="1"/>
  <c r="C92" i="3"/>
  <c r="G92" i="3" s="1"/>
  <c r="K92" i="3" s="1"/>
  <c r="M92" i="3"/>
  <c r="I91" i="1"/>
  <c r="F92" i="1"/>
  <c r="H91" i="1"/>
  <c r="N92" i="3" l="1"/>
  <c r="O92" i="3"/>
  <c r="M92" i="1"/>
  <c r="D92" i="1"/>
  <c r="E92" i="1"/>
  <c r="S93" i="3" l="1"/>
  <c r="E93" i="3"/>
  <c r="H93" i="3"/>
  <c r="T92" i="3"/>
  <c r="S91" i="1"/>
  <c r="Q91" i="1"/>
  <c r="R91" i="1" s="1"/>
  <c r="O91" i="1"/>
  <c r="C92" i="1"/>
  <c r="P92" i="1" s="1"/>
  <c r="L93" i="3" l="1"/>
  <c r="J93" i="3" s="1"/>
  <c r="R93" i="3"/>
  <c r="V92" i="3"/>
  <c r="Y92" i="3"/>
  <c r="W92" i="3"/>
  <c r="X92" i="3" s="1"/>
  <c r="U92" i="3"/>
  <c r="D93" i="3"/>
  <c r="I93" i="3" s="1"/>
  <c r="J92" i="1"/>
  <c r="K92" i="1" s="1"/>
  <c r="B92" i="1"/>
  <c r="L92" i="1" s="1"/>
  <c r="G92" i="1"/>
  <c r="N92" i="1" l="1"/>
  <c r="P93" i="3"/>
  <c r="Q93" i="3" s="1"/>
  <c r="C93" i="3"/>
  <c r="G93" i="3" s="1"/>
  <c r="K93" i="3" s="1"/>
  <c r="M93" i="3"/>
  <c r="I92" i="1"/>
  <c r="F93" i="1"/>
  <c r="H92" i="1"/>
  <c r="O93" i="3" l="1"/>
  <c r="N93" i="3"/>
  <c r="M93" i="1"/>
  <c r="D93" i="1"/>
  <c r="E93" i="1"/>
  <c r="E94" i="3" l="1"/>
  <c r="S94" i="3"/>
  <c r="H94" i="3"/>
  <c r="T93" i="3"/>
  <c r="S92" i="1"/>
  <c r="Q92" i="1"/>
  <c r="R92" i="1" s="1"/>
  <c r="O92" i="1"/>
  <c r="C93" i="1"/>
  <c r="P93" i="1" s="1"/>
  <c r="L94" i="3" l="1"/>
  <c r="J94" i="3" s="1"/>
  <c r="R94" i="3"/>
  <c r="Y93" i="3"/>
  <c r="V93" i="3"/>
  <c r="W93" i="3"/>
  <c r="X93" i="3" s="1"/>
  <c r="U93" i="3"/>
  <c r="D94" i="3"/>
  <c r="I94" i="3" s="1"/>
  <c r="J93" i="1"/>
  <c r="K93" i="1" s="1"/>
  <c r="B93" i="1"/>
  <c r="L93" i="1" s="1"/>
  <c r="G93" i="1"/>
  <c r="N93" i="1" l="1"/>
  <c r="P94" i="3"/>
  <c r="Q94" i="3" s="1"/>
  <c r="C94" i="3"/>
  <c r="G94" i="3" s="1"/>
  <c r="K94" i="3" s="1"/>
  <c r="M94" i="3"/>
  <c r="I93" i="1"/>
  <c r="F94" i="1"/>
  <c r="H93" i="1"/>
  <c r="O94" i="3" l="1"/>
  <c r="N94" i="3"/>
  <c r="M94" i="1"/>
  <c r="D94" i="1"/>
  <c r="E94" i="1"/>
  <c r="E95" i="3" l="1"/>
  <c r="S95" i="3"/>
  <c r="H95" i="3"/>
  <c r="T94" i="3"/>
  <c r="S93" i="1"/>
  <c r="Q93" i="1"/>
  <c r="R93" i="1" s="1"/>
  <c r="O93" i="1"/>
  <c r="C94" i="1"/>
  <c r="P94" i="1" s="1"/>
  <c r="L95" i="3" l="1"/>
  <c r="J95" i="3" s="1"/>
  <c r="R95" i="3"/>
  <c r="Y94" i="3"/>
  <c r="V94" i="3"/>
  <c r="W94" i="3"/>
  <c r="X94" i="3" s="1"/>
  <c r="U94" i="3"/>
  <c r="D95" i="3"/>
  <c r="I95" i="3" s="1"/>
  <c r="J94" i="1"/>
  <c r="K94" i="1" s="1"/>
  <c r="B94" i="1"/>
  <c r="L94" i="1" s="1"/>
  <c r="G94" i="1"/>
  <c r="N94" i="1" l="1"/>
  <c r="P95" i="3"/>
  <c r="Q95" i="3" s="1"/>
  <c r="C95" i="3"/>
  <c r="G95" i="3" s="1"/>
  <c r="K95" i="3" s="1"/>
  <c r="M95" i="3"/>
  <c r="I94" i="1"/>
  <c r="F95" i="1"/>
  <c r="H94" i="1"/>
  <c r="O95" i="3" l="1"/>
  <c r="N95" i="3"/>
  <c r="M95" i="1"/>
  <c r="D95" i="1"/>
  <c r="E95" i="1"/>
  <c r="S96" i="3" l="1"/>
  <c r="E96" i="3"/>
  <c r="H96" i="3"/>
  <c r="T95" i="3"/>
  <c r="S94" i="1"/>
  <c r="Q94" i="1"/>
  <c r="R94" i="1" s="1"/>
  <c r="O94" i="1"/>
  <c r="C95" i="1"/>
  <c r="P95" i="1" s="1"/>
  <c r="L96" i="3" l="1"/>
  <c r="J96" i="3" s="1"/>
  <c r="R96" i="3"/>
  <c r="V95" i="3"/>
  <c r="Y95" i="3"/>
  <c r="W95" i="3"/>
  <c r="X95" i="3" s="1"/>
  <c r="U95" i="3"/>
  <c r="D96" i="3"/>
  <c r="I96" i="3" s="1"/>
  <c r="J95" i="1"/>
  <c r="K95" i="1" s="1"/>
  <c r="G95" i="1"/>
  <c r="B95" i="1"/>
  <c r="L95" i="1" s="1"/>
  <c r="N95" i="1" l="1"/>
  <c r="P96" i="3"/>
  <c r="Q96" i="3" s="1"/>
  <c r="C96" i="3"/>
  <c r="G96" i="3" s="1"/>
  <c r="K96" i="3" s="1"/>
  <c r="M96" i="3"/>
  <c r="I95" i="1"/>
  <c r="F96" i="1"/>
  <c r="H95" i="1"/>
  <c r="N96" i="3" l="1"/>
  <c r="O96" i="3"/>
  <c r="M96" i="1"/>
  <c r="D96" i="1"/>
  <c r="E96" i="1"/>
  <c r="S97" i="3" l="1"/>
  <c r="E97" i="3"/>
  <c r="H97" i="3"/>
  <c r="T96" i="3"/>
  <c r="S95" i="1"/>
  <c r="Q95" i="1"/>
  <c r="R95" i="1" s="1"/>
  <c r="O95" i="1"/>
  <c r="C96" i="1"/>
  <c r="P96" i="1" s="1"/>
  <c r="L97" i="3" l="1"/>
  <c r="J97" i="3" s="1"/>
  <c r="R97" i="3"/>
  <c r="V96" i="3"/>
  <c r="Y96" i="3"/>
  <c r="W96" i="3"/>
  <c r="X96" i="3" s="1"/>
  <c r="U96" i="3"/>
  <c r="D97" i="3"/>
  <c r="I97" i="3" s="1"/>
  <c r="J96" i="1"/>
  <c r="K96" i="1" s="1"/>
  <c r="G96" i="1"/>
  <c r="B96" i="1"/>
  <c r="L96" i="1" s="1"/>
  <c r="N96" i="1" l="1"/>
  <c r="P97" i="3"/>
  <c r="Q97" i="3" s="1"/>
  <c r="C97" i="3"/>
  <c r="M97" i="3"/>
  <c r="I96" i="1"/>
  <c r="F97" i="1"/>
  <c r="H96" i="1"/>
  <c r="G97" i="3" l="1"/>
  <c r="K97" i="3" s="1"/>
  <c r="N97" i="3"/>
  <c r="O97" i="3"/>
  <c r="M97" i="1"/>
  <c r="D97" i="1"/>
  <c r="E97" i="1"/>
  <c r="E98" i="3" l="1"/>
  <c r="S98" i="3"/>
  <c r="H98" i="3"/>
  <c r="T97" i="3"/>
  <c r="S96" i="1"/>
  <c r="Q96" i="1"/>
  <c r="R96" i="1" s="1"/>
  <c r="O96" i="1"/>
  <c r="C97" i="1"/>
  <c r="P97" i="1" s="1"/>
  <c r="L98" i="3" l="1"/>
  <c r="J98" i="3" s="1"/>
  <c r="R98" i="3"/>
  <c r="Y97" i="3"/>
  <c r="V97" i="3"/>
  <c r="W97" i="3"/>
  <c r="X97" i="3" s="1"/>
  <c r="U97" i="3"/>
  <c r="D98" i="3"/>
  <c r="I98" i="3" s="1"/>
  <c r="J97" i="1"/>
  <c r="K97" i="1" s="1"/>
  <c r="G97" i="1"/>
  <c r="B97" i="1"/>
  <c r="L97" i="1" s="1"/>
  <c r="N97" i="1" l="1"/>
  <c r="P98" i="3"/>
  <c r="Q98" i="3" s="1"/>
  <c r="C98" i="3"/>
  <c r="G98" i="3" s="1"/>
  <c r="K98" i="3" s="1"/>
  <c r="M98" i="3"/>
  <c r="I97" i="1"/>
  <c r="F98" i="1"/>
  <c r="H97" i="1"/>
  <c r="O98" i="3" l="1"/>
  <c r="N98" i="3"/>
  <c r="M98" i="1"/>
  <c r="D98" i="1"/>
  <c r="E98" i="1"/>
  <c r="S99" i="3" l="1"/>
  <c r="E99" i="3"/>
  <c r="H99" i="3"/>
  <c r="T98" i="3"/>
  <c r="S97" i="1"/>
  <c r="Q97" i="1"/>
  <c r="R97" i="1" s="1"/>
  <c r="O97" i="1"/>
  <c r="C98" i="1"/>
  <c r="P98" i="1" s="1"/>
  <c r="L99" i="3" l="1"/>
  <c r="J99" i="3" s="1"/>
  <c r="R99" i="3"/>
  <c r="Y98" i="3"/>
  <c r="V98" i="3"/>
  <c r="W98" i="3"/>
  <c r="X98" i="3" s="1"/>
  <c r="U98" i="3"/>
  <c r="D99" i="3"/>
  <c r="I99" i="3" s="1"/>
  <c r="J98" i="1"/>
  <c r="K98" i="1" s="1"/>
  <c r="G98" i="1"/>
  <c r="B98" i="1"/>
  <c r="L98" i="1" s="1"/>
  <c r="N98" i="1" l="1"/>
  <c r="P99" i="3"/>
  <c r="Q99" i="3" s="1"/>
  <c r="C99" i="3"/>
  <c r="G99" i="3" s="1"/>
  <c r="K99" i="3" s="1"/>
  <c r="M99" i="3"/>
  <c r="I98" i="1"/>
  <c r="F99" i="1"/>
  <c r="H98" i="1"/>
  <c r="O99" i="3" l="1"/>
  <c r="N99" i="3"/>
  <c r="M99" i="1"/>
  <c r="D99" i="1"/>
  <c r="E99" i="1"/>
  <c r="S100" i="3" l="1"/>
  <c r="E100" i="3"/>
  <c r="H100" i="3"/>
  <c r="T99" i="3"/>
  <c r="C99" i="1"/>
  <c r="P99" i="1" s="1"/>
  <c r="S98" i="1"/>
  <c r="Q98" i="1"/>
  <c r="R98" i="1" s="1"/>
  <c r="O98" i="1"/>
  <c r="L100" i="3" l="1"/>
  <c r="J100" i="3" s="1"/>
  <c r="R100" i="3"/>
  <c r="V99" i="3"/>
  <c r="Y99" i="3"/>
  <c r="W99" i="3"/>
  <c r="X99" i="3" s="1"/>
  <c r="U99" i="3"/>
  <c r="D100" i="3"/>
  <c r="I100" i="3" s="1"/>
  <c r="J99" i="1"/>
  <c r="K99" i="1" s="1"/>
  <c r="G99" i="1"/>
  <c r="B99" i="1"/>
  <c r="L99" i="1" s="1"/>
  <c r="N99" i="1" l="1"/>
  <c r="P100" i="3"/>
  <c r="Q100" i="3" s="1"/>
  <c r="C100" i="3"/>
  <c r="M100" i="3"/>
  <c r="I99" i="1"/>
  <c r="F100" i="1"/>
  <c r="H99" i="1"/>
  <c r="G100" i="3" l="1"/>
  <c r="K100" i="3" s="1"/>
  <c r="N100" i="3"/>
  <c r="O100" i="3"/>
  <c r="M100" i="1"/>
  <c r="D100" i="1"/>
  <c r="E100" i="1"/>
  <c r="S101" i="3" l="1"/>
  <c r="E101" i="3"/>
  <c r="H101" i="3"/>
  <c r="T100" i="3"/>
  <c r="S99" i="1"/>
  <c r="Q99" i="1"/>
  <c r="R99" i="1" s="1"/>
  <c r="O99" i="1"/>
  <c r="C100" i="1"/>
  <c r="P100" i="1" s="1"/>
  <c r="L101" i="3" l="1"/>
  <c r="J101" i="3" s="1"/>
  <c r="R101" i="3"/>
  <c r="V100" i="3"/>
  <c r="Y100" i="3"/>
  <c r="W100" i="3"/>
  <c r="X100" i="3" s="1"/>
  <c r="U100" i="3"/>
  <c r="D101" i="3"/>
  <c r="I101" i="3" s="1"/>
  <c r="J100" i="1"/>
  <c r="K100" i="1" s="1"/>
  <c r="B100" i="1"/>
  <c r="L100" i="1" s="1"/>
  <c r="G100" i="1"/>
  <c r="N100" i="1" l="1"/>
  <c r="P101" i="3"/>
  <c r="Q101" i="3" s="1"/>
  <c r="C101" i="3"/>
  <c r="G101" i="3" s="1"/>
  <c r="K101" i="3" s="1"/>
  <c r="M101" i="3"/>
  <c r="I100" i="1"/>
  <c r="F101" i="1"/>
  <c r="H100" i="1"/>
  <c r="O101" i="3" l="1"/>
  <c r="N101" i="3"/>
  <c r="M101" i="1"/>
  <c r="D101" i="1"/>
  <c r="E101" i="1"/>
  <c r="E102" i="3" l="1"/>
  <c r="S102" i="3"/>
  <c r="H102" i="3"/>
  <c r="T101" i="3"/>
  <c r="S100" i="1"/>
  <c r="Q100" i="1"/>
  <c r="R100" i="1" s="1"/>
  <c r="O100" i="1"/>
  <c r="C101" i="1"/>
  <c r="P101" i="1" s="1"/>
  <c r="L102" i="3" l="1"/>
  <c r="J102" i="3" s="1"/>
  <c r="R102" i="3"/>
  <c r="Y101" i="3"/>
  <c r="V101" i="3"/>
  <c r="W101" i="3"/>
  <c r="X101" i="3" s="1"/>
  <c r="U101" i="3"/>
  <c r="D102" i="3"/>
  <c r="I102" i="3" s="1"/>
  <c r="J101" i="1"/>
  <c r="K101" i="1" s="1"/>
  <c r="G101" i="1"/>
  <c r="B101" i="1"/>
  <c r="L101" i="1" s="1"/>
  <c r="N101" i="1" l="1"/>
  <c r="P102" i="3"/>
  <c r="Q102" i="3" s="1"/>
  <c r="C102" i="3"/>
  <c r="G102" i="3" s="1"/>
  <c r="K102" i="3" s="1"/>
  <c r="M102" i="3"/>
  <c r="I101" i="1"/>
  <c r="F102" i="1"/>
  <c r="H101" i="1"/>
  <c r="O102" i="3" l="1"/>
  <c r="N102" i="3"/>
  <c r="M102" i="1"/>
  <c r="D102" i="1"/>
  <c r="E102" i="1"/>
  <c r="E103" i="3" l="1"/>
  <c r="S103" i="3"/>
  <c r="H103" i="3"/>
  <c r="T102" i="3"/>
  <c r="S101" i="1"/>
  <c r="Q101" i="1"/>
  <c r="R101" i="1" s="1"/>
  <c r="O101" i="1"/>
  <c r="C102" i="1"/>
  <c r="P102" i="1" s="1"/>
  <c r="L103" i="3" l="1"/>
  <c r="J103" i="3" s="1"/>
  <c r="R103" i="3"/>
  <c r="Y102" i="3"/>
  <c r="V102" i="3"/>
  <c r="W102" i="3"/>
  <c r="X102" i="3" s="1"/>
  <c r="U102" i="3"/>
  <c r="D103" i="3"/>
  <c r="I103" i="3" s="1"/>
  <c r="J102" i="1"/>
  <c r="K102" i="1" s="1"/>
  <c r="G102" i="1"/>
  <c r="B102" i="1"/>
  <c r="L102" i="1" s="1"/>
  <c r="N102" i="1" l="1"/>
  <c r="P103" i="3"/>
  <c r="Q103" i="3" s="1"/>
  <c r="C103" i="3"/>
  <c r="G103" i="3" s="1"/>
  <c r="K103" i="3" s="1"/>
  <c r="M103" i="3"/>
  <c r="I102" i="1"/>
  <c r="F103" i="1"/>
  <c r="H102" i="1"/>
  <c r="O103" i="3" l="1"/>
  <c r="N103" i="3"/>
  <c r="M103" i="1"/>
  <c r="D103" i="1"/>
  <c r="E103" i="1"/>
  <c r="S104" i="3" l="1"/>
  <c r="E104" i="3"/>
  <c r="H104" i="3"/>
  <c r="T103" i="3"/>
  <c r="S102" i="1"/>
  <c r="Q102" i="1"/>
  <c r="R102" i="1" s="1"/>
  <c r="O102" i="1"/>
  <c r="C103" i="1"/>
  <c r="P103" i="1" s="1"/>
  <c r="L104" i="3" l="1"/>
  <c r="J104" i="3" s="1"/>
  <c r="R104" i="3"/>
  <c r="V103" i="3"/>
  <c r="Y103" i="3"/>
  <c r="W103" i="3"/>
  <c r="X103" i="3" s="1"/>
  <c r="U103" i="3"/>
  <c r="D104" i="3"/>
  <c r="I104" i="3" s="1"/>
  <c r="J103" i="1"/>
  <c r="K103" i="1" s="1"/>
  <c r="G103" i="1"/>
  <c r="B103" i="1"/>
  <c r="L103" i="1" s="1"/>
  <c r="N103" i="1" l="1"/>
  <c r="P104" i="3"/>
  <c r="Q104" i="3" s="1"/>
  <c r="C104" i="3"/>
  <c r="G104" i="3" s="1"/>
  <c r="K104" i="3" s="1"/>
  <c r="M104" i="3"/>
  <c r="I103" i="1"/>
  <c r="F104" i="1"/>
  <c r="H103" i="1"/>
  <c r="N104" i="3" l="1"/>
  <c r="O104" i="3"/>
  <c r="M104" i="1"/>
  <c r="D104" i="1"/>
  <c r="E104" i="1"/>
  <c r="S105" i="3" l="1"/>
  <c r="E105" i="3"/>
  <c r="H105" i="3"/>
  <c r="T104" i="3"/>
  <c r="S103" i="1"/>
  <c r="Q103" i="1"/>
  <c r="R103" i="1" s="1"/>
  <c r="O103" i="1"/>
  <c r="C104" i="1"/>
  <c r="P104" i="1" s="1"/>
  <c r="L105" i="3" l="1"/>
  <c r="J105" i="3" s="1"/>
  <c r="R105" i="3"/>
  <c r="V104" i="3"/>
  <c r="Y104" i="3"/>
  <c r="W104" i="3"/>
  <c r="X104" i="3" s="1"/>
  <c r="U104" i="3"/>
  <c r="D105" i="3"/>
  <c r="I105" i="3" s="1"/>
  <c r="J104" i="1"/>
  <c r="K104" i="1" s="1"/>
  <c r="B104" i="1"/>
  <c r="L104" i="1" s="1"/>
  <c r="G104" i="1"/>
  <c r="N104" i="1" l="1"/>
  <c r="P105" i="3"/>
  <c r="Q105" i="3" s="1"/>
  <c r="C105" i="3"/>
  <c r="G105" i="3" s="1"/>
  <c r="K105" i="3" s="1"/>
  <c r="M105" i="3"/>
  <c r="I104" i="1"/>
  <c r="F105" i="1"/>
  <c r="H104" i="1"/>
  <c r="N105" i="3" l="1"/>
  <c r="O105" i="3"/>
  <c r="M105" i="1"/>
  <c r="D105" i="1"/>
  <c r="E105" i="1"/>
  <c r="E106" i="3" l="1"/>
  <c r="S106" i="3"/>
  <c r="H106" i="3"/>
  <c r="T105" i="3"/>
  <c r="C105" i="1"/>
  <c r="P105" i="1" s="1"/>
  <c r="S104" i="1"/>
  <c r="Q104" i="1"/>
  <c r="R104" i="1" s="1"/>
  <c r="O104" i="1"/>
  <c r="L106" i="3" l="1"/>
  <c r="J106" i="3" s="1"/>
  <c r="R106" i="3"/>
  <c r="Y105" i="3"/>
  <c r="V105" i="3"/>
  <c r="W105" i="3"/>
  <c r="X105" i="3" s="1"/>
  <c r="U105" i="3"/>
  <c r="D106" i="3"/>
  <c r="I106" i="3" s="1"/>
  <c r="J105" i="1"/>
  <c r="K105" i="1" s="1"/>
  <c r="G105" i="1"/>
  <c r="B105" i="1"/>
  <c r="L105" i="1" s="1"/>
  <c r="N105" i="1" l="1"/>
  <c r="P106" i="3"/>
  <c r="Q106" i="3" s="1"/>
  <c r="C106" i="3"/>
  <c r="G106" i="3" s="1"/>
  <c r="K106" i="3" s="1"/>
  <c r="M106" i="3"/>
  <c r="I105" i="1"/>
  <c r="F106" i="1"/>
  <c r="H105" i="1"/>
  <c r="O106" i="3" l="1"/>
  <c r="N106" i="3"/>
  <c r="M106" i="1"/>
  <c r="D106" i="1"/>
  <c r="E106" i="1"/>
  <c r="S107" i="3" l="1"/>
  <c r="E107" i="3"/>
  <c r="H107" i="3"/>
  <c r="T106" i="3"/>
  <c r="S105" i="1"/>
  <c r="Q105" i="1"/>
  <c r="R105" i="1" s="1"/>
  <c r="O105" i="1"/>
  <c r="C106" i="1"/>
  <c r="P106" i="1" s="1"/>
  <c r="L107" i="3" l="1"/>
  <c r="J107" i="3" s="1"/>
  <c r="R107" i="3"/>
  <c r="Y106" i="3"/>
  <c r="V106" i="3"/>
  <c r="W106" i="3"/>
  <c r="X106" i="3" s="1"/>
  <c r="U106" i="3"/>
  <c r="D107" i="3"/>
  <c r="I107" i="3" s="1"/>
  <c r="J106" i="1"/>
  <c r="K106" i="1" s="1"/>
  <c r="B106" i="1"/>
  <c r="L106" i="1" s="1"/>
  <c r="G106" i="1"/>
  <c r="N106" i="1" l="1"/>
  <c r="P107" i="3"/>
  <c r="Q107" i="3" s="1"/>
  <c r="C107" i="3"/>
  <c r="G107" i="3" s="1"/>
  <c r="K107" i="3" s="1"/>
  <c r="M107" i="3"/>
  <c r="I106" i="1"/>
  <c r="F107" i="1"/>
  <c r="H106" i="1"/>
  <c r="O107" i="3" l="1"/>
  <c r="N107" i="3"/>
  <c r="M107" i="1"/>
  <c r="D107" i="1"/>
  <c r="E107" i="1"/>
  <c r="S108" i="3" l="1"/>
  <c r="E108" i="3"/>
  <c r="H108" i="3"/>
  <c r="T107" i="3"/>
  <c r="S106" i="1"/>
  <c r="Q106" i="1"/>
  <c r="R106" i="1" s="1"/>
  <c r="O106" i="1"/>
  <c r="C107" i="1"/>
  <c r="P107" i="1" s="1"/>
  <c r="L108" i="3" l="1"/>
  <c r="J108" i="3" s="1"/>
  <c r="R108" i="3"/>
  <c r="V107" i="3"/>
  <c r="Y107" i="3"/>
  <c r="W107" i="3"/>
  <c r="X107" i="3" s="1"/>
  <c r="U107" i="3"/>
  <c r="D108" i="3"/>
  <c r="I108" i="3" s="1"/>
  <c r="J107" i="1"/>
  <c r="K107" i="1" s="1"/>
  <c r="G107" i="1"/>
  <c r="B107" i="1"/>
  <c r="L107" i="1" s="1"/>
  <c r="N107" i="1" l="1"/>
  <c r="P108" i="3"/>
  <c r="Q108" i="3" s="1"/>
  <c r="C108" i="3"/>
  <c r="G108" i="3" s="1"/>
  <c r="K108" i="3" s="1"/>
  <c r="M108" i="3"/>
  <c r="I107" i="1"/>
  <c r="F108" i="1"/>
  <c r="H107" i="1"/>
  <c r="N108" i="3" l="1"/>
  <c r="O108" i="3"/>
  <c r="M108" i="1"/>
  <c r="D108" i="1"/>
  <c r="E108" i="1"/>
  <c r="S109" i="3" l="1"/>
  <c r="E109" i="3"/>
  <c r="H109" i="3"/>
  <c r="T108" i="3"/>
  <c r="S107" i="1"/>
  <c r="Q107" i="1"/>
  <c r="R107" i="1" s="1"/>
  <c r="O107" i="1"/>
  <c r="C108" i="1"/>
  <c r="P108" i="1" s="1"/>
  <c r="L109" i="3" l="1"/>
  <c r="J109" i="3" s="1"/>
  <c r="R109" i="3"/>
  <c r="V108" i="3"/>
  <c r="Y108" i="3"/>
  <c r="W108" i="3"/>
  <c r="X108" i="3" s="1"/>
  <c r="U108" i="3"/>
  <c r="D109" i="3"/>
  <c r="I109" i="3" s="1"/>
  <c r="J108" i="1"/>
  <c r="K108" i="1" s="1"/>
  <c r="B108" i="1"/>
  <c r="L108" i="1" s="1"/>
  <c r="G108" i="1"/>
  <c r="N108" i="1" l="1"/>
  <c r="P109" i="3"/>
  <c r="Q109" i="3" s="1"/>
  <c r="C109" i="3"/>
  <c r="M109" i="3"/>
  <c r="I108" i="1"/>
  <c r="F109" i="1"/>
  <c r="H108" i="1"/>
  <c r="G109" i="3" l="1"/>
  <c r="K109" i="3" s="1"/>
  <c r="O109" i="3"/>
  <c r="N109" i="3"/>
  <c r="M109" i="1"/>
  <c r="D109" i="1"/>
  <c r="E109" i="1"/>
  <c r="E110" i="3" l="1"/>
  <c r="S110" i="3"/>
  <c r="H110" i="3"/>
  <c r="T109" i="3"/>
  <c r="S108" i="1"/>
  <c r="Q108" i="1"/>
  <c r="R108" i="1" s="1"/>
  <c r="O108" i="1"/>
  <c r="C109" i="1"/>
  <c r="P109" i="1" s="1"/>
  <c r="L110" i="3" l="1"/>
  <c r="J110" i="3" s="1"/>
  <c r="R110" i="3"/>
  <c r="Y109" i="3"/>
  <c r="V109" i="3"/>
  <c r="W109" i="3"/>
  <c r="X109" i="3" s="1"/>
  <c r="U109" i="3"/>
  <c r="D110" i="3"/>
  <c r="I110" i="3" s="1"/>
  <c r="J109" i="1"/>
  <c r="K109" i="1" s="1"/>
  <c r="G109" i="1"/>
  <c r="B109" i="1"/>
  <c r="L109" i="1" s="1"/>
  <c r="N109" i="1" l="1"/>
  <c r="P110" i="3"/>
  <c r="Q110" i="3" s="1"/>
  <c r="C110" i="3"/>
  <c r="G110" i="3" s="1"/>
  <c r="K110" i="3" s="1"/>
  <c r="M110" i="3"/>
  <c r="I109" i="1"/>
  <c r="F110" i="1"/>
  <c r="H109" i="1"/>
  <c r="O110" i="3" l="1"/>
  <c r="N110" i="3"/>
  <c r="M110" i="1"/>
  <c r="D110" i="1"/>
  <c r="E110" i="1"/>
  <c r="E111" i="3" l="1"/>
  <c r="S111" i="3"/>
  <c r="H111" i="3"/>
  <c r="T110" i="3"/>
  <c r="S109" i="1"/>
  <c r="Q109" i="1"/>
  <c r="R109" i="1" s="1"/>
  <c r="O109" i="1"/>
  <c r="C110" i="1"/>
  <c r="P110" i="1" s="1"/>
  <c r="L111" i="3" l="1"/>
  <c r="J111" i="3" s="1"/>
  <c r="R111" i="3"/>
  <c r="Y110" i="3"/>
  <c r="V110" i="3"/>
  <c r="W110" i="3"/>
  <c r="X110" i="3" s="1"/>
  <c r="U110" i="3"/>
  <c r="D111" i="3"/>
  <c r="I111" i="3" s="1"/>
  <c r="J110" i="1"/>
  <c r="K110" i="1" s="1"/>
  <c r="B110" i="1"/>
  <c r="L110" i="1" s="1"/>
  <c r="G110" i="1"/>
  <c r="N110" i="1" l="1"/>
  <c r="P111" i="3"/>
  <c r="Q111" i="3" s="1"/>
  <c r="C111" i="3"/>
  <c r="G111" i="3" s="1"/>
  <c r="K111" i="3" s="1"/>
  <c r="M111" i="3"/>
  <c r="I110" i="1"/>
  <c r="F111" i="1"/>
  <c r="H110" i="1"/>
  <c r="O111" i="3" l="1"/>
  <c r="N111" i="3"/>
  <c r="M111" i="1"/>
  <c r="D111" i="1"/>
  <c r="E111" i="1"/>
  <c r="S112" i="3" l="1"/>
  <c r="E112" i="3"/>
  <c r="H112" i="3"/>
  <c r="T111" i="3"/>
  <c r="S110" i="1"/>
  <c r="Q110" i="1"/>
  <c r="R110" i="1" s="1"/>
  <c r="O110" i="1"/>
  <c r="C111" i="1"/>
  <c r="P111" i="1" s="1"/>
  <c r="L112" i="3" l="1"/>
  <c r="J112" i="3" s="1"/>
  <c r="R112" i="3"/>
  <c r="V111" i="3"/>
  <c r="Y111" i="3"/>
  <c r="W111" i="3"/>
  <c r="X111" i="3" s="1"/>
  <c r="U111" i="3"/>
  <c r="D112" i="3"/>
  <c r="I112" i="3" s="1"/>
  <c r="J111" i="1"/>
  <c r="K111" i="1" s="1"/>
  <c r="G111" i="1"/>
  <c r="B111" i="1"/>
  <c r="L111" i="1" s="1"/>
  <c r="N111" i="1" l="1"/>
  <c r="P112" i="3"/>
  <c r="Q112" i="3" s="1"/>
  <c r="C112" i="3"/>
  <c r="G112" i="3" s="1"/>
  <c r="K112" i="3" s="1"/>
  <c r="M112" i="3"/>
  <c r="I111" i="1"/>
  <c r="F112" i="1"/>
  <c r="H111" i="1"/>
  <c r="N112" i="3" l="1"/>
  <c r="O112" i="3"/>
  <c r="M112" i="1"/>
  <c r="D112" i="1"/>
  <c r="E112" i="1"/>
  <c r="S113" i="3" l="1"/>
  <c r="E113" i="3"/>
  <c r="H113" i="3"/>
  <c r="T112" i="3"/>
  <c r="S111" i="1"/>
  <c r="Q111" i="1"/>
  <c r="R111" i="1" s="1"/>
  <c r="O111" i="1"/>
  <c r="C112" i="1"/>
  <c r="P112" i="1" s="1"/>
  <c r="L113" i="3" l="1"/>
  <c r="J113" i="3" s="1"/>
  <c r="R113" i="3"/>
  <c r="V112" i="3"/>
  <c r="Y112" i="3"/>
  <c r="W112" i="3"/>
  <c r="X112" i="3" s="1"/>
  <c r="U112" i="3"/>
  <c r="D113" i="3"/>
  <c r="I113" i="3" s="1"/>
  <c r="J112" i="1"/>
  <c r="K112" i="1" s="1"/>
  <c r="G112" i="1"/>
  <c r="B112" i="1"/>
  <c r="L112" i="1" s="1"/>
  <c r="N112" i="1" l="1"/>
  <c r="P113" i="3"/>
  <c r="Q113" i="3" s="1"/>
  <c r="C113" i="3"/>
  <c r="G113" i="3" s="1"/>
  <c r="K113" i="3" s="1"/>
  <c r="M113" i="3"/>
  <c r="I112" i="1"/>
  <c r="F113" i="1"/>
  <c r="H112" i="1"/>
  <c r="N113" i="3" l="1"/>
  <c r="O113" i="3"/>
  <c r="M113" i="1"/>
  <c r="D113" i="1"/>
  <c r="E113" i="1"/>
  <c r="E114" i="3" l="1"/>
  <c r="S114" i="3"/>
  <c r="H114" i="3"/>
  <c r="T113" i="3"/>
  <c r="S112" i="1"/>
  <c r="Q112" i="1"/>
  <c r="R112" i="1" s="1"/>
  <c r="O112" i="1"/>
  <c r="C113" i="1"/>
  <c r="P113" i="1" s="1"/>
  <c r="L114" i="3" l="1"/>
  <c r="J114" i="3" s="1"/>
  <c r="R114" i="3"/>
  <c r="Y113" i="3"/>
  <c r="V113" i="3"/>
  <c r="W113" i="3"/>
  <c r="U113" i="3"/>
  <c r="D114" i="3"/>
  <c r="I114" i="3" s="1"/>
  <c r="J113" i="1"/>
  <c r="K113" i="1" s="1"/>
  <c r="G113" i="1"/>
  <c r="B113" i="1"/>
  <c r="L113" i="1" s="1"/>
  <c r="N113" i="1" l="1"/>
  <c r="P114" i="3"/>
  <c r="Q114" i="3" s="1"/>
  <c r="C114" i="3"/>
  <c r="G114" i="3" s="1"/>
  <c r="K114" i="3" s="1"/>
  <c r="M114" i="3"/>
  <c r="I113" i="1"/>
  <c r="F114" i="1"/>
  <c r="H113" i="1"/>
  <c r="O114" i="3" l="1"/>
  <c r="N114" i="3"/>
  <c r="M114" i="1"/>
  <c r="D114" i="1"/>
  <c r="E114" i="1"/>
  <c r="S115" i="3" l="1"/>
  <c r="E115" i="3"/>
  <c r="H115" i="3"/>
  <c r="T114" i="3"/>
  <c r="S113" i="1"/>
  <c r="Q113" i="1"/>
  <c r="R113" i="1" s="1"/>
  <c r="O113" i="1"/>
  <c r="C114" i="1"/>
  <c r="P114" i="1" s="1"/>
  <c r="L115" i="3" l="1"/>
  <c r="J115" i="3" s="1"/>
  <c r="R115" i="3"/>
  <c r="Y114" i="3"/>
  <c r="V114" i="3"/>
  <c r="W114" i="3"/>
  <c r="X114" i="3" s="1"/>
  <c r="U114" i="3"/>
  <c r="D115" i="3"/>
  <c r="I115" i="3" s="1"/>
  <c r="J114" i="1"/>
  <c r="K114" i="1" s="1"/>
  <c r="B114" i="1"/>
  <c r="L114" i="1" s="1"/>
  <c r="G114" i="1"/>
  <c r="N114" i="1" l="1"/>
  <c r="P115" i="3"/>
  <c r="Q115" i="3" s="1"/>
  <c r="C115" i="3"/>
  <c r="G115" i="3" s="1"/>
  <c r="K115" i="3" s="1"/>
  <c r="M115" i="3"/>
  <c r="I114" i="1"/>
  <c r="F115" i="1"/>
  <c r="H114" i="1"/>
  <c r="O115" i="3" l="1"/>
  <c r="N115" i="3"/>
  <c r="M115" i="1"/>
  <c r="D115" i="1"/>
  <c r="E115" i="1"/>
  <c r="S116" i="3" l="1"/>
  <c r="E116" i="3"/>
  <c r="H116" i="3"/>
  <c r="T115" i="3"/>
  <c r="S114" i="1"/>
  <c r="Q114" i="1"/>
  <c r="R114" i="1" s="1"/>
  <c r="O114" i="1"/>
  <c r="C115" i="1"/>
  <c r="P115" i="1" s="1"/>
  <c r="L116" i="3" l="1"/>
  <c r="J116" i="3" s="1"/>
  <c r="R116" i="3"/>
  <c r="V115" i="3"/>
  <c r="Y115" i="3"/>
  <c r="W115" i="3"/>
  <c r="U115" i="3"/>
  <c r="D116" i="3"/>
  <c r="I116" i="3" s="1"/>
  <c r="J115" i="1"/>
  <c r="K115" i="1" s="1"/>
  <c r="G115" i="1"/>
  <c r="B115" i="1"/>
  <c r="L115" i="1" s="1"/>
  <c r="N115" i="1" l="1"/>
  <c r="P116" i="3"/>
  <c r="Q116" i="3" s="1"/>
  <c r="C116" i="3"/>
  <c r="G116" i="3" s="1"/>
  <c r="K116" i="3" s="1"/>
  <c r="M116" i="3"/>
  <c r="I115" i="1"/>
  <c r="F116" i="1"/>
  <c r="H115" i="1"/>
  <c r="N116" i="3" l="1"/>
  <c r="O116" i="3"/>
  <c r="M116" i="1"/>
  <c r="D116" i="1"/>
  <c r="E116" i="1"/>
  <c r="S117" i="3" l="1"/>
  <c r="E117" i="3"/>
  <c r="H117" i="3"/>
  <c r="T116" i="3"/>
  <c r="S115" i="1"/>
  <c r="Q115" i="1"/>
  <c r="R115" i="1" s="1"/>
  <c r="O115" i="1"/>
  <c r="C116" i="1"/>
  <c r="P116" i="1" s="1"/>
  <c r="L117" i="3" l="1"/>
  <c r="J117" i="3" s="1"/>
  <c r="R117" i="3"/>
  <c r="V116" i="3"/>
  <c r="Y116" i="3"/>
  <c r="W116" i="3"/>
  <c r="X116" i="3" s="1"/>
  <c r="U116" i="3"/>
  <c r="D117" i="3"/>
  <c r="I117" i="3" s="1"/>
  <c r="J116" i="1"/>
  <c r="K116" i="1" s="1"/>
  <c r="B116" i="1"/>
  <c r="L116" i="1" s="1"/>
  <c r="G116" i="1"/>
  <c r="N116" i="1" l="1"/>
  <c r="P117" i="3"/>
  <c r="Q117" i="3" s="1"/>
  <c r="C117" i="3"/>
  <c r="G117" i="3" s="1"/>
  <c r="K117" i="3" s="1"/>
  <c r="M117" i="3"/>
  <c r="I116" i="1"/>
  <c r="F117" i="1"/>
  <c r="H116" i="1"/>
  <c r="O117" i="3" l="1"/>
  <c r="N117" i="3"/>
  <c r="M117" i="1"/>
  <c r="D117" i="1"/>
  <c r="E117" i="1"/>
  <c r="E118" i="3" l="1"/>
  <c r="S118" i="3"/>
  <c r="H118" i="3"/>
  <c r="T117" i="3"/>
  <c r="S116" i="1"/>
  <c r="Q116" i="1"/>
  <c r="R116" i="1" s="1"/>
  <c r="O116" i="1"/>
  <c r="C117" i="1"/>
  <c r="P117" i="1" s="1"/>
  <c r="L118" i="3" l="1"/>
  <c r="J118" i="3" s="1"/>
  <c r="R118" i="3"/>
  <c r="Y117" i="3"/>
  <c r="V117" i="3"/>
  <c r="W117" i="3"/>
  <c r="X117" i="3" s="1"/>
  <c r="U117" i="3"/>
  <c r="D118" i="3"/>
  <c r="I118" i="3" s="1"/>
  <c r="J117" i="1"/>
  <c r="K117" i="1" s="1"/>
  <c r="G117" i="1"/>
  <c r="B117" i="1"/>
  <c r="L117" i="1" s="1"/>
  <c r="N117" i="1" l="1"/>
  <c r="P118" i="3"/>
  <c r="Q118" i="3" s="1"/>
  <c r="C118" i="3"/>
  <c r="M118" i="3"/>
  <c r="F118" i="1"/>
  <c r="I117" i="1"/>
  <c r="H117" i="1"/>
  <c r="G118" i="3" l="1"/>
  <c r="K118" i="3" s="1"/>
  <c r="O118" i="3"/>
  <c r="N118" i="3"/>
  <c r="M118" i="1"/>
  <c r="D118" i="1"/>
  <c r="E118" i="1"/>
  <c r="E119" i="3" l="1"/>
  <c r="S119" i="3"/>
  <c r="H119" i="3"/>
  <c r="T118" i="3"/>
  <c r="S117" i="1"/>
  <c r="Q117" i="1"/>
  <c r="R117" i="1" s="1"/>
  <c r="O117" i="1"/>
  <c r="C118" i="1"/>
  <c r="P118" i="1" s="1"/>
  <c r="L119" i="3" l="1"/>
  <c r="J119" i="3" s="1"/>
  <c r="R119" i="3"/>
  <c r="Y118" i="3"/>
  <c r="V118" i="3"/>
  <c r="W118" i="3"/>
  <c r="X118" i="3" s="1"/>
  <c r="U118" i="3"/>
  <c r="D119" i="3"/>
  <c r="I119" i="3" s="1"/>
  <c r="J118" i="1"/>
  <c r="K118" i="1" s="1"/>
  <c r="G118" i="1"/>
  <c r="B118" i="1"/>
  <c r="L118" i="1" s="1"/>
  <c r="N118" i="1" l="1"/>
  <c r="P119" i="3"/>
  <c r="Q119" i="3" s="1"/>
  <c r="C119" i="3"/>
  <c r="M119" i="3"/>
  <c r="I118" i="1"/>
  <c r="F119" i="1"/>
  <c r="H118" i="1"/>
  <c r="G119" i="3" l="1"/>
  <c r="K119" i="3" s="1"/>
  <c r="O119" i="3"/>
  <c r="N119" i="3"/>
  <c r="D119" i="1"/>
  <c r="M119" i="1"/>
  <c r="E119" i="1"/>
  <c r="S120" i="3" l="1"/>
  <c r="E120" i="3"/>
  <c r="H120" i="3"/>
  <c r="T119" i="3"/>
  <c r="C119" i="1"/>
  <c r="P119" i="1" s="1"/>
  <c r="S118" i="1"/>
  <c r="Q118" i="1"/>
  <c r="R118" i="1" s="1"/>
  <c r="O118" i="1"/>
  <c r="L120" i="3" l="1"/>
  <c r="J120" i="3" s="1"/>
  <c r="R120" i="3"/>
  <c r="V119" i="3"/>
  <c r="Y119" i="3"/>
  <c r="W119" i="3"/>
  <c r="X119" i="3" s="1"/>
  <c r="U119" i="3"/>
  <c r="D120" i="3"/>
  <c r="I120" i="3" s="1"/>
  <c r="J119" i="1"/>
  <c r="K119" i="1" s="1"/>
  <c r="G119" i="1"/>
  <c r="B119" i="1"/>
  <c r="L119" i="1" s="1"/>
  <c r="N119" i="1" l="1"/>
  <c r="P120" i="3"/>
  <c r="Q120" i="3" s="1"/>
  <c r="C120" i="3"/>
  <c r="G120" i="3" s="1"/>
  <c r="K120" i="3" s="1"/>
  <c r="M120" i="3"/>
  <c r="F120" i="1"/>
  <c r="H119" i="1"/>
  <c r="I119" i="1"/>
  <c r="N120" i="3" l="1"/>
  <c r="O120" i="3"/>
  <c r="M120" i="1"/>
  <c r="D120" i="1"/>
  <c r="E120" i="1"/>
  <c r="S121" i="3" l="1"/>
  <c r="E121" i="3"/>
  <c r="H121" i="3"/>
  <c r="T120" i="3"/>
  <c r="S119" i="1"/>
  <c r="Q119" i="1"/>
  <c r="R119" i="1" s="1"/>
  <c r="O119" i="1"/>
  <c r="C120" i="1"/>
  <c r="P120" i="1" s="1"/>
  <c r="L121" i="3" l="1"/>
  <c r="J121" i="3" s="1"/>
  <c r="R121" i="3"/>
  <c r="V120" i="3"/>
  <c r="Y120" i="3"/>
  <c r="W120" i="3"/>
  <c r="X120" i="3" s="1"/>
  <c r="U120" i="3"/>
  <c r="D121" i="3"/>
  <c r="I121" i="3" s="1"/>
  <c r="J120" i="1"/>
  <c r="K120" i="1" s="1"/>
  <c r="B120" i="1"/>
  <c r="L120" i="1" s="1"/>
  <c r="G120" i="1"/>
  <c r="N120" i="1" l="1"/>
  <c r="P121" i="3"/>
  <c r="Q121" i="3" s="1"/>
  <c r="C121" i="3"/>
  <c r="G121" i="3" s="1"/>
  <c r="K121" i="3" s="1"/>
  <c r="M121" i="3"/>
  <c r="I120" i="1"/>
  <c r="F121" i="1"/>
  <c r="H120" i="1"/>
  <c r="N121" i="3" l="1"/>
  <c r="O121" i="3"/>
  <c r="D121" i="1"/>
  <c r="M121" i="1"/>
  <c r="E121" i="1"/>
  <c r="E122" i="3" l="1"/>
  <c r="S122" i="3"/>
  <c r="H122" i="3"/>
  <c r="T121" i="3"/>
  <c r="S120" i="1"/>
  <c r="Q120" i="1"/>
  <c r="R120" i="1" s="1"/>
  <c r="O120" i="1"/>
  <c r="C121" i="1"/>
  <c r="P121" i="1" s="1"/>
  <c r="L122" i="3" l="1"/>
  <c r="J122" i="3" s="1"/>
  <c r="R122" i="3"/>
  <c r="Y121" i="3"/>
  <c r="V121" i="3"/>
  <c r="W121" i="3"/>
  <c r="X121" i="3" s="1"/>
  <c r="U121" i="3"/>
  <c r="D122" i="3"/>
  <c r="I122" i="3" s="1"/>
  <c r="J121" i="1"/>
  <c r="K121" i="1" s="1"/>
  <c r="B121" i="1"/>
  <c r="L121" i="1" s="1"/>
  <c r="G121" i="1"/>
  <c r="N121" i="1" l="1"/>
  <c r="P122" i="3"/>
  <c r="Q122" i="3" s="1"/>
  <c r="C122" i="3"/>
  <c r="G122" i="3" s="1"/>
  <c r="K122" i="3" s="1"/>
  <c r="M122" i="3"/>
  <c r="F122" i="1"/>
  <c r="H121" i="1"/>
  <c r="I121" i="1"/>
  <c r="O122" i="3" l="1"/>
  <c r="N122" i="3"/>
  <c r="M122" i="1"/>
  <c r="D122" i="1"/>
  <c r="E122" i="1"/>
  <c r="S123" i="3" l="1"/>
  <c r="E123" i="3"/>
  <c r="H123" i="3"/>
  <c r="T122" i="3"/>
  <c r="S121" i="1"/>
  <c r="Q121" i="1"/>
  <c r="R121" i="1" s="1"/>
  <c r="O121" i="1"/>
  <c r="C122" i="1"/>
  <c r="P122" i="1" s="1"/>
  <c r="L123" i="3" l="1"/>
  <c r="J123" i="3" s="1"/>
  <c r="R123" i="3"/>
  <c r="Y122" i="3"/>
  <c r="V122" i="3"/>
  <c r="W122" i="3"/>
  <c r="X122" i="3" s="1"/>
  <c r="U122" i="3"/>
  <c r="D123" i="3"/>
  <c r="I123" i="3" s="1"/>
  <c r="J122" i="1"/>
  <c r="K122" i="1" s="1"/>
  <c r="B122" i="1"/>
  <c r="L122" i="1" s="1"/>
  <c r="G122" i="1"/>
  <c r="N122" i="1" l="1"/>
  <c r="P123" i="3"/>
  <c r="Q123" i="3" s="1"/>
  <c r="C123" i="3"/>
  <c r="G123" i="3" s="1"/>
  <c r="K123" i="3" s="1"/>
  <c r="M123" i="3"/>
  <c r="I122" i="1"/>
  <c r="F123" i="1"/>
  <c r="H122" i="1"/>
  <c r="O123" i="3" l="1"/>
  <c r="N123" i="3"/>
  <c r="D123" i="1"/>
  <c r="M123" i="1"/>
  <c r="E123" i="1"/>
  <c r="S124" i="3" l="1"/>
  <c r="E124" i="3"/>
  <c r="H124" i="3"/>
  <c r="T123" i="3"/>
  <c r="S122" i="1"/>
  <c r="Q122" i="1"/>
  <c r="R122" i="1" s="1"/>
  <c r="O122" i="1"/>
  <c r="C123" i="1"/>
  <c r="P123" i="1" s="1"/>
  <c r="L124" i="3" l="1"/>
  <c r="J124" i="3" s="1"/>
  <c r="R124" i="3"/>
  <c r="V123" i="3"/>
  <c r="Y123" i="3"/>
  <c r="W123" i="3"/>
  <c r="X123" i="3" s="1"/>
  <c r="U123" i="3"/>
  <c r="D124" i="3"/>
  <c r="I124" i="3" s="1"/>
  <c r="J123" i="1"/>
  <c r="K123" i="1" s="1"/>
  <c r="G123" i="1"/>
  <c r="B123" i="1"/>
  <c r="L123" i="1" s="1"/>
  <c r="N123" i="1" l="1"/>
  <c r="P124" i="3"/>
  <c r="Q124" i="3" s="1"/>
  <c r="C124" i="3"/>
  <c r="G124" i="3" s="1"/>
  <c r="K124" i="3" s="1"/>
  <c r="M124" i="3"/>
  <c r="F124" i="1"/>
  <c r="H123" i="1"/>
  <c r="I123" i="1"/>
  <c r="N124" i="3" l="1"/>
  <c r="O124" i="3"/>
  <c r="M124" i="1"/>
  <c r="D124" i="1"/>
  <c r="E124" i="1"/>
  <c r="S125" i="3" l="1"/>
  <c r="E125" i="3"/>
  <c r="H125" i="3"/>
  <c r="T124" i="3"/>
  <c r="S123" i="1"/>
  <c r="Q123" i="1"/>
  <c r="R123" i="1" s="1"/>
  <c r="O123" i="1"/>
  <c r="C124" i="1"/>
  <c r="P124" i="1" s="1"/>
  <c r="L125" i="3" l="1"/>
  <c r="J125" i="3" s="1"/>
  <c r="R125" i="3"/>
  <c r="V124" i="3"/>
  <c r="Y124" i="3"/>
  <c r="W124" i="3"/>
  <c r="X124" i="3" s="1"/>
  <c r="U124" i="3"/>
  <c r="D125" i="3"/>
  <c r="I125" i="3" s="1"/>
  <c r="J124" i="1"/>
  <c r="K124" i="1" s="1"/>
  <c r="G124" i="1"/>
  <c r="B124" i="1"/>
  <c r="L124" i="1" s="1"/>
  <c r="N124" i="1" l="1"/>
  <c r="P125" i="3"/>
  <c r="Q125" i="3" s="1"/>
  <c r="C125" i="3"/>
  <c r="G125" i="3" s="1"/>
  <c r="K125" i="3" s="1"/>
  <c r="M125" i="3"/>
  <c r="I124" i="1"/>
  <c r="F125" i="1"/>
  <c r="H124" i="1"/>
  <c r="O125" i="3" l="1"/>
  <c r="N125" i="3"/>
  <c r="D125" i="1"/>
  <c r="M125" i="1"/>
  <c r="E125" i="1"/>
  <c r="S126" i="3" l="1"/>
  <c r="E126" i="3"/>
  <c r="H126" i="3"/>
  <c r="T125" i="3"/>
  <c r="S124" i="1"/>
  <c r="Q124" i="1"/>
  <c r="R124" i="1" s="1"/>
  <c r="O124" i="1"/>
  <c r="C125" i="1"/>
  <c r="P125" i="1" s="1"/>
  <c r="L126" i="3" l="1"/>
  <c r="J126" i="3" s="1"/>
  <c r="R126" i="3"/>
  <c r="Y125" i="3"/>
  <c r="V125" i="3"/>
  <c r="W125" i="3"/>
  <c r="X125" i="3" s="1"/>
  <c r="U125" i="3"/>
  <c r="D126" i="3"/>
  <c r="I126" i="3" s="1"/>
  <c r="J125" i="1"/>
  <c r="K125" i="1" s="1"/>
  <c r="G125" i="1"/>
  <c r="B125" i="1"/>
  <c r="L125" i="1" s="1"/>
  <c r="N125" i="1" l="1"/>
  <c r="P126" i="3"/>
  <c r="Q126" i="3" s="1"/>
  <c r="C126" i="3"/>
  <c r="G126" i="3" s="1"/>
  <c r="K126" i="3" s="1"/>
  <c r="M126" i="3"/>
  <c r="F126" i="1"/>
  <c r="H125" i="1"/>
  <c r="I125" i="1"/>
  <c r="O126" i="3" l="1"/>
  <c r="N126" i="3"/>
  <c r="M126" i="1"/>
  <c r="D126" i="1"/>
  <c r="E126" i="1"/>
  <c r="S127" i="3" l="1"/>
  <c r="E127" i="3"/>
  <c r="H127" i="3"/>
  <c r="T126" i="3"/>
  <c r="S125" i="1"/>
  <c r="Q125" i="1"/>
  <c r="R125" i="1" s="1"/>
  <c r="O125" i="1"/>
  <c r="C126" i="1"/>
  <c r="P126" i="1" s="1"/>
  <c r="L127" i="3" l="1"/>
  <c r="J127" i="3" s="1"/>
  <c r="R127" i="3"/>
  <c r="Y126" i="3"/>
  <c r="V126" i="3"/>
  <c r="W126" i="3"/>
  <c r="X126" i="3" s="1"/>
  <c r="U126" i="3"/>
  <c r="D127" i="3"/>
  <c r="I127" i="3" s="1"/>
  <c r="J126" i="1"/>
  <c r="K126" i="1" s="1"/>
  <c r="B126" i="1"/>
  <c r="L126" i="1" s="1"/>
  <c r="G126" i="1"/>
  <c r="N126" i="1" l="1"/>
  <c r="P127" i="3"/>
  <c r="Q127" i="3" s="1"/>
  <c r="C127" i="3"/>
  <c r="M127" i="3"/>
  <c r="I126" i="1"/>
  <c r="F127" i="1"/>
  <c r="H126" i="1"/>
  <c r="G127" i="3" l="1"/>
  <c r="K127" i="3" s="1"/>
  <c r="O127" i="3"/>
  <c r="N127" i="3"/>
  <c r="D127" i="1"/>
  <c r="M127" i="1"/>
  <c r="E127" i="1"/>
  <c r="S128" i="3" l="1"/>
  <c r="E128" i="3"/>
  <c r="H128" i="3"/>
  <c r="T127" i="3"/>
  <c r="S126" i="1"/>
  <c r="Q126" i="1"/>
  <c r="R126" i="1" s="1"/>
  <c r="O126" i="1"/>
  <c r="C127" i="1"/>
  <c r="P127" i="1" s="1"/>
  <c r="L128" i="3" l="1"/>
  <c r="J128" i="3" s="1"/>
  <c r="R128" i="3"/>
  <c r="Y127" i="3"/>
  <c r="V127" i="3"/>
  <c r="W127" i="3"/>
  <c r="X127" i="3" s="1"/>
  <c r="U127" i="3"/>
  <c r="D128" i="3"/>
  <c r="I128" i="3" s="1"/>
  <c r="J127" i="1"/>
  <c r="K127" i="1" s="1"/>
  <c r="G127" i="1"/>
  <c r="B127" i="1"/>
  <c r="L127" i="1" s="1"/>
  <c r="N127" i="1" l="1"/>
  <c r="P128" i="3"/>
  <c r="Q128" i="3" s="1"/>
  <c r="C128" i="3"/>
  <c r="G128" i="3" s="1"/>
  <c r="K128" i="3" s="1"/>
  <c r="M128" i="3"/>
  <c r="F128" i="1"/>
  <c r="H127" i="1"/>
  <c r="I127" i="1"/>
  <c r="O128" i="3" l="1"/>
  <c r="N128" i="3"/>
  <c r="M128" i="1"/>
  <c r="D128" i="1"/>
  <c r="E128" i="1"/>
  <c r="S129" i="3" l="1"/>
  <c r="E129" i="3"/>
  <c r="H129" i="3"/>
  <c r="T128" i="3"/>
  <c r="C128" i="1"/>
  <c r="P128" i="1" s="1"/>
  <c r="S127" i="1"/>
  <c r="Q127" i="1"/>
  <c r="R127" i="1" s="1"/>
  <c r="O127" i="1"/>
  <c r="L129" i="3" l="1"/>
  <c r="J129" i="3" s="1"/>
  <c r="R129" i="3"/>
  <c r="Y128" i="3"/>
  <c r="V128" i="3"/>
  <c r="W128" i="3"/>
  <c r="X128" i="3" s="1"/>
  <c r="U128" i="3"/>
  <c r="D129" i="3"/>
  <c r="I129" i="3" s="1"/>
  <c r="J128" i="1"/>
  <c r="K128" i="1" s="1"/>
  <c r="B128" i="1"/>
  <c r="L128" i="1" s="1"/>
  <c r="G128" i="1"/>
  <c r="N128" i="1" l="1"/>
  <c r="P129" i="3"/>
  <c r="Q129" i="3" s="1"/>
  <c r="M129" i="3"/>
  <c r="C129" i="3"/>
  <c r="G129" i="3" s="1"/>
  <c r="K129" i="3" s="1"/>
  <c r="I128" i="1"/>
  <c r="F129" i="1"/>
  <c r="H128" i="1"/>
  <c r="O129" i="3" l="1"/>
  <c r="N129" i="3"/>
  <c r="D129" i="1"/>
  <c r="M129" i="1"/>
  <c r="E129" i="1"/>
  <c r="S130" i="3" l="1"/>
  <c r="E130" i="3"/>
  <c r="H130" i="3"/>
  <c r="T129" i="3"/>
  <c r="S128" i="1"/>
  <c r="Q128" i="1"/>
  <c r="R128" i="1" s="1"/>
  <c r="O128" i="1"/>
  <c r="C129" i="1"/>
  <c r="P129" i="1" s="1"/>
  <c r="L130" i="3" l="1"/>
  <c r="J130" i="3" s="1"/>
  <c r="R130" i="3"/>
  <c r="Y129" i="3"/>
  <c r="V129" i="3"/>
  <c r="W129" i="3"/>
  <c r="X129" i="3" s="1"/>
  <c r="U129" i="3"/>
  <c r="D130" i="3"/>
  <c r="I130" i="3" s="1"/>
  <c r="J129" i="1"/>
  <c r="K129" i="1" s="1"/>
  <c r="G129" i="1"/>
  <c r="B129" i="1"/>
  <c r="L129" i="1" s="1"/>
  <c r="N129" i="1" l="1"/>
  <c r="P130" i="3"/>
  <c r="Q130" i="3" s="1"/>
  <c r="C130" i="3"/>
  <c r="G130" i="3" s="1"/>
  <c r="K130" i="3" s="1"/>
  <c r="M130" i="3"/>
  <c r="F130" i="1"/>
  <c r="H129" i="1"/>
  <c r="I129" i="1"/>
  <c r="O130" i="3" l="1"/>
  <c r="N130" i="3"/>
  <c r="M130" i="1"/>
  <c r="D130" i="1"/>
  <c r="E130" i="1"/>
  <c r="S131" i="3" l="1"/>
  <c r="E131" i="3"/>
  <c r="H131" i="3"/>
  <c r="T130" i="3"/>
  <c r="S129" i="1"/>
  <c r="Q129" i="1"/>
  <c r="R129" i="1" s="1"/>
  <c r="O129" i="1"/>
  <c r="C130" i="1"/>
  <c r="P130" i="1" s="1"/>
  <c r="L131" i="3" l="1"/>
  <c r="J131" i="3" s="1"/>
  <c r="R131" i="3"/>
  <c r="V130" i="3"/>
  <c r="Y130" i="3"/>
  <c r="W130" i="3"/>
  <c r="X130" i="3" s="1"/>
  <c r="U130" i="3"/>
  <c r="D131" i="3"/>
  <c r="I131" i="3" s="1"/>
  <c r="J130" i="1"/>
  <c r="K130" i="1" s="1"/>
  <c r="B130" i="1"/>
  <c r="L130" i="1" s="1"/>
  <c r="G130" i="1"/>
  <c r="N130" i="1" l="1"/>
  <c r="P131" i="3"/>
  <c r="Q131" i="3" s="1"/>
  <c r="C131" i="3"/>
  <c r="G131" i="3" s="1"/>
  <c r="K131" i="3" s="1"/>
  <c r="M131" i="3"/>
  <c r="I130" i="1"/>
  <c r="F131" i="1"/>
  <c r="H130" i="1"/>
  <c r="O131" i="3" l="1"/>
  <c r="N131" i="3"/>
  <c r="D131" i="1"/>
  <c r="M131" i="1"/>
  <c r="E131" i="1"/>
  <c r="S132" i="3" l="1"/>
  <c r="E132" i="3"/>
  <c r="H132" i="3"/>
  <c r="T131" i="3"/>
  <c r="S130" i="1"/>
  <c r="Q130" i="1"/>
  <c r="R130" i="1" s="1"/>
  <c r="O130" i="1"/>
  <c r="C131" i="1"/>
  <c r="P131" i="1" s="1"/>
  <c r="L132" i="3" l="1"/>
  <c r="J132" i="3" s="1"/>
  <c r="R132" i="3"/>
  <c r="V131" i="3"/>
  <c r="Y131" i="3"/>
  <c r="W131" i="3"/>
  <c r="X131" i="3" s="1"/>
  <c r="U131" i="3"/>
  <c r="D132" i="3"/>
  <c r="I132" i="3" s="1"/>
  <c r="J131" i="1"/>
  <c r="K131" i="1" s="1"/>
  <c r="G131" i="1"/>
  <c r="B131" i="1"/>
  <c r="L131" i="1" s="1"/>
  <c r="N131" i="1" l="1"/>
  <c r="P132" i="3"/>
  <c r="Q132" i="3" s="1"/>
  <c r="C132" i="3"/>
  <c r="G132" i="3" s="1"/>
  <c r="K132" i="3" s="1"/>
  <c r="M132" i="3"/>
  <c r="F132" i="1"/>
  <c r="H131" i="1"/>
  <c r="I131" i="1"/>
  <c r="N132" i="3" l="1"/>
  <c r="O132" i="3"/>
  <c r="M132" i="1"/>
  <c r="D132" i="1"/>
  <c r="E132" i="1"/>
  <c r="E133" i="3" l="1"/>
  <c r="S133" i="3"/>
  <c r="H133" i="3"/>
  <c r="T132" i="3"/>
  <c r="S131" i="1"/>
  <c r="Q131" i="1"/>
  <c r="R131" i="1" s="1"/>
  <c r="O131" i="1"/>
  <c r="C132" i="1"/>
  <c r="P132" i="1" s="1"/>
  <c r="L133" i="3" l="1"/>
  <c r="J133" i="3" s="1"/>
  <c r="R133" i="3"/>
  <c r="Y132" i="3"/>
  <c r="V132" i="3"/>
  <c r="W132" i="3"/>
  <c r="X132" i="3" s="1"/>
  <c r="U132" i="3"/>
  <c r="D133" i="3"/>
  <c r="I133" i="3" s="1"/>
  <c r="J132" i="1"/>
  <c r="K132" i="1" s="1"/>
  <c r="B132" i="1"/>
  <c r="L132" i="1" s="1"/>
  <c r="G132" i="1"/>
  <c r="N132" i="1" l="1"/>
  <c r="P133" i="3"/>
  <c r="Q133" i="3" s="1"/>
  <c r="C133" i="3"/>
  <c r="G133" i="3" s="1"/>
  <c r="K133" i="3" s="1"/>
  <c r="M133" i="3"/>
  <c r="I132" i="1"/>
  <c r="F133" i="1"/>
  <c r="H132" i="1"/>
  <c r="O133" i="3" l="1"/>
  <c r="N133" i="3"/>
  <c r="D133" i="1"/>
  <c r="M133" i="1"/>
  <c r="E133" i="1"/>
  <c r="S134" i="3" l="1"/>
  <c r="E134" i="3"/>
  <c r="H134" i="3"/>
  <c r="T133" i="3"/>
  <c r="C133" i="1"/>
  <c r="P133" i="1" s="1"/>
  <c r="S132" i="1"/>
  <c r="Q132" i="1"/>
  <c r="R132" i="1" s="1"/>
  <c r="O132" i="1"/>
  <c r="L134" i="3" l="1"/>
  <c r="J134" i="3" s="1"/>
  <c r="R134" i="3"/>
  <c r="D134" i="3"/>
  <c r="I134" i="3" s="1"/>
  <c r="Y133" i="3"/>
  <c r="V133" i="3"/>
  <c r="W133" i="3"/>
  <c r="X133" i="3" s="1"/>
  <c r="U133" i="3"/>
  <c r="J133" i="1"/>
  <c r="K133" i="1" s="1"/>
  <c r="G133" i="1"/>
  <c r="B133" i="1"/>
  <c r="L133" i="1" s="1"/>
  <c r="N133" i="1" l="1"/>
  <c r="P134" i="3"/>
  <c r="Q134" i="3" s="1"/>
  <c r="C134" i="3"/>
  <c r="G134" i="3" s="1"/>
  <c r="K134" i="3" s="1"/>
  <c r="M134" i="3"/>
  <c r="F134" i="1"/>
  <c r="H133" i="1"/>
  <c r="I133" i="1"/>
  <c r="O134" i="3" l="1"/>
  <c r="N134" i="3"/>
  <c r="M134" i="1"/>
  <c r="D134" i="1"/>
  <c r="E134" i="1"/>
  <c r="S135" i="3" l="1"/>
  <c r="E135" i="3"/>
  <c r="H135" i="3"/>
  <c r="T134" i="3"/>
  <c r="S133" i="1"/>
  <c r="Q133" i="1"/>
  <c r="R133" i="1" s="1"/>
  <c r="O133" i="1"/>
  <c r="C134" i="1"/>
  <c r="P134" i="1" s="1"/>
  <c r="L135" i="3" l="1"/>
  <c r="J135" i="3" s="1"/>
  <c r="R135" i="3"/>
  <c r="V134" i="3"/>
  <c r="Y134" i="3"/>
  <c r="W134" i="3"/>
  <c r="X134" i="3" s="1"/>
  <c r="U134" i="3"/>
  <c r="D135" i="3"/>
  <c r="I135" i="3" s="1"/>
  <c r="J134" i="1"/>
  <c r="K134" i="1" s="1"/>
  <c r="B134" i="1"/>
  <c r="L134" i="1" s="1"/>
  <c r="G134" i="1"/>
  <c r="N134" i="1" l="1"/>
  <c r="P135" i="3"/>
  <c r="Q135" i="3" s="1"/>
  <c r="C135" i="3"/>
  <c r="G135" i="3" s="1"/>
  <c r="K135" i="3" s="1"/>
  <c r="M135" i="3"/>
  <c r="I134" i="1"/>
  <c r="F135" i="1"/>
  <c r="H134" i="1"/>
  <c r="N135" i="3" l="1"/>
  <c r="O135" i="3"/>
  <c r="M135" i="1"/>
  <c r="D135" i="1"/>
  <c r="E135" i="1"/>
  <c r="S136" i="3" l="1"/>
  <c r="E136" i="3"/>
  <c r="H136" i="3"/>
  <c r="T135" i="3"/>
  <c r="S134" i="1"/>
  <c r="Q134" i="1"/>
  <c r="R134" i="1" s="1"/>
  <c r="O134" i="1"/>
  <c r="C135" i="1"/>
  <c r="P135" i="1" s="1"/>
  <c r="L136" i="3" l="1"/>
  <c r="J136" i="3" s="1"/>
  <c r="R136" i="3"/>
  <c r="V135" i="3"/>
  <c r="Y135" i="3"/>
  <c r="W135" i="3"/>
  <c r="X135" i="3" s="1"/>
  <c r="U135" i="3"/>
  <c r="D136" i="3"/>
  <c r="I136" i="3" s="1"/>
  <c r="J135" i="1"/>
  <c r="K135" i="1" s="1"/>
  <c r="G135" i="1"/>
  <c r="B135" i="1"/>
  <c r="L135" i="1" s="1"/>
  <c r="N135" i="1" l="1"/>
  <c r="P136" i="3"/>
  <c r="Q136" i="3" s="1"/>
  <c r="C136" i="3"/>
  <c r="M136" i="3"/>
  <c r="I135" i="1"/>
  <c r="F136" i="1"/>
  <c r="H135" i="1"/>
  <c r="G136" i="3" l="1"/>
  <c r="K136" i="3" s="1"/>
  <c r="O136" i="3"/>
  <c r="N136" i="3"/>
  <c r="M136" i="1"/>
  <c r="D136" i="1"/>
  <c r="E136" i="1"/>
  <c r="S137" i="3" l="1"/>
  <c r="E137" i="3"/>
  <c r="H137" i="3"/>
  <c r="T136" i="3"/>
  <c r="S135" i="1"/>
  <c r="Q135" i="1"/>
  <c r="R135" i="1" s="1"/>
  <c r="O135" i="1"/>
  <c r="C136" i="1"/>
  <c r="P136" i="1" s="1"/>
  <c r="L137" i="3" l="1"/>
  <c r="J137" i="3" s="1"/>
  <c r="R137" i="3"/>
  <c r="Y136" i="3"/>
  <c r="V136" i="3"/>
  <c r="W136" i="3"/>
  <c r="X136" i="3" s="1"/>
  <c r="U136" i="3"/>
  <c r="D137" i="3"/>
  <c r="I137" i="3" s="1"/>
  <c r="J136" i="1"/>
  <c r="K136" i="1" s="1"/>
  <c r="B136" i="1"/>
  <c r="L136" i="1" s="1"/>
  <c r="G136" i="1"/>
  <c r="N136" i="1" l="1"/>
  <c r="P137" i="3"/>
  <c r="Q137" i="3" s="1"/>
  <c r="C137" i="3"/>
  <c r="G137" i="3" s="1"/>
  <c r="K137" i="3" s="1"/>
  <c r="M137" i="3"/>
  <c r="I136" i="1"/>
  <c r="F137" i="1"/>
  <c r="H136" i="1"/>
  <c r="O137" i="3" l="1"/>
  <c r="N137" i="3"/>
  <c r="M137" i="1"/>
  <c r="D137" i="1"/>
  <c r="E137" i="1"/>
  <c r="E138" i="3" l="1"/>
  <c r="S138" i="3"/>
  <c r="H138" i="3"/>
  <c r="T137" i="3"/>
  <c r="S136" i="1"/>
  <c r="Q136" i="1"/>
  <c r="R136" i="1" s="1"/>
  <c r="O136" i="1"/>
  <c r="C137" i="1"/>
  <c r="P137" i="1" s="1"/>
  <c r="L138" i="3" l="1"/>
  <c r="J138" i="3" s="1"/>
  <c r="R138" i="3"/>
  <c r="Y137" i="3"/>
  <c r="V137" i="3"/>
  <c r="W137" i="3"/>
  <c r="X137" i="3" s="1"/>
  <c r="U137" i="3"/>
  <c r="D138" i="3"/>
  <c r="I138" i="3" s="1"/>
  <c r="J137" i="1"/>
  <c r="K137" i="1" s="1"/>
  <c r="G137" i="1"/>
  <c r="B137" i="1"/>
  <c r="L137" i="1" s="1"/>
  <c r="N137" i="1" l="1"/>
  <c r="P138" i="3"/>
  <c r="Q138" i="3" s="1"/>
  <c r="C138" i="3"/>
  <c r="G138" i="3" s="1"/>
  <c r="K138" i="3" s="1"/>
  <c r="M138" i="3"/>
  <c r="I137" i="1"/>
  <c r="F138" i="1"/>
  <c r="H137" i="1"/>
  <c r="O138" i="3" l="1"/>
  <c r="N138" i="3"/>
  <c r="M138" i="1"/>
  <c r="D138" i="1"/>
  <c r="E138" i="1"/>
  <c r="S139" i="3" l="1"/>
  <c r="E139" i="3"/>
  <c r="H139" i="3"/>
  <c r="T138" i="3"/>
  <c r="S137" i="1"/>
  <c r="Q137" i="1"/>
  <c r="R137" i="1" s="1"/>
  <c r="O137" i="1"/>
  <c r="C138" i="1"/>
  <c r="P138" i="1" s="1"/>
  <c r="L139" i="3" l="1"/>
  <c r="J139" i="3" s="1"/>
  <c r="R139" i="3"/>
  <c r="V138" i="3"/>
  <c r="Y138" i="3"/>
  <c r="W138" i="3"/>
  <c r="X138" i="3" s="1"/>
  <c r="U138" i="3"/>
  <c r="D139" i="3"/>
  <c r="I139" i="3" s="1"/>
  <c r="J138" i="1"/>
  <c r="K138" i="1" s="1"/>
  <c r="B138" i="1"/>
  <c r="L138" i="1" s="1"/>
  <c r="G138" i="1"/>
  <c r="N138" i="1" l="1"/>
  <c r="P139" i="3"/>
  <c r="Q139" i="3" s="1"/>
  <c r="C139" i="3"/>
  <c r="G139" i="3" s="1"/>
  <c r="K139" i="3" s="1"/>
  <c r="M139" i="3"/>
  <c r="I138" i="1"/>
  <c r="F139" i="1"/>
  <c r="H138" i="1"/>
  <c r="O139" i="3" l="1"/>
  <c r="N139" i="3"/>
  <c r="M139" i="1"/>
  <c r="D139" i="1"/>
  <c r="E139" i="1"/>
  <c r="S140" i="3" l="1"/>
  <c r="E140" i="3"/>
  <c r="H140" i="3"/>
  <c r="T139" i="3"/>
  <c r="S138" i="1"/>
  <c r="Q138" i="1"/>
  <c r="R138" i="1" s="1"/>
  <c r="O138" i="1"/>
  <c r="C139" i="1"/>
  <c r="P139" i="1" s="1"/>
  <c r="L140" i="3" l="1"/>
  <c r="J140" i="3" s="1"/>
  <c r="R140" i="3"/>
  <c r="Y139" i="3"/>
  <c r="V139" i="3"/>
  <c r="W139" i="3"/>
  <c r="X139" i="3" s="1"/>
  <c r="U139" i="3"/>
  <c r="D140" i="3"/>
  <c r="I140" i="3" s="1"/>
  <c r="J139" i="1"/>
  <c r="K139" i="1" s="1"/>
  <c r="G139" i="1"/>
  <c r="B139" i="1"/>
  <c r="L139" i="1" s="1"/>
  <c r="N139" i="1" l="1"/>
  <c r="P140" i="3"/>
  <c r="Q140" i="3" s="1"/>
  <c r="C140" i="3"/>
  <c r="G140" i="3" s="1"/>
  <c r="K140" i="3" s="1"/>
  <c r="M140" i="3"/>
  <c r="I139" i="1"/>
  <c r="F140" i="1"/>
  <c r="H139" i="1"/>
  <c r="O140" i="3" l="1"/>
  <c r="N140" i="3"/>
  <c r="M140" i="1"/>
  <c r="D140" i="1"/>
  <c r="E140" i="1"/>
  <c r="E141" i="3" l="1"/>
  <c r="S141" i="3"/>
  <c r="H141" i="3"/>
  <c r="T140" i="3"/>
  <c r="S139" i="1"/>
  <c r="Q139" i="1"/>
  <c r="R139" i="1" s="1"/>
  <c r="O139" i="1"/>
  <c r="C140" i="1"/>
  <c r="P140" i="1" s="1"/>
  <c r="L141" i="3" l="1"/>
  <c r="J141" i="3" s="1"/>
  <c r="R141" i="3"/>
  <c r="Y140" i="3"/>
  <c r="V140" i="3"/>
  <c r="W140" i="3"/>
  <c r="X140" i="3" s="1"/>
  <c r="U140" i="3"/>
  <c r="D141" i="3"/>
  <c r="I141" i="3" s="1"/>
  <c r="J140" i="1"/>
  <c r="K140" i="1" s="1"/>
  <c r="B140" i="1"/>
  <c r="L140" i="1" s="1"/>
  <c r="G140" i="1"/>
  <c r="N140" i="1" l="1"/>
  <c r="P141" i="3"/>
  <c r="Q141" i="3" s="1"/>
  <c r="C141" i="3"/>
  <c r="G141" i="3" s="1"/>
  <c r="K141" i="3" s="1"/>
  <c r="M141" i="3"/>
  <c r="I140" i="1"/>
  <c r="F141" i="1"/>
  <c r="H140" i="1"/>
  <c r="O141" i="3" l="1"/>
  <c r="N141" i="3"/>
  <c r="M141" i="1"/>
  <c r="D141" i="1"/>
  <c r="E141" i="1"/>
  <c r="S142" i="3" l="1"/>
  <c r="E142" i="3"/>
  <c r="H142" i="3"/>
  <c r="T141" i="3"/>
  <c r="S140" i="1"/>
  <c r="Q140" i="1"/>
  <c r="R140" i="1" s="1"/>
  <c r="O140" i="1"/>
  <c r="C141" i="1"/>
  <c r="P141" i="1" s="1"/>
  <c r="L142" i="3" l="1"/>
  <c r="J142" i="3" s="1"/>
  <c r="R142" i="3"/>
  <c r="Y141" i="3"/>
  <c r="V141" i="3"/>
  <c r="W141" i="3"/>
  <c r="X141" i="3" s="1"/>
  <c r="U141" i="3"/>
  <c r="D142" i="3"/>
  <c r="I142" i="3" s="1"/>
  <c r="J141" i="1"/>
  <c r="K141" i="1" s="1"/>
  <c r="G141" i="1"/>
  <c r="B141" i="1"/>
  <c r="L141" i="1" s="1"/>
  <c r="N141" i="1" l="1"/>
  <c r="P142" i="3"/>
  <c r="Q142" i="3" s="1"/>
  <c r="C142" i="3"/>
  <c r="G142" i="3" s="1"/>
  <c r="K142" i="3" s="1"/>
  <c r="M142" i="3"/>
  <c r="I141" i="1"/>
  <c r="F142" i="1"/>
  <c r="H141" i="1"/>
  <c r="O142" i="3" l="1"/>
  <c r="N142" i="3"/>
  <c r="M142" i="1"/>
  <c r="D142" i="1"/>
  <c r="E142" i="1"/>
  <c r="S143" i="3" l="1"/>
  <c r="E143" i="3"/>
  <c r="H143" i="3"/>
  <c r="T142" i="3"/>
  <c r="C142" i="1"/>
  <c r="P142" i="1" s="1"/>
  <c r="S141" i="1"/>
  <c r="Q141" i="1"/>
  <c r="R141" i="1" s="1"/>
  <c r="O141" i="1"/>
  <c r="L143" i="3" l="1"/>
  <c r="J143" i="3" s="1"/>
  <c r="R143" i="3"/>
  <c r="V142" i="3"/>
  <c r="Y142" i="3"/>
  <c r="W142" i="3"/>
  <c r="X142" i="3" s="1"/>
  <c r="U142" i="3"/>
  <c r="D143" i="3"/>
  <c r="I143" i="3" s="1"/>
  <c r="J142" i="1"/>
  <c r="K142" i="1" s="1"/>
  <c r="G142" i="1"/>
  <c r="B142" i="1"/>
  <c r="L142" i="1" s="1"/>
  <c r="N142" i="1" l="1"/>
  <c r="P143" i="3"/>
  <c r="Q143" i="3" s="1"/>
  <c r="C143" i="3"/>
  <c r="G143" i="3" s="1"/>
  <c r="K143" i="3" s="1"/>
  <c r="M143" i="3"/>
  <c r="I142" i="1"/>
  <c r="F143" i="1"/>
  <c r="H142" i="1"/>
  <c r="O143" i="3" l="1"/>
  <c r="N143" i="3"/>
  <c r="M143" i="1"/>
  <c r="D143" i="1"/>
  <c r="E143" i="1"/>
  <c r="S144" i="3" l="1"/>
  <c r="E144" i="3"/>
  <c r="H144" i="3"/>
  <c r="T143" i="3"/>
  <c r="S142" i="1"/>
  <c r="Q142" i="1"/>
  <c r="R142" i="1" s="1"/>
  <c r="O142" i="1"/>
  <c r="C143" i="1"/>
  <c r="P143" i="1" s="1"/>
  <c r="L144" i="3" l="1"/>
  <c r="J144" i="3" s="1"/>
  <c r="R144" i="3"/>
  <c r="Y143" i="3"/>
  <c r="V143" i="3"/>
  <c r="W143" i="3"/>
  <c r="X143" i="3" s="1"/>
  <c r="U143" i="3"/>
  <c r="D144" i="3"/>
  <c r="I144" i="3" s="1"/>
  <c r="J143" i="1"/>
  <c r="K143" i="1" s="1"/>
  <c r="G143" i="1"/>
  <c r="B143" i="1"/>
  <c r="L143" i="1" s="1"/>
  <c r="N143" i="1" l="1"/>
  <c r="P144" i="3"/>
  <c r="Q144" i="3" s="1"/>
  <c r="C144" i="3"/>
  <c r="G144" i="3" s="1"/>
  <c r="K144" i="3" s="1"/>
  <c r="M144" i="3"/>
  <c r="I143" i="1"/>
  <c r="F144" i="1"/>
  <c r="H143" i="1"/>
  <c r="O144" i="3" l="1"/>
  <c r="N144" i="3"/>
  <c r="M144" i="1"/>
  <c r="D144" i="1"/>
  <c r="E144" i="1"/>
  <c r="S145" i="3" l="1"/>
  <c r="E145" i="3"/>
  <c r="H145" i="3"/>
  <c r="T144" i="3"/>
  <c r="S143" i="1"/>
  <c r="Q143" i="1"/>
  <c r="R143" i="1" s="1"/>
  <c r="O143" i="1"/>
  <c r="C144" i="1"/>
  <c r="P144" i="1" s="1"/>
  <c r="L145" i="3" l="1"/>
  <c r="J145" i="3" s="1"/>
  <c r="R145" i="3"/>
  <c r="Y144" i="3"/>
  <c r="V144" i="3"/>
  <c r="W144" i="3"/>
  <c r="X144" i="3" s="1"/>
  <c r="U144" i="3"/>
  <c r="D145" i="3"/>
  <c r="I145" i="3" s="1"/>
  <c r="J144" i="1"/>
  <c r="K144" i="1" s="1"/>
  <c r="B144" i="1"/>
  <c r="L144" i="1" s="1"/>
  <c r="G144" i="1"/>
  <c r="N144" i="1" l="1"/>
  <c r="P145" i="3"/>
  <c r="Q145" i="3" s="1"/>
  <c r="C145" i="3"/>
  <c r="M145" i="3"/>
  <c r="I144" i="1"/>
  <c r="F145" i="1"/>
  <c r="H144" i="1"/>
  <c r="G145" i="3" l="1"/>
  <c r="K145" i="3" s="1"/>
  <c r="O145" i="3"/>
  <c r="N145" i="3"/>
  <c r="M145" i="1"/>
  <c r="D145" i="1"/>
  <c r="E145" i="1"/>
  <c r="E146" i="3" l="1"/>
  <c r="S146" i="3"/>
  <c r="H146" i="3"/>
  <c r="T145" i="3"/>
  <c r="S144" i="1"/>
  <c r="Q144" i="1"/>
  <c r="R144" i="1" s="1"/>
  <c r="O144" i="1"/>
  <c r="C145" i="1"/>
  <c r="P145" i="1" s="1"/>
  <c r="L146" i="3" l="1"/>
  <c r="J146" i="3" s="1"/>
  <c r="R146" i="3"/>
  <c r="D146" i="3"/>
  <c r="I146" i="3" s="1"/>
  <c r="Y145" i="3"/>
  <c r="V145" i="3"/>
  <c r="W145" i="3"/>
  <c r="X145" i="3" s="1"/>
  <c r="U145" i="3"/>
  <c r="J145" i="1"/>
  <c r="K145" i="1" s="1"/>
  <c r="G145" i="1"/>
  <c r="B145" i="1"/>
  <c r="L145" i="1" s="1"/>
  <c r="N145" i="1" l="1"/>
  <c r="P146" i="3"/>
  <c r="Q146" i="3" s="1"/>
  <c r="C146" i="3"/>
  <c r="G146" i="3" s="1"/>
  <c r="K146" i="3" s="1"/>
  <c r="M146" i="3"/>
  <c r="I145" i="1"/>
  <c r="F146" i="1"/>
  <c r="H145" i="1"/>
  <c r="O146" i="3" l="1"/>
  <c r="N146" i="3"/>
  <c r="M146" i="1"/>
  <c r="D146" i="1"/>
  <c r="E146" i="1"/>
  <c r="S147" i="3" l="1"/>
  <c r="E147" i="3"/>
  <c r="H147" i="3"/>
  <c r="T146" i="3"/>
  <c r="S145" i="1"/>
  <c r="Q145" i="1"/>
  <c r="R145" i="1" s="1"/>
  <c r="O145" i="1"/>
  <c r="C146" i="1"/>
  <c r="P146" i="1" s="1"/>
  <c r="L147" i="3" l="1"/>
  <c r="J147" i="3" s="1"/>
  <c r="R147" i="3"/>
  <c r="V146" i="3"/>
  <c r="Y146" i="3"/>
  <c r="W146" i="3"/>
  <c r="X146" i="3" s="1"/>
  <c r="U146" i="3"/>
  <c r="D147" i="3"/>
  <c r="I147" i="3" s="1"/>
  <c r="J146" i="1"/>
  <c r="K146" i="1" s="1"/>
  <c r="B146" i="1"/>
  <c r="L146" i="1" s="1"/>
  <c r="G146" i="1"/>
  <c r="N146" i="1" l="1"/>
  <c r="P147" i="3"/>
  <c r="Q147" i="3" s="1"/>
  <c r="C147" i="3"/>
  <c r="G147" i="3" s="1"/>
  <c r="K147" i="3" s="1"/>
  <c r="M147" i="3"/>
  <c r="I146" i="1"/>
  <c r="F147" i="1"/>
  <c r="H146" i="1"/>
  <c r="N147" i="3" l="1"/>
  <c r="O147" i="3"/>
  <c r="M147" i="1"/>
  <c r="D147" i="1"/>
  <c r="E147" i="1"/>
  <c r="S148" i="3" l="1"/>
  <c r="E148" i="3"/>
  <c r="H148" i="3"/>
  <c r="T147" i="3"/>
  <c r="S146" i="1"/>
  <c r="Q146" i="1"/>
  <c r="R146" i="1" s="1"/>
  <c r="O146" i="1"/>
  <c r="C147" i="1"/>
  <c r="P147" i="1" s="1"/>
  <c r="L148" i="3" l="1"/>
  <c r="J148" i="3" s="1"/>
  <c r="R148" i="3"/>
  <c r="V147" i="3"/>
  <c r="Y147" i="3"/>
  <c r="W147" i="3"/>
  <c r="X147" i="3" s="1"/>
  <c r="U147" i="3"/>
  <c r="D148" i="3"/>
  <c r="I148" i="3" s="1"/>
  <c r="J147" i="1"/>
  <c r="K147" i="1" s="1"/>
  <c r="G147" i="1"/>
  <c r="B147" i="1"/>
  <c r="L147" i="1" s="1"/>
  <c r="N147" i="1" l="1"/>
  <c r="P148" i="3"/>
  <c r="Q148" i="3" s="1"/>
  <c r="C148" i="3"/>
  <c r="G148" i="3" s="1"/>
  <c r="K148" i="3" s="1"/>
  <c r="M148" i="3"/>
  <c r="I147" i="1"/>
  <c r="F148" i="1"/>
  <c r="H147" i="1"/>
  <c r="N148" i="3" l="1"/>
  <c r="O148" i="3"/>
  <c r="M148" i="1"/>
  <c r="D148" i="1"/>
  <c r="E148" i="1"/>
  <c r="E149" i="3" l="1"/>
  <c r="S149" i="3"/>
  <c r="H149" i="3"/>
  <c r="T148" i="3"/>
  <c r="C148" i="1"/>
  <c r="P148" i="1" s="1"/>
  <c r="S147" i="1"/>
  <c r="Q147" i="1"/>
  <c r="R147" i="1" s="1"/>
  <c r="O147" i="1"/>
  <c r="L149" i="3" l="1"/>
  <c r="J149" i="3" s="1"/>
  <c r="R149" i="3"/>
  <c r="V148" i="3"/>
  <c r="Y148" i="3"/>
  <c r="W148" i="3"/>
  <c r="X148" i="3" s="1"/>
  <c r="U148" i="3"/>
  <c r="D149" i="3"/>
  <c r="I149" i="3" s="1"/>
  <c r="J148" i="1"/>
  <c r="K148" i="1" s="1"/>
  <c r="G148" i="1"/>
  <c r="B148" i="1"/>
  <c r="L148" i="1" s="1"/>
  <c r="N148" i="1" l="1"/>
  <c r="P149" i="3"/>
  <c r="Q149" i="3" s="1"/>
  <c r="C149" i="3"/>
  <c r="G149" i="3" s="1"/>
  <c r="K149" i="3" s="1"/>
  <c r="M149" i="3"/>
  <c r="I148" i="1"/>
  <c r="F149" i="1"/>
  <c r="H148" i="1"/>
  <c r="N149" i="3" l="1"/>
  <c r="O149" i="3"/>
  <c r="M149" i="1"/>
  <c r="D149" i="1"/>
  <c r="E149" i="1"/>
  <c r="E150" i="3" l="1"/>
  <c r="S150" i="3"/>
  <c r="H150" i="3"/>
  <c r="T149" i="3"/>
  <c r="C149" i="1"/>
  <c r="P149" i="1" s="1"/>
  <c r="S148" i="1"/>
  <c r="Q148" i="1"/>
  <c r="R148" i="1" s="1"/>
  <c r="O148" i="1"/>
  <c r="L150" i="3" l="1"/>
  <c r="J150" i="3" s="1"/>
  <c r="R150" i="3"/>
  <c r="D150" i="3"/>
  <c r="I150" i="3" s="1"/>
  <c r="Y149" i="3"/>
  <c r="V149" i="3"/>
  <c r="W149" i="3"/>
  <c r="X149" i="3" s="1"/>
  <c r="U149" i="3"/>
  <c r="J149" i="1"/>
  <c r="K149" i="1" s="1"/>
  <c r="G149" i="1"/>
  <c r="B149" i="1"/>
  <c r="L149" i="1" s="1"/>
  <c r="N149" i="1" l="1"/>
  <c r="P150" i="3"/>
  <c r="Q150" i="3" s="1"/>
  <c r="C150" i="3"/>
  <c r="G150" i="3" s="1"/>
  <c r="K150" i="3" s="1"/>
  <c r="M150" i="3"/>
  <c r="I149" i="1"/>
  <c r="F150" i="1"/>
  <c r="H149" i="1"/>
  <c r="O150" i="3" l="1"/>
  <c r="N150" i="3"/>
  <c r="M150" i="1"/>
  <c r="D150" i="1"/>
  <c r="E150" i="1"/>
  <c r="S151" i="3" l="1"/>
  <c r="E151" i="3"/>
  <c r="H151" i="3"/>
  <c r="T150" i="3"/>
  <c r="S149" i="1"/>
  <c r="Q149" i="1"/>
  <c r="R149" i="1" s="1"/>
  <c r="O149" i="1"/>
  <c r="C150" i="1"/>
  <c r="P150" i="1" s="1"/>
  <c r="L151" i="3" l="1"/>
  <c r="J151" i="3" s="1"/>
  <c r="R151" i="3"/>
  <c r="V150" i="3"/>
  <c r="Y150" i="3"/>
  <c r="W150" i="3"/>
  <c r="X150" i="3" s="1"/>
  <c r="U150" i="3"/>
  <c r="D151" i="3"/>
  <c r="I151" i="3" s="1"/>
  <c r="J150" i="1"/>
  <c r="K150" i="1" s="1"/>
  <c r="G150" i="1"/>
  <c r="B150" i="1"/>
  <c r="L150" i="1" s="1"/>
  <c r="N150" i="1" l="1"/>
  <c r="P151" i="3"/>
  <c r="Q151" i="3" s="1"/>
  <c r="C151" i="3"/>
  <c r="G151" i="3" s="1"/>
  <c r="K151" i="3" s="1"/>
  <c r="M151" i="3"/>
  <c r="I150" i="1"/>
  <c r="F151" i="1"/>
  <c r="H150" i="1"/>
  <c r="O151" i="3" l="1"/>
  <c r="N151" i="3"/>
  <c r="M151" i="1"/>
  <c r="D151" i="1"/>
  <c r="E151" i="1"/>
  <c r="S152" i="3" l="1"/>
  <c r="E152" i="3"/>
  <c r="H152" i="3"/>
  <c r="T151" i="3"/>
  <c r="C151" i="1"/>
  <c r="P151" i="1" s="1"/>
  <c r="S150" i="1"/>
  <c r="Q150" i="1"/>
  <c r="R150" i="1" s="1"/>
  <c r="O150" i="1"/>
  <c r="L152" i="3" l="1"/>
  <c r="J152" i="3" s="1"/>
  <c r="R152" i="3"/>
  <c r="V151" i="3"/>
  <c r="Y151" i="3"/>
  <c r="W151" i="3"/>
  <c r="X151" i="3" s="1"/>
  <c r="U151" i="3"/>
  <c r="D152" i="3"/>
  <c r="I152" i="3" s="1"/>
  <c r="J151" i="1"/>
  <c r="K151" i="1" s="1"/>
  <c r="G151" i="1"/>
  <c r="B151" i="1"/>
  <c r="L151" i="1" s="1"/>
  <c r="N151" i="1" l="1"/>
  <c r="P152" i="3"/>
  <c r="Q152" i="3" s="1"/>
  <c r="C152" i="3"/>
  <c r="G152" i="3" s="1"/>
  <c r="K152" i="3" s="1"/>
  <c r="M152" i="3"/>
  <c r="I151" i="1"/>
  <c r="F152" i="1"/>
  <c r="H151" i="1"/>
  <c r="O152" i="3" l="1"/>
  <c r="N152" i="3"/>
  <c r="M152" i="1"/>
  <c r="D152" i="1"/>
  <c r="E152" i="1"/>
  <c r="S153" i="3" l="1"/>
  <c r="E153" i="3"/>
  <c r="H153" i="3"/>
  <c r="T152" i="3"/>
  <c r="S151" i="1"/>
  <c r="Q151" i="1"/>
  <c r="R151" i="1" s="1"/>
  <c r="O151" i="1"/>
  <c r="C152" i="1"/>
  <c r="P152" i="1" s="1"/>
  <c r="L153" i="3" l="1"/>
  <c r="J153" i="3" s="1"/>
  <c r="R153" i="3"/>
  <c r="V152" i="3"/>
  <c r="Y152" i="3"/>
  <c r="W152" i="3"/>
  <c r="X152" i="3" s="1"/>
  <c r="U152" i="3"/>
  <c r="D153" i="3"/>
  <c r="I153" i="3" s="1"/>
  <c r="J152" i="1"/>
  <c r="K152" i="1" s="1"/>
  <c r="B152" i="1"/>
  <c r="L152" i="1" s="1"/>
  <c r="G152" i="1"/>
  <c r="N152" i="1" l="1"/>
  <c r="P153" i="3"/>
  <c r="Q153" i="3" s="1"/>
  <c r="C153" i="3"/>
  <c r="G153" i="3" s="1"/>
  <c r="K153" i="3" s="1"/>
  <c r="M153" i="3"/>
  <c r="I152" i="1"/>
  <c r="F153" i="1"/>
  <c r="H152" i="1"/>
  <c r="O153" i="3" l="1"/>
  <c r="N153" i="3"/>
  <c r="M153" i="1"/>
  <c r="D153" i="1"/>
  <c r="E153" i="1"/>
  <c r="E154" i="3" l="1"/>
  <c r="S154" i="3"/>
  <c r="H154" i="3"/>
  <c r="T153" i="3"/>
  <c r="S152" i="1"/>
  <c r="Q152" i="1"/>
  <c r="R152" i="1" s="1"/>
  <c r="O152" i="1"/>
  <c r="C153" i="1"/>
  <c r="P153" i="1" s="1"/>
  <c r="L154" i="3" l="1"/>
  <c r="J154" i="3" s="1"/>
  <c r="R154" i="3"/>
  <c r="Y153" i="3"/>
  <c r="V153" i="3"/>
  <c r="W153" i="3"/>
  <c r="X153" i="3" s="1"/>
  <c r="U153" i="3"/>
  <c r="D154" i="3"/>
  <c r="I154" i="3" s="1"/>
  <c r="J153" i="1"/>
  <c r="K153" i="1" s="1"/>
  <c r="G153" i="1"/>
  <c r="B153" i="1"/>
  <c r="L153" i="1" s="1"/>
  <c r="N153" i="1" l="1"/>
  <c r="P154" i="3"/>
  <c r="Q154" i="3" s="1"/>
  <c r="M154" i="3"/>
  <c r="C154" i="3"/>
  <c r="I153" i="1"/>
  <c r="F154" i="1"/>
  <c r="H153" i="1"/>
  <c r="G154" i="3" l="1"/>
  <c r="K154" i="3" s="1"/>
  <c r="O154" i="3"/>
  <c r="N154" i="3"/>
  <c r="M154" i="1"/>
  <c r="D154" i="1"/>
  <c r="E154" i="1"/>
  <c r="S155" i="3" l="1"/>
  <c r="E155" i="3"/>
  <c r="H155" i="3"/>
  <c r="T154" i="3"/>
  <c r="S153" i="1"/>
  <c r="Q153" i="1"/>
  <c r="R153" i="1" s="1"/>
  <c r="O153" i="1"/>
  <c r="C154" i="1"/>
  <c r="P154" i="1" s="1"/>
  <c r="L155" i="3" l="1"/>
  <c r="J155" i="3" s="1"/>
  <c r="R155" i="3"/>
  <c r="Y154" i="3"/>
  <c r="V154" i="3"/>
  <c r="W154" i="3"/>
  <c r="X154" i="3" s="1"/>
  <c r="U154" i="3"/>
  <c r="D155" i="3"/>
  <c r="I155" i="3" s="1"/>
  <c r="J154" i="1"/>
  <c r="K154" i="1" s="1"/>
  <c r="B154" i="1"/>
  <c r="L154" i="1" s="1"/>
  <c r="G154" i="1"/>
  <c r="N154" i="1" l="1"/>
  <c r="P155" i="3"/>
  <c r="Q155" i="3" s="1"/>
  <c r="C155" i="3"/>
  <c r="G155" i="3" s="1"/>
  <c r="K155" i="3" s="1"/>
  <c r="M155" i="3"/>
  <c r="I154" i="1"/>
  <c r="F155" i="1"/>
  <c r="H154" i="1"/>
  <c r="O155" i="3" l="1"/>
  <c r="N155" i="3"/>
  <c r="M155" i="1"/>
  <c r="D155" i="1"/>
  <c r="E155" i="1"/>
  <c r="S156" i="3" l="1"/>
  <c r="E156" i="3"/>
  <c r="H156" i="3"/>
  <c r="T155" i="3"/>
  <c r="S154" i="1"/>
  <c r="Q154" i="1"/>
  <c r="R154" i="1" s="1"/>
  <c r="O154" i="1"/>
  <c r="C155" i="1"/>
  <c r="P155" i="1" s="1"/>
  <c r="L156" i="3" l="1"/>
  <c r="J156" i="3" s="1"/>
  <c r="R156" i="3"/>
  <c r="Y155" i="3"/>
  <c r="V155" i="3"/>
  <c r="W155" i="3"/>
  <c r="X155" i="3" s="1"/>
  <c r="U155" i="3"/>
  <c r="D156" i="3"/>
  <c r="I156" i="3" s="1"/>
  <c r="J155" i="1"/>
  <c r="K155" i="1" s="1"/>
  <c r="G155" i="1"/>
  <c r="B155" i="1"/>
  <c r="L155" i="1" s="1"/>
  <c r="N155" i="1" l="1"/>
  <c r="P156" i="3"/>
  <c r="Q156" i="3" s="1"/>
  <c r="C156" i="3"/>
  <c r="G156" i="3" s="1"/>
  <c r="K156" i="3" s="1"/>
  <c r="M156" i="3"/>
  <c r="I155" i="1"/>
  <c r="F156" i="1"/>
  <c r="H155" i="1"/>
  <c r="O156" i="3" l="1"/>
  <c r="N156" i="3"/>
  <c r="M156" i="1"/>
  <c r="D156" i="1"/>
  <c r="E156" i="1"/>
  <c r="S157" i="3" l="1"/>
  <c r="E157" i="3"/>
  <c r="H157" i="3"/>
  <c r="T156" i="3"/>
  <c r="C156" i="1"/>
  <c r="P156" i="1" s="1"/>
  <c r="S155" i="1"/>
  <c r="Q155" i="1"/>
  <c r="R155" i="1" s="1"/>
  <c r="O155" i="1"/>
  <c r="L157" i="3" l="1"/>
  <c r="J157" i="3" s="1"/>
  <c r="R157" i="3"/>
  <c r="D157" i="3"/>
  <c r="I157" i="3" s="1"/>
  <c r="Y156" i="3"/>
  <c r="V156" i="3"/>
  <c r="W156" i="3"/>
  <c r="X156" i="3" s="1"/>
  <c r="U156" i="3"/>
  <c r="J156" i="1"/>
  <c r="K156" i="1" s="1"/>
  <c r="G156" i="1"/>
  <c r="B156" i="1"/>
  <c r="L156" i="1" s="1"/>
  <c r="N156" i="1" l="1"/>
  <c r="P157" i="3"/>
  <c r="Q157" i="3" s="1"/>
  <c r="C157" i="3"/>
  <c r="G157" i="3" s="1"/>
  <c r="K157" i="3" s="1"/>
  <c r="M157" i="3"/>
  <c r="I156" i="1"/>
  <c r="F157" i="1"/>
  <c r="H156" i="1"/>
  <c r="O157" i="3" l="1"/>
  <c r="N157" i="3"/>
  <c r="M157" i="1"/>
  <c r="D157" i="1"/>
  <c r="E157" i="1"/>
  <c r="E158" i="3" l="1"/>
  <c r="S158" i="3"/>
  <c r="H158" i="3"/>
  <c r="T157" i="3"/>
  <c r="C157" i="1"/>
  <c r="P157" i="1" s="1"/>
  <c r="S156" i="1"/>
  <c r="Q156" i="1"/>
  <c r="R156" i="1" s="1"/>
  <c r="O156" i="1"/>
  <c r="L158" i="3" l="1"/>
  <c r="J158" i="3" s="1"/>
  <c r="R158" i="3"/>
  <c r="Y157" i="3"/>
  <c r="V157" i="3"/>
  <c r="W157" i="3"/>
  <c r="X157" i="3" s="1"/>
  <c r="U157" i="3"/>
  <c r="D158" i="3"/>
  <c r="I158" i="3" s="1"/>
  <c r="J157" i="1"/>
  <c r="K157" i="1" s="1"/>
  <c r="G157" i="1"/>
  <c r="B157" i="1"/>
  <c r="L157" i="1" s="1"/>
  <c r="N157" i="1" l="1"/>
  <c r="P158" i="3"/>
  <c r="Q158" i="3" s="1"/>
  <c r="C158" i="3"/>
  <c r="G158" i="3" s="1"/>
  <c r="K158" i="3" s="1"/>
  <c r="M158" i="3"/>
  <c r="I157" i="1"/>
  <c r="F158" i="1"/>
  <c r="H157" i="1"/>
  <c r="O158" i="3" l="1"/>
  <c r="N158" i="3"/>
  <c r="M158" i="1"/>
  <c r="D158" i="1"/>
  <c r="E158" i="1"/>
  <c r="E159" i="3" l="1"/>
  <c r="S159" i="3"/>
  <c r="H159" i="3"/>
  <c r="T158" i="3"/>
  <c r="S157" i="1"/>
  <c r="Q157" i="1"/>
  <c r="R157" i="1" s="1"/>
  <c r="O157" i="1"/>
  <c r="C158" i="1"/>
  <c r="P158" i="1" s="1"/>
  <c r="L159" i="3" l="1"/>
  <c r="J159" i="3" s="1"/>
  <c r="R159" i="3"/>
  <c r="Y158" i="3"/>
  <c r="V158" i="3"/>
  <c r="W158" i="3"/>
  <c r="X158" i="3" s="1"/>
  <c r="U158" i="3"/>
  <c r="D159" i="3"/>
  <c r="I159" i="3" s="1"/>
  <c r="J158" i="1"/>
  <c r="K158" i="1" s="1"/>
  <c r="B158" i="1"/>
  <c r="L158" i="1" s="1"/>
  <c r="G158" i="1"/>
  <c r="N158" i="1" l="1"/>
  <c r="P159" i="3"/>
  <c r="Q159" i="3" s="1"/>
  <c r="C159" i="3"/>
  <c r="G159" i="3" s="1"/>
  <c r="K159" i="3" s="1"/>
  <c r="M159" i="3"/>
  <c r="I158" i="1"/>
  <c r="F159" i="1"/>
  <c r="H158" i="1"/>
  <c r="O159" i="3" l="1"/>
  <c r="N159" i="3"/>
  <c r="M159" i="1"/>
  <c r="D159" i="1"/>
  <c r="E159" i="1"/>
  <c r="S160" i="3" l="1"/>
  <c r="E160" i="3"/>
  <c r="H160" i="3"/>
  <c r="T159" i="3"/>
  <c r="S158" i="1"/>
  <c r="Q158" i="1"/>
  <c r="R158" i="1" s="1"/>
  <c r="O158" i="1"/>
  <c r="C159" i="1"/>
  <c r="P159" i="1" s="1"/>
  <c r="L160" i="3" l="1"/>
  <c r="J160" i="3" s="1"/>
  <c r="R160" i="3"/>
  <c r="Y159" i="3"/>
  <c r="V159" i="3"/>
  <c r="W159" i="3"/>
  <c r="X159" i="3" s="1"/>
  <c r="U159" i="3"/>
  <c r="D160" i="3"/>
  <c r="I160" i="3" s="1"/>
  <c r="J159" i="1"/>
  <c r="K159" i="1" s="1"/>
  <c r="G159" i="1"/>
  <c r="B159" i="1"/>
  <c r="L159" i="1" s="1"/>
  <c r="N159" i="1" l="1"/>
  <c r="P160" i="3"/>
  <c r="Q160" i="3" s="1"/>
  <c r="C160" i="3"/>
  <c r="G160" i="3" s="1"/>
  <c r="K160" i="3" s="1"/>
  <c r="M160" i="3"/>
  <c r="I159" i="1"/>
  <c r="F160" i="1"/>
  <c r="H159" i="1"/>
  <c r="O160" i="3" l="1"/>
  <c r="N160" i="3"/>
  <c r="M160" i="1"/>
  <c r="D160" i="1"/>
  <c r="E160" i="1"/>
  <c r="S161" i="3" l="1"/>
  <c r="E161" i="3"/>
  <c r="H161" i="3"/>
  <c r="T160" i="3"/>
  <c r="C160" i="1"/>
  <c r="P160" i="1" s="1"/>
  <c r="S159" i="1"/>
  <c r="Q159" i="1"/>
  <c r="R159" i="1" s="1"/>
  <c r="O159" i="1"/>
  <c r="L161" i="3" l="1"/>
  <c r="J161" i="3" s="1"/>
  <c r="R161" i="3"/>
  <c r="Y160" i="3"/>
  <c r="V160" i="3"/>
  <c r="W160" i="3"/>
  <c r="X160" i="3" s="1"/>
  <c r="U160" i="3"/>
  <c r="D161" i="3"/>
  <c r="I161" i="3" s="1"/>
  <c r="J160" i="1"/>
  <c r="K160" i="1" s="1"/>
  <c r="G160" i="1"/>
  <c r="B160" i="1"/>
  <c r="L160" i="1" s="1"/>
  <c r="N160" i="1" l="1"/>
  <c r="P161" i="3"/>
  <c r="Q161" i="3" s="1"/>
  <c r="C161" i="3"/>
  <c r="G161" i="3" s="1"/>
  <c r="K161" i="3" s="1"/>
  <c r="M161" i="3"/>
  <c r="I160" i="1"/>
  <c r="F161" i="1"/>
  <c r="H160" i="1"/>
  <c r="O161" i="3" l="1"/>
  <c r="N161" i="3"/>
  <c r="M161" i="1"/>
  <c r="D161" i="1"/>
  <c r="E161" i="1"/>
  <c r="S162" i="3" l="1"/>
  <c r="E162" i="3"/>
  <c r="H162" i="3"/>
  <c r="T161" i="3"/>
  <c r="S160" i="1"/>
  <c r="Q160" i="1"/>
  <c r="R160" i="1" s="1"/>
  <c r="O160" i="1"/>
  <c r="C161" i="1"/>
  <c r="P161" i="1" s="1"/>
  <c r="L162" i="3" l="1"/>
  <c r="J162" i="3" s="1"/>
  <c r="R162" i="3"/>
  <c r="Y161" i="3"/>
  <c r="V161" i="3"/>
  <c r="W161" i="3"/>
  <c r="X161" i="3" s="1"/>
  <c r="U161" i="3"/>
  <c r="D162" i="3"/>
  <c r="I162" i="3" s="1"/>
  <c r="J161" i="1"/>
  <c r="K161" i="1" s="1"/>
  <c r="G161" i="1"/>
  <c r="B161" i="1"/>
  <c r="L161" i="1" s="1"/>
  <c r="N161" i="1" l="1"/>
  <c r="P162" i="3"/>
  <c r="Q162" i="3" s="1"/>
  <c r="C162" i="3"/>
  <c r="G162" i="3" s="1"/>
  <c r="K162" i="3" s="1"/>
  <c r="M162" i="3"/>
  <c r="I161" i="1"/>
  <c r="F162" i="1"/>
  <c r="H161" i="1"/>
  <c r="O162" i="3" l="1"/>
  <c r="N162" i="3"/>
  <c r="M162" i="1"/>
  <c r="D162" i="1"/>
  <c r="E162" i="1"/>
  <c r="E163" i="3" l="1"/>
  <c r="S163" i="3"/>
  <c r="H163" i="3"/>
  <c r="T162" i="3"/>
  <c r="C162" i="1"/>
  <c r="P162" i="1" s="1"/>
  <c r="S161" i="1"/>
  <c r="Q161" i="1"/>
  <c r="R161" i="1" s="1"/>
  <c r="O161" i="1"/>
  <c r="L163" i="3" l="1"/>
  <c r="J163" i="3" s="1"/>
  <c r="R163" i="3"/>
  <c r="Y162" i="3"/>
  <c r="V162" i="3"/>
  <c r="W162" i="3"/>
  <c r="X162" i="3" s="1"/>
  <c r="U162" i="3"/>
  <c r="D163" i="3"/>
  <c r="I163" i="3" s="1"/>
  <c r="J162" i="1"/>
  <c r="K162" i="1" s="1"/>
  <c r="B162" i="1"/>
  <c r="L162" i="1" s="1"/>
  <c r="G162" i="1"/>
  <c r="N162" i="1" l="1"/>
  <c r="P163" i="3"/>
  <c r="Q163" i="3" s="1"/>
  <c r="C163" i="3"/>
  <c r="M163" i="3"/>
  <c r="I162" i="1"/>
  <c r="F163" i="1"/>
  <c r="H162" i="1"/>
  <c r="G163" i="3" l="1"/>
  <c r="K163" i="3" s="1"/>
  <c r="N163" i="3"/>
  <c r="O163" i="3"/>
  <c r="M163" i="1"/>
  <c r="D163" i="1"/>
  <c r="E163" i="1"/>
  <c r="S164" i="3" l="1"/>
  <c r="E164" i="3"/>
  <c r="H164" i="3"/>
  <c r="T163" i="3"/>
  <c r="C163" i="1"/>
  <c r="P163" i="1" s="1"/>
  <c r="S162" i="1"/>
  <c r="O15" i="1"/>
  <c r="Q162" i="1"/>
  <c r="R162" i="1" s="1"/>
  <c r="O162" i="1"/>
  <c r="L164" i="3" l="1"/>
  <c r="J164" i="3" s="1"/>
  <c r="R164" i="3"/>
  <c r="Y163" i="3"/>
  <c r="V163" i="3"/>
  <c r="W163" i="3"/>
  <c r="X163" i="3" s="1"/>
  <c r="U163" i="3"/>
  <c r="D164" i="3"/>
  <c r="I164" i="3" s="1"/>
  <c r="J163" i="1"/>
  <c r="K163" i="1" s="1"/>
  <c r="G163" i="1"/>
  <c r="B163" i="1"/>
  <c r="L163" i="1" s="1"/>
  <c r="N163" i="1" l="1"/>
  <c r="P164" i="3"/>
  <c r="Q164" i="3" s="1"/>
  <c r="C164" i="3"/>
  <c r="G164" i="3" s="1"/>
  <c r="K164" i="3" s="1"/>
  <c r="M164" i="3"/>
  <c r="I163" i="1"/>
  <c r="F164" i="1"/>
  <c r="H163" i="1"/>
  <c r="O164" i="3" l="1"/>
  <c r="N164" i="3"/>
  <c r="M164" i="1"/>
  <c r="D164" i="1"/>
  <c r="E164" i="1"/>
  <c r="S165" i="3" l="1"/>
  <c r="E165" i="3"/>
  <c r="H165" i="3"/>
  <c r="T164" i="3"/>
  <c r="S163" i="1"/>
  <c r="Q163" i="1"/>
  <c r="R163" i="1" s="1"/>
  <c r="O163" i="1"/>
  <c r="C164" i="1"/>
  <c r="P164" i="1" s="1"/>
  <c r="L165" i="3" l="1"/>
  <c r="J165" i="3" s="1"/>
  <c r="R165" i="3"/>
  <c r="Y164" i="3"/>
  <c r="V164" i="3"/>
  <c r="W164" i="3"/>
  <c r="X164" i="3" s="1"/>
  <c r="U164" i="3"/>
  <c r="D165" i="3"/>
  <c r="I165" i="3" s="1"/>
  <c r="J164" i="1"/>
  <c r="K164" i="1" s="1"/>
  <c r="B164" i="1"/>
  <c r="L164" i="1" s="1"/>
  <c r="G164" i="1"/>
  <c r="N164" i="1" l="1"/>
  <c r="P165" i="3"/>
  <c r="Q165" i="3" s="1"/>
  <c r="C165" i="3"/>
  <c r="G165" i="3" s="1"/>
  <c r="K165" i="3" s="1"/>
  <c r="M165" i="3"/>
  <c r="I164" i="1"/>
  <c r="F165" i="1"/>
  <c r="H164" i="1"/>
  <c r="O165" i="3" l="1"/>
  <c r="N165" i="3"/>
  <c r="M165" i="1"/>
  <c r="D165" i="1"/>
  <c r="E165" i="1"/>
  <c r="S166" i="3" l="1"/>
  <c r="E166" i="3"/>
  <c r="H166" i="3"/>
  <c r="T165" i="3"/>
  <c r="S164" i="1"/>
  <c r="Q164" i="1"/>
  <c r="R164" i="1" s="1"/>
  <c r="O164" i="1"/>
  <c r="C165" i="1"/>
  <c r="P165" i="1" s="1"/>
  <c r="L166" i="3" l="1"/>
  <c r="J166" i="3" s="1"/>
  <c r="R166" i="3"/>
  <c r="Y165" i="3"/>
  <c r="V165" i="3"/>
  <c r="W165" i="3"/>
  <c r="X165" i="3" s="1"/>
  <c r="U165" i="3"/>
  <c r="D166" i="3"/>
  <c r="I166" i="3" s="1"/>
  <c r="J165" i="1"/>
  <c r="K165" i="1" s="1"/>
  <c r="B165" i="1"/>
  <c r="L165" i="1" s="1"/>
  <c r="G165" i="1"/>
  <c r="N165" i="1" l="1"/>
  <c r="P166" i="3"/>
  <c r="Q166" i="3" s="1"/>
  <c r="C166" i="3"/>
  <c r="G166" i="3" s="1"/>
  <c r="K166" i="3" s="1"/>
  <c r="M166" i="3"/>
  <c r="I165" i="1"/>
  <c r="F166" i="1"/>
  <c r="H165" i="1"/>
  <c r="O166" i="3" l="1"/>
  <c r="N166" i="3"/>
  <c r="M166" i="1"/>
  <c r="D166" i="1"/>
  <c r="E166" i="1"/>
  <c r="S167" i="3" l="1"/>
  <c r="E167" i="3"/>
  <c r="H167" i="3"/>
  <c r="T166" i="3"/>
  <c r="S165" i="1"/>
  <c r="Q165" i="1"/>
  <c r="R165" i="1" s="1"/>
  <c r="O165" i="1"/>
  <c r="C166" i="1"/>
  <c r="P166" i="1" s="1"/>
  <c r="L167" i="3" l="1"/>
  <c r="J167" i="3" s="1"/>
  <c r="R167" i="3"/>
  <c r="Y166" i="3"/>
  <c r="V166" i="3"/>
  <c r="W166" i="3"/>
  <c r="X166" i="3" s="1"/>
  <c r="U166" i="3"/>
  <c r="D167" i="3"/>
  <c r="I167" i="3" s="1"/>
  <c r="J166" i="1"/>
  <c r="K166" i="1" s="1"/>
  <c r="B166" i="1"/>
  <c r="L166" i="1" s="1"/>
  <c r="G166" i="1"/>
  <c r="N166" i="1" l="1"/>
  <c r="P167" i="3"/>
  <c r="Q167" i="3" s="1"/>
  <c r="C167" i="3"/>
  <c r="G167" i="3" s="1"/>
  <c r="K167" i="3" s="1"/>
  <c r="M167" i="3"/>
  <c r="I166" i="1"/>
  <c r="F167" i="1"/>
  <c r="H166" i="1"/>
  <c r="N167" i="3" l="1"/>
  <c r="O167" i="3"/>
  <c r="M167" i="1"/>
  <c r="D167" i="1"/>
  <c r="E167" i="1"/>
  <c r="S168" i="3" l="1"/>
  <c r="E168" i="3"/>
  <c r="H168" i="3"/>
  <c r="T167" i="3"/>
  <c r="C167" i="1"/>
  <c r="P167" i="1" s="1"/>
  <c r="S166" i="1"/>
  <c r="Q166" i="1"/>
  <c r="R166" i="1" s="1"/>
  <c r="O166" i="1"/>
  <c r="L168" i="3" l="1"/>
  <c r="J168" i="3" s="1"/>
  <c r="R168" i="3"/>
  <c r="Y167" i="3"/>
  <c r="V167" i="3"/>
  <c r="W167" i="3"/>
  <c r="X167" i="3" s="1"/>
  <c r="U167" i="3"/>
  <c r="D168" i="3"/>
  <c r="I168" i="3" s="1"/>
  <c r="J167" i="1"/>
  <c r="K167" i="1" s="1"/>
  <c r="G167" i="1"/>
  <c r="B167" i="1"/>
  <c r="L167" i="1" s="1"/>
  <c r="N167" i="1" l="1"/>
  <c r="P168" i="3"/>
  <c r="Q168" i="3" s="1"/>
  <c r="C168" i="3"/>
  <c r="G168" i="3" s="1"/>
  <c r="K168" i="3" s="1"/>
  <c r="M168" i="3"/>
  <c r="I167" i="1"/>
  <c r="F168" i="1"/>
  <c r="H167" i="1"/>
  <c r="O168" i="3" l="1"/>
  <c r="N168" i="3"/>
  <c r="M168" i="1"/>
  <c r="D168" i="1"/>
  <c r="E168" i="1"/>
  <c r="S169" i="3" l="1"/>
  <c r="E169" i="3"/>
  <c r="H169" i="3"/>
  <c r="T168" i="3"/>
  <c r="S167" i="1"/>
  <c r="Q167" i="1"/>
  <c r="R167" i="1" s="1"/>
  <c r="O167" i="1"/>
  <c r="C168" i="1"/>
  <c r="P168" i="1" s="1"/>
  <c r="L169" i="3" l="1"/>
  <c r="J169" i="3" s="1"/>
  <c r="R169" i="3"/>
  <c r="V168" i="3"/>
  <c r="Y168" i="3"/>
  <c r="W168" i="3"/>
  <c r="X168" i="3" s="1"/>
  <c r="U168" i="3"/>
  <c r="D169" i="3"/>
  <c r="I169" i="3" s="1"/>
  <c r="J168" i="1"/>
  <c r="K168" i="1" s="1"/>
  <c r="B168" i="1"/>
  <c r="L168" i="1" s="1"/>
  <c r="G168" i="1"/>
  <c r="N168" i="1" l="1"/>
  <c r="P169" i="3"/>
  <c r="Q169" i="3" s="1"/>
  <c r="C169" i="3"/>
  <c r="G169" i="3" s="1"/>
  <c r="K169" i="3" s="1"/>
  <c r="M169" i="3"/>
  <c r="I168" i="1"/>
  <c r="F169" i="1"/>
  <c r="H168" i="1"/>
  <c r="N169" i="3" l="1"/>
  <c r="O169" i="3"/>
  <c r="M169" i="1"/>
  <c r="D169" i="1"/>
  <c r="E169" i="1"/>
  <c r="E170" i="3" l="1"/>
  <c r="S170" i="3"/>
  <c r="H170" i="3"/>
  <c r="T169" i="3"/>
  <c r="S168" i="1"/>
  <c r="Q168" i="1"/>
  <c r="R168" i="1" s="1"/>
  <c r="O168" i="1"/>
  <c r="C169" i="1"/>
  <c r="P169" i="1" s="1"/>
  <c r="L170" i="3" l="1"/>
  <c r="J170" i="3" s="1"/>
  <c r="R170" i="3"/>
  <c r="Y169" i="3"/>
  <c r="V169" i="3"/>
  <c r="W169" i="3"/>
  <c r="X169" i="3" s="1"/>
  <c r="U169" i="3"/>
  <c r="D170" i="3"/>
  <c r="I170" i="3" s="1"/>
  <c r="J169" i="1"/>
  <c r="K169" i="1" s="1"/>
  <c r="G169" i="1"/>
  <c r="B169" i="1"/>
  <c r="L169" i="1" s="1"/>
  <c r="N169" i="1" l="1"/>
  <c r="P170" i="3"/>
  <c r="Q170" i="3" s="1"/>
  <c r="C170" i="3"/>
  <c r="G170" i="3" s="1"/>
  <c r="K170" i="3" s="1"/>
  <c r="M170" i="3"/>
  <c r="I169" i="1"/>
  <c r="F170" i="1"/>
  <c r="H169" i="1"/>
  <c r="O170" i="3" l="1"/>
  <c r="N170" i="3"/>
  <c r="M170" i="1"/>
  <c r="D170" i="1"/>
  <c r="E170" i="1"/>
  <c r="E171" i="3" l="1"/>
  <c r="S171" i="3"/>
  <c r="H171" i="3"/>
  <c r="T170" i="3"/>
  <c r="S169" i="1"/>
  <c r="Q169" i="1"/>
  <c r="R169" i="1" s="1"/>
  <c r="O169" i="1"/>
  <c r="C170" i="1"/>
  <c r="P170" i="1" s="1"/>
  <c r="L171" i="3" l="1"/>
  <c r="J171" i="3" s="1"/>
  <c r="R171" i="3"/>
  <c r="Y170" i="3"/>
  <c r="V170" i="3"/>
  <c r="W170" i="3"/>
  <c r="X170" i="3" s="1"/>
  <c r="U170" i="3"/>
  <c r="D171" i="3"/>
  <c r="I171" i="3" s="1"/>
  <c r="J170" i="1"/>
  <c r="K170" i="1" s="1"/>
  <c r="B170" i="1"/>
  <c r="L170" i="1" s="1"/>
  <c r="G170" i="1"/>
  <c r="N170" i="1" l="1"/>
  <c r="P171" i="3"/>
  <c r="Q171" i="3" s="1"/>
  <c r="C171" i="3"/>
  <c r="G171" i="3" s="1"/>
  <c r="K171" i="3" s="1"/>
  <c r="M171" i="3"/>
  <c r="I170" i="1"/>
  <c r="F171" i="1"/>
  <c r="H170" i="1"/>
  <c r="O171" i="3" l="1"/>
  <c r="N171" i="3"/>
  <c r="M171" i="1"/>
  <c r="D171" i="1"/>
  <c r="E171" i="1"/>
  <c r="S172" i="3" l="1"/>
  <c r="E172" i="3"/>
  <c r="H172" i="3"/>
  <c r="T171" i="3"/>
  <c r="S170" i="1"/>
  <c r="Q170" i="1"/>
  <c r="R170" i="1" s="1"/>
  <c r="O170" i="1"/>
  <c r="C171" i="1"/>
  <c r="P171" i="1" s="1"/>
  <c r="L172" i="3" l="1"/>
  <c r="J172" i="3" s="1"/>
  <c r="R172" i="3"/>
  <c r="V171" i="3"/>
  <c r="Y171" i="3"/>
  <c r="W171" i="3"/>
  <c r="X171" i="3" s="1"/>
  <c r="U171" i="3"/>
  <c r="D172" i="3"/>
  <c r="I172" i="3" s="1"/>
  <c r="J171" i="1"/>
  <c r="K171" i="1" s="1"/>
  <c r="G171" i="1"/>
  <c r="B171" i="1"/>
  <c r="L171" i="1" s="1"/>
  <c r="N171" i="1" l="1"/>
  <c r="P172" i="3"/>
  <c r="Q172" i="3" s="1"/>
  <c r="C172" i="3"/>
  <c r="M172" i="3"/>
  <c r="I171" i="1"/>
  <c r="F172" i="1"/>
  <c r="H171" i="1"/>
  <c r="G172" i="3" l="1"/>
  <c r="K172" i="3" s="1"/>
  <c r="N172" i="3"/>
  <c r="O172" i="3"/>
  <c r="M172" i="1"/>
  <c r="D172" i="1"/>
  <c r="E172" i="1"/>
  <c r="S173" i="3" l="1"/>
  <c r="E173" i="3"/>
  <c r="H173" i="3"/>
  <c r="T172" i="3"/>
  <c r="S171" i="1"/>
  <c r="Q171" i="1"/>
  <c r="R171" i="1" s="1"/>
  <c r="O171" i="1"/>
  <c r="C172" i="1"/>
  <c r="P172" i="1" s="1"/>
  <c r="L173" i="3" l="1"/>
  <c r="J173" i="3" s="1"/>
  <c r="R173" i="3"/>
  <c r="D173" i="3"/>
  <c r="I173" i="3" s="1"/>
  <c r="V172" i="3"/>
  <c r="Y172" i="3"/>
  <c r="W172" i="3"/>
  <c r="X172" i="3" s="1"/>
  <c r="U172" i="3"/>
  <c r="J172" i="1"/>
  <c r="K172" i="1" s="1"/>
  <c r="B172" i="1"/>
  <c r="L172" i="1" s="1"/>
  <c r="G172" i="1"/>
  <c r="N172" i="1" l="1"/>
  <c r="P173" i="3"/>
  <c r="Q173" i="3" s="1"/>
  <c r="M173" i="3"/>
  <c r="C173" i="3"/>
  <c r="G173" i="3" s="1"/>
  <c r="K173" i="3" s="1"/>
  <c r="I172" i="1"/>
  <c r="F173" i="1"/>
  <c r="H172" i="1"/>
  <c r="O173" i="3" l="1"/>
  <c r="N173" i="3"/>
  <c r="M173" i="1"/>
  <c r="D173" i="1"/>
  <c r="E173" i="1"/>
  <c r="E174" i="3" l="1"/>
  <c r="S174" i="3"/>
  <c r="H174" i="3"/>
  <c r="T173" i="3"/>
  <c r="S172" i="1"/>
  <c r="Q172" i="1"/>
  <c r="R172" i="1" s="1"/>
  <c r="O172" i="1"/>
  <c r="C173" i="1"/>
  <c r="P173" i="1" s="1"/>
  <c r="L174" i="3" l="1"/>
  <c r="J174" i="3" s="1"/>
  <c r="R174" i="3"/>
  <c r="Y173" i="3"/>
  <c r="V173" i="3"/>
  <c r="W173" i="3"/>
  <c r="X173" i="3" s="1"/>
  <c r="U173" i="3"/>
  <c r="D174" i="3"/>
  <c r="I174" i="3" s="1"/>
  <c r="J173" i="1"/>
  <c r="K173" i="1" s="1"/>
  <c r="G173" i="1"/>
  <c r="B173" i="1"/>
  <c r="L173" i="1" s="1"/>
  <c r="N173" i="1" l="1"/>
  <c r="P174" i="3"/>
  <c r="Q174" i="3" s="1"/>
  <c r="C174" i="3"/>
  <c r="G174" i="3" s="1"/>
  <c r="K174" i="3" s="1"/>
  <c r="M174" i="3"/>
  <c r="I173" i="1"/>
  <c r="F174" i="1"/>
  <c r="H173" i="1"/>
  <c r="O174" i="3" l="1"/>
  <c r="N174" i="3"/>
  <c r="M174" i="1"/>
  <c r="D174" i="1"/>
  <c r="E174" i="1"/>
  <c r="S175" i="3" l="1"/>
  <c r="E175" i="3"/>
  <c r="H175" i="3"/>
  <c r="T174" i="3"/>
  <c r="S173" i="1"/>
  <c r="Q173" i="1"/>
  <c r="R173" i="1" s="1"/>
  <c r="O173" i="1"/>
  <c r="C174" i="1"/>
  <c r="P174" i="1" s="1"/>
  <c r="L175" i="3" l="1"/>
  <c r="J175" i="3" s="1"/>
  <c r="R175" i="3"/>
  <c r="Y174" i="3"/>
  <c r="V174" i="3"/>
  <c r="W174" i="3"/>
  <c r="X174" i="3" s="1"/>
  <c r="U174" i="3"/>
  <c r="D175" i="3"/>
  <c r="I175" i="3" s="1"/>
  <c r="J174" i="1"/>
  <c r="K174" i="1" s="1"/>
  <c r="B174" i="1"/>
  <c r="L174" i="1" s="1"/>
  <c r="G174" i="1"/>
  <c r="N174" i="1" l="1"/>
  <c r="P175" i="3"/>
  <c r="Q175" i="3" s="1"/>
  <c r="C175" i="3"/>
  <c r="G175" i="3" s="1"/>
  <c r="K175" i="3" s="1"/>
  <c r="M175" i="3"/>
  <c r="I174" i="1"/>
  <c r="F175" i="1"/>
  <c r="H174" i="1"/>
  <c r="O175" i="3" l="1"/>
  <c r="N175" i="3"/>
  <c r="M175" i="1"/>
  <c r="D175" i="1"/>
  <c r="E175" i="1"/>
  <c r="S176" i="3" l="1"/>
  <c r="E176" i="3"/>
  <c r="H176" i="3"/>
  <c r="T175" i="3"/>
  <c r="S174" i="1"/>
  <c r="Q174" i="1"/>
  <c r="R174" i="1" s="1"/>
  <c r="O174" i="1"/>
  <c r="C175" i="1"/>
  <c r="P175" i="1" s="1"/>
  <c r="L176" i="3" l="1"/>
  <c r="J176" i="3" s="1"/>
  <c r="R176" i="3"/>
  <c r="V175" i="3"/>
  <c r="Y175" i="3"/>
  <c r="W175" i="3"/>
  <c r="X175" i="3" s="1"/>
  <c r="U175" i="3"/>
  <c r="D176" i="3"/>
  <c r="I176" i="3" s="1"/>
  <c r="J175" i="1"/>
  <c r="K175" i="1" s="1"/>
  <c r="G175" i="1"/>
  <c r="B175" i="1"/>
  <c r="L175" i="1" s="1"/>
  <c r="N175" i="1" l="1"/>
  <c r="P176" i="3"/>
  <c r="Q176" i="3" s="1"/>
  <c r="M176" i="3"/>
  <c r="C176" i="3"/>
  <c r="G176" i="3" s="1"/>
  <c r="K176" i="3" s="1"/>
  <c r="I175" i="1"/>
  <c r="F176" i="1"/>
  <c r="H175" i="1"/>
  <c r="N176" i="3" l="1"/>
  <c r="O176" i="3"/>
  <c r="M176" i="1"/>
  <c r="D176" i="1"/>
  <c r="E176" i="1"/>
  <c r="S177" i="3" l="1"/>
  <c r="E177" i="3"/>
  <c r="H177" i="3"/>
  <c r="T176" i="3"/>
  <c r="S175" i="1"/>
  <c r="Q175" i="1"/>
  <c r="R175" i="1" s="1"/>
  <c r="O175" i="1"/>
  <c r="C176" i="1"/>
  <c r="P176" i="1" s="1"/>
  <c r="L177" i="3" l="1"/>
  <c r="J177" i="3" s="1"/>
  <c r="R177" i="3"/>
  <c r="V176" i="3"/>
  <c r="Y176" i="3"/>
  <c r="W176" i="3"/>
  <c r="X176" i="3" s="1"/>
  <c r="U176" i="3"/>
  <c r="D177" i="3"/>
  <c r="I177" i="3" s="1"/>
  <c r="J176" i="1"/>
  <c r="K176" i="1" s="1"/>
  <c r="B176" i="1"/>
  <c r="L176" i="1" s="1"/>
  <c r="G176" i="1"/>
  <c r="N176" i="1" l="1"/>
  <c r="P177" i="3"/>
  <c r="Q177" i="3" s="1"/>
  <c r="C177" i="3"/>
  <c r="G177" i="3" s="1"/>
  <c r="K177" i="3" s="1"/>
  <c r="M177" i="3"/>
  <c r="I176" i="1"/>
  <c r="F177" i="1"/>
  <c r="H176" i="1"/>
  <c r="N177" i="3" l="1"/>
  <c r="O177" i="3"/>
  <c r="M177" i="1"/>
  <c r="D177" i="1"/>
  <c r="E177" i="1"/>
  <c r="E178" i="3" l="1"/>
  <c r="S178" i="3"/>
  <c r="H178" i="3"/>
  <c r="T177" i="3"/>
  <c r="S176" i="1"/>
  <c r="Q176" i="1"/>
  <c r="R176" i="1" s="1"/>
  <c r="O176" i="1"/>
  <c r="C177" i="1"/>
  <c r="P177" i="1" s="1"/>
  <c r="L178" i="3" l="1"/>
  <c r="J178" i="3" s="1"/>
  <c r="R178" i="3"/>
  <c r="Y177" i="3"/>
  <c r="V177" i="3"/>
  <c r="W177" i="3"/>
  <c r="X177" i="3" s="1"/>
  <c r="U177" i="3"/>
  <c r="D178" i="3"/>
  <c r="I178" i="3" s="1"/>
  <c r="J177" i="1"/>
  <c r="K177" i="1" s="1"/>
  <c r="G177" i="1"/>
  <c r="B177" i="1"/>
  <c r="L177" i="1" s="1"/>
  <c r="N177" i="1" l="1"/>
  <c r="P178" i="3"/>
  <c r="Q178" i="3" s="1"/>
  <c r="C178" i="3"/>
  <c r="G178" i="3" s="1"/>
  <c r="K178" i="3" s="1"/>
  <c r="M178" i="3"/>
  <c r="I177" i="1"/>
  <c r="F178" i="1"/>
  <c r="H177" i="1"/>
  <c r="O178" i="3" l="1"/>
  <c r="N178" i="3"/>
  <c r="M178" i="1"/>
  <c r="D178" i="1"/>
  <c r="E178" i="1"/>
  <c r="E179" i="3" l="1"/>
  <c r="S179" i="3"/>
  <c r="H179" i="3"/>
  <c r="T178" i="3"/>
  <c r="S177" i="1"/>
  <c r="Q177" i="1"/>
  <c r="R177" i="1" s="1"/>
  <c r="O177" i="1"/>
  <c r="C178" i="1"/>
  <c r="P178" i="1" s="1"/>
  <c r="L179" i="3" l="1"/>
  <c r="J179" i="3" s="1"/>
  <c r="R179" i="3"/>
  <c r="Y178" i="3"/>
  <c r="V178" i="3"/>
  <c r="W178" i="3"/>
  <c r="X178" i="3" s="1"/>
  <c r="U178" i="3"/>
  <c r="D179" i="3"/>
  <c r="I179" i="3" s="1"/>
  <c r="J178" i="1"/>
  <c r="K178" i="1" s="1"/>
  <c r="B178" i="1"/>
  <c r="L178" i="1" s="1"/>
  <c r="G178" i="1"/>
  <c r="N178" i="1" l="1"/>
  <c r="P179" i="3"/>
  <c r="Q179" i="3" s="1"/>
  <c r="C179" i="3"/>
  <c r="G179" i="3" s="1"/>
  <c r="K179" i="3" s="1"/>
  <c r="M179" i="3"/>
  <c r="I178" i="1"/>
  <c r="F179" i="1"/>
  <c r="H178" i="1"/>
  <c r="O179" i="3" l="1"/>
  <c r="N179" i="3"/>
  <c r="M179" i="1"/>
  <c r="D179" i="1"/>
  <c r="E179" i="1"/>
  <c r="S180" i="3" l="1"/>
  <c r="E180" i="3"/>
  <c r="H180" i="3"/>
  <c r="T179" i="3"/>
  <c r="S178" i="1"/>
  <c r="Q178" i="1"/>
  <c r="R178" i="1" s="1"/>
  <c r="O178" i="1"/>
  <c r="C179" i="1"/>
  <c r="P179" i="1" s="1"/>
  <c r="L180" i="3" l="1"/>
  <c r="J180" i="3" s="1"/>
  <c r="R180" i="3"/>
  <c r="D180" i="3"/>
  <c r="I180" i="3" s="1"/>
  <c r="V179" i="3"/>
  <c r="Y179" i="3"/>
  <c r="W179" i="3"/>
  <c r="X179" i="3" s="1"/>
  <c r="U179" i="3"/>
  <c r="J179" i="1"/>
  <c r="K179" i="1" s="1"/>
  <c r="G179" i="1"/>
  <c r="B179" i="1"/>
  <c r="L179" i="1" s="1"/>
  <c r="N179" i="1" l="1"/>
  <c r="P180" i="3"/>
  <c r="Q180" i="3" s="1"/>
  <c r="M180" i="3"/>
  <c r="C180" i="3"/>
  <c r="G180" i="3" s="1"/>
  <c r="K180" i="3" s="1"/>
  <c r="I179" i="1"/>
  <c r="F180" i="1"/>
  <c r="H179" i="1"/>
  <c r="N180" i="3" l="1"/>
  <c r="O180" i="3"/>
  <c r="M180" i="1"/>
  <c r="D180" i="1"/>
  <c r="E180" i="1"/>
  <c r="S181" i="3" l="1"/>
  <c r="E181" i="3"/>
  <c r="H181" i="3"/>
  <c r="T180" i="3"/>
  <c r="S179" i="1"/>
  <c r="Q179" i="1"/>
  <c r="R179" i="1" s="1"/>
  <c r="O179" i="1"/>
  <c r="C180" i="1"/>
  <c r="P180" i="1" s="1"/>
  <c r="L181" i="3" l="1"/>
  <c r="J181" i="3" s="1"/>
  <c r="R181" i="3"/>
  <c r="V180" i="3"/>
  <c r="Y180" i="3"/>
  <c r="W180" i="3"/>
  <c r="X180" i="3" s="1"/>
  <c r="U180" i="3"/>
  <c r="D181" i="3"/>
  <c r="I181" i="3" s="1"/>
  <c r="J180" i="1"/>
  <c r="K180" i="1" s="1"/>
  <c r="B180" i="1"/>
  <c r="L180" i="1" s="1"/>
  <c r="G180" i="1"/>
  <c r="N180" i="1" l="1"/>
  <c r="P181" i="3"/>
  <c r="Q181" i="3" s="1"/>
  <c r="C181" i="3"/>
  <c r="M181" i="3"/>
  <c r="I180" i="1"/>
  <c r="F181" i="1"/>
  <c r="H180" i="1"/>
  <c r="G181" i="3" l="1"/>
  <c r="K181" i="3" s="1"/>
  <c r="N181" i="3"/>
  <c r="O181" i="3"/>
  <c r="M181" i="1"/>
  <c r="D181" i="1"/>
  <c r="E181" i="1"/>
  <c r="E182" i="3" l="1"/>
  <c r="S182" i="3"/>
  <c r="H182" i="3"/>
  <c r="T181" i="3"/>
  <c r="S180" i="1"/>
  <c r="Q180" i="1"/>
  <c r="R180" i="1" s="1"/>
  <c r="O180" i="1"/>
  <c r="C181" i="1"/>
  <c r="P181" i="1" s="1"/>
  <c r="L182" i="3" l="1"/>
  <c r="J182" i="3" s="1"/>
  <c r="R182" i="3"/>
  <c r="Y181" i="3"/>
  <c r="V181" i="3"/>
  <c r="W181" i="3"/>
  <c r="X181" i="3" s="1"/>
  <c r="U181" i="3"/>
  <c r="D182" i="3"/>
  <c r="I182" i="3" s="1"/>
  <c r="J181" i="1"/>
  <c r="K181" i="1" s="1"/>
  <c r="G181" i="1"/>
  <c r="B181" i="1"/>
  <c r="L181" i="1" s="1"/>
  <c r="N181" i="1" l="1"/>
  <c r="P182" i="3"/>
  <c r="Q182" i="3" s="1"/>
  <c r="C182" i="3"/>
  <c r="G182" i="3" s="1"/>
  <c r="K182" i="3" s="1"/>
  <c r="M182" i="3"/>
  <c r="I181" i="1"/>
  <c r="F182" i="1"/>
  <c r="H181" i="1"/>
  <c r="O182" i="3" l="1"/>
  <c r="N182" i="3"/>
  <c r="M182" i="1"/>
  <c r="D182" i="1"/>
  <c r="E182" i="1"/>
  <c r="E183" i="3" l="1"/>
  <c r="S183" i="3"/>
  <c r="H183" i="3"/>
  <c r="T182" i="3"/>
  <c r="S181" i="1"/>
  <c r="Q181" i="1"/>
  <c r="R181" i="1" s="1"/>
  <c r="O181" i="1"/>
  <c r="C182" i="1"/>
  <c r="P182" i="1" s="1"/>
  <c r="L183" i="3" l="1"/>
  <c r="J183" i="3" s="1"/>
  <c r="R183" i="3"/>
  <c r="Y182" i="3"/>
  <c r="V182" i="3"/>
  <c r="W182" i="3"/>
  <c r="X182" i="3" s="1"/>
  <c r="U182" i="3"/>
  <c r="D183" i="3"/>
  <c r="I183" i="3" s="1"/>
  <c r="J182" i="1"/>
  <c r="K182" i="1" s="1"/>
  <c r="B182" i="1"/>
  <c r="L182" i="1" s="1"/>
  <c r="G182" i="1"/>
  <c r="N182" i="1" l="1"/>
  <c r="P183" i="3"/>
  <c r="Q183" i="3" s="1"/>
  <c r="C183" i="3"/>
  <c r="G183" i="3" s="1"/>
  <c r="K183" i="3" s="1"/>
  <c r="M183" i="3"/>
  <c r="I182" i="1"/>
  <c r="F183" i="1"/>
  <c r="H182" i="1"/>
  <c r="O183" i="3" l="1"/>
  <c r="N183" i="3"/>
  <c r="M183" i="1"/>
  <c r="D183" i="1"/>
  <c r="E183" i="1"/>
  <c r="S184" i="3" l="1"/>
  <c r="E184" i="3"/>
  <c r="H184" i="3"/>
  <c r="T183" i="3"/>
  <c r="C183" i="1"/>
  <c r="P183" i="1" s="1"/>
  <c r="S182" i="1"/>
  <c r="Q182" i="1"/>
  <c r="R182" i="1" s="1"/>
  <c r="O182" i="1"/>
  <c r="L184" i="3" l="1"/>
  <c r="J184" i="3" s="1"/>
  <c r="R184" i="3"/>
  <c r="V183" i="3"/>
  <c r="Y183" i="3"/>
  <c r="W183" i="3"/>
  <c r="X183" i="3" s="1"/>
  <c r="U183" i="3"/>
  <c r="D184" i="3"/>
  <c r="I184" i="3" s="1"/>
  <c r="J183" i="1"/>
  <c r="K183" i="1" s="1"/>
  <c r="G183" i="1"/>
  <c r="B183" i="1"/>
  <c r="L183" i="1" s="1"/>
  <c r="N183" i="1" l="1"/>
  <c r="P184" i="3"/>
  <c r="Q184" i="3" s="1"/>
  <c r="C184" i="3"/>
  <c r="G184" i="3" s="1"/>
  <c r="K184" i="3" s="1"/>
  <c r="M184" i="3"/>
  <c r="I183" i="1"/>
  <c r="F184" i="1"/>
  <c r="H183" i="1"/>
  <c r="N184" i="3" l="1"/>
  <c r="O184" i="3"/>
  <c r="M184" i="1"/>
  <c r="D184" i="1"/>
  <c r="E184" i="1"/>
  <c r="E185" i="3" l="1"/>
  <c r="S185" i="3"/>
  <c r="H185" i="3"/>
  <c r="T184" i="3"/>
  <c r="S183" i="1"/>
  <c r="Q183" i="1"/>
  <c r="R183" i="1" s="1"/>
  <c r="O183" i="1"/>
  <c r="C184" i="1"/>
  <c r="P184" i="1" s="1"/>
  <c r="L185" i="3" l="1"/>
  <c r="J185" i="3" s="1"/>
  <c r="R185" i="3"/>
  <c r="V184" i="3"/>
  <c r="Y184" i="3"/>
  <c r="W184" i="3"/>
  <c r="X184" i="3" s="1"/>
  <c r="U184" i="3"/>
  <c r="D185" i="3"/>
  <c r="I185" i="3" s="1"/>
  <c r="J184" i="1"/>
  <c r="K184" i="1" s="1"/>
  <c r="G184" i="1"/>
  <c r="B184" i="1"/>
  <c r="L184" i="1" s="1"/>
  <c r="N184" i="1" l="1"/>
  <c r="P185" i="3"/>
  <c r="Q185" i="3" s="1"/>
  <c r="C185" i="3"/>
  <c r="G185" i="3" s="1"/>
  <c r="K185" i="3" s="1"/>
  <c r="M185" i="3"/>
  <c r="I184" i="1"/>
  <c r="F185" i="1"/>
  <c r="H184" i="1"/>
  <c r="N185" i="3" l="1"/>
  <c r="O185" i="3"/>
  <c r="M185" i="1"/>
  <c r="D185" i="1"/>
  <c r="E185" i="1"/>
  <c r="S186" i="3" l="1"/>
  <c r="E186" i="3"/>
  <c r="H186" i="3"/>
  <c r="T185" i="3"/>
  <c r="C185" i="1"/>
  <c r="P185" i="1" s="1"/>
  <c r="S184" i="1"/>
  <c r="Q184" i="1"/>
  <c r="R184" i="1" s="1"/>
  <c r="O184" i="1"/>
  <c r="L186" i="3" l="1"/>
  <c r="J186" i="3" s="1"/>
  <c r="R186" i="3"/>
  <c r="V185" i="3"/>
  <c r="Y185" i="3"/>
  <c r="W185" i="3"/>
  <c r="X185" i="3" s="1"/>
  <c r="U185" i="3"/>
  <c r="D186" i="3"/>
  <c r="I186" i="3" s="1"/>
  <c r="J185" i="1"/>
  <c r="K185" i="1" s="1"/>
  <c r="G185" i="1"/>
  <c r="B185" i="1"/>
  <c r="L185" i="1" s="1"/>
  <c r="N185" i="1" l="1"/>
  <c r="P186" i="3"/>
  <c r="Q186" i="3" s="1"/>
  <c r="C186" i="3"/>
  <c r="G186" i="3" s="1"/>
  <c r="K186" i="3" s="1"/>
  <c r="M186" i="3"/>
  <c r="F186" i="1"/>
  <c r="I185" i="1"/>
  <c r="H185" i="1"/>
  <c r="O186" i="3" l="1"/>
  <c r="N186" i="3"/>
  <c r="M186" i="1"/>
  <c r="D186" i="1"/>
  <c r="E186" i="1"/>
  <c r="E187" i="3" l="1"/>
  <c r="S187" i="3"/>
  <c r="H187" i="3"/>
  <c r="T186" i="3"/>
  <c r="S185" i="1"/>
  <c r="Q185" i="1"/>
  <c r="R185" i="1" s="1"/>
  <c r="O185" i="1"/>
  <c r="C186" i="1"/>
  <c r="P186" i="1" s="1"/>
  <c r="L187" i="3" l="1"/>
  <c r="J187" i="3" s="1"/>
  <c r="R187" i="3"/>
  <c r="V186" i="3"/>
  <c r="Y186" i="3"/>
  <c r="W186" i="3"/>
  <c r="X186" i="3" s="1"/>
  <c r="U186" i="3"/>
  <c r="D187" i="3"/>
  <c r="I187" i="3" s="1"/>
  <c r="J186" i="1"/>
  <c r="K186" i="1" s="1"/>
  <c r="G186" i="1"/>
  <c r="B186" i="1"/>
  <c r="L186" i="1" s="1"/>
  <c r="N186" i="1" l="1"/>
  <c r="P187" i="3"/>
  <c r="Q187" i="3" s="1"/>
  <c r="C187" i="3"/>
  <c r="G187" i="3" s="1"/>
  <c r="K187" i="3" s="1"/>
  <c r="M187" i="3"/>
  <c r="I186" i="1"/>
  <c r="F187" i="1"/>
  <c r="H186" i="1"/>
  <c r="O187" i="3" l="1"/>
  <c r="N187" i="3"/>
  <c r="D187" i="1"/>
  <c r="M187" i="1"/>
  <c r="E187" i="1"/>
  <c r="S188" i="3" l="1"/>
  <c r="E188" i="3"/>
  <c r="H188" i="3"/>
  <c r="T187" i="3"/>
  <c r="S186" i="1"/>
  <c r="Q186" i="1"/>
  <c r="R186" i="1" s="1"/>
  <c r="O186" i="1"/>
  <c r="C187" i="1"/>
  <c r="P187" i="1" s="1"/>
  <c r="L188" i="3" l="1"/>
  <c r="J188" i="3" s="1"/>
  <c r="R188" i="3"/>
  <c r="V187" i="3"/>
  <c r="Y187" i="3"/>
  <c r="W187" i="3"/>
  <c r="X187" i="3" s="1"/>
  <c r="U187" i="3"/>
  <c r="D188" i="3"/>
  <c r="I188" i="3" s="1"/>
  <c r="J187" i="1"/>
  <c r="K187" i="1" s="1"/>
  <c r="B187" i="1"/>
  <c r="L187" i="1" s="1"/>
  <c r="G187" i="1"/>
  <c r="N187" i="1" l="1"/>
  <c r="P188" i="3"/>
  <c r="Q188" i="3" s="1"/>
  <c r="C188" i="3"/>
  <c r="G188" i="3" s="1"/>
  <c r="K188" i="3" s="1"/>
  <c r="M188" i="3"/>
  <c r="F188" i="1"/>
  <c r="H187" i="1"/>
  <c r="I187" i="1"/>
  <c r="O188" i="3" l="1"/>
  <c r="N188" i="3"/>
  <c r="M188" i="1"/>
  <c r="D188" i="1"/>
  <c r="E188" i="1"/>
  <c r="S189" i="3" l="1"/>
  <c r="E189" i="3"/>
  <c r="H189" i="3"/>
  <c r="T188" i="3"/>
  <c r="S187" i="1"/>
  <c r="Q187" i="1"/>
  <c r="R187" i="1" s="1"/>
  <c r="O187" i="1"/>
  <c r="C188" i="1"/>
  <c r="P188" i="1" s="1"/>
  <c r="L189" i="3" l="1"/>
  <c r="J189" i="3" s="1"/>
  <c r="R189" i="3"/>
  <c r="Y188" i="3"/>
  <c r="V188" i="3"/>
  <c r="W188" i="3"/>
  <c r="X188" i="3" s="1"/>
  <c r="U188" i="3"/>
  <c r="D189" i="3"/>
  <c r="I189" i="3" s="1"/>
  <c r="J188" i="1"/>
  <c r="K188" i="1" s="1"/>
  <c r="G188" i="1"/>
  <c r="B188" i="1"/>
  <c r="L188" i="1" s="1"/>
  <c r="N188" i="1" l="1"/>
  <c r="P189" i="3"/>
  <c r="Q189" i="3" s="1"/>
  <c r="C189" i="3"/>
  <c r="G189" i="3" s="1"/>
  <c r="K189" i="3" s="1"/>
  <c r="M189" i="3"/>
  <c r="I188" i="1"/>
  <c r="F189" i="1"/>
  <c r="H188" i="1"/>
  <c r="N189" i="3" l="1"/>
  <c r="O189" i="3"/>
  <c r="D189" i="1"/>
  <c r="M189" i="1"/>
  <c r="E189" i="1"/>
  <c r="S190" i="3" l="1"/>
  <c r="E190" i="3"/>
  <c r="H190" i="3"/>
  <c r="T189" i="3"/>
  <c r="S188" i="1"/>
  <c r="Q188" i="1"/>
  <c r="R188" i="1" s="1"/>
  <c r="O188" i="1"/>
  <c r="C189" i="1"/>
  <c r="P189" i="1" s="1"/>
  <c r="L190" i="3" l="1"/>
  <c r="J190" i="3" s="1"/>
  <c r="R190" i="3"/>
  <c r="V189" i="3"/>
  <c r="Y189" i="3"/>
  <c r="W189" i="3"/>
  <c r="X189" i="3" s="1"/>
  <c r="U189" i="3"/>
  <c r="D190" i="3"/>
  <c r="I190" i="3" s="1"/>
  <c r="J189" i="1"/>
  <c r="K189" i="1" s="1"/>
  <c r="G189" i="1"/>
  <c r="B189" i="1"/>
  <c r="L189" i="1" s="1"/>
  <c r="N189" i="1" l="1"/>
  <c r="P190" i="3"/>
  <c r="Q190" i="3" s="1"/>
  <c r="C190" i="3"/>
  <c r="M190" i="3"/>
  <c r="F190" i="1"/>
  <c r="H189" i="1"/>
  <c r="I189" i="1"/>
  <c r="G190" i="3" l="1"/>
  <c r="K190" i="3" s="1"/>
  <c r="O190" i="3"/>
  <c r="N190" i="3"/>
  <c r="M190" i="1"/>
  <c r="D190" i="1"/>
  <c r="E190" i="1"/>
  <c r="E191" i="3" l="1"/>
  <c r="S191" i="3"/>
  <c r="H191" i="3"/>
  <c r="T190" i="3"/>
  <c r="S189" i="1"/>
  <c r="Q189" i="1"/>
  <c r="R189" i="1" s="1"/>
  <c r="O189" i="1"/>
  <c r="C190" i="1"/>
  <c r="P190" i="1" s="1"/>
  <c r="L191" i="3" l="1"/>
  <c r="J191" i="3" s="1"/>
  <c r="R191" i="3"/>
  <c r="Y190" i="3"/>
  <c r="V190" i="3"/>
  <c r="W190" i="3"/>
  <c r="X190" i="3" s="1"/>
  <c r="U190" i="3"/>
  <c r="D191" i="3"/>
  <c r="I191" i="3" s="1"/>
  <c r="J190" i="1"/>
  <c r="K190" i="1" s="1"/>
  <c r="B190" i="1"/>
  <c r="L190" i="1" s="1"/>
  <c r="G190" i="1"/>
  <c r="N190" i="1" l="1"/>
  <c r="P191" i="3"/>
  <c r="Q191" i="3" s="1"/>
  <c r="C191" i="3"/>
  <c r="G191" i="3" s="1"/>
  <c r="K191" i="3" s="1"/>
  <c r="M191" i="3"/>
  <c r="I190" i="1"/>
  <c r="F191" i="1"/>
  <c r="H190" i="1"/>
  <c r="O191" i="3" l="1"/>
  <c r="N191" i="3"/>
  <c r="D191" i="1"/>
  <c r="M191" i="1"/>
  <c r="E191" i="1"/>
  <c r="S192" i="3" l="1"/>
  <c r="E192" i="3"/>
  <c r="H192" i="3"/>
  <c r="T191" i="3"/>
  <c r="S190" i="1"/>
  <c r="Q190" i="1"/>
  <c r="R190" i="1" s="1"/>
  <c r="O190" i="1"/>
  <c r="C191" i="1"/>
  <c r="P191" i="1" s="1"/>
  <c r="L192" i="3" l="1"/>
  <c r="J192" i="3" s="1"/>
  <c r="R192" i="3"/>
  <c r="Y191" i="3"/>
  <c r="V191" i="3"/>
  <c r="W191" i="3"/>
  <c r="X191" i="3" s="1"/>
  <c r="U191" i="3"/>
  <c r="D192" i="3"/>
  <c r="I192" i="3" s="1"/>
  <c r="J191" i="1"/>
  <c r="K191" i="1" s="1"/>
  <c r="G191" i="1"/>
  <c r="B191" i="1"/>
  <c r="L191" i="1" s="1"/>
  <c r="N191" i="1" l="1"/>
  <c r="P192" i="3"/>
  <c r="Q192" i="3" s="1"/>
  <c r="C192" i="3"/>
  <c r="G192" i="3" s="1"/>
  <c r="K192" i="3" s="1"/>
  <c r="M192" i="3"/>
  <c r="F192" i="1"/>
  <c r="H191" i="1"/>
  <c r="I191" i="1"/>
  <c r="O192" i="3" l="1"/>
  <c r="N192" i="3"/>
  <c r="M192" i="1"/>
  <c r="D192" i="1"/>
  <c r="E192" i="1"/>
  <c r="S193" i="3" l="1"/>
  <c r="E193" i="3"/>
  <c r="H193" i="3"/>
  <c r="T192" i="3"/>
  <c r="S191" i="1"/>
  <c r="Q191" i="1"/>
  <c r="R191" i="1" s="1"/>
  <c r="O191" i="1"/>
  <c r="C192" i="1"/>
  <c r="P192" i="1" s="1"/>
  <c r="L193" i="3" l="1"/>
  <c r="J193" i="3" s="1"/>
  <c r="R193" i="3"/>
  <c r="D193" i="3"/>
  <c r="I193" i="3" s="1"/>
  <c r="Y192" i="3"/>
  <c r="V192" i="3"/>
  <c r="W192" i="3"/>
  <c r="X192" i="3" s="1"/>
  <c r="U192" i="3"/>
  <c r="J192" i="1"/>
  <c r="K192" i="1" s="1"/>
  <c r="B192" i="1"/>
  <c r="L192" i="1" s="1"/>
  <c r="G192" i="1"/>
  <c r="N192" i="1" l="1"/>
  <c r="P193" i="3"/>
  <c r="Q193" i="3" s="1"/>
  <c r="C193" i="3"/>
  <c r="G193" i="3" s="1"/>
  <c r="K193" i="3" s="1"/>
  <c r="M193" i="3"/>
  <c r="I192" i="1"/>
  <c r="F193" i="1"/>
  <c r="H192" i="1"/>
  <c r="N193" i="3" l="1"/>
  <c r="O193" i="3"/>
  <c r="D193" i="1"/>
  <c r="M193" i="1"/>
  <c r="E193" i="1"/>
  <c r="S194" i="3" l="1"/>
  <c r="E194" i="3"/>
  <c r="H194" i="3"/>
  <c r="T193" i="3"/>
  <c r="S192" i="1"/>
  <c r="Q192" i="1"/>
  <c r="R192" i="1" s="1"/>
  <c r="O192" i="1"/>
  <c r="C193" i="1"/>
  <c r="P193" i="1" s="1"/>
  <c r="L194" i="3" l="1"/>
  <c r="J194" i="3" s="1"/>
  <c r="R194" i="3"/>
  <c r="V193" i="3"/>
  <c r="Y193" i="3"/>
  <c r="W193" i="3"/>
  <c r="X193" i="3" s="1"/>
  <c r="U193" i="3"/>
  <c r="D194" i="3"/>
  <c r="I194" i="3" s="1"/>
  <c r="J193" i="1"/>
  <c r="K193" i="1" s="1"/>
  <c r="G193" i="1"/>
  <c r="B193" i="1"/>
  <c r="L193" i="1" s="1"/>
  <c r="N193" i="1" l="1"/>
  <c r="P194" i="3"/>
  <c r="Q194" i="3" s="1"/>
  <c r="C194" i="3"/>
  <c r="G194" i="3" s="1"/>
  <c r="K194" i="3" s="1"/>
  <c r="M194" i="3"/>
  <c r="F194" i="1"/>
  <c r="H193" i="1"/>
  <c r="I193" i="1"/>
  <c r="O194" i="3" l="1"/>
  <c r="N194" i="3"/>
  <c r="M194" i="1"/>
  <c r="D194" i="1"/>
  <c r="E194" i="1"/>
  <c r="E195" i="3" l="1"/>
  <c r="S195" i="3"/>
  <c r="H195" i="3"/>
  <c r="T194" i="3"/>
  <c r="S193" i="1"/>
  <c r="Q193" i="1"/>
  <c r="R193" i="1" s="1"/>
  <c r="O193" i="1"/>
  <c r="C194" i="1"/>
  <c r="P194" i="1" s="1"/>
  <c r="L195" i="3" l="1"/>
  <c r="J195" i="3" s="1"/>
  <c r="R195" i="3"/>
  <c r="Y194" i="3"/>
  <c r="V194" i="3"/>
  <c r="W194" i="3"/>
  <c r="X194" i="3" s="1"/>
  <c r="U194" i="3"/>
  <c r="D195" i="3"/>
  <c r="I195" i="3" s="1"/>
  <c r="J194" i="1"/>
  <c r="K194" i="1" s="1"/>
  <c r="B194" i="1"/>
  <c r="L194" i="1" s="1"/>
  <c r="G194" i="1"/>
  <c r="N194" i="1" l="1"/>
  <c r="P195" i="3"/>
  <c r="Q195" i="3" s="1"/>
  <c r="C195" i="3"/>
  <c r="G195" i="3" s="1"/>
  <c r="K195" i="3" s="1"/>
  <c r="M195" i="3"/>
  <c r="I194" i="1"/>
  <c r="F195" i="1"/>
  <c r="H194" i="1"/>
  <c r="O195" i="3" l="1"/>
  <c r="N195" i="3"/>
  <c r="D195" i="1"/>
  <c r="M195" i="1"/>
  <c r="E195" i="1"/>
  <c r="S196" i="3" l="1"/>
  <c r="E196" i="3"/>
  <c r="H196" i="3"/>
  <c r="T195" i="3"/>
  <c r="C195" i="1"/>
  <c r="P195" i="1" s="1"/>
  <c r="S194" i="1"/>
  <c r="Q194" i="1"/>
  <c r="R194" i="1" s="1"/>
  <c r="O194" i="1"/>
  <c r="L196" i="3" l="1"/>
  <c r="J196" i="3" s="1"/>
  <c r="R196" i="3"/>
  <c r="Y195" i="3"/>
  <c r="V195" i="3"/>
  <c r="W195" i="3"/>
  <c r="X195" i="3" s="1"/>
  <c r="U195" i="3"/>
  <c r="D196" i="3"/>
  <c r="I196" i="3" s="1"/>
  <c r="J195" i="1"/>
  <c r="K195" i="1" s="1"/>
  <c r="B195" i="1"/>
  <c r="L195" i="1" s="1"/>
  <c r="G195" i="1"/>
  <c r="N195" i="1" l="1"/>
  <c r="P196" i="3"/>
  <c r="Q196" i="3" s="1"/>
  <c r="C196" i="3"/>
  <c r="G196" i="3" s="1"/>
  <c r="K196" i="3" s="1"/>
  <c r="M196" i="3"/>
  <c r="F196" i="1"/>
  <c r="H195" i="1"/>
  <c r="I195" i="1"/>
  <c r="O196" i="3" l="1"/>
  <c r="N196" i="3"/>
  <c r="M196" i="1"/>
  <c r="D196" i="1"/>
  <c r="E196" i="1"/>
  <c r="S197" i="3" l="1"/>
  <c r="E197" i="3"/>
  <c r="H197" i="3"/>
  <c r="T196" i="3"/>
  <c r="C196" i="1"/>
  <c r="P196" i="1" s="1"/>
  <c r="S195" i="1"/>
  <c r="Q195" i="1"/>
  <c r="R195" i="1" s="1"/>
  <c r="O195" i="1"/>
  <c r="L197" i="3" l="1"/>
  <c r="J197" i="3" s="1"/>
  <c r="R197" i="3"/>
  <c r="D197" i="3"/>
  <c r="I197" i="3" s="1"/>
  <c r="Y196" i="3"/>
  <c r="V196" i="3"/>
  <c r="W196" i="3"/>
  <c r="X196" i="3" s="1"/>
  <c r="U196" i="3"/>
  <c r="J196" i="1"/>
  <c r="K196" i="1" s="1"/>
  <c r="B196" i="1"/>
  <c r="L196" i="1" s="1"/>
  <c r="G196" i="1"/>
  <c r="N196" i="1" l="1"/>
  <c r="P197" i="3"/>
  <c r="Q197" i="3" s="1"/>
  <c r="C197" i="3"/>
  <c r="G197" i="3" s="1"/>
  <c r="K197" i="3" s="1"/>
  <c r="M197" i="3"/>
  <c r="I196" i="1"/>
  <c r="F197" i="1"/>
  <c r="H196" i="1"/>
  <c r="N197" i="3" l="1"/>
  <c r="O197" i="3"/>
  <c r="D197" i="1"/>
  <c r="M197" i="1"/>
  <c r="E197" i="1"/>
  <c r="S198" i="3" l="1"/>
  <c r="E198" i="3"/>
  <c r="H198" i="3"/>
  <c r="T197" i="3"/>
  <c r="S196" i="1"/>
  <c r="Q196" i="1"/>
  <c r="R196" i="1" s="1"/>
  <c r="O196" i="1"/>
  <c r="C197" i="1"/>
  <c r="P197" i="1" s="1"/>
  <c r="L198" i="3" l="1"/>
  <c r="J198" i="3" s="1"/>
  <c r="R198" i="3"/>
  <c r="D198" i="3"/>
  <c r="I198" i="3" s="1"/>
  <c r="V197" i="3"/>
  <c r="Y197" i="3"/>
  <c r="W197" i="3"/>
  <c r="X197" i="3" s="1"/>
  <c r="U197" i="3"/>
  <c r="J197" i="1"/>
  <c r="K197" i="1" s="1"/>
  <c r="G197" i="1"/>
  <c r="B197" i="1"/>
  <c r="L197" i="1" s="1"/>
  <c r="N197" i="1" l="1"/>
  <c r="P198" i="3"/>
  <c r="Q198" i="3" s="1"/>
  <c r="M198" i="3"/>
  <c r="C198" i="3"/>
  <c r="G198" i="3" s="1"/>
  <c r="K198" i="3" s="1"/>
  <c r="F198" i="1"/>
  <c r="H197" i="1"/>
  <c r="I197" i="1"/>
  <c r="O198" i="3" l="1"/>
  <c r="N198" i="3"/>
  <c r="M198" i="1"/>
  <c r="D198" i="1"/>
  <c r="E198" i="1"/>
  <c r="E199" i="3" l="1"/>
  <c r="S199" i="3"/>
  <c r="H199" i="3"/>
  <c r="T198" i="3"/>
  <c r="S197" i="1"/>
  <c r="Q197" i="1"/>
  <c r="R197" i="1" s="1"/>
  <c r="O197" i="1"/>
  <c r="C198" i="1"/>
  <c r="P198" i="1" s="1"/>
  <c r="L199" i="3" l="1"/>
  <c r="J199" i="3" s="1"/>
  <c r="R199" i="3"/>
  <c r="Y198" i="3"/>
  <c r="V198" i="3"/>
  <c r="W198" i="3"/>
  <c r="X198" i="3" s="1"/>
  <c r="U198" i="3"/>
  <c r="D199" i="3"/>
  <c r="I199" i="3" s="1"/>
  <c r="J198" i="1"/>
  <c r="K198" i="1" s="1"/>
  <c r="B198" i="1"/>
  <c r="L198" i="1" s="1"/>
  <c r="G198" i="1"/>
  <c r="N198" i="1" l="1"/>
  <c r="P199" i="3"/>
  <c r="Q199" i="3" s="1"/>
  <c r="C199" i="3"/>
  <c r="M199" i="3"/>
  <c r="I198" i="1"/>
  <c r="F199" i="1"/>
  <c r="H198" i="1"/>
  <c r="G199" i="3" l="1"/>
  <c r="K199" i="3" s="1"/>
  <c r="O199" i="3"/>
  <c r="N199" i="3"/>
  <c r="D199" i="1"/>
  <c r="M199" i="1"/>
  <c r="E199" i="1"/>
  <c r="S200" i="3" l="1"/>
  <c r="E200" i="3"/>
  <c r="H200" i="3"/>
  <c r="T199" i="3"/>
  <c r="S198" i="1"/>
  <c r="Q198" i="1"/>
  <c r="R198" i="1" s="1"/>
  <c r="O198" i="1"/>
  <c r="C199" i="1"/>
  <c r="P199" i="1" s="1"/>
  <c r="L200" i="3" l="1"/>
  <c r="J200" i="3" s="1"/>
  <c r="R200" i="3"/>
  <c r="Y199" i="3"/>
  <c r="V199" i="3"/>
  <c r="W199" i="3"/>
  <c r="X199" i="3" s="1"/>
  <c r="U199" i="3"/>
  <c r="D200" i="3"/>
  <c r="I200" i="3" s="1"/>
  <c r="J199" i="1"/>
  <c r="K199" i="1" s="1"/>
  <c r="G199" i="1"/>
  <c r="B199" i="1"/>
  <c r="L199" i="1" s="1"/>
  <c r="N199" i="1" l="1"/>
  <c r="P200" i="3"/>
  <c r="Q200" i="3" s="1"/>
  <c r="C200" i="3"/>
  <c r="G200" i="3" s="1"/>
  <c r="K200" i="3" s="1"/>
  <c r="M200" i="3"/>
  <c r="F200" i="1"/>
  <c r="H199" i="1"/>
  <c r="I199" i="1"/>
  <c r="O200" i="3" l="1"/>
  <c r="N200" i="3"/>
  <c r="M200" i="1"/>
  <c r="D200" i="1"/>
  <c r="E200" i="1"/>
  <c r="S201" i="3" l="1"/>
  <c r="E201" i="3"/>
  <c r="H201" i="3"/>
  <c r="T200" i="3"/>
  <c r="S199" i="1"/>
  <c r="Q199" i="1"/>
  <c r="R199" i="1" s="1"/>
  <c r="O199" i="1"/>
  <c r="C200" i="1"/>
  <c r="P200" i="1" s="1"/>
  <c r="L201" i="3" l="1"/>
  <c r="J201" i="3" s="1"/>
  <c r="R201" i="3"/>
  <c r="V200" i="3"/>
  <c r="Y200" i="3"/>
  <c r="W200" i="3"/>
  <c r="X200" i="3" s="1"/>
  <c r="U200" i="3"/>
  <c r="D201" i="3"/>
  <c r="I201" i="3" s="1"/>
  <c r="J200" i="1"/>
  <c r="K200" i="1" s="1"/>
  <c r="G200" i="1"/>
  <c r="B200" i="1"/>
  <c r="L200" i="1" s="1"/>
  <c r="N200" i="1" l="1"/>
  <c r="P201" i="3"/>
  <c r="Q201" i="3" s="1"/>
  <c r="C201" i="3"/>
  <c r="G201" i="3" s="1"/>
  <c r="K201" i="3" s="1"/>
  <c r="M201" i="3"/>
  <c r="I200" i="1"/>
  <c r="F201" i="1"/>
  <c r="H200" i="1"/>
  <c r="N201" i="3" l="1"/>
  <c r="O201" i="3"/>
  <c r="D201" i="1"/>
  <c r="M201" i="1"/>
  <c r="E201" i="1"/>
  <c r="S202" i="3" l="1"/>
  <c r="E202" i="3"/>
  <c r="H202" i="3"/>
  <c r="T201" i="3"/>
  <c r="S200" i="1"/>
  <c r="Q200" i="1"/>
  <c r="R200" i="1" s="1"/>
  <c r="O200" i="1"/>
  <c r="C201" i="1"/>
  <c r="P201" i="1" s="1"/>
  <c r="L202" i="3" l="1"/>
  <c r="J202" i="3" s="1"/>
  <c r="R202" i="3"/>
  <c r="V201" i="3"/>
  <c r="Y201" i="3"/>
  <c r="W201" i="3"/>
  <c r="X201" i="3" s="1"/>
  <c r="U201" i="3"/>
  <c r="D202" i="3"/>
  <c r="I202" i="3" s="1"/>
  <c r="J201" i="1"/>
  <c r="K201" i="1" s="1"/>
  <c r="B201" i="1"/>
  <c r="L201" i="1" s="1"/>
  <c r="G201" i="1"/>
  <c r="N201" i="1" l="1"/>
  <c r="P202" i="3"/>
  <c r="Q202" i="3" s="1"/>
  <c r="C202" i="3"/>
  <c r="G202" i="3" s="1"/>
  <c r="K202" i="3" s="1"/>
  <c r="M202" i="3"/>
  <c r="F202" i="1"/>
  <c r="H201" i="1"/>
  <c r="I201" i="1"/>
  <c r="O202" i="3" l="1"/>
  <c r="N202" i="3"/>
  <c r="M202" i="1"/>
  <c r="D202" i="1"/>
  <c r="E202" i="1"/>
  <c r="E203" i="3" l="1"/>
  <c r="S203" i="3"/>
  <c r="H203" i="3"/>
  <c r="T202" i="3"/>
  <c r="S201" i="1"/>
  <c r="Q201" i="1"/>
  <c r="R201" i="1" s="1"/>
  <c r="O201" i="1"/>
  <c r="C202" i="1"/>
  <c r="P202" i="1" s="1"/>
  <c r="L203" i="3" l="1"/>
  <c r="J203" i="3" s="1"/>
  <c r="R203" i="3"/>
  <c r="V202" i="3"/>
  <c r="Y202" i="3"/>
  <c r="W202" i="3"/>
  <c r="X202" i="3" s="1"/>
  <c r="U202" i="3"/>
  <c r="D203" i="3"/>
  <c r="I203" i="3" s="1"/>
  <c r="J202" i="1"/>
  <c r="K202" i="1" s="1"/>
  <c r="G202" i="1"/>
  <c r="B202" i="1"/>
  <c r="L202" i="1" s="1"/>
  <c r="N202" i="1" l="1"/>
  <c r="P203" i="3"/>
  <c r="Q203" i="3" s="1"/>
  <c r="C203" i="3"/>
  <c r="G203" i="3" s="1"/>
  <c r="K203" i="3" s="1"/>
  <c r="M203" i="3"/>
  <c r="I202" i="1"/>
  <c r="F203" i="1"/>
  <c r="H202" i="1"/>
  <c r="N203" i="3" l="1"/>
  <c r="O203" i="3"/>
  <c r="D203" i="1"/>
  <c r="M203" i="1"/>
  <c r="E203" i="1"/>
  <c r="S204" i="3" l="1"/>
  <c r="E204" i="3"/>
  <c r="H204" i="3"/>
  <c r="T203" i="3"/>
  <c r="S202" i="1"/>
  <c r="Q202" i="1"/>
  <c r="R202" i="1" s="1"/>
  <c r="O202" i="1"/>
  <c r="C203" i="1"/>
  <c r="P203" i="1" s="1"/>
  <c r="L204" i="3" l="1"/>
  <c r="J204" i="3" s="1"/>
  <c r="R204" i="3"/>
  <c r="V203" i="3"/>
  <c r="Y203" i="3"/>
  <c r="W203" i="3"/>
  <c r="X203" i="3" s="1"/>
  <c r="U203" i="3"/>
  <c r="D204" i="3"/>
  <c r="I204" i="3" s="1"/>
  <c r="J203" i="1"/>
  <c r="K203" i="1" s="1"/>
  <c r="B203" i="1"/>
  <c r="L203" i="1" s="1"/>
  <c r="G203" i="1"/>
  <c r="N203" i="1" l="1"/>
  <c r="P204" i="3"/>
  <c r="Q204" i="3" s="1"/>
  <c r="C204" i="3"/>
  <c r="G204" i="3" s="1"/>
  <c r="K204" i="3" s="1"/>
  <c r="M204" i="3"/>
  <c r="F204" i="1"/>
  <c r="H203" i="1"/>
  <c r="I203" i="1"/>
  <c r="O204" i="3" l="1"/>
  <c r="N204" i="3"/>
  <c r="M204" i="1"/>
  <c r="D204" i="1"/>
  <c r="E204" i="1"/>
  <c r="S205" i="3" l="1"/>
  <c r="E205" i="3"/>
  <c r="H205" i="3"/>
  <c r="T204" i="3"/>
  <c r="S203" i="1"/>
  <c r="Q203" i="1"/>
  <c r="R203" i="1" s="1"/>
  <c r="O203" i="1"/>
  <c r="C204" i="1"/>
  <c r="P204" i="1" s="1"/>
  <c r="L205" i="3" l="1"/>
  <c r="J205" i="3" s="1"/>
  <c r="R205" i="3"/>
  <c r="V204" i="3"/>
  <c r="Y204" i="3"/>
  <c r="W204" i="3"/>
  <c r="X204" i="3" s="1"/>
  <c r="U204" i="3"/>
  <c r="D205" i="3"/>
  <c r="I205" i="3" s="1"/>
  <c r="J204" i="1"/>
  <c r="K204" i="1" s="1"/>
  <c r="G204" i="1"/>
  <c r="B204" i="1"/>
  <c r="L204" i="1" s="1"/>
  <c r="N204" i="1" l="1"/>
  <c r="P205" i="3"/>
  <c r="Q205" i="3" s="1"/>
  <c r="C205" i="3"/>
  <c r="G205" i="3" s="1"/>
  <c r="K205" i="3" s="1"/>
  <c r="M205" i="3"/>
  <c r="I204" i="1"/>
  <c r="F205" i="1"/>
  <c r="H204" i="1"/>
  <c r="N205" i="3" l="1"/>
  <c r="O205" i="3"/>
  <c r="D205" i="1"/>
  <c r="M205" i="1"/>
  <c r="E205" i="1"/>
  <c r="S206" i="3" l="1"/>
  <c r="E206" i="3"/>
  <c r="H206" i="3"/>
  <c r="T205" i="3"/>
  <c r="C205" i="1"/>
  <c r="P205" i="1" s="1"/>
  <c r="S204" i="1"/>
  <c r="Q204" i="1"/>
  <c r="R204" i="1" s="1"/>
  <c r="O204" i="1"/>
  <c r="L206" i="3" l="1"/>
  <c r="J206" i="3" s="1"/>
  <c r="R206" i="3"/>
  <c r="V205" i="3"/>
  <c r="Y205" i="3"/>
  <c r="W205" i="3"/>
  <c r="X205" i="3" s="1"/>
  <c r="U205" i="3"/>
  <c r="D206" i="3"/>
  <c r="I206" i="3" s="1"/>
  <c r="J205" i="1"/>
  <c r="K205" i="1" s="1"/>
  <c r="B205" i="1"/>
  <c r="L205" i="1" s="1"/>
  <c r="G205" i="1"/>
  <c r="N205" i="1" l="1"/>
  <c r="P206" i="3"/>
  <c r="Q206" i="3" s="1"/>
  <c r="C206" i="3"/>
  <c r="G206" i="3" s="1"/>
  <c r="K206" i="3" s="1"/>
  <c r="M206" i="3"/>
  <c r="F206" i="1"/>
  <c r="H205" i="1"/>
  <c r="I205" i="1"/>
  <c r="O206" i="3" l="1"/>
  <c r="N206" i="3"/>
  <c r="M206" i="1"/>
  <c r="D206" i="1"/>
  <c r="E206" i="1"/>
  <c r="E207" i="3" l="1"/>
  <c r="S207" i="3"/>
  <c r="H207" i="3"/>
  <c r="T206" i="3"/>
  <c r="C206" i="1"/>
  <c r="P206" i="1" s="1"/>
  <c r="S205" i="1"/>
  <c r="Q205" i="1"/>
  <c r="R205" i="1" s="1"/>
  <c r="O205" i="1"/>
  <c r="L207" i="3" l="1"/>
  <c r="J207" i="3" s="1"/>
  <c r="R207" i="3"/>
  <c r="D207" i="3"/>
  <c r="V206" i="3"/>
  <c r="Y206" i="3"/>
  <c r="W206" i="3"/>
  <c r="X206" i="3" s="1"/>
  <c r="U206" i="3"/>
  <c r="J206" i="1"/>
  <c r="K206" i="1" s="1"/>
  <c r="B206" i="1"/>
  <c r="L206" i="1" s="1"/>
  <c r="G206" i="1"/>
  <c r="N206" i="1" l="1"/>
  <c r="I207" i="3"/>
  <c r="P207" i="3"/>
  <c r="Q207" i="3" s="1"/>
  <c r="C207" i="3"/>
  <c r="G207" i="3" s="1"/>
  <c r="K207" i="3" s="1"/>
  <c r="M207" i="3"/>
  <c r="I206" i="1"/>
  <c r="F207" i="1"/>
  <c r="H206" i="1"/>
  <c r="O207" i="3" l="1"/>
  <c r="N207" i="3"/>
  <c r="D207" i="1"/>
  <c r="M207" i="1"/>
  <c r="E207" i="1"/>
  <c r="S208" i="3" l="1"/>
  <c r="E208" i="3"/>
  <c r="H208" i="3"/>
  <c r="T207" i="3"/>
  <c r="S206" i="1"/>
  <c r="Q206" i="1"/>
  <c r="R206" i="1" s="1"/>
  <c r="O206" i="1"/>
  <c r="C207" i="1"/>
  <c r="P207" i="1" s="1"/>
  <c r="L208" i="3" l="1"/>
  <c r="J208" i="3" s="1"/>
  <c r="R208" i="3"/>
  <c r="D208" i="3"/>
  <c r="I208" i="3" s="1"/>
  <c r="V207" i="3"/>
  <c r="Y207" i="3"/>
  <c r="W207" i="3"/>
  <c r="X207" i="3" s="1"/>
  <c r="U207" i="3"/>
  <c r="J207" i="1"/>
  <c r="K207" i="1" s="1"/>
  <c r="G207" i="1"/>
  <c r="B207" i="1"/>
  <c r="L207" i="1" s="1"/>
  <c r="N207" i="1" l="1"/>
  <c r="P208" i="3"/>
  <c r="Q208" i="3" s="1"/>
  <c r="C208" i="3"/>
  <c r="M208" i="3"/>
  <c r="F208" i="1"/>
  <c r="H207" i="1"/>
  <c r="I207" i="1"/>
  <c r="G208" i="3" l="1"/>
  <c r="K208" i="3" s="1"/>
  <c r="N208" i="3"/>
  <c r="O208" i="3"/>
  <c r="M208" i="1"/>
  <c r="D208" i="1"/>
  <c r="E208" i="1"/>
  <c r="S209" i="3" l="1"/>
  <c r="E209" i="3"/>
  <c r="H209" i="3"/>
  <c r="T208" i="3"/>
  <c r="S207" i="1"/>
  <c r="Q207" i="1"/>
  <c r="R207" i="1" s="1"/>
  <c r="O207" i="1"/>
  <c r="C208" i="1"/>
  <c r="P208" i="1" s="1"/>
  <c r="L209" i="3" l="1"/>
  <c r="J209" i="3" s="1"/>
  <c r="R209" i="3"/>
  <c r="D209" i="3"/>
  <c r="I209" i="3" s="1"/>
  <c r="V208" i="3"/>
  <c r="Y208" i="3"/>
  <c r="W208" i="3"/>
  <c r="X208" i="3" s="1"/>
  <c r="U208" i="3"/>
  <c r="J208" i="1"/>
  <c r="K208" i="1" s="1"/>
  <c r="B208" i="1"/>
  <c r="L208" i="1" s="1"/>
  <c r="G208" i="1"/>
  <c r="N208" i="1" l="1"/>
  <c r="P209" i="3"/>
  <c r="Q209" i="3" s="1"/>
  <c r="M209" i="3"/>
  <c r="C209" i="3"/>
  <c r="G209" i="3" s="1"/>
  <c r="K209" i="3" s="1"/>
  <c r="I208" i="1"/>
  <c r="F209" i="1"/>
  <c r="H208" i="1"/>
  <c r="N209" i="3" l="1"/>
  <c r="O209" i="3"/>
  <c r="D209" i="1"/>
  <c r="M209" i="1"/>
  <c r="E209" i="1"/>
  <c r="E210" i="3" l="1"/>
  <c r="S210" i="3"/>
  <c r="H210" i="3"/>
  <c r="T209" i="3"/>
  <c r="S208" i="1"/>
  <c r="Q208" i="1"/>
  <c r="R208" i="1" s="1"/>
  <c r="O208" i="1"/>
  <c r="C209" i="1"/>
  <c r="P209" i="1" s="1"/>
  <c r="L210" i="3" l="1"/>
  <c r="J210" i="3" s="1"/>
  <c r="R210" i="3"/>
  <c r="D210" i="3"/>
  <c r="V209" i="3"/>
  <c r="Y209" i="3"/>
  <c r="W209" i="3"/>
  <c r="X209" i="3" s="1"/>
  <c r="U209" i="3"/>
  <c r="J209" i="1"/>
  <c r="K209" i="1" s="1"/>
  <c r="B209" i="1"/>
  <c r="L209" i="1" s="1"/>
  <c r="G209" i="1"/>
  <c r="N209" i="1" l="1"/>
  <c r="I210" i="3"/>
  <c r="P210" i="3"/>
  <c r="Q210" i="3" s="1"/>
  <c r="M210" i="3"/>
  <c r="C210" i="3"/>
  <c r="G210" i="3" s="1"/>
  <c r="K210" i="3" s="1"/>
  <c r="F210" i="1"/>
  <c r="H209" i="1"/>
  <c r="I209" i="1"/>
  <c r="O210" i="3" l="1"/>
  <c r="N210" i="3"/>
  <c r="M210" i="1"/>
  <c r="D210" i="1"/>
  <c r="E210" i="1"/>
  <c r="E211" i="3" l="1"/>
  <c r="S211" i="3"/>
  <c r="H211" i="3"/>
  <c r="T210" i="3"/>
  <c r="S209" i="1"/>
  <c r="Q209" i="1"/>
  <c r="R209" i="1" s="1"/>
  <c r="O209" i="1"/>
  <c r="C210" i="1"/>
  <c r="P210" i="1" s="1"/>
  <c r="L211" i="3" l="1"/>
  <c r="J211" i="3" s="1"/>
  <c r="R211" i="3"/>
  <c r="V210" i="3"/>
  <c r="Y210" i="3"/>
  <c r="W210" i="3"/>
  <c r="X210" i="3" s="1"/>
  <c r="U210" i="3"/>
  <c r="D211" i="3"/>
  <c r="I211" i="3" s="1"/>
  <c r="J210" i="1"/>
  <c r="K210" i="1" s="1"/>
  <c r="G210" i="1"/>
  <c r="B210" i="1"/>
  <c r="L210" i="1" s="1"/>
  <c r="N210" i="1" l="1"/>
  <c r="P211" i="3"/>
  <c r="Q211" i="3" s="1"/>
  <c r="C211" i="3"/>
  <c r="G211" i="3" s="1"/>
  <c r="K211" i="3" s="1"/>
  <c r="M211" i="3"/>
  <c r="I210" i="1"/>
  <c r="F211" i="1"/>
  <c r="H210" i="1"/>
  <c r="N211" i="3" l="1"/>
  <c r="O211" i="3"/>
  <c r="D211" i="1"/>
  <c r="M211" i="1"/>
  <c r="E211" i="1"/>
  <c r="S212" i="3" l="1"/>
  <c r="E212" i="3"/>
  <c r="H212" i="3"/>
  <c r="T211" i="3"/>
  <c r="S210" i="1"/>
  <c r="Q210" i="1"/>
  <c r="R210" i="1" s="1"/>
  <c r="O210" i="1"/>
  <c r="C211" i="1"/>
  <c r="P211" i="1" s="1"/>
  <c r="L212" i="3" l="1"/>
  <c r="J212" i="3" s="1"/>
  <c r="R212" i="3"/>
  <c r="D212" i="3"/>
  <c r="I212" i="3" s="1"/>
  <c r="Y211" i="3"/>
  <c r="V211" i="3"/>
  <c r="W211" i="3"/>
  <c r="X211" i="3" s="1"/>
  <c r="U211" i="3"/>
  <c r="J211" i="1"/>
  <c r="K211" i="1" s="1"/>
  <c r="B211" i="1"/>
  <c r="L211" i="1" s="1"/>
  <c r="G211" i="1"/>
  <c r="N211" i="1" l="1"/>
  <c r="P212" i="3"/>
  <c r="Q212" i="3" s="1"/>
  <c r="C212" i="3"/>
  <c r="G212" i="3" s="1"/>
  <c r="K212" i="3" s="1"/>
  <c r="M212" i="3"/>
  <c r="F212" i="1"/>
  <c r="H211" i="1"/>
  <c r="I211" i="1"/>
  <c r="N212" i="3" l="1"/>
  <c r="O212" i="3"/>
  <c r="M212" i="1"/>
  <c r="D212" i="1"/>
  <c r="E212" i="1"/>
  <c r="E213" i="3" l="1"/>
  <c r="S213" i="3"/>
  <c r="H213" i="3"/>
  <c r="T212" i="3"/>
  <c r="S211" i="1"/>
  <c r="Q211" i="1"/>
  <c r="R211" i="1" s="1"/>
  <c r="O211" i="1"/>
  <c r="C212" i="1"/>
  <c r="P212" i="1" s="1"/>
  <c r="L213" i="3" l="1"/>
  <c r="J213" i="3" s="1"/>
  <c r="R213" i="3"/>
  <c r="V212" i="3"/>
  <c r="Y212" i="3"/>
  <c r="W212" i="3"/>
  <c r="X212" i="3" s="1"/>
  <c r="U212" i="3"/>
  <c r="D213" i="3"/>
  <c r="I213" i="3" s="1"/>
  <c r="J212" i="1"/>
  <c r="K212" i="1" s="1"/>
  <c r="G212" i="1"/>
  <c r="B212" i="1"/>
  <c r="L212" i="1" s="1"/>
  <c r="N212" i="1" l="1"/>
  <c r="P213" i="3"/>
  <c r="Q213" i="3" s="1"/>
  <c r="C213" i="3"/>
  <c r="G213" i="3" s="1"/>
  <c r="K213" i="3" s="1"/>
  <c r="M213" i="3"/>
  <c r="I212" i="1"/>
  <c r="F213" i="1"/>
  <c r="H212" i="1"/>
  <c r="N213" i="3" l="1"/>
  <c r="O213" i="3"/>
  <c r="D213" i="1"/>
  <c r="M213" i="1"/>
  <c r="E213" i="1"/>
  <c r="E214" i="3" l="1"/>
  <c r="S214" i="3"/>
  <c r="H214" i="3"/>
  <c r="T213" i="3"/>
  <c r="C213" i="1"/>
  <c r="P213" i="1" s="1"/>
  <c r="S212" i="1"/>
  <c r="Q212" i="1"/>
  <c r="R212" i="1" s="1"/>
  <c r="O212" i="1"/>
  <c r="L214" i="3" l="1"/>
  <c r="J214" i="3" s="1"/>
  <c r="R214" i="3"/>
  <c r="D214" i="3"/>
  <c r="I214" i="3" s="1"/>
  <c r="V213" i="3"/>
  <c r="Y213" i="3"/>
  <c r="W213" i="3"/>
  <c r="X213" i="3" s="1"/>
  <c r="U213" i="3"/>
  <c r="J213" i="1"/>
  <c r="K213" i="1" s="1"/>
  <c r="B213" i="1"/>
  <c r="L213" i="1" s="1"/>
  <c r="G213" i="1"/>
  <c r="N213" i="1" l="1"/>
  <c r="P214" i="3"/>
  <c r="Q214" i="3" s="1"/>
  <c r="M214" i="3"/>
  <c r="C214" i="3"/>
  <c r="G214" i="3" s="1"/>
  <c r="K214" i="3" s="1"/>
  <c r="F214" i="1"/>
  <c r="H213" i="1"/>
  <c r="I213" i="1"/>
  <c r="N214" i="3" l="1"/>
  <c r="O214" i="3"/>
  <c r="M214" i="1"/>
  <c r="D214" i="1"/>
  <c r="E214" i="1"/>
  <c r="E215" i="3" l="1"/>
  <c r="S215" i="3"/>
  <c r="H215" i="3"/>
  <c r="T214" i="3"/>
  <c r="S213" i="1"/>
  <c r="Q213" i="1"/>
  <c r="R213" i="1" s="1"/>
  <c r="O213" i="1"/>
  <c r="C214" i="1"/>
  <c r="P214" i="1" s="1"/>
  <c r="L215" i="3" l="1"/>
  <c r="J215" i="3" s="1"/>
  <c r="R215" i="3"/>
  <c r="D215" i="3"/>
  <c r="I215" i="3" s="1"/>
  <c r="V214" i="3"/>
  <c r="Y214" i="3"/>
  <c r="W214" i="3"/>
  <c r="X214" i="3" s="1"/>
  <c r="U214" i="3"/>
  <c r="J214" i="1"/>
  <c r="K214" i="1" s="1"/>
  <c r="G214" i="1"/>
  <c r="B214" i="1"/>
  <c r="L214" i="1" s="1"/>
  <c r="N214" i="1" l="1"/>
  <c r="P215" i="3"/>
  <c r="Q215" i="3" s="1"/>
  <c r="M215" i="3"/>
  <c r="C215" i="3"/>
  <c r="G215" i="3" s="1"/>
  <c r="K215" i="3" s="1"/>
  <c r="I214" i="1"/>
  <c r="F215" i="1"/>
  <c r="H214" i="1"/>
  <c r="O215" i="3" l="1"/>
  <c r="N215" i="3"/>
  <c r="D215" i="1"/>
  <c r="M215" i="1"/>
  <c r="E215" i="1"/>
  <c r="E216" i="3" l="1"/>
  <c r="S216" i="3"/>
  <c r="H216" i="3"/>
  <c r="T215" i="3"/>
  <c r="S214" i="1"/>
  <c r="Q214" i="1"/>
  <c r="R214" i="1" s="1"/>
  <c r="O214" i="1"/>
  <c r="C215" i="1"/>
  <c r="P215" i="1" s="1"/>
  <c r="L216" i="3" l="1"/>
  <c r="J216" i="3" s="1"/>
  <c r="R216" i="3"/>
  <c r="D216" i="3"/>
  <c r="I216" i="3" s="1"/>
  <c r="Y215" i="3"/>
  <c r="V215" i="3"/>
  <c r="W215" i="3"/>
  <c r="X215" i="3" s="1"/>
  <c r="U215" i="3"/>
  <c r="J215" i="1"/>
  <c r="K215" i="1" s="1"/>
  <c r="B215" i="1"/>
  <c r="L215" i="1" s="1"/>
  <c r="G215" i="1"/>
  <c r="N215" i="1" l="1"/>
  <c r="P216" i="3"/>
  <c r="Q216" i="3" s="1"/>
  <c r="M216" i="3"/>
  <c r="C216" i="3"/>
  <c r="G216" i="3" s="1"/>
  <c r="K216" i="3" s="1"/>
  <c r="F216" i="1"/>
  <c r="H215" i="1"/>
  <c r="I215" i="1"/>
  <c r="O216" i="3" l="1"/>
  <c r="N216" i="3"/>
  <c r="M216" i="1"/>
  <c r="D216" i="1"/>
  <c r="E216" i="1"/>
  <c r="S217" i="3" l="1"/>
  <c r="E217" i="3"/>
  <c r="H217" i="3"/>
  <c r="T216" i="3"/>
  <c r="C216" i="1"/>
  <c r="P216" i="1" s="1"/>
  <c r="S215" i="1"/>
  <c r="Q215" i="1"/>
  <c r="R215" i="1" s="1"/>
  <c r="O215" i="1"/>
  <c r="L217" i="3" l="1"/>
  <c r="J217" i="3" s="1"/>
  <c r="R217" i="3"/>
  <c r="D217" i="3"/>
  <c r="I217" i="3" s="1"/>
  <c r="V216" i="3"/>
  <c r="Y216" i="3"/>
  <c r="W216" i="3"/>
  <c r="X216" i="3" s="1"/>
  <c r="U216" i="3"/>
  <c r="J216" i="1"/>
  <c r="K216" i="1" s="1"/>
  <c r="G216" i="1"/>
  <c r="B216" i="1"/>
  <c r="L216" i="1" s="1"/>
  <c r="N216" i="1" l="1"/>
  <c r="P217" i="3"/>
  <c r="Q217" i="3" s="1"/>
  <c r="M217" i="3"/>
  <c r="C217" i="3"/>
  <c r="I216" i="1"/>
  <c r="F217" i="1"/>
  <c r="H216" i="1"/>
  <c r="G217" i="3" l="1"/>
  <c r="K217" i="3" s="1"/>
  <c r="N217" i="3"/>
  <c r="O217" i="3"/>
  <c r="D217" i="1"/>
  <c r="M217" i="1"/>
  <c r="E217" i="1"/>
  <c r="S218" i="3" l="1"/>
  <c r="E218" i="3"/>
  <c r="H218" i="3"/>
  <c r="T217" i="3"/>
  <c r="C217" i="1"/>
  <c r="P217" i="1" s="1"/>
  <c r="S216" i="1"/>
  <c r="Q216" i="1"/>
  <c r="R216" i="1" s="1"/>
  <c r="O216" i="1"/>
  <c r="L218" i="3" l="1"/>
  <c r="J218" i="3" s="1"/>
  <c r="R218" i="3"/>
  <c r="D218" i="3"/>
  <c r="I218" i="3" s="1"/>
  <c r="V217" i="3"/>
  <c r="Y217" i="3"/>
  <c r="W217" i="3"/>
  <c r="X217" i="3" s="1"/>
  <c r="U217" i="3"/>
  <c r="J217" i="1"/>
  <c r="K217" i="1" s="1"/>
  <c r="B217" i="1"/>
  <c r="L217" i="1" s="1"/>
  <c r="G217" i="1"/>
  <c r="N217" i="1" l="1"/>
  <c r="P218" i="3"/>
  <c r="Q218" i="3" s="1"/>
  <c r="M218" i="3"/>
  <c r="C218" i="3"/>
  <c r="G218" i="3" s="1"/>
  <c r="K218" i="3" s="1"/>
  <c r="F218" i="1"/>
  <c r="H217" i="1"/>
  <c r="I217" i="1"/>
  <c r="N218" i="3" l="1"/>
  <c r="O218" i="3"/>
  <c r="M218" i="1"/>
  <c r="D218" i="1"/>
  <c r="E218" i="1"/>
  <c r="E219" i="3" l="1"/>
  <c r="S219" i="3"/>
  <c r="H219" i="3"/>
  <c r="T218" i="3"/>
  <c r="S217" i="1"/>
  <c r="Q217" i="1"/>
  <c r="R217" i="1" s="1"/>
  <c r="O217" i="1"/>
  <c r="C218" i="1"/>
  <c r="P218" i="1" s="1"/>
  <c r="L219" i="3" l="1"/>
  <c r="J219" i="3" s="1"/>
  <c r="R219" i="3"/>
  <c r="Y218" i="3"/>
  <c r="V218" i="3"/>
  <c r="W218" i="3"/>
  <c r="X218" i="3" s="1"/>
  <c r="U218" i="3"/>
  <c r="D219" i="3"/>
  <c r="I219" i="3" s="1"/>
  <c r="J218" i="1"/>
  <c r="K218" i="1" s="1"/>
  <c r="B218" i="1"/>
  <c r="L218" i="1" s="1"/>
  <c r="G218" i="1"/>
  <c r="N218" i="1" l="1"/>
  <c r="P219" i="3"/>
  <c r="Q219" i="3" s="1"/>
  <c r="C219" i="3"/>
  <c r="G219" i="3" s="1"/>
  <c r="K219" i="3" s="1"/>
  <c r="M219" i="3"/>
  <c r="I218" i="1"/>
  <c r="F219" i="1"/>
  <c r="H218" i="1"/>
  <c r="O219" i="3" l="1"/>
  <c r="N219" i="3"/>
  <c r="D219" i="1"/>
  <c r="M219" i="1"/>
  <c r="E219" i="1"/>
  <c r="S220" i="3" l="1"/>
  <c r="E220" i="3"/>
  <c r="H220" i="3"/>
  <c r="T219" i="3"/>
  <c r="S218" i="1"/>
  <c r="Q218" i="1"/>
  <c r="R218" i="1" s="1"/>
  <c r="O218" i="1"/>
  <c r="C219" i="1"/>
  <c r="P219" i="1" s="1"/>
  <c r="L220" i="3" l="1"/>
  <c r="J220" i="3" s="1"/>
  <c r="R220" i="3"/>
  <c r="Y219" i="3"/>
  <c r="V219" i="3"/>
  <c r="W219" i="3"/>
  <c r="X219" i="3" s="1"/>
  <c r="U219" i="3"/>
  <c r="D220" i="3"/>
  <c r="I220" i="3" s="1"/>
  <c r="J219" i="1"/>
  <c r="K219" i="1" s="1"/>
  <c r="G219" i="1"/>
  <c r="B219" i="1"/>
  <c r="L219" i="1" s="1"/>
  <c r="N219" i="1" l="1"/>
  <c r="P220" i="3"/>
  <c r="Q220" i="3" s="1"/>
  <c r="C220" i="3"/>
  <c r="G220" i="3" s="1"/>
  <c r="K220" i="3" s="1"/>
  <c r="M220" i="3"/>
  <c r="F220" i="1"/>
  <c r="H219" i="1"/>
  <c r="I219" i="1"/>
  <c r="O220" i="3" l="1"/>
  <c r="N220" i="3"/>
  <c r="M220" i="1"/>
  <c r="D220" i="1"/>
  <c r="E220" i="1"/>
  <c r="E221" i="3" l="1"/>
  <c r="S221" i="3"/>
  <c r="H221" i="3"/>
  <c r="T220" i="3"/>
  <c r="S219" i="1"/>
  <c r="Q219" i="1"/>
  <c r="R219" i="1" s="1"/>
  <c r="O219" i="1"/>
  <c r="C220" i="1"/>
  <c r="P220" i="1" s="1"/>
  <c r="L221" i="3" l="1"/>
  <c r="J221" i="3" s="1"/>
  <c r="R221" i="3"/>
  <c r="V220" i="3"/>
  <c r="Y220" i="3"/>
  <c r="W220" i="3"/>
  <c r="X220" i="3" s="1"/>
  <c r="U220" i="3"/>
  <c r="D221" i="3"/>
  <c r="I221" i="3" s="1"/>
  <c r="J220" i="1"/>
  <c r="K220" i="1" s="1"/>
  <c r="B220" i="1"/>
  <c r="L220" i="1" s="1"/>
  <c r="G220" i="1"/>
  <c r="N220" i="1" l="1"/>
  <c r="P221" i="3"/>
  <c r="Q221" i="3" s="1"/>
  <c r="C221" i="3"/>
  <c r="G221" i="3" s="1"/>
  <c r="K221" i="3" s="1"/>
  <c r="M221" i="3"/>
  <c r="I220" i="1"/>
  <c r="F221" i="1"/>
  <c r="H220" i="1"/>
  <c r="N221" i="3" l="1"/>
  <c r="O221" i="3"/>
  <c r="D221" i="1"/>
  <c r="M221" i="1"/>
  <c r="E221" i="1"/>
  <c r="S222" i="3" l="1"/>
  <c r="E222" i="3"/>
  <c r="H222" i="3"/>
  <c r="T221" i="3"/>
  <c r="S220" i="1"/>
  <c r="Q220" i="1"/>
  <c r="R220" i="1" s="1"/>
  <c r="O220" i="1"/>
  <c r="C221" i="1"/>
  <c r="P221" i="1" s="1"/>
  <c r="L222" i="3" l="1"/>
  <c r="J222" i="3" s="1"/>
  <c r="R222" i="3"/>
  <c r="V221" i="3"/>
  <c r="Y221" i="3"/>
  <c r="W221" i="3"/>
  <c r="X221" i="3" s="1"/>
  <c r="U221" i="3"/>
  <c r="D222" i="3"/>
  <c r="I222" i="3" s="1"/>
  <c r="J221" i="1"/>
  <c r="K221" i="1" s="1"/>
  <c r="G221" i="1"/>
  <c r="B221" i="1"/>
  <c r="L221" i="1" s="1"/>
  <c r="N221" i="1" l="1"/>
  <c r="P222" i="3"/>
  <c r="Q222" i="3" s="1"/>
  <c r="C222" i="3"/>
  <c r="G222" i="3" s="1"/>
  <c r="K222" i="3" s="1"/>
  <c r="M222" i="3"/>
  <c r="F222" i="1"/>
  <c r="H221" i="1"/>
  <c r="I221" i="1"/>
  <c r="O222" i="3" l="1"/>
  <c r="N222" i="3"/>
  <c r="M222" i="1"/>
  <c r="D222" i="1"/>
  <c r="E222" i="1"/>
  <c r="E223" i="3" l="1"/>
  <c r="S223" i="3"/>
  <c r="H223" i="3"/>
  <c r="T222" i="3"/>
  <c r="S221" i="1"/>
  <c r="Q221" i="1"/>
  <c r="R221" i="1" s="1"/>
  <c r="O221" i="1"/>
  <c r="C222" i="1"/>
  <c r="P222" i="1" s="1"/>
  <c r="L223" i="3" l="1"/>
  <c r="J223" i="3" s="1"/>
  <c r="R223" i="3"/>
  <c r="D223" i="3"/>
  <c r="I223" i="3" s="1"/>
  <c r="Y222" i="3"/>
  <c r="V222" i="3"/>
  <c r="W222" i="3"/>
  <c r="X222" i="3" s="1"/>
  <c r="U222" i="3"/>
  <c r="J222" i="1"/>
  <c r="K222" i="1" s="1"/>
  <c r="B222" i="1"/>
  <c r="L222" i="1" s="1"/>
  <c r="G222" i="1"/>
  <c r="N222" i="1" l="1"/>
  <c r="P223" i="3"/>
  <c r="Q223" i="3" s="1"/>
  <c r="M223" i="3"/>
  <c r="C223" i="3"/>
  <c r="G223" i="3" s="1"/>
  <c r="K223" i="3" s="1"/>
  <c r="F223" i="1"/>
  <c r="I222" i="1"/>
  <c r="H222" i="1"/>
  <c r="N223" i="3" l="1"/>
  <c r="O223" i="3"/>
  <c r="M223" i="1"/>
  <c r="D223" i="1"/>
  <c r="E223" i="1"/>
  <c r="S224" i="3" l="1"/>
  <c r="E224" i="3"/>
  <c r="H224" i="3"/>
  <c r="T223" i="3"/>
  <c r="C223" i="1"/>
  <c r="P223" i="1" s="1"/>
  <c r="S222" i="1"/>
  <c r="Q222" i="1"/>
  <c r="R222" i="1" s="1"/>
  <c r="O222" i="1"/>
  <c r="L224" i="3" l="1"/>
  <c r="J224" i="3" s="1"/>
  <c r="R224" i="3"/>
  <c r="Y223" i="3"/>
  <c r="V223" i="3"/>
  <c r="W223" i="3"/>
  <c r="X223" i="3" s="1"/>
  <c r="U223" i="3"/>
  <c r="D224" i="3"/>
  <c r="I224" i="3" s="1"/>
  <c r="J223" i="1"/>
  <c r="K223" i="1" s="1"/>
  <c r="G223" i="1"/>
  <c r="B223" i="1"/>
  <c r="L223" i="1" s="1"/>
  <c r="N223" i="1" l="1"/>
  <c r="P224" i="3"/>
  <c r="Q224" i="3" s="1"/>
  <c r="C224" i="3"/>
  <c r="G224" i="3" s="1"/>
  <c r="K224" i="3" s="1"/>
  <c r="M224" i="3"/>
  <c r="I223" i="1"/>
  <c r="F224" i="1"/>
  <c r="H223" i="1"/>
  <c r="O224" i="3" l="1"/>
  <c r="N224" i="3"/>
  <c r="D224" i="1"/>
  <c r="M224" i="1"/>
  <c r="E224" i="1"/>
  <c r="E225" i="3" l="1"/>
  <c r="S225" i="3"/>
  <c r="H225" i="3"/>
  <c r="T224" i="3"/>
  <c r="C224" i="1"/>
  <c r="P224" i="1" s="1"/>
  <c r="S223" i="1"/>
  <c r="Q223" i="1"/>
  <c r="R223" i="1" s="1"/>
  <c r="O223" i="1"/>
  <c r="L225" i="3" l="1"/>
  <c r="J225" i="3" s="1"/>
  <c r="R225" i="3"/>
  <c r="D225" i="3"/>
  <c r="I225" i="3" s="1"/>
  <c r="V224" i="3"/>
  <c r="Y224" i="3"/>
  <c r="W224" i="3"/>
  <c r="X224" i="3" s="1"/>
  <c r="U224" i="3"/>
  <c r="J224" i="1"/>
  <c r="K224" i="1" s="1"/>
  <c r="B224" i="1"/>
  <c r="L224" i="1" s="1"/>
  <c r="G224" i="1"/>
  <c r="N224" i="1" l="1"/>
  <c r="P225" i="3"/>
  <c r="Q225" i="3" s="1"/>
  <c r="M225" i="3"/>
  <c r="C225" i="3"/>
  <c r="G225" i="3" s="1"/>
  <c r="K225" i="3" s="1"/>
  <c r="I224" i="1"/>
  <c r="F225" i="1"/>
  <c r="H224" i="1"/>
  <c r="N225" i="3" l="1"/>
  <c r="O225" i="3"/>
  <c r="M225" i="1"/>
  <c r="D225" i="1"/>
  <c r="E225" i="1"/>
  <c r="S226" i="3" l="1"/>
  <c r="E226" i="3"/>
  <c r="H226" i="3"/>
  <c r="T225" i="3"/>
  <c r="S224" i="1"/>
  <c r="Q224" i="1"/>
  <c r="R224" i="1" s="1"/>
  <c r="O224" i="1"/>
  <c r="C225" i="1"/>
  <c r="P225" i="1" s="1"/>
  <c r="L226" i="3" l="1"/>
  <c r="J226" i="3" s="1"/>
  <c r="R226" i="3"/>
  <c r="V225" i="3"/>
  <c r="Y225" i="3"/>
  <c r="W225" i="3"/>
  <c r="X225" i="3" s="1"/>
  <c r="U225" i="3"/>
  <c r="D226" i="3"/>
  <c r="I226" i="3" s="1"/>
  <c r="J225" i="1"/>
  <c r="K225" i="1" s="1"/>
  <c r="G225" i="1"/>
  <c r="B225" i="1"/>
  <c r="L225" i="1" s="1"/>
  <c r="N225" i="1" l="1"/>
  <c r="P226" i="3"/>
  <c r="Q226" i="3" s="1"/>
  <c r="C226" i="3"/>
  <c r="M226" i="3"/>
  <c r="I225" i="1"/>
  <c r="F226" i="1"/>
  <c r="H225" i="1"/>
  <c r="G226" i="3" l="1"/>
  <c r="K226" i="3" s="1"/>
  <c r="O226" i="3"/>
  <c r="N226" i="3"/>
  <c r="M226" i="1"/>
  <c r="D226" i="1"/>
  <c r="E226" i="1"/>
  <c r="E227" i="3" l="1"/>
  <c r="S227" i="3"/>
  <c r="H227" i="3"/>
  <c r="T226" i="3"/>
  <c r="S225" i="1"/>
  <c r="Q225" i="1"/>
  <c r="R225" i="1" s="1"/>
  <c r="O225" i="1"/>
  <c r="C226" i="1"/>
  <c r="P226" i="1" s="1"/>
  <c r="L227" i="3" l="1"/>
  <c r="J227" i="3" s="1"/>
  <c r="R227" i="3"/>
  <c r="D227" i="3"/>
  <c r="I227" i="3" s="1"/>
  <c r="Y226" i="3"/>
  <c r="V226" i="3"/>
  <c r="W226" i="3"/>
  <c r="X226" i="3" s="1"/>
  <c r="U226" i="3"/>
  <c r="J226" i="1"/>
  <c r="K226" i="1" s="1"/>
  <c r="G226" i="1"/>
  <c r="B226" i="1"/>
  <c r="L226" i="1" s="1"/>
  <c r="N226" i="1" l="1"/>
  <c r="P227" i="3"/>
  <c r="Q227" i="3" s="1"/>
  <c r="C227" i="3"/>
  <c r="G227" i="3" s="1"/>
  <c r="K227" i="3" s="1"/>
  <c r="M227" i="3"/>
  <c r="F227" i="1"/>
  <c r="H226" i="1"/>
  <c r="I226" i="1"/>
  <c r="N227" i="3" l="1"/>
  <c r="O227" i="3"/>
  <c r="M227" i="1"/>
  <c r="D227" i="1"/>
  <c r="E227" i="1"/>
  <c r="E228" i="3" l="1"/>
  <c r="S228" i="3"/>
  <c r="H228" i="3"/>
  <c r="T227" i="3"/>
  <c r="S226" i="1"/>
  <c r="Q226" i="1"/>
  <c r="R226" i="1" s="1"/>
  <c r="O226" i="1"/>
  <c r="C227" i="1"/>
  <c r="P227" i="1" s="1"/>
  <c r="L228" i="3" l="1"/>
  <c r="J228" i="3" s="1"/>
  <c r="R228" i="3"/>
  <c r="Y227" i="3"/>
  <c r="V227" i="3"/>
  <c r="W227" i="3"/>
  <c r="X227" i="3" s="1"/>
  <c r="U227" i="3"/>
  <c r="D228" i="3"/>
  <c r="I228" i="3" s="1"/>
  <c r="J227" i="1"/>
  <c r="K227" i="1" s="1"/>
  <c r="G227" i="1"/>
  <c r="B227" i="1"/>
  <c r="L227" i="1" s="1"/>
  <c r="N227" i="1" l="1"/>
  <c r="P228" i="3"/>
  <c r="Q228" i="3" s="1"/>
  <c r="C228" i="3"/>
  <c r="G228" i="3" s="1"/>
  <c r="K228" i="3" s="1"/>
  <c r="M228" i="3"/>
  <c r="I227" i="1"/>
  <c r="F228" i="1"/>
  <c r="H227" i="1"/>
  <c r="O228" i="3" l="1"/>
  <c r="N228" i="3"/>
  <c r="D228" i="1"/>
  <c r="M228" i="1"/>
  <c r="E228" i="1"/>
  <c r="S229" i="3" l="1"/>
  <c r="E229" i="3"/>
  <c r="H229" i="3"/>
  <c r="T228" i="3"/>
  <c r="S227" i="1"/>
  <c r="Q227" i="1"/>
  <c r="R227" i="1" s="1"/>
  <c r="O227" i="1"/>
  <c r="C228" i="1"/>
  <c r="P228" i="1" s="1"/>
  <c r="L229" i="3" l="1"/>
  <c r="J229" i="3" s="1"/>
  <c r="R229" i="3"/>
  <c r="V228" i="3"/>
  <c r="Y228" i="3"/>
  <c r="W228" i="3"/>
  <c r="X228" i="3" s="1"/>
  <c r="U228" i="3"/>
  <c r="D229" i="3"/>
  <c r="I229" i="3" s="1"/>
  <c r="J228" i="1"/>
  <c r="K228" i="1" s="1"/>
  <c r="G228" i="1"/>
  <c r="B228" i="1"/>
  <c r="L228" i="1" s="1"/>
  <c r="N228" i="1" l="1"/>
  <c r="P229" i="3"/>
  <c r="Q229" i="3" s="1"/>
  <c r="C229" i="3"/>
  <c r="G229" i="3" s="1"/>
  <c r="K229" i="3" s="1"/>
  <c r="M229" i="3"/>
  <c r="I228" i="1"/>
  <c r="F229" i="1"/>
  <c r="H228" i="1"/>
  <c r="N229" i="3" l="1"/>
  <c r="O229" i="3"/>
  <c r="M229" i="1"/>
  <c r="D229" i="1"/>
  <c r="E229" i="1"/>
  <c r="S230" i="3" l="1"/>
  <c r="E230" i="3"/>
  <c r="H230" i="3"/>
  <c r="T229" i="3"/>
  <c r="C229" i="1"/>
  <c r="P229" i="1" s="1"/>
  <c r="S228" i="1"/>
  <c r="Q228" i="1"/>
  <c r="R228" i="1" s="1"/>
  <c r="O228" i="1"/>
  <c r="L230" i="3" l="1"/>
  <c r="J230" i="3" s="1"/>
  <c r="R230" i="3"/>
  <c r="V229" i="3"/>
  <c r="Y229" i="3"/>
  <c r="W229" i="3"/>
  <c r="X229" i="3" s="1"/>
  <c r="U229" i="3"/>
  <c r="D230" i="3"/>
  <c r="I230" i="3" s="1"/>
  <c r="J229" i="1"/>
  <c r="K229" i="1" s="1"/>
  <c r="B229" i="1"/>
  <c r="L229" i="1" s="1"/>
  <c r="G229" i="1"/>
  <c r="N229" i="1" l="1"/>
  <c r="P230" i="3"/>
  <c r="Q230" i="3" s="1"/>
  <c r="C230" i="3"/>
  <c r="G230" i="3" s="1"/>
  <c r="K230" i="3" s="1"/>
  <c r="M230" i="3"/>
  <c r="I229" i="1"/>
  <c r="F230" i="1"/>
  <c r="H229" i="1"/>
  <c r="N230" i="3" l="1"/>
  <c r="O230" i="3"/>
  <c r="M230" i="1"/>
  <c r="D230" i="1"/>
  <c r="E230" i="1"/>
  <c r="E231" i="3" l="1"/>
  <c r="S231" i="3"/>
  <c r="H231" i="3"/>
  <c r="T230" i="3"/>
  <c r="S229" i="1"/>
  <c r="Q229" i="1"/>
  <c r="R229" i="1" s="1"/>
  <c r="O229" i="1"/>
  <c r="C230" i="1"/>
  <c r="P230" i="1" s="1"/>
  <c r="L231" i="3" l="1"/>
  <c r="J231" i="3" s="1"/>
  <c r="R231" i="3"/>
  <c r="V230" i="3"/>
  <c r="Y230" i="3"/>
  <c r="W230" i="3"/>
  <c r="X230" i="3" s="1"/>
  <c r="U230" i="3"/>
  <c r="D231" i="3"/>
  <c r="I231" i="3" s="1"/>
  <c r="J230" i="1"/>
  <c r="K230" i="1" s="1"/>
  <c r="B230" i="1"/>
  <c r="L230" i="1" s="1"/>
  <c r="G230" i="1"/>
  <c r="N230" i="1" l="1"/>
  <c r="P231" i="3"/>
  <c r="Q231" i="3" s="1"/>
  <c r="C231" i="3"/>
  <c r="G231" i="3" s="1"/>
  <c r="K231" i="3" s="1"/>
  <c r="M231" i="3"/>
  <c r="F231" i="1"/>
  <c r="H230" i="1"/>
  <c r="I230" i="1"/>
  <c r="O231" i="3" l="1"/>
  <c r="N231" i="3"/>
  <c r="M231" i="1"/>
  <c r="D231" i="1"/>
  <c r="E231" i="1"/>
  <c r="S232" i="3" l="1"/>
  <c r="E232" i="3"/>
  <c r="H232" i="3"/>
  <c r="T231" i="3"/>
  <c r="S230" i="1"/>
  <c r="Q230" i="1"/>
  <c r="R230" i="1" s="1"/>
  <c r="O230" i="1"/>
  <c r="C231" i="1"/>
  <c r="P231" i="1" s="1"/>
  <c r="L232" i="3" l="1"/>
  <c r="J232" i="3" s="1"/>
  <c r="R232" i="3"/>
  <c r="Y231" i="3"/>
  <c r="V231" i="3"/>
  <c r="W231" i="3"/>
  <c r="X231" i="3" s="1"/>
  <c r="U231" i="3"/>
  <c r="D232" i="3"/>
  <c r="I232" i="3" s="1"/>
  <c r="J231" i="1"/>
  <c r="K231" i="1" s="1"/>
  <c r="B231" i="1"/>
  <c r="L231" i="1" s="1"/>
  <c r="G231" i="1"/>
  <c r="N231" i="1" l="1"/>
  <c r="P232" i="3"/>
  <c r="Q232" i="3" s="1"/>
  <c r="C232" i="3"/>
  <c r="G232" i="3" s="1"/>
  <c r="K232" i="3" s="1"/>
  <c r="M232" i="3"/>
  <c r="I231" i="1"/>
  <c r="F232" i="1"/>
  <c r="H231" i="1"/>
  <c r="O232" i="3" l="1"/>
  <c r="N232" i="3"/>
  <c r="D232" i="1"/>
  <c r="M232" i="1"/>
  <c r="E232" i="1"/>
  <c r="S233" i="3" l="1"/>
  <c r="E233" i="3"/>
  <c r="H233" i="3"/>
  <c r="T232" i="3"/>
  <c r="S231" i="1"/>
  <c r="Q231" i="1"/>
  <c r="R231" i="1" s="1"/>
  <c r="O231" i="1"/>
  <c r="C232" i="1"/>
  <c r="P232" i="1" s="1"/>
  <c r="L233" i="3" l="1"/>
  <c r="J233" i="3" s="1"/>
  <c r="R233" i="3"/>
  <c r="Y232" i="3"/>
  <c r="V232" i="3"/>
  <c r="W232" i="3"/>
  <c r="X232" i="3" s="1"/>
  <c r="U232" i="3"/>
  <c r="D233" i="3"/>
  <c r="I233" i="3" s="1"/>
  <c r="J232" i="1"/>
  <c r="K232" i="1" s="1"/>
  <c r="B232" i="1"/>
  <c r="L232" i="1" s="1"/>
  <c r="G232" i="1"/>
  <c r="N232" i="1" l="1"/>
  <c r="P233" i="3"/>
  <c r="Q233" i="3" s="1"/>
  <c r="C233" i="3"/>
  <c r="G233" i="3" s="1"/>
  <c r="K233" i="3" s="1"/>
  <c r="M233" i="3"/>
  <c r="I232" i="1"/>
  <c r="F233" i="1"/>
  <c r="H232" i="1"/>
  <c r="O233" i="3" l="1"/>
  <c r="N233" i="3"/>
  <c r="M233" i="1"/>
  <c r="D233" i="1"/>
  <c r="E233" i="1"/>
  <c r="S234" i="3" l="1"/>
  <c r="E234" i="3"/>
  <c r="H234" i="3"/>
  <c r="T233" i="3"/>
  <c r="S232" i="1"/>
  <c r="Q232" i="1"/>
  <c r="R232" i="1" s="1"/>
  <c r="O232" i="1"/>
  <c r="C233" i="1"/>
  <c r="P233" i="1" s="1"/>
  <c r="L234" i="3" l="1"/>
  <c r="J234" i="3" s="1"/>
  <c r="R234" i="3"/>
  <c r="D234" i="3"/>
  <c r="I234" i="3" s="1"/>
  <c r="Y233" i="3"/>
  <c r="V233" i="3"/>
  <c r="W233" i="3"/>
  <c r="X233" i="3" s="1"/>
  <c r="U233" i="3"/>
  <c r="J233" i="1"/>
  <c r="K233" i="1" s="1"/>
  <c r="G233" i="1"/>
  <c r="B233" i="1"/>
  <c r="L233" i="1" s="1"/>
  <c r="N233" i="1" l="1"/>
  <c r="P234" i="3"/>
  <c r="Q234" i="3" s="1"/>
  <c r="C234" i="3"/>
  <c r="G234" i="3" s="1"/>
  <c r="K234" i="3" s="1"/>
  <c r="M234" i="3"/>
  <c r="I233" i="1"/>
  <c r="F234" i="1"/>
  <c r="H233" i="1"/>
  <c r="O234" i="3" l="1"/>
  <c r="N234" i="3"/>
  <c r="M234" i="1"/>
  <c r="D234" i="1"/>
  <c r="E234" i="1"/>
  <c r="S235" i="3" l="1"/>
  <c r="E235" i="3"/>
  <c r="H235" i="3"/>
  <c r="T234" i="3"/>
  <c r="S233" i="1"/>
  <c r="Q233" i="1"/>
  <c r="R233" i="1" s="1"/>
  <c r="O233" i="1"/>
  <c r="C234" i="1"/>
  <c r="P234" i="1" s="1"/>
  <c r="L235" i="3" l="1"/>
  <c r="J235" i="3" s="1"/>
  <c r="R235" i="3"/>
  <c r="Y234" i="3"/>
  <c r="V234" i="3"/>
  <c r="W234" i="3"/>
  <c r="X234" i="3" s="1"/>
  <c r="U234" i="3"/>
  <c r="D235" i="3"/>
  <c r="I235" i="3" s="1"/>
  <c r="J234" i="1"/>
  <c r="K234" i="1" s="1"/>
  <c r="B234" i="1"/>
  <c r="L234" i="1" s="1"/>
  <c r="G234" i="1"/>
  <c r="N234" i="1" l="1"/>
  <c r="P235" i="3"/>
  <c r="Q235" i="3" s="1"/>
  <c r="C235" i="3"/>
  <c r="M235" i="3"/>
  <c r="F235" i="1"/>
  <c r="H234" i="1"/>
  <c r="I234" i="1"/>
  <c r="G235" i="3" l="1"/>
  <c r="K235" i="3" s="1"/>
  <c r="O235" i="3"/>
  <c r="N235" i="3"/>
  <c r="M235" i="1"/>
  <c r="D235" i="1"/>
  <c r="E235" i="1"/>
  <c r="S236" i="3" l="1"/>
  <c r="E236" i="3"/>
  <c r="H236" i="3"/>
  <c r="T235" i="3"/>
  <c r="C235" i="1"/>
  <c r="P235" i="1" s="1"/>
  <c r="S234" i="1"/>
  <c r="Q234" i="1"/>
  <c r="R234" i="1" s="1"/>
  <c r="O234" i="1"/>
  <c r="L236" i="3" l="1"/>
  <c r="J236" i="3" s="1"/>
  <c r="R236" i="3"/>
  <c r="D236" i="3"/>
  <c r="I236" i="3" s="1"/>
  <c r="Y235" i="3"/>
  <c r="V235" i="3"/>
  <c r="W235" i="3"/>
  <c r="X235" i="3" s="1"/>
  <c r="U235" i="3"/>
  <c r="J235" i="1"/>
  <c r="K235" i="1" s="1"/>
  <c r="B235" i="1"/>
  <c r="L235" i="1" s="1"/>
  <c r="G235" i="1"/>
  <c r="N235" i="1" l="1"/>
  <c r="P236" i="3"/>
  <c r="Q236" i="3" s="1"/>
  <c r="C236" i="3"/>
  <c r="G236" i="3" s="1"/>
  <c r="K236" i="3" s="1"/>
  <c r="M236" i="3"/>
  <c r="I235" i="1"/>
  <c r="F236" i="1"/>
  <c r="H235" i="1"/>
  <c r="O236" i="3" l="1"/>
  <c r="N236" i="3"/>
  <c r="D236" i="1"/>
  <c r="M236" i="1"/>
  <c r="E236" i="1"/>
  <c r="S237" i="3" l="1"/>
  <c r="E237" i="3"/>
  <c r="H237" i="3"/>
  <c r="T236" i="3"/>
  <c r="S235" i="1"/>
  <c r="Q235" i="1"/>
  <c r="R235" i="1" s="1"/>
  <c r="O235" i="1"/>
  <c r="C236" i="1"/>
  <c r="P236" i="1" s="1"/>
  <c r="L237" i="3" l="1"/>
  <c r="J237" i="3" s="1"/>
  <c r="R237" i="3"/>
  <c r="D237" i="3"/>
  <c r="I237" i="3" s="1"/>
  <c r="Y236" i="3"/>
  <c r="V236" i="3"/>
  <c r="W236" i="3"/>
  <c r="X236" i="3" s="1"/>
  <c r="U236" i="3"/>
  <c r="J236" i="1"/>
  <c r="K236" i="1" s="1"/>
  <c r="B236" i="1"/>
  <c r="L236" i="1" s="1"/>
  <c r="G236" i="1"/>
  <c r="N236" i="1" l="1"/>
  <c r="P237" i="3"/>
  <c r="Q237" i="3" s="1"/>
  <c r="C237" i="3"/>
  <c r="G237" i="3" s="1"/>
  <c r="K237" i="3" s="1"/>
  <c r="M237" i="3"/>
  <c r="I236" i="1"/>
  <c r="F237" i="1"/>
  <c r="H236" i="1"/>
  <c r="O237" i="3" l="1"/>
  <c r="N237" i="3"/>
  <c r="M237" i="1"/>
  <c r="D237" i="1"/>
  <c r="E237" i="1"/>
  <c r="S238" i="3" l="1"/>
  <c r="E238" i="3"/>
  <c r="H238" i="3"/>
  <c r="T237" i="3"/>
  <c r="C237" i="1"/>
  <c r="P237" i="1" s="1"/>
  <c r="S236" i="1"/>
  <c r="Q236" i="1"/>
  <c r="R236" i="1" s="1"/>
  <c r="O236" i="1"/>
  <c r="L238" i="3" l="1"/>
  <c r="J238" i="3" s="1"/>
  <c r="R238" i="3"/>
  <c r="D238" i="3"/>
  <c r="I238" i="3" s="1"/>
  <c r="V237" i="3"/>
  <c r="Y237" i="3"/>
  <c r="W237" i="3"/>
  <c r="X237" i="3" s="1"/>
  <c r="U237" i="3"/>
  <c r="J237" i="1"/>
  <c r="K237" i="1" s="1"/>
  <c r="G237" i="1"/>
  <c r="B237" i="1"/>
  <c r="L237" i="1" s="1"/>
  <c r="N237" i="1" l="1"/>
  <c r="P238" i="3"/>
  <c r="Q238" i="3" s="1"/>
  <c r="C238" i="3"/>
  <c r="G238" i="3" s="1"/>
  <c r="K238" i="3" s="1"/>
  <c r="M238" i="3"/>
  <c r="I237" i="1"/>
  <c r="F238" i="1"/>
  <c r="H237" i="1"/>
  <c r="O238" i="3" l="1"/>
  <c r="N238" i="3"/>
  <c r="M238" i="1"/>
  <c r="D238" i="1"/>
  <c r="E238" i="1"/>
  <c r="S239" i="3" l="1"/>
  <c r="E239" i="3"/>
  <c r="H239" i="3"/>
  <c r="T238" i="3"/>
  <c r="S237" i="1"/>
  <c r="Q237" i="1"/>
  <c r="R237" i="1" s="1"/>
  <c r="O237" i="1"/>
  <c r="C238" i="1"/>
  <c r="P238" i="1" s="1"/>
  <c r="L239" i="3" l="1"/>
  <c r="J239" i="3" s="1"/>
  <c r="R239" i="3"/>
  <c r="D239" i="3"/>
  <c r="I239" i="3" s="1"/>
  <c r="V238" i="3"/>
  <c r="Y238" i="3"/>
  <c r="W238" i="3"/>
  <c r="X238" i="3" s="1"/>
  <c r="U238" i="3"/>
  <c r="J238" i="1"/>
  <c r="K238" i="1" s="1"/>
  <c r="G238" i="1"/>
  <c r="B238" i="1"/>
  <c r="L238" i="1" s="1"/>
  <c r="N238" i="1" l="1"/>
  <c r="P239" i="3"/>
  <c r="Q239" i="3" s="1"/>
  <c r="C239" i="3"/>
  <c r="G239" i="3" s="1"/>
  <c r="K239" i="3" s="1"/>
  <c r="M239" i="3"/>
  <c r="F239" i="1"/>
  <c r="H238" i="1"/>
  <c r="I238" i="1"/>
  <c r="O239" i="3" l="1"/>
  <c r="N239" i="3"/>
  <c r="M239" i="1"/>
  <c r="D239" i="1"/>
  <c r="E239" i="1"/>
  <c r="S240" i="3" l="1"/>
  <c r="E240" i="3"/>
  <c r="H240" i="3"/>
  <c r="T239" i="3"/>
  <c r="S238" i="1"/>
  <c r="Q238" i="1"/>
  <c r="R238" i="1" s="1"/>
  <c r="O238" i="1"/>
  <c r="C239" i="1"/>
  <c r="P239" i="1" s="1"/>
  <c r="L240" i="3" l="1"/>
  <c r="J240" i="3" s="1"/>
  <c r="R240" i="3"/>
  <c r="V239" i="3"/>
  <c r="Y239" i="3"/>
  <c r="W239" i="3"/>
  <c r="X239" i="3" s="1"/>
  <c r="U239" i="3"/>
  <c r="D240" i="3"/>
  <c r="I240" i="3" s="1"/>
  <c r="J239" i="1"/>
  <c r="K239" i="1" s="1"/>
  <c r="G239" i="1"/>
  <c r="B239" i="1"/>
  <c r="L239" i="1" s="1"/>
  <c r="N239" i="1" l="1"/>
  <c r="P240" i="3"/>
  <c r="Q240" i="3" s="1"/>
  <c r="C240" i="3"/>
  <c r="G240" i="3" s="1"/>
  <c r="K240" i="3" s="1"/>
  <c r="M240" i="3"/>
  <c r="I239" i="1"/>
  <c r="F240" i="1"/>
  <c r="H239" i="1"/>
  <c r="O240" i="3" l="1"/>
  <c r="N240" i="3"/>
  <c r="D240" i="1"/>
  <c r="M240" i="1"/>
  <c r="E240" i="1"/>
  <c r="S241" i="3" l="1"/>
  <c r="E241" i="3"/>
  <c r="H241" i="3"/>
  <c r="T240" i="3"/>
  <c r="S239" i="1"/>
  <c r="Q239" i="1"/>
  <c r="R239" i="1" s="1"/>
  <c r="O239" i="1"/>
  <c r="C240" i="1"/>
  <c r="P240" i="1" s="1"/>
  <c r="L241" i="3" l="1"/>
  <c r="J241" i="3" s="1"/>
  <c r="R241" i="3"/>
  <c r="Y240" i="3"/>
  <c r="V240" i="3"/>
  <c r="W240" i="3"/>
  <c r="X240" i="3" s="1"/>
  <c r="U240" i="3"/>
  <c r="D241" i="3"/>
  <c r="J240" i="1"/>
  <c r="K240" i="1" s="1"/>
  <c r="B240" i="1"/>
  <c r="L240" i="1" s="1"/>
  <c r="G240" i="1"/>
  <c r="N240" i="1" l="1"/>
  <c r="I241" i="3"/>
  <c r="P241" i="3"/>
  <c r="Q241" i="3" s="1"/>
  <c r="C241" i="3"/>
  <c r="G241" i="3" s="1"/>
  <c r="K241" i="3" s="1"/>
  <c r="M241" i="3"/>
  <c r="I240" i="1"/>
  <c r="F241" i="1"/>
  <c r="H240" i="1"/>
  <c r="O241" i="3" l="1"/>
  <c r="N241" i="3"/>
  <c r="M241" i="1"/>
  <c r="D241" i="1"/>
  <c r="E241" i="1"/>
  <c r="S242" i="3" l="1"/>
  <c r="E242" i="3"/>
  <c r="H242" i="3"/>
  <c r="T241" i="3"/>
  <c r="S240" i="1"/>
  <c r="Q240" i="1"/>
  <c r="R240" i="1" s="1"/>
  <c r="O240" i="1"/>
  <c r="C241" i="1"/>
  <c r="P241" i="1" s="1"/>
  <c r="L242" i="3" l="1"/>
  <c r="J242" i="3" s="1"/>
  <c r="R242" i="3"/>
  <c r="D242" i="3"/>
  <c r="I242" i="3" s="1"/>
  <c r="V241" i="3"/>
  <c r="Y241" i="3"/>
  <c r="W241" i="3"/>
  <c r="X241" i="3" s="1"/>
  <c r="U241" i="3"/>
  <c r="J241" i="1"/>
  <c r="K241" i="1" s="1"/>
  <c r="B241" i="1"/>
  <c r="L241" i="1" s="1"/>
  <c r="G241" i="1"/>
  <c r="N241" i="1" l="1"/>
  <c r="P242" i="3"/>
  <c r="Q242" i="3" s="1"/>
  <c r="M242" i="3"/>
  <c r="C242" i="3"/>
  <c r="G242" i="3" s="1"/>
  <c r="K242" i="3" s="1"/>
  <c r="I241" i="1"/>
  <c r="F242" i="1"/>
  <c r="H241" i="1"/>
  <c r="N242" i="3" l="1"/>
  <c r="O242" i="3"/>
  <c r="M242" i="1"/>
  <c r="D242" i="1"/>
  <c r="E242" i="1"/>
  <c r="S243" i="3" l="1"/>
  <c r="E243" i="3"/>
  <c r="H243" i="3"/>
  <c r="T242" i="3"/>
  <c r="C242" i="1"/>
  <c r="P242" i="1" s="1"/>
  <c r="S241" i="1"/>
  <c r="Q241" i="1"/>
  <c r="R241" i="1" s="1"/>
  <c r="O241" i="1"/>
  <c r="L243" i="3" l="1"/>
  <c r="J243" i="3" s="1"/>
  <c r="R243" i="3"/>
  <c r="D243" i="3"/>
  <c r="I243" i="3" s="1"/>
  <c r="V242" i="3"/>
  <c r="Y242" i="3"/>
  <c r="W242" i="3"/>
  <c r="X242" i="3" s="1"/>
  <c r="U242" i="3"/>
  <c r="J242" i="1"/>
  <c r="K242" i="1" s="1"/>
  <c r="G242" i="1"/>
  <c r="B242" i="1"/>
  <c r="L242" i="1" s="1"/>
  <c r="N242" i="1" l="1"/>
  <c r="P243" i="3"/>
  <c r="Q243" i="3" s="1"/>
  <c r="C243" i="3"/>
  <c r="G243" i="3" s="1"/>
  <c r="K243" i="3" s="1"/>
  <c r="M243" i="3"/>
  <c r="F243" i="1"/>
  <c r="H242" i="1"/>
  <c r="I242" i="1"/>
  <c r="O243" i="3" l="1"/>
  <c r="N243" i="3"/>
  <c r="M243" i="1"/>
  <c r="D243" i="1"/>
  <c r="E243" i="1"/>
  <c r="S244" i="3" l="1"/>
  <c r="E244" i="3"/>
  <c r="H244" i="3"/>
  <c r="T243" i="3"/>
  <c r="S242" i="1"/>
  <c r="Q242" i="1"/>
  <c r="R242" i="1" s="1"/>
  <c r="O242" i="1"/>
  <c r="C243" i="1"/>
  <c r="P243" i="1" s="1"/>
  <c r="L244" i="3" l="1"/>
  <c r="J244" i="3" s="1"/>
  <c r="R244" i="3"/>
  <c r="D244" i="3"/>
  <c r="I244" i="3" s="1"/>
  <c r="Y243" i="3"/>
  <c r="V243" i="3"/>
  <c r="W243" i="3"/>
  <c r="X243" i="3" s="1"/>
  <c r="U243" i="3"/>
  <c r="J243" i="1"/>
  <c r="K243" i="1" s="1"/>
  <c r="G243" i="1"/>
  <c r="B243" i="1"/>
  <c r="L243" i="1" s="1"/>
  <c r="N243" i="1" l="1"/>
  <c r="P244" i="3"/>
  <c r="Q244" i="3" s="1"/>
  <c r="M244" i="3"/>
  <c r="C244" i="3"/>
  <c r="I243" i="1"/>
  <c r="F244" i="1"/>
  <c r="H243" i="1"/>
  <c r="G244" i="3" l="1"/>
  <c r="K244" i="3" s="1"/>
  <c r="O244" i="3"/>
  <c r="N244" i="3"/>
  <c r="D244" i="1"/>
  <c r="M244" i="1"/>
  <c r="E244" i="1"/>
  <c r="E245" i="3" l="1"/>
  <c r="S245" i="3"/>
  <c r="H245" i="3"/>
  <c r="T244" i="3"/>
  <c r="S243" i="1"/>
  <c r="Q243" i="1"/>
  <c r="R243" i="1" s="1"/>
  <c r="O243" i="1"/>
  <c r="C244" i="1"/>
  <c r="P244" i="1" s="1"/>
  <c r="L245" i="3" l="1"/>
  <c r="J245" i="3" s="1"/>
  <c r="R245" i="3"/>
  <c r="D245" i="3"/>
  <c r="I245" i="3" s="1"/>
  <c r="Y244" i="3"/>
  <c r="V244" i="3"/>
  <c r="W244" i="3"/>
  <c r="X244" i="3" s="1"/>
  <c r="U244" i="3"/>
  <c r="J244" i="1"/>
  <c r="K244" i="1" s="1"/>
  <c r="G244" i="1"/>
  <c r="B244" i="1"/>
  <c r="L244" i="1" s="1"/>
  <c r="N244" i="1" l="1"/>
  <c r="P245" i="3"/>
  <c r="Q245" i="3" s="1"/>
  <c r="M245" i="3"/>
  <c r="C245" i="3"/>
  <c r="G245" i="3" s="1"/>
  <c r="K245" i="3" s="1"/>
  <c r="I244" i="1"/>
  <c r="F245" i="1"/>
  <c r="H244" i="1"/>
  <c r="O245" i="3" l="1"/>
  <c r="N245" i="3"/>
  <c r="M245" i="1"/>
  <c r="D245" i="1"/>
  <c r="E245" i="1"/>
  <c r="S246" i="3" l="1"/>
  <c r="E246" i="3"/>
  <c r="H246" i="3"/>
  <c r="T245" i="3"/>
  <c r="S244" i="1"/>
  <c r="Q244" i="1"/>
  <c r="R244" i="1" s="1"/>
  <c r="O244" i="1"/>
  <c r="C245" i="1"/>
  <c r="P245" i="1" s="1"/>
  <c r="L246" i="3" l="1"/>
  <c r="J246" i="3" s="1"/>
  <c r="R246" i="3"/>
  <c r="D246" i="3"/>
  <c r="I246" i="3" s="1"/>
  <c r="V245" i="3"/>
  <c r="Y245" i="3"/>
  <c r="W245" i="3"/>
  <c r="X245" i="3" s="1"/>
  <c r="U245" i="3"/>
  <c r="J245" i="1"/>
  <c r="K245" i="1" s="1"/>
  <c r="B245" i="1"/>
  <c r="L245" i="1" s="1"/>
  <c r="G245" i="1"/>
  <c r="N245" i="1" l="1"/>
  <c r="P246" i="3"/>
  <c r="Q246" i="3" s="1"/>
  <c r="M246" i="3"/>
  <c r="C246" i="3"/>
  <c r="G246" i="3" s="1"/>
  <c r="K246" i="3" s="1"/>
  <c r="I245" i="1"/>
  <c r="F246" i="1"/>
  <c r="H245" i="1"/>
  <c r="O246" i="3" l="1"/>
  <c r="N246" i="3"/>
  <c r="M246" i="1"/>
  <c r="D246" i="1"/>
  <c r="E246" i="1"/>
  <c r="S247" i="3" l="1"/>
  <c r="E247" i="3"/>
  <c r="H247" i="3"/>
  <c r="T246" i="3"/>
  <c r="S245" i="1"/>
  <c r="Q245" i="1"/>
  <c r="R245" i="1" s="1"/>
  <c r="O245" i="1"/>
  <c r="C246" i="1"/>
  <c r="P246" i="1" s="1"/>
  <c r="L247" i="3" l="1"/>
  <c r="J247" i="3" s="1"/>
  <c r="R247" i="3"/>
  <c r="D247" i="3"/>
  <c r="Y246" i="3"/>
  <c r="V246" i="3"/>
  <c r="W246" i="3"/>
  <c r="X246" i="3" s="1"/>
  <c r="U246" i="3"/>
  <c r="J246" i="1"/>
  <c r="K246" i="1" s="1"/>
  <c r="B246" i="1"/>
  <c r="L246" i="1" s="1"/>
  <c r="G246" i="1"/>
  <c r="N246" i="1" l="1"/>
  <c r="I247" i="3"/>
  <c r="P247" i="3"/>
  <c r="Q247" i="3" s="1"/>
  <c r="M247" i="3"/>
  <c r="C247" i="3"/>
  <c r="G247" i="3" s="1"/>
  <c r="K247" i="3" s="1"/>
  <c r="F247" i="1"/>
  <c r="H246" i="1"/>
  <c r="I246" i="1"/>
  <c r="O247" i="3" l="1"/>
  <c r="N247" i="3"/>
  <c r="D247" i="1"/>
  <c r="M247" i="1"/>
  <c r="E247" i="1"/>
  <c r="E248" i="3" l="1"/>
  <c r="S248" i="3"/>
  <c r="H248" i="3"/>
  <c r="T247" i="3"/>
  <c r="S246" i="1"/>
  <c r="Q246" i="1"/>
  <c r="R246" i="1" s="1"/>
  <c r="O246" i="1"/>
  <c r="C247" i="1"/>
  <c r="P247" i="1" s="1"/>
  <c r="L248" i="3" l="1"/>
  <c r="J248" i="3" s="1"/>
  <c r="R248" i="3"/>
  <c r="D248" i="3"/>
  <c r="I248" i="3" s="1"/>
  <c r="Y247" i="3"/>
  <c r="V247" i="3"/>
  <c r="W247" i="3"/>
  <c r="X247" i="3" s="1"/>
  <c r="U247" i="3"/>
  <c r="J247" i="1"/>
  <c r="K247" i="1" s="1"/>
  <c r="B247" i="1"/>
  <c r="L247" i="1" s="1"/>
  <c r="G247" i="1"/>
  <c r="N247" i="1" l="1"/>
  <c r="P248" i="3"/>
  <c r="Q248" i="3" s="1"/>
  <c r="M248" i="3"/>
  <c r="C248" i="3"/>
  <c r="G248" i="3" s="1"/>
  <c r="K248" i="3" s="1"/>
  <c r="F248" i="1"/>
  <c r="H247" i="1"/>
  <c r="I247" i="1"/>
  <c r="O248" i="3" l="1"/>
  <c r="N248" i="3"/>
  <c r="D248" i="1"/>
  <c r="M248" i="1"/>
  <c r="E248" i="1"/>
  <c r="E249" i="3" l="1"/>
  <c r="S249" i="3"/>
  <c r="H249" i="3"/>
  <c r="T248" i="3"/>
  <c r="S247" i="1"/>
  <c r="Q247" i="1"/>
  <c r="R247" i="1" s="1"/>
  <c r="O247" i="1"/>
  <c r="C248" i="1"/>
  <c r="P248" i="1" s="1"/>
  <c r="L249" i="3" l="1"/>
  <c r="J249" i="3" s="1"/>
  <c r="R249" i="3"/>
  <c r="Y248" i="3"/>
  <c r="V248" i="3"/>
  <c r="W248" i="3"/>
  <c r="X248" i="3" s="1"/>
  <c r="U248" i="3"/>
  <c r="D249" i="3"/>
  <c r="I249" i="3" s="1"/>
  <c r="J248" i="1"/>
  <c r="K248" i="1" s="1"/>
  <c r="B248" i="1"/>
  <c r="L248" i="1" s="1"/>
  <c r="G248" i="1"/>
  <c r="N248" i="1" l="1"/>
  <c r="P249" i="3"/>
  <c r="Q249" i="3" s="1"/>
  <c r="C249" i="3"/>
  <c r="G249" i="3" s="1"/>
  <c r="K249" i="3" s="1"/>
  <c r="M249" i="3"/>
  <c r="I248" i="1"/>
  <c r="H248" i="1"/>
  <c r="F249" i="1"/>
  <c r="O249" i="3" l="1"/>
  <c r="N249" i="3"/>
  <c r="D249" i="1"/>
  <c r="M249" i="1"/>
  <c r="E249" i="1"/>
  <c r="S250" i="3" l="1"/>
  <c r="E250" i="3"/>
  <c r="H250" i="3"/>
  <c r="T249" i="3"/>
  <c r="C249" i="1"/>
  <c r="P249" i="1" s="1"/>
  <c r="S248" i="1"/>
  <c r="Q248" i="1"/>
  <c r="R248" i="1" s="1"/>
  <c r="O248" i="1"/>
  <c r="L250" i="3" l="1"/>
  <c r="J250" i="3" s="1"/>
  <c r="R250" i="3"/>
  <c r="D250" i="3"/>
  <c r="I250" i="3" s="1"/>
  <c r="Y249" i="3"/>
  <c r="V249" i="3"/>
  <c r="W249" i="3"/>
  <c r="X249" i="3" s="1"/>
  <c r="U249" i="3"/>
  <c r="J249" i="1"/>
  <c r="K249" i="1" s="1"/>
  <c r="G249" i="1"/>
  <c r="B249" i="1"/>
  <c r="L249" i="1" s="1"/>
  <c r="N249" i="1" l="1"/>
  <c r="P250" i="3"/>
  <c r="Q250" i="3" s="1"/>
  <c r="C250" i="3"/>
  <c r="G250" i="3" s="1"/>
  <c r="K250" i="3" s="1"/>
  <c r="M250" i="3"/>
  <c r="F250" i="1"/>
  <c r="H249" i="1"/>
  <c r="I249" i="1"/>
  <c r="O250" i="3" l="1"/>
  <c r="N250" i="3"/>
  <c r="M250" i="1"/>
  <c r="D250" i="1"/>
  <c r="E250" i="1"/>
  <c r="S251" i="3" l="1"/>
  <c r="E251" i="3"/>
  <c r="H251" i="3"/>
  <c r="T250" i="3"/>
  <c r="S249" i="1"/>
  <c r="Q249" i="1"/>
  <c r="R249" i="1" s="1"/>
  <c r="O249" i="1"/>
  <c r="C250" i="1"/>
  <c r="P250" i="1" s="1"/>
  <c r="L251" i="3" l="1"/>
  <c r="J251" i="3" s="1"/>
  <c r="R251" i="3"/>
  <c r="D251" i="3"/>
  <c r="I251" i="3" s="1"/>
  <c r="Y250" i="3"/>
  <c r="V250" i="3"/>
  <c r="W250" i="3"/>
  <c r="X250" i="3" s="1"/>
  <c r="U250" i="3"/>
  <c r="J250" i="1"/>
  <c r="K250" i="1" s="1"/>
  <c r="B250" i="1"/>
  <c r="L250" i="1" s="1"/>
  <c r="G250" i="1"/>
  <c r="N250" i="1" l="1"/>
  <c r="P251" i="3"/>
  <c r="Q251" i="3" s="1"/>
  <c r="C251" i="3"/>
  <c r="G251" i="3" s="1"/>
  <c r="K251" i="3" s="1"/>
  <c r="M251" i="3"/>
  <c r="F251" i="1"/>
  <c r="H250" i="1"/>
  <c r="I250" i="1"/>
  <c r="N251" i="3" l="1"/>
  <c r="O251" i="3"/>
  <c r="D251" i="1"/>
  <c r="M251" i="1"/>
  <c r="E251" i="1"/>
  <c r="E252" i="3" l="1"/>
  <c r="S252" i="3"/>
  <c r="H252" i="3"/>
  <c r="T251" i="3"/>
  <c r="S250" i="1"/>
  <c r="Q250" i="1"/>
  <c r="R250" i="1" s="1"/>
  <c r="O250" i="1"/>
  <c r="C251" i="1"/>
  <c r="P251" i="1" s="1"/>
  <c r="L252" i="3" l="1"/>
  <c r="J252" i="3" s="1"/>
  <c r="R252" i="3"/>
  <c r="Y251" i="3"/>
  <c r="V251" i="3"/>
  <c r="W251" i="3"/>
  <c r="X251" i="3" s="1"/>
  <c r="U251" i="3"/>
  <c r="D252" i="3"/>
  <c r="I252" i="3" s="1"/>
  <c r="J251" i="1"/>
  <c r="K251" i="1" s="1"/>
  <c r="G251" i="1"/>
  <c r="B251" i="1"/>
  <c r="L251" i="1" s="1"/>
  <c r="N251" i="1" l="1"/>
  <c r="P252" i="3"/>
  <c r="Q252" i="3" s="1"/>
  <c r="C252" i="3"/>
  <c r="G252" i="3" s="1"/>
  <c r="K252" i="3" s="1"/>
  <c r="M252" i="3"/>
  <c r="H251" i="1"/>
  <c r="F252" i="1"/>
  <c r="I251" i="1"/>
  <c r="O252" i="3" l="1"/>
  <c r="N252" i="3"/>
  <c r="M252" i="1"/>
  <c r="D252" i="1"/>
  <c r="E252" i="1"/>
  <c r="S253" i="3" l="1"/>
  <c r="E253" i="3"/>
  <c r="H253" i="3"/>
  <c r="T252" i="3"/>
  <c r="S251" i="1"/>
  <c r="Q251" i="1"/>
  <c r="R251" i="1" s="1"/>
  <c r="O251" i="1"/>
  <c r="C252" i="1"/>
  <c r="P252" i="1" s="1"/>
  <c r="L253" i="3" l="1"/>
  <c r="J253" i="3" s="1"/>
  <c r="R253" i="3"/>
  <c r="D253" i="3"/>
  <c r="I253" i="3" s="1"/>
  <c r="V252" i="3"/>
  <c r="Y252" i="3"/>
  <c r="W252" i="3"/>
  <c r="X252" i="3" s="1"/>
  <c r="U252" i="3"/>
  <c r="J252" i="1"/>
  <c r="K252" i="1" s="1"/>
  <c r="G252" i="1"/>
  <c r="B252" i="1"/>
  <c r="L252" i="1" s="1"/>
  <c r="N252" i="1" l="1"/>
  <c r="P253" i="3"/>
  <c r="Q253" i="3" s="1"/>
  <c r="M253" i="3"/>
  <c r="C253" i="3"/>
  <c r="F253" i="1"/>
  <c r="I252" i="1"/>
  <c r="H252" i="1"/>
  <c r="G253" i="3" l="1"/>
  <c r="K253" i="3" s="1"/>
  <c r="O253" i="3"/>
  <c r="N253" i="3"/>
  <c r="M253" i="1"/>
  <c r="D253" i="1"/>
  <c r="E253" i="1"/>
  <c r="S254" i="3" l="1"/>
  <c r="E254" i="3"/>
  <c r="H254" i="3"/>
  <c r="T253" i="3"/>
  <c r="S252" i="1"/>
  <c r="Q252" i="1"/>
  <c r="R252" i="1" s="1"/>
  <c r="O252" i="1"/>
  <c r="C253" i="1"/>
  <c r="P253" i="1" s="1"/>
  <c r="L254" i="3" l="1"/>
  <c r="J254" i="3" s="1"/>
  <c r="R254" i="3"/>
  <c r="V253" i="3"/>
  <c r="Y253" i="3"/>
  <c r="W253" i="3"/>
  <c r="X253" i="3" s="1"/>
  <c r="U253" i="3"/>
  <c r="D254" i="3"/>
  <c r="I254" i="3" s="1"/>
  <c r="J253" i="1"/>
  <c r="K253" i="1" s="1"/>
  <c r="B253" i="1"/>
  <c r="L253" i="1" s="1"/>
  <c r="G253" i="1"/>
  <c r="N253" i="1" l="1"/>
  <c r="P254" i="3"/>
  <c r="Q254" i="3" s="1"/>
  <c r="C254" i="3"/>
  <c r="G254" i="3" s="1"/>
  <c r="K254" i="3" s="1"/>
  <c r="M254" i="3"/>
  <c r="F254" i="1"/>
  <c r="H253" i="1"/>
  <c r="I253" i="1"/>
  <c r="N254" i="3" l="1"/>
  <c r="O254" i="3"/>
  <c r="D254" i="1"/>
  <c r="M254" i="1"/>
  <c r="E254" i="1"/>
  <c r="E255" i="3" l="1"/>
  <c r="S255" i="3"/>
  <c r="H255" i="3"/>
  <c r="T254" i="3"/>
  <c r="S253" i="1"/>
  <c r="Q253" i="1"/>
  <c r="R253" i="1" s="1"/>
  <c r="O253" i="1"/>
  <c r="C254" i="1"/>
  <c r="P254" i="1" s="1"/>
  <c r="L255" i="3" l="1"/>
  <c r="J255" i="3" s="1"/>
  <c r="R255" i="3"/>
  <c r="D255" i="3"/>
  <c r="I255" i="3" s="1"/>
  <c r="Y254" i="3"/>
  <c r="V254" i="3"/>
  <c r="W254" i="3"/>
  <c r="X254" i="3" s="1"/>
  <c r="U254" i="3"/>
  <c r="J254" i="1"/>
  <c r="K254" i="1" s="1"/>
  <c r="B254" i="1"/>
  <c r="L254" i="1" s="1"/>
  <c r="G254" i="1"/>
  <c r="N254" i="1" l="1"/>
  <c r="P255" i="3"/>
  <c r="Q255" i="3" s="1"/>
  <c r="C255" i="3"/>
  <c r="G255" i="3" s="1"/>
  <c r="K255" i="3" s="1"/>
  <c r="M255" i="3"/>
  <c r="F255" i="1"/>
  <c r="H254" i="1"/>
  <c r="I254" i="1"/>
  <c r="O255" i="3" l="1"/>
  <c r="N255" i="3"/>
  <c r="D255" i="1"/>
  <c r="M255" i="1"/>
  <c r="E255" i="1"/>
  <c r="S256" i="3" l="1"/>
  <c r="E256" i="3"/>
  <c r="H256" i="3"/>
  <c r="T255" i="3"/>
  <c r="S254" i="1"/>
  <c r="Q254" i="1"/>
  <c r="R254" i="1" s="1"/>
  <c r="O254" i="1"/>
  <c r="C255" i="1"/>
  <c r="P255" i="1" s="1"/>
  <c r="L256" i="3" l="1"/>
  <c r="J256" i="3" s="1"/>
  <c r="R256" i="3"/>
  <c r="D256" i="3"/>
  <c r="I256" i="3" s="1"/>
  <c r="Y255" i="3"/>
  <c r="V255" i="3"/>
  <c r="W255" i="3"/>
  <c r="X255" i="3" s="1"/>
  <c r="U255" i="3"/>
  <c r="J255" i="1"/>
  <c r="K255" i="1" s="1"/>
  <c r="G255" i="1"/>
  <c r="B255" i="1"/>
  <c r="L255" i="1" s="1"/>
  <c r="N255" i="1" l="1"/>
  <c r="P256" i="3"/>
  <c r="Q256" i="3" s="1"/>
  <c r="M256" i="3"/>
  <c r="C256" i="3"/>
  <c r="G256" i="3" s="1"/>
  <c r="K256" i="3" s="1"/>
  <c r="I255" i="1"/>
  <c r="H255" i="1"/>
  <c r="F256" i="1"/>
  <c r="O256" i="3" l="1"/>
  <c r="N256" i="3"/>
  <c r="M256" i="1"/>
  <c r="D256" i="1"/>
  <c r="E256" i="1"/>
  <c r="S257" i="3" l="1"/>
  <c r="E257" i="3"/>
  <c r="H257" i="3"/>
  <c r="T256" i="3"/>
  <c r="C256" i="1"/>
  <c r="P256" i="1" s="1"/>
  <c r="S255" i="1"/>
  <c r="Q255" i="1"/>
  <c r="R255" i="1" s="1"/>
  <c r="O255" i="1"/>
  <c r="L257" i="3" l="1"/>
  <c r="J257" i="3" s="1"/>
  <c r="R257" i="3"/>
  <c r="V256" i="3"/>
  <c r="Y256" i="3"/>
  <c r="W256" i="3"/>
  <c r="X256" i="3" s="1"/>
  <c r="U256" i="3"/>
  <c r="D257" i="3"/>
  <c r="I257" i="3" s="1"/>
  <c r="J256" i="1"/>
  <c r="K256" i="1" s="1"/>
  <c r="G256" i="1"/>
  <c r="B256" i="1"/>
  <c r="L256" i="1" s="1"/>
  <c r="N256" i="1" l="1"/>
  <c r="P257" i="3"/>
  <c r="Q257" i="3" s="1"/>
  <c r="C257" i="3"/>
  <c r="G257" i="3" s="1"/>
  <c r="K257" i="3" s="1"/>
  <c r="M257" i="3"/>
  <c r="I256" i="1"/>
  <c r="F257" i="1"/>
  <c r="H256" i="1"/>
  <c r="N257" i="3" l="1"/>
  <c r="O257" i="3"/>
  <c r="M257" i="1"/>
  <c r="D257" i="1"/>
  <c r="E257" i="1"/>
  <c r="S258" i="3" l="1"/>
  <c r="E258" i="3"/>
  <c r="H258" i="3"/>
  <c r="T257" i="3"/>
  <c r="S256" i="1"/>
  <c r="Q256" i="1"/>
  <c r="R256" i="1" s="1"/>
  <c r="O256" i="1"/>
  <c r="C257" i="1"/>
  <c r="P257" i="1" s="1"/>
  <c r="L258" i="3" l="1"/>
  <c r="J258" i="3" s="1"/>
  <c r="R258" i="3"/>
  <c r="V257" i="3"/>
  <c r="Y257" i="3"/>
  <c r="W257" i="3"/>
  <c r="X257" i="3" s="1"/>
  <c r="U257" i="3"/>
  <c r="D258" i="3"/>
  <c r="I258" i="3" s="1"/>
  <c r="J257" i="1"/>
  <c r="K257" i="1" s="1"/>
  <c r="B257" i="1"/>
  <c r="L257" i="1" s="1"/>
  <c r="G257" i="1"/>
  <c r="N257" i="1" l="1"/>
  <c r="P258" i="3"/>
  <c r="Q258" i="3" s="1"/>
  <c r="C258" i="3"/>
  <c r="G258" i="3" s="1"/>
  <c r="K258" i="3" s="1"/>
  <c r="M258" i="3"/>
  <c r="F258" i="1"/>
  <c r="H257" i="1"/>
  <c r="I257" i="1"/>
  <c r="O258" i="3" l="1"/>
  <c r="N258" i="3"/>
  <c r="M258" i="1"/>
  <c r="D258" i="1"/>
  <c r="E258" i="1"/>
  <c r="S259" i="3" l="1"/>
  <c r="E259" i="3"/>
  <c r="H259" i="3"/>
  <c r="T258" i="3"/>
  <c r="S257" i="1"/>
  <c r="Q257" i="1"/>
  <c r="R257" i="1" s="1"/>
  <c r="O257" i="1"/>
  <c r="C258" i="1"/>
  <c r="P258" i="1" s="1"/>
  <c r="L259" i="3" l="1"/>
  <c r="J259" i="3" s="1"/>
  <c r="R259" i="3"/>
  <c r="D259" i="3"/>
  <c r="I259" i="3" s="1"/>
  <c r="Y258" i="3"/>
  <c r="V258" i="3"/>
  <c r="W258" i="3"/>
  <c r="X258" i="3" s="1"/>
  <c r="U258" i="3"/>
  <c r="J258" i="1"/>
  <c r="K258" i="1" s="1"/>
  <c r="G258" i="1"/>
  <c r="B258" i="1"/>
  <c r="L258" i="1" s="1"/>
  <c r="N258" i="1" l="1"/>
  <c r="P259" i="3"/>
  <c r="Q259" i="3" s="1"/>
  <c r="C259" i="3"/>
  <c r="G259" i="3" s="1"/>
  <c r="K259" i="3" s="1"/>
  <c r="M259" i="3"/>
  <c r="I258" i="1"/>
  <c r="F259" i="1"/>
  <c r="H258" i="1"/>
  <c r="O259" i="3" l="1"/>
  <c r="N259" i="3"/>
  <c r="D259" i="1"/>
  <c r="M259" i="1"/>
  <c r="E259" i="1"/>
  <c r="S260" i="3" l="1"/>
  <c r="E260" i="3"/>
  <c r="H260" i="3"/>
  <c r="T259" i="3"/>
  <c r="S258" i="1"/>
  <c r="Q258" i="1"/>
  <c r="R258" i="1" s="1"/>
  <c r="O258" i="1"/>
  <c r="C259" i="1"/>
  <c r="P259" i="1" s="1"/>
  <c r="L260" i="3" l="1"/>
  <c r="J260" i="3" s="1"/>
  <c r="R260" i="3"/>
  <c r="Y259" i="3"/>
  <c r="V259" i="3"/>
  <c r="W259" i="3"/>
  <c r="X259" i="3" s="1"/>
  <c r="U259" i="3"/>
  <c r="D260" i="3"/>
  <c r="I260" i="3" s="1"/>
  <c r="J259" i="1"/>
  <c r="K259" i="1" s="1"/>
  <c r="B259" i="1"/>
  <c r="L259" i="1" s="1"/>
  <c r="G259" i="1"/>
  <c r="N259" i="1" l="1"/>
  <c r="P260" i="3"/>
  <c r="Q260" i="3" s="1"/>
  <c r="C260" i="3"/>
  <c r="G260" i="3" s="1"/>
  <c r="K260" i="3" s="1"/>
  <c r="M260" i="3"/>
  <c r="I259" i="1"/>
  <c r="F260" i="1"/>
  <c r="H259" i="1"/>
  <c r="O260" i="3" l="1"/>
  <c r="N260" i="3"/>
  <c r="M260" i="1"/>
  <c r="D260" i="1"/>
  <c r="E260" i="1"/>
  <c r="S261" i="3" l="1"/>
  <c r="E261" i="3"/>
  <c r="H261" i="3"/>
  <c r="T260" i="3"/>
  <c r="S259" i="1"/>
  <c r="Q259" i="1"/>
  <c r="R259" i="1" s="1"/>
  <c r="O259" i="1"/>
  <c r="C260" i="1"/>
  <c r="P260" i="1" s="1"/>
  <c r="L261" i="3" l="1"/>
  <c r="J261" i="3" s="1"/>
  <c r="R261" i="3"/>
  <c r="D261" i="3"/>
  <c r="I261" i="3" s="1"/>
  <c r="V260" i="3"/>
  <c r="Y260" i="3"/>
  <c r="W260" i="3"/>
  <c r="X260" i="3" s="1"/>
  <c r="U260" i="3"/>
  <c r="J260" i="1"/>
  <c r="K260" i="1" s="1"/>
  <c r="B260" i="1"/>
  <c r="L260" i="1" s="1"/>
  <c r="G260" i="1"/>
  <c r="N260" i="1" l="1"/>
  <c r="P261" i="3"/>
  <c r="Q261" i="3" s="1"/>
  <c r="M261" i="3"/>
  <c r="C261" i="3"/>
  <c r="G261" i="3" s="1"/>
  <c r="K261" i="3" s="1"/>
  <c r="I260" i="1"/>
  <c r="F261" i="1"/>
  <c r="H260" i="1"/>
  <c r="O261" i="3" l="1"/>
  <c r="N261" i="3"/>
  <c r="M261" i="1"/>
  <c r="D261" i="1"/>
  <c r="E261" i="1"/>
  <c r="E262" i="3" l="1"/>
  <c r="S262" i="3"/>
  <c r="H262" i="3"/>
  <c r="T261" i="3"/>
  <c r="S260" i="1"/>
  <c r="Q260" i="1"/>
  <c r="R260" i="1" s="1"/>
  <c r="O260" i="1"/>
  <c r="C261" i="1"/>
  <c r="P261" i="1" s="1"/>
  <c r="L262" i="3" l="1"/>
  <c r="J262" i="3" s="1"/>
  <c r="I262" i="3" s="1"/>
  <c r="R262" i="3"/>
  <c r="D262" i="3"/>
  <c r="Y261" i="3"/>
  <c r="V261" i="3"/>
  <c r="W261" i="3"/>
  <c r="X261" i="3" s="1"/>
  <c r="U261" i="3"/>
  <c r="J261" i="1"/>
  <c r="K261" i="1" s="1"/>
  <c r="G261" i="1"/>
  <c r="B261" i="1"/>
  <c r="L261" i="1" s="1"/>
  <c r="N261" i="1" l="1"/>
  <c r="P262" i="3"/>
  <c r="Q262" i="3" s="1"/>
  <c r="M262" i="3"/>
  <c r="C262" i="3"/>
  <c r="H261" i="1"/>
  <c r="F262" i="1"/>
  <c r="I261" i="1"/>
  <c r="G262" i="3" l="1"/>
  <c r="K262" i="3" s="1"/>
  <c r="N262" i="3"/>
  <c r="O262" i="3"/>
  <c r="D262" i="1"/>
  <c r="M262" i="1"/>
  <c r="E262" i="1"/>
  <c r="S263" i="3" l="1"/>
  <c r="E263" i="3"/>
  <c r="H263" i="3"/>
  <c r="T262" i="3"/>
  <c r="S261" i="1"/>
  <c r="Q261" i="1"/>
  <c r="R261" i="1" s="1"/>
  <c r="O261" i="1"/>
  <c r="C262" i="1"/>
  <c r="P262" i="1" s="1"/>
  <c r="L263" i="3" l="1"/>
  <c r="J263" i="3" s="1"/>
  <c r="R263" i="3"/>
  <c r="Y262" i="3"/>
  <c r="V262" i="3"/>
  <c r="W262" i="3"/>
  <c r="X262" i="3" s="1"/>
  <c r="U262" i="3"/>
  <c r="D263" i="3"/>
  <c r="I263" i="3" s="1"/>
  <c r="J262" i="1"/>
  <c r="K262" i="1" s="1"/>
  <c r="B262" i="1"/>
  <c r="L262" i="1" s="1"/>
  <c r="G262" i="1"/>
  <c r="N262" i="1" l="1"/>
  <c r="P263" i="3"/>
  <c r="Q263" i="3" s="1"/>
  <c r="C263" i="3"/>
  <c r="G263" i="3" s="1"/>
  <c r="K263" i="3" s="1"/>
  <c r="M263" i="3"/>
  <c r="F263" i="1"/>
  <c r="H262" i="1"/>
  <c r="I262" i="1"/>
  <c r="O263" i="3" l="1"/>
  <c r="N263" i="3"/>
  <c r="M263" i="1"/>
  <c r="D263" i="1"/>
  <c r="E263" i="1"/>
  <c r="E264" i="3" l="1"/>
  <c r="S264" i="3"/>
  <c r="H264" i="3"/>
  <c r="T263" i="3"/>
  <c r="S262" i="1"/>
  <c r="Q262" i="1"/>
  <c r="R262" i="1" s="1"/>
  <c r="O262" i="1"/>
  <c r="C263" i="1"/>
  <c r="P263" i="1" s="1"/>
  <c r="L264" i="3" l="1"/>
  <c r="J264" i="3" s="1"/>
  <c r="R264" i="3"/>
  <c r="V263" i="3"/>
  <c r="Y263" i="3"/>
  <c r="W263" i="3"/>
  <c r="X263" i="3" s="1"/>
  <c r="U263" i="3"/>
  <c r="D264" i="3"/>
  <c r="I264" i="3" s="1"/>
  <c r="J263" i="1"/>
  <c r="K263" i="1" s="1"/>
  <c r="B263" i="1"/>
  <c r="L263" i="1" s="1"/>
  <c r="G263" i="1"/>
  <c r="N263" i="1" l="1"/>
  <c r="P264" i="3"/>
  <c r="Q264" i="3" s="1"/>
  <c r="C264" i="3"/>
  <c r="G264" i="3" s="1"/>
  <c r="K264" i="3" s="1"/>
  <c r="M264" i="3"/>
  <c r="I263" i="1"/>
  <c r="F264" i="1"/>
  <c r="H263" i="1"/>
  <c r="N264" i="3" l="1"/>
  <c r="O264" i="3"/>
  <c r="D264" i="1"/>
  <c r="M264" i="1"/>
  <c r="E264" i="1"/>
  <c r="S265" i="3" l="1"/>
  <c r="E265" i="3"/>
  <c r="H265" i="3"/>
  <c r="T264" i="3"/>
  <c r="C264" i="1"/>
  <c r="P264" i="1" s="1"/>
  <c r="S263" i="1"/>
  <c r="Q263" i="1"/>
  <c r="R263" i="1" s="1"/>
  <c r="O263" i="1"/>
  <c r="L265" i="3" l="1"/>
  <c r="J265" i="3" s="1"/>
  <c r="R265" i="3"/>
  <c r="V264" i="3"/>
  <c r="Y264" i="3"/>
  <c r="W264" i="3"/>
  <c r="X264" i="3" s="1"/>
  <c r="U264" i="3"/>
  <c r="D265" i="3"/>
  <c r="I265" i="3" s="1"/>
  <c r="J264" i="1"/>
  <c r="K264" i="1" s="1"/>
  <c r="G264" i="1"/>
  <c r="B264" i="1"/>
  <c r="L264" i="1" s="1"/>
  <c r="N264" i="1" l="1"/>
  <c r="P265" i="3"/>
  <c r="Q265" i="3" s="1"/>
  <c r="M265" i="3"/>
  <c r="C265" i="3"/>
  <c r="G265" i="3" s="1"/>
  <c r="K265" i="3" s="1"/>
  <c r="H264" i="1"/>
  <c r="I264" i="1"/>
  <c r="F265" i="1"/>
  <c r="O265" i="3" l="1"/>
  <c r="N265" i="3"/>
  <c r="M265" i="1"/>
  <c r="D265" i="1"/>
  <c r="E265" i="1"/>
  <c r="E266" i="3" l="1"/>
  <c r="S266" i="3"/>
  <c r="H266" i="3"/>
  <c r="T265" i="3"/>
  <c r="S264" i="1"/>
  <c r="Q264" i="1"/>
  <c r="R264" i="1" s="1"/>
  <c r="O264" i="1"/>
  <c r="C265" i="1"/>
  <c r="P265" i="1" s="1"/>
  <c r="L266" i="3" l="1"/>
  <c r="J266" i="3" s="1"/>
  <c r="R266" i="3"/>
  <c r="Y265" i="3"/>
  <c r="V265" i="3"/>
  <c r="W265" i="3"/>
  <c r="X265" i="3" s="1"/>
  <c r="U265" i="3"/>
  <c r="D266" i="3"/>
  <c r="I266" i="3" s="1"/>
  <c r="J265" i="1"/>
  <c r="K265" i="1" s="1"/>
  <c r="B265" i="1"/>
  <c r="L265" i="1" s="1"/>
  <c r="G265" i="1"/>
  <c r="N265" i="1" l="1"/>
  <c r="P266" i="3"/>
  <c r="Q266" i="3" s="1"/>
  <c r="C266" i="3"/>
  <c r="G266" i="3" s="1"/>
  <c r="K266" i="3" s="1"/>
  <c r="M266" i="3"/>
  <c r="I265" i="1"/>
  <c r="F266" i="1"/>
  <c r="H265" i="1"/>
  <c r="O266" i="3" l="1"/>
  <c r="N266" i="3"/>
  <c r="M266" i="1"/>
  <c r="D266" i="1"/>
  <c r="E266" i="1"/>
  <c r="S267" i="3" l="1"/>
  <c r="E267" i="3"/>
  <c r="H267" i="3"/>
  <c r="T266" i="3"/>
  <c r="S265" i="1"/>
  <c r="Q265" i="1"/>
  <c r="R265" i="1" s="1"/>
  <c r="O265" i="1"/>
  <c r="C266" i="1"/>
  <c r="P266" i="1" s="1"/>
  <c r="L267" i="3" l="1"/>
  <c r="J267" i="3" s="1"/>
  <c r="R267" i="3"/>
  <c r="Y266" i="3"/>
  <c r="V266" i="3"/>
  <c r="W266" i="3"/>
  <c r="X266" i="3" s="1"/>
  <c r="U266" i="3"/>
  <c r="D267" i="3"/>
  <c r="I267" i="3" s="1"/>
  <c r="J266" i="1"/>
  <c r="K266" i="1" s="1"/>
  <c r="B266" i="1"/>
  <c r="L266" i="1" s="1"/>
  <c r="G266" i="1"/>
  <c r="N266" i="1" l="1"/>
  <c r="P267" i="3"/>
  <c r="Q267" i="3" s="1"/>
  <c r="C267" i="3"/>
  <c r="G267" i="3" s="1"/>
  <c r="K267" i="3" s="1"/>
  <c r="M267" i="3"/>
  <c r="I266" i="1"/>
  <c r="F267" i="1"/>
  <c r="H266" i="1"/>
  <c r="O267" i="3" l="1"/>
  <c r="N267" i="3"/>
  <c r="M267" i="1"/>
  <c r="D267" i="1"/>
  <c r="E267" i="1"/>
  <c r="S268" i="3" l="1"/>
  <c r="E268" i="3"/>
  <c r="H268" i="3"/>
  <c r="T267" i="3"/>
  <c r="S266" i="1"/>
  <c r="Q266" i="1"/>
  <c r="R266" i="1" s="1"/>
  <c r="O266" i="1"/>
  <c r="C267" i="1"/>
  <c r="P267" i="1" s="1"/>
  <c r="L268" i="3" l="1"/>
  <c r="J268" i="3" s="1"/>
  <c r="R268" i="3"/>
  <c r="D268" i="3"/>
  <c r="I268" i="3" s="1"/>
  <c r="V267" i="3"/>
  <c r="Y267" i="3"/>
  <c r="W267" i="3"/>
  <c r="X267" i="3" s="1"/>
  <c r="U267" i="3"/>
  <c r="J267" i="1"/>
  <c r="K267" i="1" s="1"/>
  <c r="G267" i="1"/>
  <c r="B267" i="1"/>
  <c r="L267" i="1" s="1"/>
  <c r="N267" i="1" l="1"/>
  <c r="P268" i="3"/>
  <c r="Q268" i="3" s="1"/>
  <c r="M268" i="3"/>
  <c r="C268" i="3"/>
  <c r="G268" i="3" s="1"/>
  <c r="K268" i="3" s="1"/>
  <c r="F268" i="1"/>
  <c r="I267" i="1"/>
  <c r="H267" i="1"/>
  <c r="O268" i="3" l="1"/>
  <c r="N268" i="3"/>
  <c r="M268" i="1"/>
  <c r="D268" i="1"/>
  <c r="E268" i="1"/>
  <c r="S269" i="3" l="1"/>
  <c r="E269" i="3"/>
  <c r="H269" i="3"/>
  <c r="T268" i="3"/>
  <c r="S267" i="1"/>
  <c r="Q267" i="1"/>
  <c r="R267" i="1" s="1"/>
  <c r="O267" i="1"/>
  <c r="C268" i="1"/>
  <c r="P268" i="1" s="1"/>
  <c r="L269" i="3" l="1"/>
  <c r="J269" i="3" s="1"/>
  <c r="R269" i="3"/>
  <c r="D269" i="3"/>
  <c r="I269" i="3" s="1"/>
  <c r="Y268" i="3"/>
  <c r="V268" i="3"/>
  <c r="W268" i="3"/>
  <c r="X268" i="3" s="1"/>
  <c r="U268" i="3"/>
  <c r="J268" i="1"/>
  <c r="K268" i="1" s="1"/>
  <c r="B268" i="1"/>
  <c r="L268" i="1" s="1"/>
  <c r="G268" i="1"/>
  <c r="N268" i="1" l="1"/>
  <c r="P269" i="3"/>
  <c r="Q269" i="3" s="1"/>
  <c r="M269" i="3"/>
  <c r="C269" i="3"/>
  <c r="G269" i="3" s="1"/>
  <c r="K269" i="3" s="1"/>
  <c r="I268" i="1"/>
  <c r="F269" i="1"/>
  <c r="H268" i="1"/>
  <c r="N269" i="3" l="1"/>
  <c r="O269" i="3"/>
  <c r="D269" i="1"/>
  <c r="M269" i="1"/>
  <c r="E269" i="1"/>
  <c r="S270" i="3" l="1"/>
  <c r="E270" i="3"/>
  <c r="H270" i="3"/>
  <c r="T269" i="3"/>
  <c r="S268" i="1"/>
  <c r="Q268" i="1"/>
  <c r="R268" i="1" s="1"/>
  <c r="O268" i="1"/>
  <c r="C269" i="1"/>
  <c r="P269" i="1" s="1"/>
  <c r="L270" i="3" l="1"/>
  <c r="J270" i="3" s="1"/>
  <c r="R270" i="3"/>
  <c r="Y269" i="3"/>
  <c r="V269" i="3"/>
  <c r="W269" i="3"/>
  <c r="X269" i="3" s="1"/>
  <c r="U269" i="3"/>
  <c r="D270" i="3"/>
  <c r="I270" i="3" s="1"/>
  <c r="J269" i="1"/>
  <c r="K269" i="1" s="1"/>
  <c r="G269" i="1"/>
  <c r="B269" i="1"/>
  <c r="L269" i="1" s="1"/>
  <c r="N269" i="1" l="1"/>
  <c r="P270" i="3"/>
  <c r="Q270" i="3" s="1"/>
  <c r="C270" i="3"/>
  <c r="G270" i="3" s="1"/>
  <c r="K270" i="3" s="1"/>
  <c r="M270" i="3"/>
  <c r="F270" i="1"/>
  <c r="H269" i="1"/>
  <c r="I269" i="1"/>
  <c r="O270" i="3" l="1"/>
  <c r="N270" i="3"/>
  <c r="M270" i="1"/>
  <c r="D270" i="1"/>
  <c r="E270" i="1"/>
  <c r="S271" i="3" l="1"/>
  <c r="E271" i="3"/>
  <c r="H271" i="3"/>
  <c r="T270" i="3"/>
  <c r="S269" i="1"/>
  <c r="Q269" i="1"/>
  <c r="R269" i="1" s="1"/>
  <c r="O269" i="1"/>
  <c r="C270" i="1"/>
  <c r="P270" i="1" s="1"/>
  <c r="L271" i="3" l="1"/>
  <c r="J271" i="3" s="1"/>
  <c r="R271" i="3"/>
  <c r="D271" i="3"/>
  <c r="V270" i="3"/>
  <c r="Y270" i="3"/>
  <c r="W270" i="3"/>
  <c r="X270" i="3" s="1"/>
  <c r="U270" i="3"/>
  <c r="J270" i="1"/>
  <c r="K270" i="1" s="1"/>
  <c r="B270" i="1"/>
  <c r="L270" i="1" s="1"/>
  <c r="G270" i="1"/>
  <c r="N270" i="1" l="1"/>
  <c r="I271" i="3"/>
  <c r="P271" i="3"/>
  <c r="Q271" i="3" s="1"/>
  <c r="M271" i="3"/>
  <c r="C271" i="3"/>
  <c r="I270" i="1"/>
  <c r="F271" i="1"/>
  <c r="H270" i="1"/>
  <c r="G271" i="3" l="1"/>
  <c r="K271" i="3" s="1"/>
  <c r="O271" i="3"/>
  <c r="N271" i="3"/>
  <c r="M271" i="1"/>
  <c r="D271" i="1"/>
  <c r="E271" i="1"/>
  <c r="S272" i="3" l="1"/>
  <c r="E272" i="3"/>
  <c r="H272" i="3"/>
  <c r="T271" i="3"/>
  <c r="C271" i="1"/>
  <c r="P271" i="1" s="1"/>
  <c r="S270" i="1"/>
  <c r="Q270" i="1"/>
  <c r="R270" i="1" s="1"/>
  <c r="O270" i="1"/>
  <c r="L272" i="3" l="1"/>
  <c r="J272" i="3" s="1"/>
  <c r="R272" i="3"/>
  <c r="Y271" i="3"/>
  <c r="V271" i="3"/>
  <c r="W271" i="3"/>
  <c r="X271" i="3" s="1"/>
  <c r="U271" i="3"/>
  <c r="D272" i="3"/>
  <c r="I272" i="3" s="1"/>
  <c r="J271" i="1"/>
  <c r="K271" i="1" s="1"/>
  <c r="G271" i="1"/>
  <c r="B271" i="1"/>
  <c r="L271" i="1" s="1"/>
  <c r="N271" i="1" l="1"/>
  <c r="P272" i="3"/>
  <c r="Q272" i="3" s="1"/>
  <c r="C272" i="3"/>
  <c r="G272" i="3" s="1"/>
  <c r="K272" i="3" s="1"/>
  <c r="M272" i="3"/>
  <c r="I271" i="1"/>
  <c r="F272" i="1"/>
  <c r="H271" i="1"/>
  <c r="O272" i="3" l="1"/>
  <c r="N272" i="3"/>
  <c r="M272" i="1"/>
  <c r="D272" i="1"/>
  <c r="E272" i="1"/>
  <c r="S273" i="3" l="1"/>
  <c r="E273" i="3"/>
  <c r="H273" i="3"/>
  <c r="T272" i="3"/>
  <c r="S271" i="1"/>
  <c r="Q271" i="1"/>
  <c r="R271" i="1" s="1"/>
  <c r="O271" i="1"/>
  <c r="C272" i="1"/>
  <c r="P272" i="1" s="1"/>
  <c r="L273" i="3" l="1"/>
  <c r="J273" i="3" s="1"/>
  <c r="R273" i="3"/>
  <c r="Y272" i="3"/>
  <c r="V272" i="3"/>
  <c r="W272" i="3"/>
  <c r="X272" i="3" s="1"/>
  <c r="U272" i="3"/>
  <c r="D273" i="3"/>
  <c r="I273" i="3" s="1"/>
  <c r="J272" i="1"/>
  <c r="K272" i="1" s="1"/>
  <c r="B272" i="1"/>
  <c r="L272" i="1" s="1"/>
  <c r="G272" i="1"/>
  <c r="N272" i="1" l="1"/>
  <c r="P273" i="3"/>
  <c r="Q273" i="3" s="1"/>
  <c r="C273" i="3"/>
  <c r="G273" i="3" s="1"/>
  <c r="K273" i="3" s="1"/>
  <c r="M273" i="3"/>
  <c r="I272" i="1"/>
  <c r="F273" i="1"/>
  <c r="H272" i="1"/>
  <c r="N273" i="3" l="1"/>
  <c r="O273" i="3"/>
  <c r="M273" i="1"/>
  <c r="D273" i="1"/>
  <c r="E273" i="1"/>
  <c r="S274" i="3" l="1"/>
  <c r="E274" i="3"/>
  <c r="H274" i="3"/>
  <c r="T273" i="3"/>
  <c r="S272" i="1"/>
  <c r="Q272" i="1"/>
  <c r="R272" i="1" s="1"/>
  <c r="O272" i="1"/>
  <c r="C273" i="1"/>
  <c r="P273" i="1" s="1"/>
  <c r="L274" i="3" l="1"/>
  <c r="J274" i="3" s="1"/>
  <c r="R274" i="3"/>
  <c r="V273" i="3"/>
  <c r="Y273" i="3"/>
  <c r="W273" i="3"/>
  <c r="X273" i="3" s="1"/>
  <c r="U273" i="3"/>
  <c r="D274" i="3"/>
  <c r="I274" i="3" s="1"/>
  <c r="J273" i="1"/>
  <c r="K273" i="1" s="1"/>
  <c r="G273" i="1"/>
  <c r="B273" i="1"/>
  <c r="L273" i="1" s="1"/>
  <c r="N273" i="1" l="1"/>
  <c r="P274" i="3"/>
  <c r="Q274" i="3" s="1"/>
  <c r="M274" i="3"/>
  <c r="C274" i="3"/>
  <c r="G274" i="3" s="1"/>
  <c r="K274" i="3" s="1"/>
  <c r="I273" i="1"/>
  <c r="F274" i="1"/>
  <c r="H273" i="1"/>
  <c r="N274" i="3" l="1"/>
  <c r="O274" i="3"/>
  <c r="M274" i="1"/>
  <c r="D274" i="1"/>
  <c r="E274" i="1"/>
  <c r="S275" i="3" l="1"/>
  <c r="E275" i="3"/>
  <c r="H275" i="3"/>
  <c r="T274" i="3"/>
  <c r="S273" i="1"/>
  <c r="Q273" i="1"/>
  <c r="R273" i="1" s="1"/>
  <c r="O273" i="1"/>
  <c r="C274" i="1"/>
  <c r="P274" i="1" s="1"/>
  <c r="L275" i="3" l="1"/>
  <c r="J275" i="3" s="1"/>
  <c r="R275" i="3"/>
  <c r="V274" i="3"/>
  <c r="Y274" i="3"/>
  <c r="W274" i="3"/>
  <c r="X274" i="3" s="1"/>
  <c r="U274" i="3"/>
  <c r="D275" i="3"/>
  <c r="I275" i="3" s="1"/>
  <c r="J274" i="1"/>
  <c r="K274" i="1" s="1"/>
  <c r="B274" i="1"/>
  <c r="L274" i="1" s="1"/>
  <c r="G274" i="1"/>
  <c r="N274" i="1" l="1"/>
  <c r="P275" i="3"/>
  <c r="Q275" i="3" s="1"/>
  <c r="C275" i="3"/>
  <c r="G275" i="3" s="1"/>
  <c r="K275" i="3" s="1"/>
  <c r="M275" i="3"/>
  <c r="I274" i="1"/>
  <c r="F275" i="1"/>
  <c r="H274" i="1"/>
  <c r="O275" i="3" l="1"/>
  <c r="N275" i="3"/>
  <c r="D275" i="1"/>
  <c r="M275" i="1"/>
  <c r="E275" i="1"/>
  <c r="S276" i="3" l="1"/>
  <c r="E276" i="3"/>
  <c r="H276" i="3"/>
  <c r="T275" i="3"/>
  <c r="S274" i="1"/>
  <c r="Q274" i="1"/>
  <c r="R274" i="1" s="1"/>
  <c r="O274" i="1"/>
  <c r="C275" i="1"/>
  <c r="P275" i="1" s="1"/>
  <c r="L276" i="3" l="1"/>
  <c r="J276" i="3" s="1"/>
  <c r="R276" i="3"/>
  <c r="D276" i="3"/>
  <c r="I276" i="3" s="1"/>
  <c r="Y275" i="3"/>
  <c r="V275" i="3"/>
  <c r="W275" i="3"/>
  <c r="X275" i="3" s="1"/>
  <c r="U275" i="3"/>
  <c r="J275" i="1"/>
  <c r="K275" i="1" s="1"/>
  <c r="G275" i="1"/>
  <c r="B275" i="1"/>
  <c r="L275" i="1" s="1"/>
  <c r="N275" i="1" l="1"/>
  <c r="P276" i="3"/>
  <c r="Q276" i="3" s="1"/>
  <c r="M276" i="3"/>
  <c r="C276" i="3"/>
  <c r="G276" i="3" s="1"/>
  <c r="K276" i="3" s="1"/>
  <c r="I275" i="1"/>
  <c r="F276" i="1"/>
  <c r="H275" i="1"/>
  <c r="O276" i="3" l="1"/>
  <c r="N276" i="3"/>
  <c r="M276" i="1"/>
  <c r="D276" i="1"/>
  <c r="E276" i="1"/>
  <c r="S277" i="3" l="1"/>
  <c r="E277" i="3"/>
  <c r="H277" i="3"/>
  <c r="T276" i="3"/>
  <c r="S275" i="1"/>
  <c r="Q275" i="1"/>
  <c r="R275" i="1" s="1"/>
  <c r="O275" i="1"/>
  <c r="C276" i="1"/>
  <c r="P276" i="1" s="1"/>
  <c r="L277" i="3" l="1"/>
  <c r="J277" i="3" s="1"/>
  <c r="R277" i="3"/>
  <c r="D277" i="3"/>
  <c r="V276" i="3"/>
  <c r="Y276" i="3"/>
  <c r="W276" i="3"/>
  <c r="X276" i="3" s="1"/>
  <c r="U276" i="3"/>
  <c r="J276" i="1"/>
  <c r="K276" i="1" s="1"/>
  <c r="B276" i="1"/>
  <c r="L276" i="1" s="1"/>
  <c r="G276" i="1"/>
  <c r="N276" i="1" l="1"/>
  <c r="I277" i="3"/>
  <c r="P277" i="3"/>
  <c r="Q277" i="3" s="1"/>
  <c r="C277" i="3"/>
  <c r="G277" i="3" s="1"/>
  <c r="K277" i="3" s="1"/>
  <c r="M277" i="3"/>
  <c r="I276" i="1"/>
  <c r="F277" i="1"/>
  <c r="H276" i="1"/>
  <c r="N277" i="3" l="1"/>
  <c r="O277" i="3"/>
  <c r="M277" i="1"/>
  <c r="D277" i="1"/>
  <c r="E277" i="1"/>
  <c r="S278" i="3" l="1"/>
  <c r="E278" i="3"/>
  <c r="H278" i="3"/>
  <c r="T277" i="3"/>
  <c r="C277" i="1"/>
  <c r="P277" i="1" s="1"/>
  <c r="S276" i="1"/>
  <c r="Q276" i="1"/>
  <c r="R276" i="1" s="1"/>
  <c r="O276" i="1"/>
  <c r="L278" i="3" l="1"/>
  <c r="J278" i="3" s="1"/>
  <c r="R278" i="3"/>
  <c r="V277" i="3"/>
  <c r="Y277" i="3"/>
  <c r="W277" i="3"/>
  <c r="X277" i="3" s="1"/>
  <c r="U277" i="3"/>
  <c r="D278" i="3"/>
  <c r="I278" i="3" s="1"/>
  <c r="J277" i="1"/>
  <c r="K277" i="1" s="1"/>
  <c r="G277" i="1"/>
  <c r="B277" i="1"/>
  <c r="L277" i="1" s="1"/>
  <c r="N277" i="1" l="1"/>
  <c r="P278" i="3"/>
  <c r="Q278" i="3" s="1"/>
  <c r="C278" i="3"/>
  <c r="G278" i="3" s="1"/>
  <c r="K278" i="3" s="1"/>
  <c r="M278" i="3"/>
  <c r="F278" i="1"/>
  <c r="H277" i="1"/>
  <c r="I277" i="1"/>
  <c r="O278" i="3" l="1"/>
  <c r="N278" i="3"/>
  <c r="M278" i="1"/>
  <c r="D278" i="1"/>
  <c r="E278" i="1"/>
  <c r="E279" i="3" l="1"/>
  <c r="S279" i="3"/>
  <c r="H279" i="3"/>
  <c r="T278" i="3"/>
  <c r="S277" i="1"/>
  <c r="Q277" i="1"/>
  <c r="R277" i="1" s="1"/>
  <c r="O277" i="1"/>
  <c r="C278" i="1"/>
  <c r="P278" i="1" s="1"/>
  <c r="L279" i="3" l="1"/>
  <c r="J279" i="3" s="1"/>
  <c r="R279" i="3"/>
  <c r="Y278" i="3"/>
  <c r="V278" i="3"/>
  <c r="W278" i="3"/>
  <c r="X278" i="3" s="1"/>
  <c r="U278" i="3"/>
  <c r="D279" i="3"/>
  <c r="J278" i="1"/>
  <c r="K278" i="1" s="1"/>
  <c r="G278" i="1"/>
  <c r="B278" i="1"/>
  <c r="L278" i="1" s="1"/>
  <c r="N278" i="1" l="1"/>
  <c r="I279" i="3"/>
  <c r="P279" i="3"/>
  <c r="Q279" i="3" s="1"/>
  <c r="M279" i="3"/>
  <c r="C279" i="3"/>
  <c r="G279" i="3" s="1"/>
  <c r="K279" i="3" s="1"/>
  <c r="I278" i="1"/>
  <c r="H278" i="1"/>
  <c r="F279" i="1"/>
  <c r="O279" i="3" l="1"/>
  <c r="N279" i="3"/>
  <c r="M279" i="1"/>
  <c r="D279" i="1"/>
  <c r="E279" i="1"/>
  <c r="E280" i="3" l="1"/>
  <c r="S280" i="3"/>
  <c r="H280" i="3"/>
  <c r="T279" i="3"/>
  <c r="C279" i="1"/>
  <c r="P279" i="1" s="1"/>
  <c r="S278" i="1"/>
  <c r="Q278" i="1"/>
  <c r="R278" i="1" s="1"/>
  <c r="O278" i="1"/>
  <c r="L280" i="3" l="1"/>
  <c r="J280" i="3" s="1"/>
  <c r="R280" i="3"/>
  <c r="D280" i="3"/>
  <c r="I280" i="3" s="1"/>
  <c r="Y279" i="3"/>
  <c r="V279" i="3"/>
  <c r="W279" i="3"/>
  <c r="X279" i="3" s="1"/>
  <c r="U279" i="3"/>
  <c r="J279" i="1"/>
  <c r="K279" i="1" s="1"/>
  <c r="B279" i="1"/>
  <c r="L279" i="1" s="1"/>
  <c r="G279" i="1"/>
  <c r="N279" i="1" l="1"/>
  <c r="P280" i="3"/>
  <c r="Q280" i="3" s="1"/>
  <c r="M280" i="3"/>
  <c r="C280" i="3"/>
  <c r="I279" i="1"/>
  <c r="F280" i="1"/>
  <c r="H279" i="1"/>
  <c r="G280" i="3" l="1"/>
  <c r="K280" i="3" s="1"/>
  <c r="O280" i="3"/>
  <c r="N280" i="3"/>
  <c r="M280" i="1"/>
  <c r="D280" i="1"/>
  <c r="E280" i="1"/>
  <c r="S281" i="3" l="1"/>
  <c r="E281" i="3"/>
  <c r="H281" i="3"/>
  <c r="T280" i="3"/>
  <c r="S279" i="1"/>
  <c r="Q279" i="1"/>
  <c r="R279" i="1" s="1"/>
  <c r="O279" i="1"/>
  <c r="C280" i="1"/>
  <c r="P280" i="1" s="1"/>
  <c r="L281" i="3" l="1"/>
  <c r="J281" i="3" s="1"/>
  <c r="R281" i="3"/>
  <c r="D281" i="3"/>
  <c r="I281" i="3" s="1"/>
  <c r="V280" i="3"/>
  <c r="Y280" i="3"/>
  <c r="W280" i="3"/>
  <c r="X280" i="3" s="1"/>
  <c r="U280" i="3"/>
  <c r="J280" i="1"/>
  <c r="K280" i="1" s="1"/>
  <c r="B280" i="1"/>
  <c r="L280" i="1" s="1"/>
  <c r="G280" i="1"/>
  <c r="N280" i="1" l="1"/>
  <c r="P281" i="3"/>
  <c r="Q281" i="3" s="1"/>
  <c r="C281" i="3"/>
  <c r="G281" i="3" s="1"/>
  <c r="K281" i="3" s="1"/>
  <c r="M281" i="3"/>
  <c r="F281" i="1"/>
  <c r="H280" i="1"/>
  <c r="I280" i="1"/>
  <c r="O281" i="3" l="1"/>
  <c r="N281" i="3"/>
  <c r="M281" i="1"/>
  <c r="D281" i="1"/>
  <c r="E281" i="1"/>
  <c r="S282" i="3" l="1"/>
  <c r="E282" i="3"/>
  <c r="H282" i="3"/>
  <c r="T281" i="3"/>
  <c r="C281" i="1"/>
  <c r="P281" i="1" s="1"/>
  <c r="S280" i="1"/>
  <c r="Q280" i="1"/>
  <c r="R280" i="1" s="1"/>
  <c r="O280" i="1"/>
  <c r="L282" i="3" l="1"/>
  <c r="J282" i="3" s="1"/>
  <c r="R282" i="3"/>
  <c r="D282" i="3"/>
  <c r="Y281" i="3"/>
  <c r="V281" i="3"/>
  <c r="W281" i="3"/>
  <c r="X281" i="3" s="1"/>
  <c r="U281" i="3"/>
  <c r="J281" i="1"/>
  <c r="K281" i="1" s="1"/>
  <c r="G281" i="1"/>
  <c r="B281" i="1"/>
  <c r="L281" i="1" s="1"/>
  <c r="N281" i="1" l="1"/>
  <c r="I282" i="3"/>
  <c r="P282" i="3"/>
  <c r="Q282" i="3" s="1"/>
  <c r="M282" i="3"/>
  <c r="C282" i="3"/>
  <c r="G282" i="3" s="1"/>
  <c r="K282" i="3" s="1"/>
  <c r="I281" i="1"/>
  <c r="F282" i="1"/>
  <c r="H281" i="1"/>
  <c r="O282" i="3" l="1"/>
  <c r="N282" i="3"/>
  <c r="D282" i="1"/>
  <c r="M282" i="1"/>
  <c r="E282" i="1"/>
  <c r="E283" i="3" l="1"/>
  <c r="S283" i="3"/>
  <c r="H283" i="3"/>
  <c r="T282" i="3"/>
  <c r="C282" i="1"/>
  <c r="P282" i="1" s="1"/>
  <c r="S281" i="1"/>
  <c r="Q281" i="1"/>
  <c r="R281" i="1" s="1"/>
  <c r="O281" i="1"/>
  <c r="L283" i="3" l="1"/>
  <c r="J283" i="3" s="1"/>
  <c r="R283" i="3"/>
  <c r="D283" i="3"/>
  <c r="Y282" i="3"/>
  <c r="V282" i="3"/>
  <c r="W282" i="3"/>
  <c r="X282" i="3" s="1"/>
  <c r="U282" i="3"/>
  <c r="J282" i="1"/>
  <c r="K282" i="1" s="1"/>
  <c r="B282" i="1"/>
  <c r="L282" i="1" s="1"/>
  <c r="G282" i="1"/>
  <c r="N282" i="1" l="1"/>
  <c r="I283" i="3"/>
  <c r="P283" i="3"/>
  <c r="Q283" i="3" s="1"/>
  <c r="M283" i="3"/>
  <c r="C283" i="3"/>
  <c r="G283" i="3" s="1"/>
  <c r="K283" i="3" s="1"/>
  <c r="I282" i="1"/>
  <c r="F283" i="1"/>
  <c r="H282" i="1"/>
  <c r="O283" i="3" l="1"/>
  <c r="N283" i="3"/>
  <c r="M283" i="1"/>
  <c r="D283" i="1"/>
  <c r="E283" i="1"/>
  <c r="E284" i="3" l="1"/>
  <c r="S284" i="3"/>
  <c r="H284" i="3"/>
  <c r="T283" i="3"/>
  <c r="S282" i="1"/>
  <c r="Q282" i="1"/>
  <c r="R282" i="1" s="1"/>
  <c r="O282" i="1"/>
  <c r="C283" i="1"/>
  <c r="P283" i="1" s="1"/>
  <c r="L284" i="3" l="1"/>
  <c r="J284" i="3" s="1"/>
  <c r="R284" i="3"/>
  <c r="D284" i="3"/>
  <c r="I284" i="3" s="1"/>
  <c r="Y283" i="3"/>
  <c r="V283" i="3"/>
  <c r="W283" i="3"/>
  <c r="X283" i="3" s="1"/>
  <c r="U283" i="3"/>
  <c r="J283" i="1"/>
  <c r="K283" i="1" s="1"/>
  <c r="B283" i="1"/>
  <c r="L283" i="1" s="1"/>
  <c r="G283" i="1"/>
  <c r="N283" i="1" l="1"/>
  <c r="P284" i="3"/>
  <c r="Q284" i="3" s="1"/>
  <c r="M284" i="3"/>
  <c r="C284" i="3"/>
  <c r="G284" i="3" s="1"/>
  <c r="K284" i="3" s="1"/>
  <c r="I283" i="1"/>
  <c r="F284" i="1"/>
  <c r="H283" i="1"/>
  <c r="O284" i="3" l="1"/>
  <c r="N284" i="3"/>
  <c r="M284" i="1"/>
  <c r="D284" i="1"/>
  <c r="E284" i="1"/>
  <c r="S285" i="3" l="1"/>
  <c r="E285" i="3"/>
  <c r="H285" i="3"/>
  <c r="T284" i="3"/>
  <c r="S283" i="1"/>
  <c r="Q283" i="1"/>
  <c r="R283" i="1" s="1"/>
  <c r="O283" i="1"/>
  <c r="C284" i="1"/>
  <c r="P284" i="1" s="1"/>
  <c r="L285" i="3" l="1"/>
  <c r="J285" i="3" s="1"/>
  <c r="R285" i="3"/>
  <c r="D285" i="3"/>
  <c r="I285" i="3" s="1"/>
  <c r="Y284" i="3"/>
  <c r="V284" i="3"/>
  <c r="W284" i="3"/>
  <c r="X284" i="3" s="1"/>
  <c r="U284" i="3"/>
  <c r="J284" i="1"/>
  <c r="K284" i="1" s="1"/>
  <c r="G284" i="1"/>
  <c r="B284" i="1"/>
  <c r="L284" i="1" s="1"/>
  <c r="N284" i="1" l="1"/>
  <c r="P285" i="3"/>
  <c r="Q285" i="3" s="1"/>
  <c r="M285" i="3"/>
  <c r="C285" i="3"/>
  <c r="G285" i="3" s="1"/>
  <c r="K285" i="3" s="1"/>
  <c r="F285" i="1"/>
  <c r="H284" i="1"/>
  <c r="I284" i="1"/>
  <c r="O285" i="3" l="1"/>
  <c r="N285" i="3"/>
  <c r="M285" i="1"/>
  <c r="D285" i="1"/>
  <c r="E285" i="1"/>
  <c r="S286" i="3" l="1"/>
  <c r="E286" i="3"/>
  <c r="H286" i="3"/>
  <c r="T285" i="3"/>
  <c r="S284" i="1"/>
  <c r="Q284" i="1"/>
  <c r="R284" i="1" s="1"/>
  <c r="O284" i="1"/>
  <c r="C285" i="1"/>
  <c r="P285" i="1" s="1"/>
  <c r="L286" i="3" l="1"/>
  <c r="J286" i="3" s="1"/>
  <c r="R286" i="3"/>
  <c r="D286" i="3"/>
  <c r="I286" i="3" s="1"/>
  <c r="V285" i="3"/>
  <c r="Y285" i="3"/>
  <c r="W285" i="3"/>
  <c r="X285" i="3" s="1"/>
  <c r="U285" i="3"/>
  <c r="J285" i="1"/>
  <c r="K285" i="1" s="1"/>
  <c r="B285" i="1"/>
  <c r="L285" i="1" s="1"/>
  <c r="G285" i="1"/>
  <c r="N285" i="1" l="1"/>
  <c r="P286" i="3"/>
  <c r="Q286" i="3" s="1"/>
  <c r="C286" i="3"/>
  <c r="G286" i="3" s="1"/>
  <c r="K286" i="3" s="1"/>
  <c r="M286" i="3"/>
  <c r="I285" i="1"/>
  <c r="F286" i="1"/>
  <c r="H285" i="1"/>
  <c r="N286" i="3" l="1"/>
  <c r="O286" i="3"/>
  <c r="D286" i="1"/>
  <c r="M286" i="1"/>
  <c r="E286" i="1"/>
  <c r="E287" i="3" l="1"/>
  <c r="S287" i="3"/>
  <c r="H287" i="3"/>
  <c r="T286" i="3"/>
  <c r="S285" i="1"/>
  <c r="Q285" i="1"/>
  <c r="R285" i="1" s="1"/>
  <c r="O285" i="1"/>
  <c r="C286" i="1"/>
  <c r="P286" i="1" s="1"/>
  <c r="L287" i="3" l="1"/>
  <c r="J287" i="3" s="1"/>
  <c r="R287" i="3"/>
  <c r="Y286" i="3"/>
  <c r="V286" i="3"/>
  <c r="W286" i="3"/>
  <c r="X286" i="3" s="1"/>
  <c r="U286" i="3"/>
  <c r="D287" i="3"/>
  <c r="I287" i="3" s="1"/>
  <c r="J286" i="1"/>
  <c r="K286" i="1" s="1"/>
  <c r="B286" i="1"/>
  <c r="L286" i="1" s="1"/>
  <c r="G286" i="1"/>
  <c r="N286" i="1" l="1"/>
  <c r="P287" i="3"/>
  <c r="Q287" i="3" s="1"/>
  <c r="C287" i="3"/>
  <c r="G287" i="3" s="1"/>
  <c r="K287" i="3" s="1"/>
  <c r="M287" i="3"/>
  <c r="I286" i="1"/>
  <c r="F287" i="1"/>
  <c r="H286" i="1"/>
  <c r="O287" i="3" l="1"/>
  <c r="N287" i="3"/>
  <c r="M287" i="1"/>
  <c r="D287" i="1"/>
  <c r="E287" i="1"/>
  <c r="E288" i="3" l="1"/>
  <c r="S288" i="3"/>
  <c r="H288" i="3"/>
  <c r="T287" i="3"/>
  <c r="S286" i="1"/>
  <c r="Q286" i="1"/>
  <c r="R286" i="1" s="1"/>
  <c r="O286" i="1"/>
  <c r="C287" i="1"/>
  <c r="P287" i="1" s="1"/>
  <c r="L288" i="3" l="1"/>
  <c r="J288" i="3" s="1"/>
  <c r="R288" i="3"/>
  <c r="D288" i="3"/>
  <c r="I288" i="3" s="1"/>
  <c r="Y287" i="3"/>
  <c r="V287" i="3"/>
  <c r="W287" i="3"/>
  <c r="X287" i="3" s="1"/>
  <c r="U287" i="3"/>
  <c r="J287" i="1"/>
  <c r="K287" i="1" s="1"/>
  <c r="B287" i="1"/>
  <c r="L287" i="1" s="1"/>
  <c r="G287" i="1"/>
  <c r="N287" i="1" l="1"/>
  <c r="P288" i="3"/>
  <c r="Q288" i="3" s="1"/>
  <c r="M288" i="3"/>
  <c r="C288" i="3"/>
  <c r="G288" i="3" s="1"/>
  <c r="K288" i="3" s="1"/>
  <c r="I287" i="1"/>
  <c r="F288" i="1"/>
  <c r="H287" i="1"/>
  <c r="O288" i="3" l="1"/>
  <c r="N288" i="3"/>
  <c r="M288" i="1"/>
  <c r="D288" i="1"/>
  <c r="E288" i="1"/>
  <c r="S289" i="3" l="1"/>
  <c r="E289" i="3"/>
  <c r="H289" i="3"/>
  <c r="T288" i="3"/>
  <c r="C288" i="1"/>
  <c r="P288" i="1" s="1"/>
  <c r="S287" i="1"/>
  <c r="Q287" i="1"/>
  <c r="R287" i="1" s="1"/>
  <c r="O287" i="1"/>
  <c r="L289" i="3" l="1"/>
  <c r="J289" i="3" s="1"/>
  <c r="R289" i="3"/>
  <c r="D289" i="3"/>
  <c r="I289" i="3" s="1"/>
  <c r="V288" i="3"/>
  <c r="Y288" i="3"/>
  <c r="W288" i="3"/>
  <c r="X288" i="3" s="1"/>
  <c r="U288" i="3"/>
  <c r="J288" i="1"/>
  <c r="K288" i="1" s="1"/>
  <c r="B288" i="1"/>
  <c r="L288" i="1" s="1"/>
  <c r="G288" i="1"/>
  <c r="N288" i="1" l="1"/>
  <c r="P289" i="3"/>
  <c r="Q289" i="3" s="1"/>
  <c r="M289" i="3"/>
  <c r="C289" i="3"/>
  <c r="F289" i="1"/>
  <c r="H288" i="1"/>
  <c r="I288" i="1"/>
  <c r="G289" i="3" l="1"/>
  <c r="K289" i="3" s="1"/>
  <c r="N289" i="3"/>
  <c r="O289" i="3"/>
  <c r="M289" i="1"/>
  <c r="D289" i="1"/>
  <c r="E289" i="1"/>
  <c r="S290" i="3" l="1"/>
  <c r="E290" i="3"/>
  <c r="H290" i="3"/>
  <c r="T289" i="3"/>
  <c r="S288" i="1"/>
  <c r="Q288" i="1"/>
  <c r="R288" i="1" s="1"/>
  <c r="O288" i="1"/>
  <c r="C289" i="1"/>
  <c r="P289" i="1" s="1"/>
  <c r="L290" i="3" l="1"/>
  <c r="J290" i="3" s="1"/>
  <c r="R290" i="3"/>
  <c r="V289" i="3"/>
  <c r="Y289" i="3"/>
  <c r="W289" i="3"/>
  <c r="X289" i="3" s="1"/>
  <c r="U289" i="3"/>
  <c r="D290" i="3"/>
  <c r="I290" i="3" s="1"/>
  <c r="J289" i="1"/>
  <c r="K289" i="1" s="1"/>
  <c r="G289" i="1"/>
  <c r="B289" i="1"/>
  <c r="L289" i="1" s="1"/>
  <c r="N289" i="1" l="1"/>
  <c r="P290" i="3"/>
  <c r="Q290" i="3" s="1"/>
  <c r="M290" i="3"/>
  <c r="C290" i="3"/>
  <c r="G290" i="3" s="1"/>
  <c r="K290" i="3" s="1"/>
  <c r="I289" i="1"/>
  <c r="F290" i="1"/>
  <c r="H289" i="1"/>
  <c r="O290" i="3" l="1"/>
  <c r="N290" i="3"/>
  <c r="D290" i="1"/>
  <c r="M290" i="1"/>
  <c r="E290" i="1"/>
  <c r="E291" i="3" l="1"/>
  <c r="S291" i="3"/>
  <c r="H291" i="3"/>
  <c r="T290" i="3"/>
  <c r="C290" i="1"/>
  <c r="P290" i="1" s="1"/>
  <c r="S289" i="1"/>
  <c r="Q289" i="1"/>
  <c r="R289" i="1" s="1"/>
  <c r="O289" i="1"/>
  <c r="L291" i="3" l="1"/>
  <c r="J291" i="3" s="1"/>
  <c r="R291" i="3"/>
  <c r="D291" i="3"/>
  <c r="I291" i="3" s="1"/>
  <c r="Y290" i="3"/>
  <c r="V290" i="3"/>
  <c r="W290" i="3"/>
  <c r="X290" i="3" s="1"/>
  <c r="U290" i="3"/>
  <c r="J290" i="1"/>
  <c r="K290" i="1" s="1"/>
  <c r="B290" i="1"/>
  <c r="L290" i="1" s="1"/>
  <c r="G290" i="1"/>
  <c r="N290" i="1" l="1"/>
  <c r="P291" i="3"/>
  <c r="Q291" i="3" s="1"/>
  <c r="C291" i="3"/>
  <c r="G291" i="3" s="1"/>
  <c r="K291" i="3" s="1"/>
  <c r="M291" i="3"/>
  <c r="I290" i="1"/>
  <c r="F291" i="1"/>
  <c r="H290" i="1"/>
  <c r="O291" i="3" l="1"/>
  <c r="N291" i="3"/>
  <c r="M291" i="1"/>
  <c r="D291" i="1"/>
  <c r="E291" i="1"/>
  <c r="S292" i="3" l="1"/>
  <c r="E292" i="3"/>
  <c r="H292" i="3"/>
  <c r="T291" i="3"/>
  <c r="S290" i="1"/>
  <c r="Q290" i="1"/>
  <c r="R290" i="1" s="1"/>
  <c r="O290" i="1"/>
  <c r="C291" i="1"/>
  <c r="P291" i="1" s="1"/>
  <c r="L292" i="3" l="1"/>
  <c r="J292" i="3" s="1"/>
  <c r="R292" i="3"/>
  <c r="Y291" i="3"/>
  <c r="V291" i="3"/>
  <c r="W291" i="3"/>
  <c r="X291" i="3" s="1"/>
  <c r="U291" i="3"/>
  <c r="D292" i="3"/>
  <c r="I292" i="3" s="1"/>
  <c r="J291" i="1"/>
  <c r="K291" i="1" s="1"/>
  <c r="B291" i="1"/>
  <c r="L291" i="1" s="1"/>
  <c r="G291" i="1"/>
  <c r="N291" i="1" l="1"/>
  <c r="P292" i="3"/>
  <c r="Q292" i="3" s="1"/>
  <c r="C292" i="3"/>
  <c r="G292" i="3" s="1"/>
  <c r="K292" i="3" s="1"/>
  <c r="M292" i="3"/>
  <c r="I291" i="1"/>
  <c r="F292" i="1"/>
  <c r="H291" i="1"/>
  <c r="O292" i="3" l="1"/>
  <c r="N292" i="3"/>
  <c r="M292" i="1"/>
  <c r="D292" i="1"/>
  <c r="E292" i="1"/>
  <c r="S293" i="3" l="1"/>
  <c r="E293" i="3"/>
  <c r="H293" i="3"/>
  <c r="T292" i="3"/>
  <c r="S291" i="1"/>
  <c r="Q291" i="1"/>
  <c r="R291" i="1" s="1"/>
  <c r="O291" i="1"/>
  <c r="C292" i="1"/>
  <c r="P292" i="1" s="1"/>
  <c r="L293" i="3" l="1"/>
  <c r="J293" i="3" s="1"/>
  <c r="R293" i="3"/>
  <c r="V292" i="3"/>
  <c r="Y292" i="3"/>
  <c r="W292" i="3"/>
  <c r="X292" i="3" s="1"/>
  <c r="U292" i="3"/>
  <c r="D293" i="3"/>
  <c r="I293" i="3" s="1"/>
  <c r="J292" i="1"/>
  <c r="K292" i="1" s="1"/>
  <c r="G292" i="1"/>
  <c r="B292" i="1"/>
  <c r="L292" i="1" s="1"/>
  <c r="N292" i="1" l="1"/>
  <c r="P293" i="3"/>
  <c r="Q293" i="3" s="1"/>
  <c r="C293" i="3"/>
  <c r="G293" i="3" s="1"/>
  <c r="K293" i="3" s="1"/>
  <c r="M293" i="3"/>
  <c r="F293" i="1"/>
  <c r="H292" i="1"/>
  <c r="I292" i="1"/>
  <c r="O293" i="3" l="1"/>
  <c r="N293" i="3"/>
  <c r="M293" i="1"/>
  <c r="D293" i="1"/>
  <c r="E293" i="1"/>
  <c r="S294" i="3" l="1"/>
  <c r="E294" i="3"/>
  <c r="H294" i="3"/>
  <c r="T293" i="3"/>
  <c r="C293" i="1"/>
  <c r="P293" i="1" s="1"/>
  <c r="S292" i="1"/>
  <c r="Q292" i="1"/>
  <c r="R292" i="1" s="1"/>
  <c r="O292" i="1"/>
  <c r="L294" i="3" l="1"/>
  <c r="J294" i="3" s="1"/>
  <c r="R294" i="3"/>
  <c r="Y293" i="3"/>
  <c r="V293" i="3"/>
  <c r="W293" i="3"/>
  <c r="X293" i="3" s="1"/>
  <c r="U293" i="3"/>
  <c r="D294" i="3"/>
  <c r="I294" i="3" s="1"/>
  <c r="J293" i="1"/>
  <c r="K293" i="1" s="1"/>
  <c r="G293" i="1"/>
  <c r="B293" i="1"/>
  <c r="L293" i="1" s="1"/>
  <c r="N293" i="1" l="1"/>
  <c r="P294" i="3"/>
  <c r="Q294" i="3" s="1"/>
  <c r="C294" i="3"/>
  <c r="G294" i="3" s="1"/>
  <c r="K294" i="3" s="1"/>
  <c r="M294" i="3"/>
  <c r="I293" i="1"/>
  <c r="F294" i="1"/>
  <c r="H293" i="1"/>
  <c r="N294" i="3" l="1"/>
  <c r="O294" i="3"/>
  <c r="D294" i="1"/>
  <c r="M294" i="1"/>
  <c r="E294" i="1"/>
  <c r="S295" i="3" l="1"/>
  <c r="E295" i="3"/>
  <c r="H295" i="3"/>
  <c r="T294" i="3"/>
  <c r="S293" i="1"/>
  <c r="Q293" i="1"/>
  <c r="R293" i="1" s="1"/>
  <c r="O293" i="1"/>
  <c r="C294" i="1"/>
  <c r="P294" i="1" s="1"/>
  <c r="L295" i="3" l="1"/>
  <c r="J295" i="3" s="1"/>
  <c r="R295" i="3"/>
  <c r="D295" i="3"/>
  <c r="I295" i="3" s="1"/>
  <c r="Y294" i="3"/>
  <c r="V294" i="3"/>
  <c r="W294" i="3"/>
  <c r="X294" i="3" s="1"/>
  <c r="U294" i="3"/>
  <c r="J294" i="1"/>
  <c r="K294" i="1" s="1"/>
  <c r="B294" i="1"/>
  <c r="L294" i="1" s="1"/>
  <c r="G294" i="1"/>
  <c r="N294" i="1" l="1"/>
  <c r="P295" i="3"/>
  <c r="Q295" i="3" s="1"/>
  <c r="C295" i="3"/>
  <c r="G295" i="3" s="1"/>
  <c r="K295" i="3" s="1"/>
  <c r="M295" i="3"/>
  <c r="I294" i="1"/>
  <c r="F295" i="1"/>
  <c r="H294" i="1"/>
  <c r="O295" i="3" l="1"/>
  <c r="N295" i="3"/>
  <c r="M295" i="1"/>
  <c r="D295" i="1"/>
  <c r="E295" i="1"/>
  <c r="E296" i="3" l="1"/>
  <c r="S296" i="3"/>
  <c r="H296" i="3"/>
  <c r="T295" i="3"/>
  <c r="S294" i="1"/>
  <c r="Q294" i="1"/>
  <c r="R294" i="1" s="1"/>
  <c r="O294" i="1"/>
  <c r="C295" i="1"/>
  <c r="P295" i="1" s="1"/>
  <c r="L296" i="3" l="1"/>
  <c r="J296" i="3" s="1"/>
  <c r="R296" i="3"/>
  <c r="D296" i="3"/>
  <c r="I296" i="3" s="1"/>
  <c r="Y295" i="3"/>
  <c r="V295" i="3"/>
  <c r="W295" i="3"/>
  <c r="X295" i="3" s="1"/>
  <c r="U295" i="3"/>
  <c r="J295" i="1"/>
  <c r="K295" i="1" s="1"/>
  <c r="G295" i="1"/>
  <c r="B295" i="1"/>
  <c r="L295" i="1" s="1"/>
  <c r="N295" i="1" l="1"/>
  <c r="P296" i="3"/>
  <c r="Q296" i="3" s="1"/>
  <c r="M296" i="3"/>
  <c r="C296" i="3"/>
  <c r="G296" i="3" s="1"/>
  <c r="K296" i="3" s="1"/>
  <c r="I295" i="1"/>
  <c r="F296" i="1"/>
  <c r="H295" i="1"/>
  <c r="O296" i="3" l="1"/>
  <c r="N296" i="3"/>
  <c r="M296" i="1"/>
  <c r="D296" i="1"/>
  <c r="E296" i="1"/>
  <c r="S297" i="3" l="1"/>
  <c r="E297" i="3"/>
  <c r="H297" i="3"/>
  <c r="T296" i="3"/>
  <c r="C296" i="1"/>
  <c r="P296" i="1" s="1"/>
  <c r="S295" i="1"/>
  <c r="Q295" i="1"/>
  <c r="R295" i="1" s="1"/>
  <c r="O295" i="1"/>
  <c r="L297" i="3" l="1"/>
  <c r="J297" i="3" s="1"/>
  <c r="R297" i="3"/>
  <c r="V296" i="3"/>
  <c r="Y296" i="3"/>
  <c r="W296" i="3"/>
  <c r="X296" i="3" s="1"/>
  <c r="U296" i="3"/>
  <c r="D297" i="3"/>
  <c r="I297" i="3" s="1"/>
  <c r="J296" i="1"/>
  <c r="K296" i="1" s="1"/>
  <c r="B296" i="1"/>
  <c r="L296" i="1" s="1"/>
  <c r="G296" i="1"/>
  <c r="N296" i="1" l="1"/>
  <c r="P297" i="3"/>
  <c r="Q297" i="3" s="1"/>
  <c r="C297" i="3"/>
  <c r="G297" i="3" s="1"/>
  <c r="K297" i="3" s="1"/>
  <c r="M297" i="3"/>
  <c r="F297" i="1"/>
  <c r="H296" i="1"/>
  <c r="I296" i="1"/>
  <c r="O297" i="3" l="1"/>
  <c r="N297" i="3"/>
  <c r="M297" i="1"/>
  <c r="D297" i="1"/>
  <c r="E297" i="1"/>
  <c r="S298" i="3" l="1"/>
  <c r="E298" i="3"/>
  <c r="H298" i="3"/>
  <c r="T297" i="3"/>
  <c r="S296" i="1"/>
  <c r="Q296" i="1"/>
  <c r="R296" i="1" s="1"/>
  <c r="O296" i="1"/>
  <c r="C297" i="1"/>
  <c r="P297" i="1" s="1"/>
  <c r="L298" i="3" l="1"/>
  <c r="J298" i="3" s="1"/>
  <c r="R298" i="3"/>
  <c r="V297" i="3"/>
  <c r="Y297" i="3"/>
  <c r="W297" i="3"/>
  <c r="X297" i="3" s="1"/>
  <c r="U297" i="3"/>
  <c r="D298" i="3"/>
  <c r="I298" i="3" s="1"/>
  <c r="J297" i="1"/>
  <c r="K297" i="1" s="1"/>
  <c r="G297" i="1"/>
  <c r="B297" i="1"/>
  <c r="L297" i="1" s="1"/>
  <c r="N297" i="1" l="1"/>
  <c r="P298" i="3"/>
  <c r="Q298" i="3" s="1"/>
  <c r="C298" i="3"/>
  <c r="M298" i="3"/>
  <c r="I297" i="1"/>
  <c r="F298" i="1"/>
  <c r="H297" i="1"/>
  <c r="G298" i="3" l="1"/>
  <c r="K298" i="3" s="1"/>
  <c r="O298" i="3"/>
  <c r="N298" i="3"/>
  <c r="D298" i="1"/>
  <c r="M298" i="1"/>
  <c r="E298" i="1"/>
  <c r="E299" i="3" l="1"/>
  <c r="S299" i="3"/>
  <c r="H299" i="3"/>
  <c r="T298" i="3"/>
  <c r="S297" i="1"/>
  <c r="Q297" i="1"/>
  <c r="R297" i="1" s="1"/>
  <c r="O297" i="1"/>
  <c r="C298" i="1"/>
  <c r="P298" i="1" s="1"/>
  <c r="L299" i="3" l="1"/>
  <c r="J299" i="3" s="1"/>
  <c r="R299" i="3"/>
  <c r="D299" i="3"/>
  <c r="I299" i="3" s="1"/>
  <c r="Y298" i="3"/>
  <c r="V298" i="3"/>
  <c r="W298" i="3"/>
  <c r="X298" i="3" s="1"/>
  <c r="U298" i="3"/>
  <c r="J298" i="1"/>
  <c r="K298" i="1" s="1"/>
  <c r="G298" i="1"/>
  <c r="B298" i="1"/>
  <c r="L298" i="1" s="1"/>
  <c r="N298" i="1" l="1"/>
  <c r="P299" i="3"/>
  <c r="Q299" i="3" s="1"/>
  <c r="C299" i="3"/>
  <c r="G299" i="3" s="1"/>
  <c r="K299" i="3" s="1"/>
  <c r="M299" i="3"/>
  <c r="I298" i="1"/>
  <c r="F299" i="1"/>
  <c r="H298" i="1"/>
  <c r="O299" i="3" l="1"/>
  <c r="N299" i="3"/>
  <c r="M299" i="1"/>
  <c r="D299" i="1"/>
  <c r="E299" i="1"/>
  <c r="S300" i="3" l="1"/>
  <c r="E300" i="3"/>
  <c r="H300" i="3"/>
  <c r="T299" i="3"/>
  <c r="S298" i="1"/>
  <c r="Q298" i="1"/>
  <c r="R298" i="1" s="1"/>
  <c r="O298" i="1"/>
  <c r="C299" i="1"/>
  <c r="P299" i="1" s="1"/>
  <c r="L300" i="3" l="1"/>
  <c r="J300" i="3" s="1"/>
  <c r="R300" i="3"/>
  <c r="Y299" i="3"/>
  <c r="V299" i="3"/>
  <c r="W299" i="3"/>
  <c r="X299" i="3" s="1"/>
  <c r="U299" i="3"/>
  <c r="D300" i="3"/>
  <c r="I300" i="3" s="1"/>
  <c r="J299" i="1"/>
  <c r="K299" i="1" s="1"/>
  <c r="G299" i="1"/>
  <c r="B299" i="1"/>
  <c r="L299" i="1" s="1"/>
  <c r="N299" i="1" l="1"/>
  <c r="P300" i="3"/>
  <c r="Q300" i="3" s="1"/>
  <c r="M300" i="3"/>
  <c r="C300" i="3"/>
  <c r="G300" i="3" s="1"/>
  <c r="K300" i="3" s="1"/>
  <c r="I299" i="1"/>
  <c r="F300" i="1"/>
  <c r="H299" i="1"/>
  <c r="O300" i="3" l="1"/>
  <c r="N300" i="3"/>
  <c r="M300" i="1"/>
  <c r="D300" i="1"/>
  <c r="E300" i="1"/>
  <c r="S301" i="3" l="1"/>
  <c r="E301" i="3"/>
  <c r="H301" i="3"/>
  <c r="T300" i="3"/>
  <c r="S299" i="1"/>
  <c r="Q299" i="1"/>
  <c r="R299" i="1" s="1"/>
  <c r="O299" i="1"/>
  <c r="C300" i="1"/>
  <c r="P300" i="1" s="1"/>
  <c r="L301" i="3" l="1"/>
  <c r="J301" i="3" s="1"/>
  <c r="R301" i="3"/>
  <c r="D301" i="3"/>
  <c r="V300" i="3"/>
  <c r="Y300" i="3"/>
  <c r="W300" i="3"/>
  <c r="X300" i="3" s="1"/>
  <c r="U300" i="3"/>
  <c r="J300" i="1"/>
  <c r="K300" i="1" s="1"/>
  <c r="B300" i="1"/>
  <c r="L300" i="1" s="1"/>
  <c r="G300" i="1"/>
  <c r="N300" i="1" l="1"/>
  <c r="I301" i="3"/>
  <c r="P301" i="3"/>
  <c r="Q301" i="3" s="1"/>
  <c r="M301" i="3"/>
  <c r="C301" i="3"/>
  <c r="G301" i="3" s="1"/>
  <c r="K301" i="3" s="1"/>
  <c r="F301" i="1"/>
  <c r="H300" i="1"/>
  <c r="I300" i="1"/>
  <c r="N301" i="3" l="1"/>
  <c r="O301" i="3"/>
  <c r="M301" i="1"/>
  <c r="D301" i="1"/>
  <c r="E301" i="1"/>
  <c r="S302" i="3" l="1"/>
  <c r="E302" i="3"/>
  <c r="H302" i="3"/>
  <c r="T301" i="3"/>
  <c r="S300" i="1"/>
  <c r="Q300" i="1"/>
  <c r="R300" i="1" s="1"/>
  <c r="O300" i="1"/>
  <c r="C301" i="1"/>
  <c r="P301" i="1" s="1"/>
  <c r="L302" i="3" l="1"/>
  <c r="J302" i="3" s="1"/>
  <c r="R302" i="3"/>
  <c r="Y301" i="3"/>
  <c r="V301" i="3"/>
  <c r="W301" i="3"/>
  <c r="X301" i="3" s="1"/>
  <c r="U301" i="3"/>
  <c r="D302" i="3"/>
  <c r="I302" i="3" s="1"/>
  <c r="J301" i="1"/>
  <c r="K301" i="1" s="1"/>
  <c r="G301" i="1"/>
  <c r="B301" i="1"/>
  <c r="L301" i="1" s="1"/>
  <c r="N301" i="1" l="1"/>
  <c r="P302" i="3"/>
  <c r="Q302" i="3" s="1"/>
  <c r="C302" i="3"/>
  <c r="G302" i="3" s="1"/>
  <c r="K302" i="3" s="1"/>
  <c r="M302" i="3"/>
  <c r="I301" i="1"/>
  <c r="F302" i="1"/>
  <c r="H301" i="1"/>
  <c r="O302" i="3" l="1"/>
  <c r="N302" i="3"/>
  <c r="D302" i="1"/>
  <c r="M302" i="1"/>
  <c r="E302" i="1"/>
  <c r="S303" i="3" l="1"/>
  <c r="E303" i="3"/>
  <c r="H303" i="3"/>
  <c r="T302" i="3"/>
  <c r="S301" i="1"/>
  <c r="Q301" i="1"/>
  <c r="R301" i="1" s="1"/>
  <c r="O301" i="1"/>
  <c r="C302" i="1"/>
  <c r="P302" i="1" s="1"/>
  <c r="L303" i="3" l="1"/>
  <c r="J303" i="3" s="1"/>
  <c r="R303" i="3"/>
  <c r="Y302" i="3"/>
  <c r="V302" i="3"/>
  <c r="W302" i="3"/>
  <c r="X302" i="3" s="1"/>
  <c r="U302" i="3"/>
  <c r="D303" i="3"/>
  <c r="I303" i="3" s="1"/>
  <c r="J302" i="1"/>
  <c r="K302" i="1" s="1"/>
  <c r="G302" i="1"/>
  <c r="B302" i="1"/>
  <c r="L302" i="1" s="1"/>
  <c r="N302" i="1" l="1"/>
  <c r="Q302" i="1" s="1"/>
  <c r="P303" i="3"/>
  <c r="Q303" i="3" s="1"/>
  <c r="C303" i="3"/>
  <c r="G303" i="3" s="1"/>
  <c r="K303" i="3" s="1"/>
  <c r="M303" i="3"/>
  <c r="I302" i="1"/>
  <c r="F303" i="1"/>
  <c r="H302" i="1"/>
  <c r="O303" i="3" l="1"/>
  <c r="N303" i="3"/>
  <c r="M303" i="1"/>
  <c r="D303" i="1"/>
  <c r="E303" i="1"/>
  <c r="E304" i="3" l="1"/>
  <c r="S304" i="3"/>
  <c r="H304" i="3"/>
  <c r="T303" i="3"/>
  <c r="S302" i="1"/>
  <c r="R302" i="1"/>
  <c r="O302" i="1"/>
  <c r="C303" i="1"/>
  <c r="P303" i="1" s="1"/>
  <c r="L304" i="3" l="1"/>
  <c r="J304" i="3" s="1"/>
  <c r="R304" i="3"/>
  <c r="Y303" i="3"/>
  <c r="V303" i="3"/>
  <c r="W303" i="3"/>
  <c r="X303" i="3" s="1"/>
  <c r="U303" i="3"/>
  <c r="D304" i="3"/>
  <c r="I304" i="3" s="1"/>
  <c r="J303" i="1"/>
  <c r="K303" i="1" s="1"/>
  <c r="G303" i="1"/>
  <c r="B303" i="1"/>
  <c r="L303" i="1" s="1"/>
  <c r="N303" i="1" l="1"/>
  <c r="P304" i="3"/>
  <c r="Q304" i="3" s="1"/>
  <c r="C304" i="3"/>
  <c r="G304" i="3" s="1"/>
  <c r="K304" i="3" s="1"/>
  <c r="M304" i="3"/>
  <c r="I303" i="1"/>
  <c r="F304" i="1"/>
  <c r="H303" i="1"/>
  <c r="O304" i="3" l="1"/>
  <c r="N304" i="3"/>
  <c r="M304" i="1"/>
  <c r="D304" i="1"/>
  <c r="E304" i="1"/>
  <c r="S305" i="3" l="1"/>
  <c r="E305" i="3"/>
  <c r="H305" i="3"/>
  <c r="T304" i="3"/>
  <c r="S303" i="1"/>
  <c r="Q303" i="1"/>
  <c r="R303" i="1" s="1"/>
  <c r="O303" i="1"/>
  <c r="C304" i="1"/>
  <c r="P304" i="1" s="1"/>
  <c r="L305" i="3" l="1"/>
  <c r="J305" i="3" s="1"/>
  <c r="R305" i="3"/>
  <c r="D305" i="3"/>
  <c r="V304" i="3"/>
  <c r="Y304" i="3"/>
  <c r="W304" i="3"/>
  <c r="X304" i="3" s="1"/>
  <c r="U304" i="3"/>
  <c r="J304" i="1"/>
  <c r="K304" i="1" s="1"/>
  <c r="B304" i="1"/>
  <c r="L304" i="1" s="1"/>
  <c r="G304" i="1"/>
  <c r="N304" i="1" l="1"/>
  <c r="I305" i="3"/>
  <c r="P305" i="3"/>
  <c r="Q305" i="3" s="1"/>
  <c r="M305" i="3"/>
  <c r="C305" i="3"/>
  <c r="G305" i="3" s="1"/>
  <c r="K305" i="3" s="1"/>
  <c r="F305" i="1"/>
  <c r="H304" i="1"/>
  <c r="I304" i="1"/>
  <c r="O305" i="3" l="1"/>
  <c r="N305" i="3"/>
  <c r="M305" i="1"/>
  <c r="D305" i="1"/>
  <c r="E305" i="1"/>
  <c r="S306" i="3" l="1"/>
  <c r="E306" i="3"/>
  <c r="H306" i="3"/>
  <c r="T305" i="3"/>
  <c r="S304" i="1"/>
  <c r="Q304" i="1"/>
  <c r="R304" i="1" s="1"/>
  <c r="O304" i="1"/>
  <c r="C305" i="1"/>
  <c r="P305" i="1" s="1"/>
  <c r="L306" i="3" l="1"/>
  <c r="J306" i="3" s="1"/>
  <c r="R306" i="3"/>
  <c r="D306" i="3"/>
  <c r="I306" i="3" s="1"/>
  <c r="V305" i="3"/>
  <c r="Y305" i="3"/>
  <c r="W305" i="3"/>
  <c r="X305" i="3" s="1"/>
  <c r="U305" i="3"/>
  <c r="J305" i="1"/>
  <c r="K305" i="1" s="1"/>
  <c r="G305" i="1"/>
  <c r="B305" i="1"/>
  <c r="L305" i="1" s="1"/>
  <c r="N305" i="1" l="1"/>
  <c r="P306" i="3"/>
  <c r="Q306" i="3" s="1"/>
  <c r="M306" i="3"/>
  <c r="C306" i="3"/>
  <c r="G306" i="3" s="1"/>
  <c r="K306" i="3" s="1"/>
  <c r="I305" i="1"/>
  <c r="F306" i="1"/>
  <c r="H305" i="1"/>
  <c r="N306" i="3" l="1"/>
  <c r="O306" i="3"/>
  <c r="D306" i="1"/>
  <c r="M306" i="1"/>
  <c r="E306" i="1"/>
  <c r="S307" i="3" l="1"/>
  <c r="E307" i="3"/>
  <c r="H307" i="3"/>
  <c r="T306" i="3"/>
  <c r="S305" i="1"/>
  <c r="Q305" i="1"/>
  <c r="R305" i="1" s="1"/>
  <c r="O305" i="1"/>
  <c r="C306" i="1"/>
  <c r="P306" i="1" s="1"/>
  <c r="L307" i="3" l="1"/>
  <c r="J307" i="3" s="1"/>
  <c r="R307" i="3"/>
  <c r="Y306" i="3"/>
  <c r="V306" i="3"/>
  <c r="W306" i="3"/>
  <c r="X306" i="3" s="1"/>
  <c r="U306" i="3"/>
  <c r="D307" i="3"/>
  <c r="I307" i="3" s="1"/>
  <c r="J306" i="1"/>
  <c r="K306" i="1" s="1"/>
  <c r="B306" i="1"/>
  <c r="L306" i="1" s="1"/>
  <c r="G306" i="1"/>
  <c r="N306" i="1" l="1"/>
  <c r="P307" i="3"/>
  <c r="Q307" i="3" s="1"/>
  <c r="C307" i="3"/>
  <c r="M307" i="3"/>
  <c r="I306" i="1"/>
  <c r="F307" i="1"/>
  <c r="H306" i="1"/>
  <c r="G307" i="3" l="1"/>
  <c r="K307" i="3" s="1"/>
  <c r="O307" i="3"/>
  <c r="N307" i="3"/>
  <c r="M307" i="1"/>
  <c r="D307" i="1"/>
  <c r="E307" i="1"/>
  <c r="E308" i="3" l="1"/>
  <c r="S308" i="3"/>
  <c r="H308" i="3"/>
  <c r="T307" i="3"/>
  <c r="S306" i="1"/>
  <c r="Q306" i="1"/>
  <c r="R306" i="1" s="1"/>
  <c r="O306" i="1"/>
  <c r="C307" i="1"/>
  <c r="P307" i="1" s="1"/>
  <c r="L308" i="3" l="1"/>
  <c r="J308" i="3" s="1"/>
  <c r="R308" i="3"/>
  <c r="D308" i="3"/>
  <c r="I308" i="3" s="1"/>
  <c r="Y307" i="3"/>
  <c r="V307" i="3"/>
  <c r="W307" i="3"/>
  <c r="X307" i="3" s="1"/>
  <c r="U307" i="3"/>
  <c r="J307" i="1"/>
  <c r="K307" i="1" s="1"/>
  <c r="B307" i="1"/>
  <c r="L307" i="1" s="1"/>
  <c r="G307" i="1"/>
  <c r="N307" i="1" l="1"/>
  <c r="P308" i="3"/>
  <c r="Q308" i="3" s="1"/>
  <c r="M308" i="3"/>
  <c r="C308" i="3"/>
  <c r="G308" i="3" s="1"/>
  <c r="K308" i="3" s="1"/>
  <c r="I307" i="1"/>
  <c r="F308" i="1"/>
  <c r="H307" i="1"/>
  <c r="O308" i="3" l="1"/>
  <c r="N308" i="3"/>
  <c r="M308" i="1"/>
  <c r="D308" i="1"/>
  <c r="E308" i="1"/>
  <c r="S309" i="3" l="1"/>
  <c r="E309" i="3"/>
  <c r="H309" i="3"/>
  <c r="T308" i="3"/>
  <c r="S307" i="1"/>
  <c r="Q307" i="1"/>
  <c r="R307" i="1" s="1"/>
  <c r="O307" i="1"/>
  <c r="C308" i="1"/>
  <c r="P308" i="1" s="1"/>
  <c r="L309" i="3" l="1"/>
  <c r="J309" i="3" s="1"/>
  <c r="R309" i="3"/>
  <c r="D309" i="3"/>
  <c r="V308" i="3"/>
  <c r="Y308" i="3"/>
  <c r="W308" i="3"/>
  <c r="X308" i="3" s="1"/>
  <c r="U308" i="3"/>
  <c r="J308" i="1"/>
  <c r="K308" i="1" s="1"/>
  <c r="B308" i="1"/>
  <c r="L308" i="1" s="1"/>
  <c r="G308" i="1"/>
  <c r="N308" i="1" l="1"/>
  <c r="I309" i="3"/>
  <c r="P309" i="3"/>
  <c r="Q309" i="3" s="1"/>
  <c r="M309" i="3"/>
  <c r="C309" i="3"/>
  <c r="G309" i="3" s="1"/>
  <c r="K309" i="3" s="1"/>
  <c r="F309" i="1"/>
  <c r="H308" i="1"/>
  <c r="I308" i="1"/>
  <c r="O309" i="3" l="1"/>
  <c r="N309" i="3"/>
  <c r="M309" i="1"/>
  <c r="D309" i="1"/>
  <c r="E309" i="1"/>
  <c r="S310" i="3" l="1"/>
  <c r="E310" i="3"/>
  <c r="H310" i="3"/>
  <c r="T309" i="3"/>
  <c r="S308" i="1"/>
  <c r="Q308" i="1"/>
  <c r="R308" i="1" s="1"/>
  <c r="O308" i="1"/>
  <c r="C309" i="1"/>
  <c r="P309" i="1" s="1"/>
  <c r="L310" i="3" l="1"/>
  <c r="J310" i="3" s="1"/>
  <c r="R310" i="3"/>
  <c r="D310" i="3"/>
  <c r="I310" i="3" s="1"/>
  <c r="V309" i="3"/>
  <c r="Y309" i="3"/>
  <c r="W309" i="3"/>
  <c r="X309" i="3" s="1"/>
  <c r="U309" i="3"/>
  <c r="J309" i="1"/>
  <c r="K309" i="1" s="1"/>
  <c r="G309" i="1"/>
  <c r="B309" i="1"/>
  <c r="L309" i="1" s="1"/>
  <c r="N309" i="1" l="1"/>
  <c r="P310" i="3"/>
  <c r="Q310" i="3" s="1"/>
  <c r="C310" i="3"/>
  <c r="G310" i="3" s="1"/>
  <c r="K310" i="3" s="1"/>
  <c r="M310" i="3"/>
  <c r="I309" i="1"/>
  <c r="F310" i="1"/>
  <c r="H309" i="1"/>
  <c r="O310" i="3" l="1"/>
  <c r="N310" i="3"/>
  <c r="M310" i="1"/>
  <c r="D310" i="1"/>
  <c r="E310" i="1"/>
  <c r="E311" i="3" l="1"/>
  <c r="S311" i="3"/>
  <c r="H311" i="3"/>
  <c r="T310" i="3"/>
  <c r="S309" i="1"/>
  <c r="Q309" i="1"/>
  <c r="R309" i="1" s="1"/>
  <c r="O309" i="1"/>
  <c r="C310" i="1"/>
  <c r="P310" i="1" s="1"/>
  <c r="L311" i="3" l="1"/>
  <c r="J311" i="3" s="1"/>
  <c r="R311" i="3"/>
  <c r="Y310" i="3"/>
  <c r="V310" i="3"/>
  <c r="W310" i="3"/>
  <c r="X310" i="3" s="1"/>
  <c r="U310" i="3"/>
  <c r="D311" i="3"/>
  <c r="I311" i="3" s="1"/>
  <c r="J310" i="1"/>
  <c r="K310" i="1" s="1"/>
  <c r="G310" i="1"/>
  <c r="B310" i="1"/>
  <c r="L310" i="1" s="1"/>
  <c r="N310" i="1" l="1"/>
  <c r="P311" i="3"/>
  <c r="Q311" i="3" s="1"/>
  <c r="C311" i="3"/>
  <c r="G311" i="3" s="1"/>
  <c r="K311" i="3" s="1"/>
  <c r="M311" i="3"/>
  <c r="I310" i="1"/>
  <c r="F311" i="1"/>
  <c r="H310" i="1"/>
  <c r="O311" i="3" l="1"/>
  <c r="N311" i="3"/>
  <c r="M311" i="1"/>
  <c r="D311" i="1"/>
  <c r="E311" i="1"/>
  <c r="S312" i="3" l="1"/>
  <c r="E312" i="3"/>
  <c r="H312" i="3"/>
  <c r="T311" i="3"/>
  <c r="S310" i="1"/>
  <c r="Q310" i="1"/>
  <c r="R310" i="1" s="1"/>
  <c r="O310" i="1"/>
  <c r="C311" i="1"/>
  <c r="P311" i="1" s="1"/>
  <c r="L312" i="3" l="1"/>
  <c r="J312" i="3" s="1"/>
  <c r="R312" i="3"/>
  <c r="D312" i="3"/>
  <c r="I312" i="3" s="1"/>
  <c r="Y311" i="3"/>
  <c r="V311" i="3"/>
  <c r="W311" i="3"/>
  <c r="X311" i="3" s="1"/>
  <c r="U311" i="3"/>
  <c r="J311" i="1"/>
  <c r="K311" i="1" s="1"/>
  <c r="G311" i="1"/>
  <c r="B311" i="1"/>
  <c r="L311" i="1" s="1"/>
  <c r="N311" i="1" l="1"/>
  <c r="P312" i="3"/>
  <c r="Q312" i="3" s="1"/>
  <c r="M312" i="3"/>
  <c r="C312" i="3"/>
  <c r="G312" i="3" s="1"/>
  <c r="K312" i="3" s="1"/>
  <c r="I311" i="1"/>
  <c r="F312" i="1"/>
  <c r="H311" i="1"/>
  <c r="O312" i="3" l="1"/>
  <c r="N312" i="3"/>
  <c r="M312" i="1"/>
  <c r="D312" i="1"/>
  <c r="E312" i="1"/>
  <c r="S313" i="3" l="1"/>
  <c r="E313" i="3"/>
  <c r="H313" i="3"/>
  <c r="T312" i="3"/>
  <c r="S311" i="1"/>
  <c r="Q311" i="1"/>
  <c r="R311" i="1" s="1"/>
  <c r="O311" i="1"/>
  <c r="C312" i="1"/>
  <c r="P312" i="1" s="1"/>
  <c r="L313" i="3" l="1"/>
  <c r="J313" i="3" s="1"/>
  <c r="R313" i="3"/>
  <c r="Y312" i="3"/>
  <c r="V312" i="3"/>
  <c r="W312" i="3"/>
  <c r="X312" i="3" s="1"/>
  <c r="U312" i="3"/>
  <c r="D313" i="3"/>
  <c r="I313" i="3" s="1"/>
  <c r="J312" i="1"/>
  <c r="K312" i="1" s="1"/>
  <c r="B312" i="1"/>
  <c r="L312" i="1" s="1"/>
  <c r="G312" i="1"/>
  <c r="N312" i="1" l="1"/>
  <c r="P313" i="3"/>
  <c r="Q313" i="3" s="1"/>
  <c r="C313" i="3"/>
  <c r="G313" i="3" s="1"/>
  <c r="K313" i="3" s="1"/>
  <c r="M313" i="3"/>
  <c r="I312" i="1"/>
  <c r="F313" i="1"/>
  <c r="H312" i="1"/>
  <c r="O313" i="3" l="1"/>
  <c r="N313" i="3"/>
  <c r="M313" i="1"/>
  <c r="D313" i="1"/>
  <c r="E313" i="1"/>
  <c r="S314" i="3" l="1"/>
  <c r="E314" i="3"/>
  <c r="H314" i="3"/>
  <c r="T313" i="3"/>
  <c r="S312" i="1"/>
  <c r="Q312" i="1"/>
  <c r="R312" i="1" s="1"/>
  <c r="O312" i="1"/>
  <c r="C313" i="1"/>
  <c r="P313" i="1" s="1"/>
  <c r="L314" i="3" l="1"/>
  <c r="J314" i="3" s="1"/>
  <c r="R314" i="3"/>
  <c r="Y313" i="3"/>
  <c r="V313" i="3"/>
  <c r="W313" i="3"/>
  <c r="X313" i="3" s="1"/>
  <c r="U313" i="3"/>
  <c r="D314" i="3"/>
  <c r="I314" i="3" s="1"/>
  <c r="J313" i="1"/>
  <c r="K313" i="1" s="1"/>
  <c r="B313" i="1"/>
  <c r="L313" i="1" s="1"/>
  <c r="G313" i="1"/>
  <c r="N313" i="1" l="1"/>
  <c r="P314" i="3"/>
  <c r="Q314" i="3" s="1"/>
  <c r="C314" i="3"/>
  <c r="G314" i="3" s="1"/>
  <c r="K314" i="3" s="1"/>
  <c r="M314" i="3"/>
  <c r="I313" i="1"/>
  <c r="F314" i="1"/>
  <c r="H313" i="1"/>
  <c r="O314" i="3" l="1"/>
  <c r="N314" i="3"/>
  <c r="M314" i="1"/>
  <c r="D314" i="1"/>
  <c r="E314" i="1"/>
  <c r="S315" i="3" l="1"/>
  <c r="E315" i="3"/>
  <c r="H315" i="3"/>
  <c r="T314" i="3"/>
  <c r="S313" i="1"/>
  <c r="Q313" i="1"/>
  <c r="R313" i="1" s="1"/>
  <c r="O313" i="1"/>
  <c r="C314" i="1"/>
  <c r="P314" i="1" s="1"/>
  <c r="L315" i="3" l="1"/>
  <c r="J315" i="3" s="1"/>
  <c r="R315" i="3"/>
  <c r="Y314" i="3"/>
  <c r="V314" i="3"/>
  <c r="W314" i="3"/>
  <c r="X314" i="3" s="1"/>
  <c r="U314" i="3"/>
  <c r="D315" i="3"/>
  <c r="I315" i="3" s="1"/>
  <c r="J314" i="1"/>
  <c r="K314" i="1" s="1"/>
  <c r="B314" i="1"/>
  <c r="L314" i="1" s="1"/>
  <c r="G314" i="1"/>
  <c r="N314" i="1" l="1"/>
  <c r="P315" i="3"/>
  <c r="Q315" i="3" s="1"/>
  <c r="C315" i="3"/>
  <c r="G315" i="3" s="1"/>
  <c r="K315" i="3" s="1"/>
  <c r="M315" i="3"/>
  <c r="I314" i="1"/>
  <c r="F315" i="1"/>
  <c r="H314" i="1"/>
  <c r="O315" i="3" l="1"/>
  <c r="N315" i="3"/>
  <c r="M315" i="1"/>
  <c r="D315" i="1"/>
  <c r="E315" i="1"/>
  <c r="S316" i="3" l="1"/>
  <c r="E316" i="3"/>
  <c r="H316" i="3"/>
  <c r="T315" i="3"/>
  <c r="S314" i="1"/>
  <c r="Q314" i="1"/>
  <c r="R314" i="1" s="1"/>
  <c r="O314" i="1"/>
  <c r="C315" i="1"/>
  <c r="P315" i="1" s="1"/>
  <c r="L316" i="3" l="1"/>
  <c r="J316" i="3" s="1"/>
  <c r="R316" i="3"/>
  <c r="Y315" i="3"/>
  <c r="V315" i="3"/>
  <c r="W315" i="3"/>
  <c r="X315" i="3" s="1"/>
  <c r="U315" i="3"/>
  <c r="D316" i="3"/>
  <c r="I316" i="3" s="1"/>
  <c r="J315" i="1"/>
  <c r="K315" i="1" s="1"/>
  <c r="G315" i="1"/>
  <c r="B315" i="1"/>
  <c r="L315" i="1" s="1"/>
  <c r="N315" i="1" l="1"/>
  <c r="P316" i="3"/>
  <c r="Q316" i="3" s="1"/>
  <c r="M316" i="3"/>
  <c r="C316" i="3"/>
  <c r="I315" i="1"/>
  <c r="F316" i="1"/>
  <c r="H315" i="1"/>
  <c r="G316" i="3" l="1"/>
  <c r="K316" i="3" s="1"/>
  <c r="O316" i="3"/>
  <c r="N316" i="3"/>
  <c r="M316" i="1"/>
  <c r="D316" i="1"/>
  <c r="E316" i="1"/>
  <c r="S317" i="3" l="1"/>
  <c r="E317" i="3"/>
  <c r="H317" i="3"/>
  <c r="T316" i="3"/>
  <c r="C316" i="1"/>
  <c r="P316" i="1" s="1"/>
  <c r="S315" i="1"/>
  <c r="Q315" i="1"/>
  <c r="R315" i="1" s="1"/>
  <c r="O315" i="1"/>
  <c r="L317" i="3" l="1"/>
  <c r="J317" i="3" s="1"/>
  <c r="R317" i="3"/>
  <c r="Y316" i="3"/>
  <c r="V316" i="3"/>
  <c r="W316" i="3"/>
  <c r="X316" i="3" s="1"/>
  <c r="U316" i="3"/>
  <c r="D317" i="3"/>
  <c r="I317" i="3" s="1"/>
  <c r="J316" i="1"/>
  <c r="K316" i="1" s="1"/>
  <c r="B316" i="1"/>
  <c r="L316" i="1" s="1"/>
  <c r="G316" i="1"/>
  <c r="N316" i="1" l="1"/>
  <c r="P317" i="3"/>
  <c r="Q317" i="3" s="1"/>
  <c r="C317" i="3"/>
  <c r="M317" i="3"/>
  <c r="F317" i="1"/>
  <c r="I316" i="1"/>
  <c r="H316" i="1"/>
  <c r="G317" i="3" l="1"/>
  <c r="K317" i="3" s="1"/>
  <c r="O317" i="3"/>
  <c r="N317" i="3"/>
  <c r="M317" i="1"/>
  <c r="D317" i="1"/>
  <c r="E317" i="1"/>
  <c r="S318" i="3" l="1"/>
  <c r="E318" i="3"/>
  <c r="H318" i="3"/>
  <c r="T317" i="3"/>
  <c r="S316" i="1"/>
  <c r="Q316" i="1"/>
  <c r="R316" i="1" s="1"/>
  <c r="O316" i="1"/>
  <c r="C317" i="1"/>
  <c r="P317" i="1" s="1"/>
  <c r="L318" i="3" l="1"/>
  <c r="J318" i="3" s="1"/>
  <c r="R318" i="3"/>
  <c r="D318" i="3"/>
  <c r="I318" i="3" s="1"/>
  <c r="Y317" i="3"/>
  <c r="V317" i="3"/>
  <c r="W317" i="3"/>
  <c r="X317" i="3" s="1"/>
  <c r="U317" i="3"/>
  <c r="J317" i="1"/>
  <c r="K317" i="1" s="1"/>
  <c r="G317" i="1"/>
  <c r="B317" i="1"/>
  <c r="L317" i="1" s="1"/>
  <c r="N317" i="1" l="1"/>
  <c r="P318" i="3"/>
  <c r="Q318" i="3" s="1"/>
  <c r="M318" i="3"/>
  <c r="C318" i="3"/>
  <c r="G318" i="3" s="1"/>
  <c r="K318" i="3" s="1"/>
  <c r="I317" i="1"/>
  <c r="F318" i="1"/>
  <c r="H317" i="1"/>
  <c r="O318" i="3" l="1"/>
  <c r="N318" i="3"/>
  <c r="D318" i="1"/>
  <c r="M318" i="1"/>
  <c r="E318" i="1"/>
  <c r="S319" i="3" l="1"/>
  <c r="E319" i="3"/>
  <c r="H319" i="3"/>
  <c r="T318" i="3"/>
  <c r="C318" i="1"/>
  <c r="P318" i="1" s="1"/>
  <c r="S317" i="1"/>
  <c r="Q317" i="1"/>
  <c r="R317" i="1" s="1"/>
  <c r="O317" i="1"/>
  <c r="L319" i="3" l="1"/>
  <c r="J319" i="3" s="1"/>
  <c r="R319" i="3"/>
  <c r="Y318" i="3"/>
  <c r="V318" i="3"/>
  <c r="W318" i="3"/>
  <c r="X318" i="3" s="1"/>
  <c r="U318" i="3"/>
  <c r="D319" i="3"/>
  <c r="I319" i="3" s="1"/>
  <c r="J318" i="1"/>
  <c r="K318" i="1" s="1"/>
  <c r="B318" i="1"/>
  <c r="L318" i="1" s="1"/>
  <c r="G318" i="1"/>
  <c r="N318" i="1" l="1"/>
  <c r="P319" i="3"/>
  <c r="Q319" i="3" s="1"/>
  <c r="C319" i="3"/>
  <c r="G319" i="3" s="1"/>
  <c r="K319" i="3" s="1"/>
  <c r="M319" i="3"/>
  <c r="F319" i="1"/>
  <c r="H318" i="1"/>
  <c r="I318" i="1"/>
  <c r="O319" i="3" l="1"/>
  <c r="N319" i="3"/>
  <c r="M319" i="1"/>
  <c r="D319" i="1"/>
  <c r="E319" i="1"/>
  <c r="S320" i="3" l="1"/>
  <c r="E320" i="3"/>
  <c r="H320" i="3"/>
  <c r="T319" i="3"/>
  <c r="S318" i="1"/>
  <c r="Q318" i="1"/>
  <c r="R318" i="1" s="1"/>
  <c r="O318" i="1"/>
  <c r="C319" i="1"/>
  <c r="P319" i="1" s="1"/>
  <c r="L320" i="3" l="1"/>
  <c r="J320" i="3" s="1"/>
  <c r="R320" i="3"/>
  <c r="Y319" i="3"/>
  <c r="V319" i="3"/>
  <c r="W319" i="3"/>
  <c r="X319" i="3" s="1"/>
  <c r="U319" i="3"/>
  <c r="D320" i="3"/>
  <c r="I320" i="3" s="1"/>
  <c r="J319" i="1"/>
  <c r="K319" i="1" s="1"/>
  <c r="B319" i="1"/>
  <c r="L319" i="1" s="1"/>
  <c r="G319" i="1"/>
  <c r="N319" i="1" l="1"/>
  <c r="P320" i="3"/>
  <c r="Q320" i="3" s="1"/>
  <c r="C320" i="3"/>
  <c r="G320" i="3" s="1"/>
  <c r="K320" i="3" s="1"/>
  <c r="M320" i="3"/>
  <c r="I319" i="1"/>
  <c r="F320" i="1"/>
  <c r="H319" i="1"/>
  <c r="O320" i="3" l="1"/>
  <c r="N320" i="3"/>
  <c r="D320" i="1"/>
  <c r="M320" i="1"/>
  <c r="E320" i="1"/>
  <c r="S321" i="3" l="1"/>
  <c r="E321" i="3"/>
  <c r="H321" i="3"/>
  <c r="T320" i="3"/>
  <c r="S319" i="1"/>
  <c r="Q319" i="1"/>
  <c r="R319" i="1" s="1"/>
  <c r="O319" i="1"/>
  <c r="C320" i="1"/>
  <c r="P320" i="1" s="1"/>
  <c r="L321" i="3" l="1"/>
  <c r="J321" i="3" s="1"/>
  <c r="R321" i="3"/>
  <c r="D321" i="3"/>
  <c r="I321" i="3" s="1"/>
  <c r="Y320" i="3"/>
  <c r="V320" i="3"/>
  <c r="W320" i="3"/>
  <c r="X320" i="3" s="1"/>
  <c r="U320" i="3"/>
  <c r="J320" i="1"/>
  <c r="K320" i="1" s="1"/>
  <c r="B320" i="1"/>
  <c r="L320" i="1" s="1"/>
  <c r="G320" i="1"/>
  <c r="N320" i="1" l="1"/>
  <c r="P321" i="3"/>
  <c r="Q321" i="3" s="1"/>
  <c r="C321" i="3"/>
  <c r="G321" i="3" s="1"/>
  <c r="K321" i="3" s="1"/>
  <c r="M321" i="3"/>
  <c r="F321" i="1"/>
  <c r="H320" i="1"/>
  <c r="I320" i="1"/>
  <c r="O321" i="3" l="1"/>
  <c r="N321" i="3"/>
  <c r="M321" i="1"/>
  <c r="D321" i="1"/>
  <c r="E321" i="1"/>
  <c r="S322" i="3" l="1"/>
  <c r="E322" i="3"/>
  <c r="H322" i="3"/>
  <c r="T321" i="3"/>
  <c r="S320" i="1"/>
  <c r="Q320" i="1"/>
  <c r="R320" i="1" s="1"/>
  <c r="O320" i="1"/>
  <c r="C321" i="1"/>
  <c r="P321" i="1" s="1"/>
  <c r="L322" i="3" l="1"/>
  <c r="J322" i="3" s="1"/>
  <c r="R322" i="3"/>
  <c r="D322" i="3"/>
  <c r="I322" i="3" s="1"/>
  <c r="Y321" i="3"/>
  <c r="V321" i="3"/>
  <c r="W321" i="3"/>
  <c r="X321" i="3" s="1"/>
  <c r="U321" i="3"/>
  <c r="J321" i="1"/>
  <c r="K321" i="1" s="1"/>
  <c r="B321" i="1"/>
  <c r="L321" i="1" s="1"/>
  <c r="G321" i="1"/>
  <c r="N321" i="1" l="1"/>
  <c r="P322" i="3"/>
  <c r="Q322" i="3" s="1"/>
  <c r="C322" i="3"/>
  <c r="G322" i="3" s="1"/>
  <c r="K322" i="3" s="1"/>
  <c r="M322" i="3"/>
  <c r="I321" i="1"/>
  <c r="F322" i="1"/>
  <c r="H321" i="1"/>
  <c r="O322" i="3" l="1"/>
  <c r="N322" i="3"/>
  <c r="D322" i="1"/>
  <c r="M322" i="1"/>
  <c r="E322" i="1"/>
  <c r="S323" i="3" l="1"/>
  <c r="E323" i="3"/>
  <c r="H323" i="3"/>
  <c r="T322" i="3"/>
  <c r="S321" i="1"/>
  <c r="Q321" i="1"/>
  <c r="R321" i="1" s="1"/>
  <c r="O321" i="1"/>
  <c r="C322" i="1"/>
  <c r="P322" i="1" s="1"/>
  <c r="L323" i="3" l="1"/>
  <c r="J323" i="3" s="1"/>
  <c r="R323" i="3"/>
  <c r="D323" i="3"/>
  <c r="V322" i="3"/>
  <c r="Y322" i="3"/>
  <c r="W322" i="3"/>
  <c r="X322" i="3" s="1"/>
  <c r="U322" i="3"/>
  <c r="J322" i="1"/>
  <c r="K322" i="1" s="1"/>
  <c r="B322" i="1"/>
  <c r="L322" i="1" s="1"/>
  <c r="G322" i="1"/>
  <c r="N322" i="1" l="1"/>
  <c r="I323" i="3"/>
  <c r="P323" i="3"/>
  <c r="Q323" i="3" s="1"/>
  <c r="M323" i="3"/>
  <c r="C323" i="3"/>
  <c r="G323" i="3" s="1"/>
  <c r="K323" i="3" s="1"/>
  <c r="F323" i="1"/>
  <c r="H322" i="1"/>
  <c r="I322" i="1"/>
  <c r="N323" i="3" l="1"/>
  <c r="O323" i="3"/>
  <c r="M323" i="1"/>
  <c r="D323" i="1"/>
  <c r="E323" i="1"/>
  <c r="S324" i="3" l="1"/>
  <c r="E324" i="3"/>
  <c r="H324" i="3"/>
  <c r="T323" i="3"/>
  <c r="S322" i="1"/>
  <c r="Q322" i="1"/>
  <c r="R322" i="1" s="1"/>
  <c r="O322" i="1"/>
  <c r="C323" i="1"/>
  <c r="P323" i="1" s="1"/>
  <c r="L324" i="3" l="1"/>
  <c r="J324" i="3" s="1"/>
  <c r="R324" i="3"/>
  <c r="D324" i="3"/>
  <c r="I324" i="3" s="1"/>
  <c r="V323" i="3"/>
  <c r="Y323" i="3"/>
  <c r="W323" i="3"/>
  <c r="X323" i="3" s="1"/>
  <c r="U323" i="3"/>
  <c r="J323" i="1"/>
  <c r="K323" i="1" s="1"/>
  <c r="G323" i="1"/>
  <c r="B323" i="1"/>
  <c r="L323" i="1" s="1"/>
  <c r="N323" i="1" l="1"/>
  <c r="P324" i="3"/>
  <c r="Q324" i="3" s="1"/>
  <c r="C324" i="3"/>
  <c r="G324" i="3" s="1"/>
  <c r="K324" i="3" s="1"/>
  <c r="M324" i="3"/>
  <c r="I323" i="1"/>
  <c r="F324" i="1"/>
  <c r="H323" i="1"/>
  <c r="O324" i="3" l="1"/>
  <c r="N324" i="3"/>
  <c r="D324" i="1"/>
  <c r="M324" i="1"/>
  <c r="E324" i="1"/>
  <c r="E325" i="3" l="1"/>
  <c r="S325" i="3"/>
  <c r="H325" i="3"/>
  <c r="T324" i="3"/>
  <c r="C324" i="1"/>
  <c r="P324" i="1" s="1"/>
  <c r="S323" i="1"/>
  <c r="Q323" i="1"/>
  <c r="R323" i="1" s="1"/>
  <c r="O323" i="1"/>
  <c r="L325" i="3" l="1"/>
  <c r="J325" i="3" s="1"/>
  <c r="R325" i="3"/>
  <c r="Y324" i="3"/>
  <c r="V324" i="3"/>
  <c r="W324" i="3"/>
  <c r="X324" i="3" s="1"/>
  <c r="U324" i="3"/>
  <c r="D325" i="3"/>
  <c r="I325" i="3" s="1"/>
  <c r="J324" i="1"/>
  <c r="K324" i="1" s="1"/>
  <c r="B324" i="1"/>
  <c r="L324" i="1" s="1"/>
  <c r="G324" i="1"/>
  <c r="N324" i="1" l="1"/>
  <c r="P325" i="3"/>
  <c r="Q325" i="3" s="1"/>
  <c r="C325" i="3"/>
  <c r="M325" i="3"/>
  <c r="F325" i="1"/>
  <c r="H324" i="1"/>
  <c r="I324" i="1"/>
  <c r="G325" i="3" l="1"/>
  <c r="K325" i="3" s="1"/>
  <c r="O325" i="3"/>
  <c r="N325" i="3"/>
  <c r="M325" i="1"/>
  <c r="D325" i="1"/>
  <c r="E325" i="1"/>
  <c r="S326" i="3" l="1"/>
  <c r="E326" i="3"/>
  <c r="H326" i="3"/>
  <c r="T325" i="3"/>
  <c r="S324" i="1"/>
  <c r="Q324" i="1"/>
  <c r="R324" i="1" s="1"/>
  <c r="O324" i="1"/>
  <c r="C325" i="1"/>
  <c r="P325" i="1" l="1"/>
  <c r="G325" i="1"/>
  <c r="L326" i="3"/>
  <c r="J326" i="3" s="1"/>
  <c r="R326" i="3"/>
  <c r="Y325" i="3"/>
  <c r="V325" i="3"/>
  <c r="W325" i="3"/>
  <c r="X325" i="3" s="1"/>
  <c r="U325" i="3"/>
  <c r="D326" i="3"/>
  <c r="I326" i="3" s="1"/>
  <c r="J325" i="1"/>
  <c r="K325" i="1" s="1"/>
  <c r="B325" i="1"/>
  <c r="L325" i="1" s="1"/>
  <c r="E326" i="1" l="1"/>
  <c r="D326" i="1"/>
  <c r="N325" i="1"/>
  <c r="P326" i="3"/>
  <c r="Q326" i="3" s="1"/>
  <c r="M326" i="3"/>
  <c r="C326" i="3"/>
  <c r="G326" i="3" s="1"/>
  <c r="K326" i="3" s="1"/>
  <c r="I325" i="1"/>
  <c r="F326" i="1"/>
  <c r="H325" i="1"/>
  <c r="C326" i="1" l="1"/>
  <c r="B326" i="1" s="1"/>
  <c r="L326" i="1" s="1"/>
  <c r="E327" i="1" s="1"/>
  <c r="O326" i="3"/>
  <c r="N326" i="3"/>
  <c r="M326" i="1"/>
  <c r="S327" i="3" l="1"/>
  <c r="E327" i="3"/>
  <c r="H327" i="3"/>
  <c r="T326" i="3"/>
  <c r="S325" i="1"/>
  <c r="Q325" i="1"/>
  <c r="R325" i="1" s="1"/>
  <c r="O325" i="1"/>
  <c r="P326" i="1"/>
  <c r="L327" i="3" l="1"/>
  <c r="J327" i="3" s="1"/>
  <c r="R327" i="3"/>
  <c r="V326" i="3"/>
  <c r="Y326" i="3"/>
  <c r="W326" i="3"/>
  <c r="X326" i="3" s="1"/>
  <c r="U326" i="3"/>
  <c r="D327" i="3"/>
  <c r="I327" i="3" s="1"/>
  <c r="J326" i="1"/>
  <c r="K326" i="1" s="1"/>
  <c r="G326" i="1"/>
  <c r="N326" i="1" l="1"/>
  <c r="P327" i="3"/>
  <c r="Q327" i="3" s="1"/>
  <c r="C327" i="3"/>
  <c r="G327" i="3" s="1"/>
  <c r="K327" i="3" s="1"/>
  <c r="M327" i="3"/>
  <c r="F327" i="1"/>
  <c r="H326" i="1"/>
  <c r="I326" i="1"/>
  <c r="O327" i="3" l="1"/>
  <c r="N327" i="3"/>
  <c r="M327" i="1"/>
  <c r="D327" i="1"/>
  <c r="S328" i="3" l="1"/>
  <c r="E328" i="3"/>
  <c r="H328" i="3"/>
  <c r="T327" i="3"/>
  <c r="C327" i="1"/>
  <c r="P327" i="1" s="1"/>
  <c r="S326" i="1"/>
  <c r="Q326" i="1"/>
  <c r="R326" i="1" s="1"/>
  <c r="O326" i="1"/>
  <c r="L328" i="3" l="1"/>
  <c r="J328" i="3" s="1"/>
  <c r="R328" i="3"/>
  <c r="Y327" i="3"/>
  <c r="V327" i="3"/>
  <c r="W327" i="3"/>
  <c r="X327" i="3" s="1"/>
  <c r="U327" i="3"/>
  <c r="D328" i="3"/>
  <c r="I328" i="3" s="1"/>
  <c r="J327" i="1"/>
  <c r="K327" i="1" s="1"/>
  <c r="G327" i="1"/>
  <c r="B327" i="1"/>
  <c r="L327" i="1" s="1"/>
  <c r="N327" i="1" l="1"/>
  <c r="P328" i="3"/>
  <c r="Q328" i="3" s="1"/>
  <c r="C328" i="3"/>
  <c r="G328" i="3" s="1"/>
  <c r="K328" i="3" s="1"/>
  <c r="M328" i="3"/>
  <c r="I327" i="1"/>
  <c r="F328" i="1"/>
  <c r="H327" i="1"/>
  <c r="N328" i="3" l="1"/>
  <c r="O328" i="3"/>
  <c r="D328" i="1"/>
  <c r="M328" i="1"/>
  <c r="E328" i="1"/>
  <c r="S329" i="3" l="1"/>
  <c r="E329" i="3"/>
  <c r="H329" i="3"/>
  <c r="T328" i="3"/>
  <c r="S327" i="1"/>
  <c r="Q327" i="1"/>
  <c r="R327" i="1" s="1"/>
  <c r="O327" i="1"/>
  <c r="C328" i="1"/>
  <c r="P328" i="1" s="1"/>
  <c r="L329" i="3" l="1"/>
  <c r="J329" i="3" s="1"/>
  <c r="R329" i="3"/>
  <c r="D329" i="3"/>
  <c r="Y328" i="3"/>
  <c r="V328" i="3"/>
  <c r="W328" i="3"/>
  <c r="X328" i="3" s="1"/>
  <c r="U328" i="3"/>
  <c r="J328" i="1"/>
  <c r="K328" i="1" s="1"/>
  <c r="B328" i="1"/>
  <c r="L328" i="1" s="1"/>
  <c r="G328" i="1"/>
  <c r="N328" i="1" l="1"/>
  <c r="I329" i="3"/>
  <c r="P329" i="3"/>
  <c r="Q329" i="3" s="1"/>
  <c r="C329" i="3"/>
  <c r="G329" i="3" s="1"/>
  <c r="K329" i="3" s="1"/>
  <c r="M329" i="3"/>
  <c r="F329" i="1"/>
  <c r="H328" i="1"/>
  <c r="I328" i="1"/>
  <c r="O329" i="3" l="1"/>
  <c r="N329" i="3"/>
  <c r="M329" i="1"/>
  <c r="D329" i="1"/>
  <c r="E329" i="1"/>
  <c r="E330" i="3" l="1"/>
  <c r="S330" i="3"/>
  <c r="H330" i="3"/>
  <c r="T329" i="3"/>
  <c r="S328" i="1"/>
  <c r="Q328" i="1"/>
  <c r="R328" i="1" s="1"/>
  <c r="O328" i="1"/>
  <c r="C329" i="1"/>
  <c r="P329" i="1" s="1"/>
  <c r="L330" i="3" l="1"/>
  <c r="J330" i="3" s="1"/>
  <c r="R330" i="3"/>
  <c r="D330" i="3"/>
  <c r="I330" i="3" s="1"/>
  <c r="Y329" i="3"/>
  <c r="V329" i="3"/>
  <c r="W329" i="3"/>
  <c r="X329" i="3" s="1"/>
  <c r="U329" i="3"/>
  <c r="J329" i="1"/>
  <c r="K329" i="1" s="1"/>
  <c r="B329" i="1"/>
  <c r="L329" i="1" s="1"/>
  <c r="G329" i="1"/>
  <c r="N329" i="1" l="1"/>
  <c r="P330" i="3"/>
  <c r="Q330" i="3" s="1"/>
  <c r="M330" i="3"/>
  <c r="C330" i="3"/>
  <c r="G330" i="3" s="1"/>
  <c r="K330" i="3" s="1"/>
  <c r="I329" i="1"/>
  <c r="F330" i="1"/>
  <c r="H329" i="1"/>
  <c r="O330" i="3" l="1"/>
  <c r="N330" i="3"/>
  <c r="D330" i="1"/>
  <c r="M330" i="1"/>
  <c r="E330" i="1"/>
  <c r="S331" i="3" l="1"/>
  <c r="E331" i="3"/>
  <c r="H331" i="3"/>
  <c r="T330" i="3"/>
  <c r="S329" i="1"/>
  <c r="Q329" i="1"/>
  <c r="R329" i="1" s="1"/>
  <c r="O329" i="1"/>
  <c r="C330" i="1"/>
  <c r="P330" i="1" s="1"/>
  <c r="L331" i="3" l="1"/>
  <c r="J331" i="3" s="1"/>
  <c r="R331" i="3"/>
  <c r="D331" i="3"/>
  <c r="I331" i="3" s="1"/>
  <c r="V330" i="3"/>
  <c r="Y330" i="3"/>
  <c r="W330" i="3"/>
  <c r="X330" i="3" s="1"/>
  <c r="U330" i="3"/>
  <c r="J330" i="1"/>
  <c r="K330" i="1" s="1"/>
  <c r="B330" i="1"/>
  <c r="L330" i="1" s="1"/>
  <c r="G330" i="1"/>
  <c r="N330" i="1" l="1"/>
  <c r="P331" i="3"/>
  <c r="Q331" i="3" s="1"/>
  <c r="M331" i="3"/>
  <c r="C331" i="3"/>
  <c r="G331" i="3" s="1"/>
  <c r="K331" i="3" s="1"/>
  <c r="F331" i="1"/>
  <c r="H330" i="1"/>
  <c r="I330" i="1"/>
  <c r="N331" i="3" l="1"/>
  <c r="O331" i="3"/>
  <c r="M331" i="1"/>
  <c r="D331" i="1"/>
  <c r="E331" i="1"/>
  <c r="S332" i="3" l="1"/>
  <c r="E332" i="3"/>
  <c r="H332" i="3"/>
  <c r="T331" i="3"/>
  <c r="S330" i="1"/>
  <c r="Q330" i="1"/>
  <c r="R330" i="1" s="1"/>
  <c r="O330" i="1"/>
  <c r="C331" i="1"/>
  <c r="P331" i="1" s="1"/>
  <c r="L332" i="3" l="1"/>
  <c r="J332" i="3" s="1"/>
  <c r="R332" i="3"/>
  <c r="D332" i="3"/>
  <c r="V331" i="3"/>
  <c r="Y331" i="3"/>
  <c r="W331" i="3"/>
  <c r="X331" i="3" s="1"/>
  <c r="U331" i="3"/>
  <c r="J331" i="1"/>
  <c r="K331" i="1" s="1"/>
  <c r="B331" i="1"/>
  <c r="L331" i="1" s="1"/>
  <c r="G331" i="1"/>
  <c r="N331" i="1" l="1"/>
  <c r="I332" i="3"/>
  <c r="P332" i="3"/>
  <c r="Q332" i="3" s="1"/>
  <c r="M332" i="3"/>
  <c r="C332" i="3"/>
  <c r="G332" i="3" s="1"/>
  <c r="K332" i="3" s="1"/>
  <c r="I331" i="1"/>
  <c r="F332" i="1"/>
  <c r="H331" i="1"/>
  <c r="O332" i="3" l="1"/>
  <c r="N332" i="3"/>
  <c r="M332" i="1"/>
  <c r="D332" i="1"/>
  <c r="E332" i="1"/>
  <c r="E333" i="3" l="1"/>
  <c r="S333" i="3"/>
  <c r="H333" i="3"/>
  <c r="T332" i="3"/>
  <c r="S331" i="1"/>
  <c r="Q331" i="1"/>
  <c r="R331" i="1" s="1"/>
  <c r="O331" i="1"/>
  <c r="C332" i="1"/>
  <c r="P332" i="1" s="1"/>
  <c r="L333" i="3" l="1"/>
  <c r="J333" i="3" s="1"/>
  <c r="R333" i="3"/>
  <c r="D333" i="3"/>
  <c r="Y332" i="3"/>
  <c r="V332" i="3"/>
  <c r="W332" i="3"/>
  <c r="X332" i="3" s="1"/>
  <c r="U332" i="3"/>
  <c r="J332" i="1"/>
  <c r="K332" i="1" s="1"/>
  <c r="B332" i="1"/>
  <c r="L332" i="1" s="1"/>
  <c r="G332" i="1"/>
  <c r="N332" i="1" l="1"/>
  <c r="I333" i="3"/>
  <c r="P333" i="3"/>
  <c r="Q333" i="3" s="1"/>
  <c r="M333" i="3"/>
  <c r="C333" i="3"/>
  <c r="G333" i="3" s="1"/>
  <c r="K333" i="3" s="1"/>
  <c r="F333" i="1"/>
  <c r="H332" i="1"/>
  <c r="I332" i="1"/>
  <c r="N333" i="3" l="1"/>
  <c r="O333" i="3"/>
  <c r="M333" i="1"/>
  <c r="D333" i="1"/>
  <c r="E333" i="1"/>
  <c r="S334" i="3" l="1"/>
  <c r="E334" i="3"/>
  <c r="H334" i="3"/>
  <c r="T333" i="3"/>
  <c r="S332" i="1"/>
  <c r="Q332" i="1"/>
  <c r="R332" i="1" s="1"/>
  <c r="O332" i="1"/>
  <c r="C333" i="1"/>
  <c r="P333" i="1" s="1"/>
  <c r="L334" i="3" l="1"/>
  <c r="J334" i="3" s="1"/>
  <c r="R334" i="3"/>
  <c r="D334" i="3"/>
  <c r="Y333" i="3"/>
  <c r="V333" i="3"/>
  <c r="W333" i="3"/>
  <c r="X333" i="3" s="1"/>
  <c r="U333" i="3"/>
  <c r="J333" i="1"/>
  <c r="K333" i="1" s="1"/>
  <c r="G333" i="1"/>
  <c r="B333" i="1"/>
  <c r="L333" i="1" s="1"/>
  <c r="N333" i="1" l="1"/>
  <c r="I334" i="3"/>
  <c r="P334" i="3"/>
  <c r="Q334" i="3" s="1"/>
  <c r="C334" i="3"/>
  <c r="M334" i="3"/>
  <c r="I333" i="1"/>
  <c r="F334" i="1"/>
  <c r="H333" i="1"/>
  <c r="G334" i="3" l="1"/>
  <c r="K334" i="3" s="1"/>
  <c r="N334" i="3"/>
  <c r="O334" i="3"/>
  <c r="M334" i="1"/>
  <c r="D334" i="1"/>
  <c r="E334" i="1"/>
  <c r="S335" i="3" l="1"/>
  <c r="E335" i="3"/>
  <c r="H335" i="3"/>
  <c r="T334" i="3"/>
  <c r="S333" i="1"/>
  <c r="Q333" i="1"/>
  <c r="R333" i="1" s="1"/>
  <c r="O333" i="1"/>
  <c r="C334" i="1"/>
  <c r="P334" i="1" s="1"/>
  <c r="L335" i="3" l="1"/>
  <c r="J335" i="3" s="1"/>
  <c r="R335" i="3"/>
  <c r="V334" i="3"/>
  <c r="Y334" i="3"/>
  <c r="W334" i="3"/>
  <c r="X334" i="3" s="1"/>
  <c r="U334" i="3"/>
  <c r="D335" i="3"/>
  <c r="I335" i="3" s="1"/>
  <c r="J334" i="1"/>
  <c r="K334" i="1" s="1"/>
  <c r="G334" i="1"/>
  <c r="B334" i="1"/>
  <c r="L334" i="1" s="1"/>
  <c r="N334" i="1" l="1"/>
  <c r="P335" i="3"/>
  <c r="Q335" i="3" s="1"/>
  <c r="C335" i="3"/>
  <c r="G335" i="3" s="1"/>
  <c r="K335" i="3" s="1"/>
  <c r="M335" i="3"/>
  <c r="I334" i="1"/>
  <c r="F335" i="1"/>
  <c r="H334" i="1"/>
  <c r="N335" i="3" l="1"/>
  <c r="O335" i="3"/>
  <c r="M335" i="1"/>
  <c r="D335" i="1"/>
  <c r="E335" i="1"/>
  <c r="S336" i="3" l="1"/>
  <c r="E336" i="3"/>
  <c r="H336" i="3"/>
  <c r="T335" i="3"/>
  <c r="S334" i="1"/>
  <c r="Q334" i="1"/>
  <c r="R334" i="1" s="1"/>
  <c r="O334" i="1"/>
  <c r="C335" i="1"/>
  <c r="P335" i="1" s="1"/>
  <c r="L336" i="3" l="1"/>
  <c r="J336" i="3" s="1"/>
  <c r="R336" i="3"/>
  <c r="V335" i="3"/>
  <c r="Y335" i="3"/>
  <c r="W335" i="3"/>
  <c r="X335" i="3" s="1"/>
  <c r="U335" i="3"/>
  <c r="D336" i="3"/>
  <c r="I336" i="3" s="1"/>
  <c r="J335" i="1"/>
  <c r="K335" i="1" s="1"/>
  <c r="G335" i="1"/>
  <c r="B335" i="1"/>
  <c r="L335" i="1" s="1"/>
  <c r="N335" i="1" l="1"/>
  <c r="P336" i="3"/>
  <c r="Q336" i="3" s="1"/>
  <c r="C336" i="3"/>
  <c r="M336" i="3"/>
  <c r="F336" i="1"/>
  <c r="I335" i="1"/>
  <c r="H335" i="1"/>
  <c r="G336" i="3" l="1"/>
  <c r="K336" i="3" s="1"/>
  <c r="O336" i="3"/>
  <c r="N336" i="3"/>
  <c r="M336" i="1"/>
  <c r="D336" i="1"/>
  <c r="E336" i="1"/>
  <c r="E337" i="3" l="1"/>
  <c r="S337" i="3"/>
  <c r="H337" i="3"/>
  <c r="T336" i="3"/>
  <c r="S335" i="1"/>
  <c r="Q335" i="1"/>
  <c r="R335" i="1" s="1"/>
  <c r="O335" i="1"/>
  <c r="C336" i="1"/>
  <c r="P336" i="1" s="1"/>
  <c r="L337" i="3" l="1"/>
  <c r="J337" i="3" s="1"/>
  <c r="R337" i="3"/>
  <c r="D337" i="3"/>
  <c r="I337" i="3" s="1"/>
  <c r="Y336" i="3"/>
  <c r="V336" i="3"/>
  <c r="W336" i="3"/>
  <c r="X336" i="3" s="1"/>
  <c r="U336" i="3"/>
  <c r="J336" i="1"/>
  <c r="K336" i="1" s="1"/>
  <c r="G336" i="1"/>
  <c r="B336" i="1"/>
  <c r="L336" i="1" s="1"/>
  <c r="N336" i="1" l="1"/>
  <c r="P337" i="3"/>
  <c r="Q337" i="3" s="1"/>
  <c r="M337" i="3"/>
  <c r="C337" i="3"/>
  <c r="G337" i="3" s="1"/>
  <c r="K337" i="3" s="1"/>
  <c r="I336" i="1"/>
  <c r="F337" i="1"/>
  <c r="H336" i="1"/>
  <c r="N337" i="3" l="1"/>
  <c r="O337" i="3"/>
  <c r="D337" i="1"/>
  <c r="M337" i="1"/>
  <c r="E337" i="1"/>
  <c r="S338" i="3" l="1"/>
  <c r="E338" i="3"/>
  <c r="H338" i="3"/>
  <c r="T337" i="3"/>
  <c r="S336" i="1"/>
  <c r="Q336" i="1"/>
  <c r="R336" i="1" s="1"/>
  <c r="O336" i="1"/>
  <c r="C337" i="1"/>
  <c r="P337" i="1" s="1"/>
  <c r="L338" i="3" l="1"/>
  <c r="J338" i="3" s="1"/>
  <c r="R338" i="3"/>
  <c r="D338" i="3"/>
  <c r="I338" i="3" s="1"/>
  <c r="Y337" i="3"/>
  <c r="V337" i="3"/>
  <c r="W337" i="3"/>
  <c r="X337" i="3" s="1"/>
  <c r="U337" i="3"/>
  <c r="J337" i="1"/>
  <c r="K337" i="1" s="1"/>
  <c r="G337" i="1"/>
  <c r="B337" i="1"/>
  <c r="L337" i="1" s="1"/>
  <c r="N337" i="1" l="1"/>
  <c r="P338" i="3"/>
  <c r="Q338" i="3" s="1"/>
  <c r="C338" i="3"/>
  <c r="G338" i="3" s="1"/>
  <c r="K338" i="3" s="1"/>
  <c r="M338" i="3"/>
  <c r="F338" i="1"/>
  <c r="H337" i="1"/>
  <c r="I337" i="1"/>
  <c r="O338" i="3" l="1"/>
  <c r="N338" i="3"/>
  <c r="M338" i="1"/>
  <c r="D338" i="1"/>
  <c r="E338" i="1"/>
  <c r="S339" i="3" l="1"/>
  <c r="E339" i="3"/>
  <c r="H339" i="3"/>
  <c r="T338" i="3"/>
  <c r="S337" i="1"/>
  <c r="Q337" i="1"/>
  <c r="R337" i="1" s="1"/>
  <c r="O337" i="1"/>
  <c r="C338" i="1"/>
  <c r="P338" i="1" s="1"/>
  <c r="L339" i="3" l="1"/>
  <c r="J339" i="3" s="1"/>
  <c r="R339" i="3"/>
  <c r="D339" i="3"/>
  <c r="Y338" i="3"/>
  <c r="V338" i="3"/>
  <c r="W338" i="3"/>
  <c r="X338" i="3" s="1"/>
  <c r="U338" i="3"/>
  <c r="J338" i="1"/>
  <c r="K338" i="1" s="1"/>
  <c r="G338" i="1"/>
  <c r="B338" i="1"/>
  <c r="L338" i="1" s="1"/>
  <c r="N338" i="1" l="1"/>
  <c r="I339" i="3"/>
  <c r="P339" i="3"/>
  <c r="Q339" i="3" s="1"/>
  <c r="M339" i="3"/>
  <c r="C339" i="3"/>
  <c r="G339" i="3" s="1"/>
  <c r="K339" i="3" s="1"/>
  <c r="I338" i="1"/>
  <c r="F339" i="1"/>
  <c r="H338" i="1"/>
  <c r="N339" i="3" l="1"/>
  <c r="O339" i="3"/>
  <c r="D339" i="1"/>
  <c r="M339" i="1"/>
  <c r="E339" i="1"/>
  <c r="S340" i="3" l="1"/>
  <c r="E340" i="3"/>
  <c r="H340" i="3"/>
  <c r="T339" i="3"/>
  <c r="S338" i="1"/>
  <c r="Q338" i="1"/>
  <c r="R338" i="1" s="1"/>
  <c r="O338" i="1"/>
  <c r="C339" i="1"/>
  <c r="P339" i="1" s="1"/>
  <c r="L340" i="3" l="1"/>
  <c r="J340" i="3" s="1"/>
  <c r="R340" i="3"/>
  <c r="V339" i="3"/>
  <c r="Y339" i="3"/>
  <c r="W339" i="3"/>
  <c r="X339" i="3" s="1"/>
  <c r="U339" i="3"/>
  <c r="D340" i="3"/>
  <c r="I340" i="3" s="1"/>
  <c r="J339" i="1"/>
  <c r="K339" i="1" s="1"/>
  <c r="B339" i="1"/>
  <c r="L339" i="1" s="1"/>
  <c r="G339" i="1"/>
  <c r="N339" i="1" l="1"/>
  <c r="P340" i="3"/>
  <c r="Q340" i="3" s="1"/>
  <c r="C340" i="3"/>
  <c r="G340" i="3" s="1"/>
  <c r="K340" i="3" s="1"/>
  <c r="M340" i="3"/>
  <c r="F340" i="1"/>
  <c r="H339" i="1"/>
  <c r="I339" i="1"/>
  <c r="O340" i="3" l="1"/>
  <c r="N340" i="3"/>
  <c r="M340" i="1"/>
  <c r="D340" i="1"/>
  <c r="E340" i="1"/>
  <c r="E341" i="3" l="1"/>
  <c r="S341" i="3"/>
  <c r="H341" i="3"/>
  <c r="T340" i="3"/>
  <c r="C340" i="1"/>
  <c r="P340" i="1" s="1"/>
  <c r="S339" i="1"/>
  <c r="Q339" i="1"/>
  <c r="R339" i="1" s="1"/>
  <c r="O339" i="1"/>
  <c r="L341" i="3" l="1"/>
  <c r="J341" i="3" s="1"/>
  <c r="R341" i="3"/>
  <c r="V340" i="3"/>
  <c r="Y340" i="3"/>
  <c r="W340" i="3"/>
  <c r="X340" i="3" s="1"/>
  <c r="U340" i="3"/>
  <c r="D341" i="3"/>
  <c r="I341" i="3" s="1"/>
  <c r="J340" i="1"/>
  <c r="K340" i="1" s="1"/>
  <c r="G340" i="1"/>
  <c r="B340" i="1"/>
  <c r="L340" i="1" s="1"/>
  <c r="N340" i="1" l="1"/>
  <c r="P341" i="3"/>
  <c r="Q341" i="3" s="1"/>
  <c r="C341" i="3"/>
  <c r="G341" i="3" s="1"/>
  <c r="K341" i="3" s="1"/>
  <c r="M341" i="3"/>
  <c r="I340" i="1"/>
  <c r="F341" i="1"/>
  <c r="H340" i="1"/>
  <c r="O341" i="3" l="1"/>
  <c r="N341" i="3"/>
  <c r="M341" i="1"/>
  <c r="D341" i="1"/>
  <c r="E341" i="1"/>
  <c r="E342" i="3" l="1"/>
  <c r="S342" i="3"/>
  <c r="H342" i="3"/>
  <c r="T341" i="3"/>
  <c r="C341" i="1"/>
  <c r="P341" i="1" s="1"/>
  <c r="S340" i="1"/>
  <c r="Q340" i="1"/>
  <c r="R340" i="1" s="1"/>
  <c r="O340" i="1"/>
  <c r="L342" i="3" l="1"/>
  <c r="J342" i="3" s="1"/>
  <c r="R342" i="3"/>
  <c r="V341" i="3"/>
  <c r="Y341" i="3"/>
  <c r="W341" i="3"/>
  <c r="X341" i="3" s="1"/>
  <c r="U341" i="3"/>
  <c r="D342" i="3"/>
  <c r="I342" i="3" s="1"/>
  <c r="J341" i="1"/>
  <c r="K341" i="1" s="1"/>
  <c r="B341" i="1"/>
  <c r="L341" i="1" s="1"/>
  <c r="G341" i="1"/>
  <c r="N341" i="1" l="1"/>
  <c r="P342" i="3"/>
  <c r="Q342" i="3" s="1"/>
  <c r="C342" i="3"/>
  <c r="G342" i="3" s="1"/>
  <c r="K342" i="3" s="1"/>
  <c r="M342" i="3"/>
  <c r="I341" i="1"/>
  <c r="F342" i="1"/>
  <c r="H341" i="1"/>
  <c r="N342" i="3" l="1"/>
  <c r="O342" i="3"/>
  <c r="M342" i="1"/>
  <c r="D342" i="1"/>
  <c r="E342" i="1"/>
  <c r="S343" i="3" l="1"/>
  <c r="E343" i="3"/>
  <c r="H343" i="3"/>
  <c r="T342" i="3"/>
  <c r="S341" i="1"/>
  <c r="Q341" i="1"/>
  <c r="R341" i="1" s="1"/>
  <c r="O341" i="1"/>
  <c r="C342" i="1"/>
  <c r="P342" i="1" s="1"/>
  <c r="L343" i="3" l="1"/>
  <c r="J343" i="3" s="1"/>
  <c r="R343" i="3"/>
  <c r="V342" i="3"/>
  <c r="Y342" i="3"/>
  <c r="W342" i="3"/>
  <c r="X342" i="3" s="1"/>
  <c r="U342" i="3"/>
  <c r="D343" i="3"/>
  <c r="J342" i="1"/>
  <c r="K342" i="1" s="1"/>
  <c r="G342" i="1"/>
  <c r="B342" i="1"/>
  <c r="L342" i="1" s="1"/>
  <c r="N342" i="1" l="1"/>
  <c r="I343" i="3"/>
  <c r="P343" i="3"/>
  <c r="Q343" i="3" s="1"/>
  <c r="C343" i="3"/>
  <c r="M343" i="3"/>
  <c r="I342" i="1"/>
  <c r="F343" i="1"/>
  <c r="H342" i="1"/>
  <c r="G343" i="3" l="1"/>
  <c r="K343" i="3" s="1"/>
  <c r="N343" i="3"/>
  <c r="O343" i="3"/>
  <c r="M343" i="1"/>
  <c r="D343" i="1"/>
  <c r="E343" i="1"/>
  <c r="S344" i="3" l="1"/>
  <c r="E344" i="3"/>
  <c r="H344" i="3"/>
  <c r="T343" i="3"/>
  <c r="S342" i="1"/>
  <c r="Q342" i="1"/>
  <c r="R342" i="1" s="1"/>
  <c r="O342" i="1"/>
  <c r="C343" i="1"/>
  <c r="P343" i="1" s="1"/>
  <c r="L344" i="3" l="1"/>
  <c r="J344" i="3" s="1"/>
  <c r="R344" i="3"/>
  <c r="D344" i="3"/>
  <c r="I344" i="3" s="1"/>
  <c r="V343" i="3"/>
  <c r="Y343" i="3"/>
  <c r="W343" i="3"/>
  <c r="X343" i="3" s="1"/>
  <c r="U343" i="3"/>
  <c r="J343" i="1"/>
  <c r="K343" i="1" s="1"/>
  <c r="G343" i="1"/>
  <c r="B343" i="1"/>
  <c r="L343" i="1" s="1"/>
  <c r="N343" i="1" l="1"/>
  <c r="P344" i="3"/>
  <c r="Q344" i="3" s="1"/>
  <c r="M344" i="3"/>
  <c r="C344" i="3"/>
  <c r="G344" i="3" s="1"/>
  <c r="K344" i="3" s="1"/>
  <c r="I343" i="1"/>
  <c r="F344" i="1"/>
  <c r="H343" i="1"/>
  <c r="N344" i="3" l="1"/>
  <c r="O344" i="3"/>
  <c r="M344" i="1"/>
  <c r="D344" i="1"/>
  <c r="E344" i="1"/>
  <c r="E345" i="3" l="1"/>
  <c r="S345" i="3"/>
  <c r="H345" i="3"/>
  <c r="T344" i="3"/>
  <c r="S343" i="1"/>
  <c r="Q343" i="1"/>
  <c r="R343" i="1" s="1"/>
  <c r="O343" i="1"/>
  <c r="C344" i="1"/>
  <c r="P344" i="1" s="1"/>
  <c r="L345" i="3" l="1"/>
  <c r="J345" i="3" s="1"/>
  <c r="R345" i="3"/>
  <c r="D345" i="3"/>
  <c r="I345" i="3" s="1"/>
  <c r="V344" i="3"/>
  <c r="Y344" i="3"/>
  <c r="W344" i="3"/>
  <c r="X344" i="3" s="1"/>
  <c r="U344" i="3"/>
  <c r="J344" i="1"/>
  <c r="K344" i="1" s="1"/>
  <c r="G344" i="1"/>
  <c r="B344" i="1"/>
  <c r="L344" i="1" s="1"/>
  <c r="N344" i="1" l="1"/>
  <c r="P345" i="3"/>
  <c r="Q345" i="3" s="1"/>
  <c r="C345" i="3"/>
  <c r="G345" i="3" s="1"/>
  <c r="K345" i="3" s="1"/>
  <c r="M345" i="3"/>
  <c r="I344" i="1"/>
  <c r="F345" i="1"/>
  <c r="H344" i="1"/>
  <c r="N345" i="3" l="1"/>
  <c r="O345" i="3"/>
  <c r="M345" i="1"/>
  <c r="D345" i="1"/>
  <c r="E345" i="1"/>
  <c r="E346" i="3" l="1"/>
  <c r="S346" i="3"/>
  <c r="H346" i="3"/>
  <c r="T345" i="3"/>
  <c r="S344" i="1"/>
  <c r="Q344" i="1"/>
  <c r="R344" i="1" s="1"/>
  <c r="O344" i="1"/>
  <c r="C345" i="1"/>
  <c r="P345" i="1" s="1"/>
  <c r="L346" i="3" l="1"/>
  <c r="J346" i="3" s="1"/>
  <c r="R346" i="3"/>
  <c r="D346" i="3"/>
  <c r="I346" i="3" s="1"/>
  <c r="V345" i="3"/>
  <c r="Y345" i="3"/>
  <c r="W345" i="3"/>
  <c r="X345" i="3" s="1"/>
  <c r="U345" i="3"/>
  <c r="J345" i="1"/>
  <c r="K345" i="1" s="1"/>
  <c r="B345" i="1"/>
  <c r="L345" i="1" s="1"/>
  <c r="G345" i="1"/>
  <c r="N345" i="1" l="1"/>
  <c r="P346" i="3"/>
  <c r="Q346" i="3" s="1"/>
  <c r="C346" i="3"/>
  <c r="G346" i="3" s="1"/>
  <c r="K346" i="3" s="1"/>
  <c r="M346" i="3"/>
  <c r="I345" i="1"/>
  <c r="F346" i="1"/>
  <c r="H345" i="1"/>
  <c r="N346" i="3" l="1"/>
  <c r="O346" i="3"/>
  <c r="M346" i="1"/>
  <c r="D346" i="1"/>
  <c r="E346" i="1"/>
  <c r="S347" i="3" l="1"/>
  <c r="E347" i="3"/>
  <c r="H347" i="3"/>
  <c r="T346" i="3"/>
  <c r="C346" i="1"/>
  <c r="P346" i="1" s="1"/>
  <c r="S345" i="1"/>
  <c r="Q345" i="1"/>
  <c r="R345" i="1" s="1"/>
  <c r="O345" i="1"/>
  <c r="L347" i="3" l="1"/>
  <c r="J347" i="3" s="1"/>
  <c r="R347" i="3"/>
  <c r="V346" i="3"/>
  <c r="Y346" i="3"/>
  <c r="W346" i="3"/>
  <c r="X346" i="3" s="1"/>
  <c r="U346" i="3"/>
  <c r="D347" i="3"/>
  <c r="I347" i="3" s="1"/>
  <c r="J346" i="1"/>
  <c r="K346" i="1" s="1"/>
  <c r="G346" i="1"/>
  <c r="B346" i="1"/>
  <c r="L346" i="1" s="1"/>
  <c r="N346" i="1" l="1"/>
  <c r="P347" i="3"/>
  <c r="Q347" i="3" s="1"/>
  <c r="M347" i="3"/>
  <c r="C347" i="3"/>
  <c r="G347" i="3" s="1"/>
  <c r="K347" i="3" s="1"/>
  <c r="I346" i="1"/>
  <c r="F347" i="1"/>
  <c r="H346" i="1"/>
  <c r="N347" i="3" l="1"/>
  <c r="O347" i="3"/>
  <c r="M347" i="1"/>
  <c r="D347" i="1"/>
  <c r="E347" i="1"/>
  <c r="S348" i="3" l="1"/>
  <c r="E348" i="3"/>
  <c r="H348" i="3"/>
  <c r="T347" i="3"/>
  <c r="S346" i="1"/>
  <c r="Q346" i="1"/>
  <c r="R346" i="1" s="1"/>
  <c r="O346" i="1"/>
  <c r="C347" i="1"/>
  <c r="P347" i="1" s="1"/>
  <c r="L348" i="3" l="1"/>
  <c r="J348" i="3" s="1"/>
  <c r="R348" i="3"/>
  <c r="D348" i="3"/>
  <c r="V347" i="3"/>
  <c r="Y347" i="3"/>
  <c r="W347" i="3"/>
  <c r="X347" i="3" s="1"/>
  <c r="U347" i="3"/>
  <c r="J347" i="1"/>
  <c r="K347" i="1" s="1"/>
  <c r="B347" i="1"/>
  <c r="L347" i="1" s="1"/>
  <c r="G347" i="1"/>
  <c r="N347" i="1" l="1"/>
  <c r="I348" i="3"/>
  <c r="P348" i="3"/>
  <c r="Q348" i="3" s="1"/>
  <c r="M348" i="3"/>
  <c r="C348" i="3"/>
  <c r="G348" i="3" s="1"/>
  <c r="K348" i="3" s="1"/>
  <c r="I347" i="1"/>
  <c r="F348" i="1"/>
  <c r="H347" i="1"/>
  <c r="O348" i="3" l="1"/>
  <c r="N348" i="3"/>
  <c r="M348" i="1"/>
  <c r="D348" i="1"/>
  <c r="E348" i="1"/>
  <c r="E349" i="3" l="1"/>
  <c r="S349" i="3"/>
  <c r="H349" i="3"/>
  <c r="T348" i="3"/>
  <c r="S347" i="1"/>
  <c r="Q347" i="1"/>
  <c r="R347" i="1" s="1"/>
  <c r="O347" i="1"/>
  <c r="C348" i="1"/>
  <c r="P348" i="1" s="1"/>
  <c r="L349" i="3" l="1"/>
  <c r="J349" i="3" s="1"/>
  <c r="R349" i="3"/>
  <c r="D349" i="3"/>
  <c r="V348" i="3"/>
  <c r="Y348" i="3"/>
  <c r="W348" i="3"/>
  <c r="X348" i="3" s="1"/>
  <c r="U348" i="3"/>
  <c r="J348" i="1"/>
  <c r="K348" i="1" s="1"/>
  <c r="G348" i="1"/>
  <c r="B348" i="1"/>
  <c r="L348" i="1" s="1"/>
  <c r="N348" i="1" l="1"/>
  <c r="I349" i="3"/>
  <c r="P349" i="3"/>
  <c r="Q349" i="3" s="1"/>
  <c r="C349" i="3"/>
  <c r="G349" i="3" s="1"/>
  <c r="K349" i="3" s="1"/>
  <c r="M349" i="3"/>
  <c r="I348" i="1"/>
  <c r="F349" i="1"/>
  <c r="H348" i="1"/>
  <c r="N349" i="3" l="1"/>
  <c r="O349" i="3"/>
  <c r="M349" i="1"/>
  <c r="D349" i="1"/>
  <c r="E349" i="1"/>
  <c r="S350" i="3" l="1"/>
  <c r="E350" i="3"/>
  <c r="H350" i="3"/>
  <c r="T349" i="3"/>
  <c r="S348" i="1"/>
  <c r="Q348" i="1"/>
  <c r="R348" i="1" s="1"/>
  <c r="O348" i="1"/>
  <c r="C349" i="1"/>
  <c r="P349" i="1" s="1"/>
  <c r="L350" i="3" l="1"/>
  <c r="R350" i="3"/>
  <c r="V349" i="3"/>
  <c r="Y349" i="3"/>
  <c r="W349" i="3"/>
  <c r="X349" i="3" s="1"/>
  <c r="U349" i="3"/>
  <c r="D350" i="3"/>
  <c r="J349" i="1"/>
  <c r="K349" i="1" s="1"/>
  <c r="B349" i="1"/>
  <c r="L349" i="1" s="1"/>
  <c r="G349" i="1"/>
  <c r="N349" i="1" l="1"/>
  <c r="P350" i="3"/>
  <c r="Q350" i="3" s="1"/>
  <c r="C350" i="3"/>
  <c r="M350" i="3"/>
  <c r="I349" i="1"/>
  <c r="F350" i="1"/>
  <c r="H349" i="1"/>
  <c r="G350" i="3" l="1"/>
  <c r="K350" i="3" s="1"/>
  <c r="O350" i="3"/>
  <c r="N350" i="3"/>
  <c r="M350" i="1"/>
  <c r="D350" i="1"/>
  <c r="E350" i="1"/>
  <c r="E351" i="3" l="1"/>
  <c r="S351" i="3"/>
  <c r="H351" i="3"/>
  <c r="T350" i="3"/>
  <c r="S349" i="1"/>
  <c r="Q349" i="1"/>
  <c r="R349" i="1" s="1"/>
  <c r="O349" i="1"/>
  <c r="C350" i="1"/>
  <c r="P350" i="1" s="1"/>
  <c r="L351" i="3" l="1"/>
  <c r="J351" i="3" s="1"/>
  <c r="R351" i="3"/>
  <c r="D351" i="3"/>
  <c r="I351" i="3" s="1"/>
  <c r="V350" i="3"/>
  <c r="Y350" i="3"/>
  <c r="W350" i="3"/>
  <c r="X350" i="3" s="1"/>
  <c r="U350" i="3"/>
  <c r="J350" i="1"/>
  <c r="K350" i="1" s="1"/>
  <c r="G350" i="1"/>
  <c r="B350" i="1"/>
  <c r="L350" i="1" s="1"/>
  <c r="N350" i="1" l="1"/>
  <c r="P351" i="3"/>
  <c r="Q351" i="3" s="1"/>
  <c r="C351" i="3"/>
  <c r="K351" i="3" s="1"/>
  <c r="M351" i="3"/>
  <c r="I350" i="1"/>
  <c r="F351" i="1"/>
  <c r="H350" i="1"/>
  <c r="N351" i="3" l="1"/>
  <c r="O351" i="3"/>
  <c r="M351" i="1"/>
  <c r="D351" i="1"/>
  <c r="E351" i="1"/>
  <c r="E352" i="3" l="1"/>
  <c r="S352" i="3"/>
  <c r="H352" i="3"/>
  <c r="T351" i="3"/>
  <c r="S350" i="1"/>
  <c r="Q350" i="1"/>
  <c r="R350" i="1" s="1"/>
  <c r="O350" i="1"/>
  <c r="C351" i="1"/>
  <c r="P351" i="1" s="1"/>
  <c r="L352" i="3" l="1"/>
  <c r="J352" i="3" s="1"/>
  <c r="R352" i="3"/>
  <c r="V351" i="3"/>
  <c r="Y351" i="3"/>
  <c r="W351" i="3"/>
  <c r="X351" i="3" s="1"/>
  <c r="U351" i="3"/>
  <c r="D352" i="3"/>
  <c r="I352" i="3" s="1"/>
  <c r="J351" i="1"/>
  <c r="K351" i="1" s="1"/>
  <c r="B351" i="1"/>
  <c r="L351" i="1" s="1"/>
  <c r="G351" i="1"/>
  <c r="N351" i="1" l="1"/>
  <c r="P352" i="3"/>
  <c r="Q352" i="3" s="1"/>
  <c r="C352" i="3"/>
  <c r="M352" i="3"/>
  <c r="F352" i="1"/>
  <c r="H351" i="1"/>
  <c r="I351" i="1"/>
  <c r="G352" i="3" l="1"/>
  <c r="K352" i="3" s="1"/>
  <c r="O352" i="3"/>
  <c r="N352" i="3"/>
  <c r="M352" i="1"/>
  <c r="D352" i="1"/>
  <c r="E352" i="1"/>
  <c r="E353" i="3" l="1"/>
  <c r="S353" i="3"/>
  <c r="H353" i="3"/>
  <c r="T352" i="3"/>
  <c r="C352" i="1"/>
  <c r="P352" i="1" s="1"/>
  <c r="S351" i="1"/>
  <c r="Q351" i="1"/>
  <c r="R351" i="1" s="1"/>
  <c r="O351" i="1"/>
  <c r="L353" i="3" l="1"/>
  <c r="J353" i="3" s="1"/>
  <c r="R353" i="3"/>
  <c r="Y352" i="3"/>
  <c r="V352" i="3"/>
  <c r="W352" i="3"/>
  <c r="X352" i="3" s="1"/>
  <c r="U352" i="3"/>
  <c r="D353" i="3"/>
  <c r="I353" i="3" s="1"/>
  <c r="J352" i="1"/>
  <c r="K352" i="1" s="1"/>
  <c r="G352" i="1"/>
  <c r="B352" i="1"/>
  <c r="L352" i="1" s="1"/>
  <c r="N352" i="1" l="1"/>
  <c r="P353" i="3"/>
  <c r="Q353" i="3" s="1"/>
  <c r="C353" i="3"/>
  <c r="G353" i="3" s="1"/>
  <c r="M353" i="3"/>
  <c r="I352" i="1"/>
  <c r="F353" i="1"/>
  <c r="H352" i="1"/>
  <c r="N353" i="3" l="1"/>
  <c r="O353" i="3"/>
  <c r="D353" i="1"/>
  <c r="M353" i="1"/>
  <c r="E353" i="1"/>
  <c r="E354" i="3" l="1"/>
  <c r="S354" i="3"/>
  <c r="H354" i="3"/>
  <c r="T353" i="3"/>
  <c r="S352" i="1"/>
  <c r="Q352" i="1"/>
  <c r="R352" i="1" s="1"/>
  <c r="O352" i="1"/>
  <c r="C353" i="1"/>
  <c r="P353" i="1" s="1"/>
  <c r="L354" i="3" l="1"/>
  <c r="J354" i="3" s="1"/>
  <c r="R354" i="3"/>
  <c r="V353" i="3"/>
  <c r="Y353" i="3"/>
  <c r="W353" i="3"/>
  <c r="X353" i="3" s="1"/>
  <c r="U353" i="3"/>
  <c r="D354" i="3"/>
  <c r="I354" i="3" s="1"/>
  <c r="J353" i="1"/>
  <c r="K353" i="1" s="1"/>
  <c r="B353" i="1"/>
  <c r="L353" i="1" s="1"/>
  <c r="G353" i="1"/>
  <c r="N353" i="1" l="1"/>
  <c r="P354" i="3"/>
  <c r="Q354" i="3" s="1"/>
  <c r="C354" i="3"/>
  <c r="G354" i="3" s="1"/>
  <c r="K354" i="3" s="1"/>
  <c r="M354" i="3"/>
  <c r="F354" i="1"/>
  <c r="H353" i="1"/>
  <c r="I353" i="1"/>
  <c r="O354" i="3" l="1"/>
  <c r="N354" i="3"/>
  <c r="M354" i="1"/>
  <c r="D354" i="1"/>
  <c r="E354" i="1"/>
  <c r="E355" i="3" l="1"/>
  <c r="S355" i="3"/>
  <c r="H355" i="3"/>
  <c r="T354" i="3"/>
  <c r="C354" i="1"/>
  <c r="P354" i="1" s="1"/>
  <c r="S353" i="1"/>
  <c r="Q353" i="1"/>
  <c r="R353" i="1" s="1"/>
  <c r="O353" i="1"/>
  <c r="L355" i="3" l="1"/>
  <c r="J355" i="3" s="1"/>
  <c r="R355" i="3"/>
  <c r="D355" i="3"/>
  <c r="Y354" i="3"/>
  <c r="V354" i="3"/>
  <c r="W354" i="3"/>
  <c r="X354" i="3" s="1"/>
  <c r="U354" i="3"/>
  <c r="J354" i="1"/>
  <c r="K354" i="1" s="1"/>
  <c r="B354" i="1"/>
  <c r="L354" i="1" s="1"/>
  <c r="G354" i="1"/>
  <c r="N354" i="1" l="1"/>
  <c r="I355" i="3"/>
  <c r="P355" i="3"/>
  <c r="Q355" i="3" s="1"/>
  <c r="M355" i="3"/>
  <c r="C355" i="3"/>
  <c r="G355" i="3" s="1"/>
  <c r="K355" i="3" s="1"/>
  <c r="I354" i="1"/>
  <c r="F355" i="1"/>
  <c r="H354" i="1"/>
  <c r="N355" i="3" l="1"/>
  <c r="O355" i="3"/>
  <c r="D355" i="1"/>
  <c r="M355" i="1"/>
  <c r="E355" i="1"/>
  <c r="S356" i="3" l="1"/>
  <c r="E356" i="3"/>
  <c r="H356" i="3"/>
  <c r="T355" i="3"/>
  <c r="C355" i="1"/>
  <c r="P355" i="1" s="1"/>
  <c r="S354" i="1"/>
  <c r="Q354" i="1"/>
  <c r="R354" i="1" s="1"/>
  <c r="O354" i="1"/>
  <c r="L356" i="3" l="1"/>
  <c r="J356" i="3" s="1"/>
  <c r="R356" i="3"/>
  <c r="V355" i="3"/>
  <c r="Y355" i="3"/>
  <c r="W355" i="3"/>
  <c r="X355" i="3" s="1"/>
  <c r="U355" i="3"/>
  <c r="D356" i="3"/>
  <c r="I356" i="3" s="1"/>
  <c r="J355" i="1"/>
  <c r="K355" i="1" s="1"/>
  <c r="B355" i="1"/>
  <c r="L355" i="1" s="1"/>
  <c r="G355" i="1"/>
  <c r="N355" i="1" l="1"/>
  <c r="P356" i="3"/>
  <c r="Q356" i="3" s="1"/>
  <c r="C356" i="3"/>
  <c r="G356" i="3" s="1"/>
  <c r="K356" i="3" s="1"/>
  <c r="M356" i="3"/>
  <c r="F356" i="1"/>
  <c r="H355" i="1"/>
  <c r="I355" i="1"/>
  <c r="N356" i="3" l="1"/>
  <c r="O356" i="3"/>
  <c r="M356" i="1"/>
  <c r="D356" i="1"/>
  <c r="E356" i="1"/>
  <c r="E357" i="3" l="1"/>
  <c r="S357" i="3"/>
  <c r="H357" i="3"/>
  <c r="T356" i="3"/>
  <c r="S355" i="1"/>
  <c r="Q355" i="1"/>
  <c r="R355" i="1" s="1"/>
  <c r="O355" i="1"/>
  <c r="C356" i="1"/>
  <c r="P356" i="1" s="1"/>
  <c r="L357" i="3" l="1"/>
  <c r="J357" i="3" s="1"/>
  <c r="R357" i="3"/>
  <c r="Y356" i="3"/>
  <c r="V356" i="3"/>
  <c r="W356" i="3"/>
  <c r="X356" i="3" s="1"/>
  <c r="U356" i="3"/>
  <c r="D357" i="3"/>
  <c r="I357" i="3" s="1"/>
  <c r="J356" i="1"/>
  <c r="K356" i="1" s="1"/>
  <c r="B356" i="1"/>
  <c r="L356" i="1" s="1"/>
  <c r="G356" i="1"/>
  <c r="N356" i="1" l="1"/>
  <c r="P357" i="3"/>
  <c r="Q357" i="3" s="1"/>
  <c r="C357" i="3"/>
  <c r="M357" i="3"/>
  <c r="I356" i="1"/>
  <c r="F357" i="1"/>
  <c r="H356" i="1"/>
  <c r="G357" i="3" l="1"/>
  <c r="K357" i="3" s="1"/>
  <c r="N357" i="3"/>
  <c r="O357" i="3"/>
  <c r="D357" i="1"/>
  <c r="M357" i="1"/>
  <c r="E357" i="1"/>
  <c r="E358" i="3" l="1"/>
  <c r="S358" i="3"/>
  <c r="H358" i="3"/>
  <c r="T357" i="3"/>
  <c r="S356" i="1"/>
  <c r="Q356" i="1"/>
  <c r="R356" i="1" s="1"/>
  <c r="O356" i="1"/>
  <c r="C357" i="1"/>
  <c r="P357" i="1" s="1"/>
  <c r="L358" i="3" l="1"/>
  <c r="J358" i="3" s="1"/>
  <c r="R358" i="3"/>
  <c r="Y357" i="3"/>
  <c r="V357" i="3"/>
  <c r="W357" i="3"/>
  <c r="X357" i="3" s="1"/>
  <c r="U357" i="3"/>
  <c r="D358" i="3"/>
  <c r="I358" i="3" s="1"/>
  <c r="J357" i="1"/>
  <c r="K357" i="1" s="1"/>
  <c r="G357" i="1"/>
  <c r="B357" i="1"/>
  <c r="L357" i="1" s="1"/>
  <c r="N357" i="1" l="1"/>
  <c r="P358" i="3"/>
  <c r="Q358" i="3" s="1"/>
  <c r="C358" i="3"/>
  <c r="G358" i="3" s="1"/>
  <c r="K358" i="3" s="1"/>
  <c r="M358" i="3"/>
  <c r="F358" i="1"/>
  <c r="H357" i="1"/>
  <c r="I357" i="1"/>
  <c r="O358" i="3" l="1"/>
  <c r="N358" i="3"/>
  <c r="M358" i="1"/>
  <c r="D358" i="1"/>
  <c r="E358" i="1"/>
  <c r="E359" i="3" l="1"/>
  <c r="S359" i="3"/>
  <c r="H359" i="3"/>
  <c r="T358" i="3"/>
  <c r="S357" i="1"/>
  <c r="Q357" i="1"/>
  <c r="R357" i="1" s="1"/>
  <c r="O357" i="1"/>
  <c r="C358" i="1"/>
  <c r="P358" i="1" s="1"/>
  <c r="L359" i="3" l="1"/>
  <c r="J359" i="3" s="1"/>
  <c r="R359" i="3"/>
  <c r="D359" i="3"/>
  <c r="I359" i="3" s="1"/>
  <c r="Y358" i="3"/>
  <c r="V358" i="3"/>
  <c r="W358" i="3"/>
  <c r="X358" i="3" s="1"/>
  <c r="U358" i="3"/>
  <c r="J358" i="1"/>
  <c r="K358" i="1" s="1"/>
  <c r="B358" i="1"/>
  <c r="L358" i="1" s="1"/>
  <c r="G358" i="1"/>
  <c r="N358" i="1" l="1"/>
  <c r="P359" i="3"/>
  <c r="Q359" i="3" s="1"/>
  <c r="C359" i="3"/>
  <c r="G359" i="3" s="1"/>
  <c r="K359" i="3" s="1"/>
  <c r="M359" i="3"/>
  <c r="I358" i="1"/>
  <c r="F359" i="1"/>
  <c r="H358" i="1"/>
  <c r="N359" i="3" l="1"/>
  <c r="O359" i="3"/>
  <c r="D359" i="1"/>
  <c r="M359" i="1"/>
  <c r="E359" i="1"/>
  <c r="S360" i="3" l="1"/>
  <c r="E360" i="3"/>
  <c r="H360" i="3"/>
  <c r="T359" i="3"/>
  <c r="C359" i="1"/>
  <c r="P359" i="1" s="1"/>
  <c r="S358" i="1"/>
  <c r="Q358" i="1"/>
  <c r="R358" i="1" s="1"/>
  <c r="O358" i="1"/>
  <c r="L360" i="3" l="1"/>
  <c r="J360" i="3" s="1"/>
  <c r="R360" i="3"/>
  <c r="D360" i="3"/>
  <c r="I360" i="3" s="1"/>
  <c r="V359" i="3"/>
  <c r="Y359" i="3"/>
  <c r="W359" i="3"/>
  <c r="X359" i="3" s="1"/>
  <c r="X7" i="3" s="1"/>
  <c r="U359" i="3"/>
  <c r="J359" i="1"/>
  <c r="K359" i="1" s="1"/>
  <c r="B359" i="1"/>
  <c r="L359" i="1" s="1"/>
  <c r="G359" i="1"/>
  <c r="N359" i="1" l="1"/>
  <c r="Z6" i="3"/>
  <c r="X6" i="3"/>
  <c r="AA4" i="3"/>
  <c r="AA6" i="3"/>
  <c r="P360" i="3"/>
  <c r="Q360" i="3" s="1"/>
  <c r="M360" i="3"/>
  <c r="C360" i="3"/>
  <c r="G360" i="3" s="1"/>
  <c r="K360" i="3" s="1"/>
  <c r="F360" i="1"/>
  <c r="H359" i="1"/>
  <c r="I359" i="1"/>
  <c r="O360" i="3" l="1"/>
  <c r="N360" i="3"/>
  <c r="AA7" i="3"/>
  <c r="V6" i="3"/>
  <c r="M360" i="1"/>
  <c r="D360" i="1"/>
  <c r="E360" i="1"/>
  <c r="E361" i="3" l="1"/>
  <c r="S361" i="3"/>
  <c r="H361" i="3"/>
  <c r="T360" i="3"/>
  <c r="C360" i="1"/>
  <c r="P360" i="1" s="1"/>
  <c r="S359" i="1"/>
  <c r="Q359" i="1"/>
  <c r="R359" i="1" s="1"/>
  <c r="R7" i="1" s="1"/>
  <c r="O359" i="1"/>
  <c r="L361" i="3" l="1"/>
  <c r="J361" i="3" s="1"/>
  <c r="R361" i="3"/>
  <c r="D361" i="3"/>
  <c r="I361" i="3" s="1"/>
  <c r="Y360" i="3"/>
  <c r="V360" i="3"/>
  <c r="W360" i="3"/>
  <c r="X360" i="3" s="1"/>
  <c r="U360" i="3"/>
  <c r="T6" i="1"/>
  <c r="R6" i="1"/>
  <c r="J360" i="1"/>
  <c r="K360" i="1" s="1"/>
  <c r="B360" i="1"/>
  <c r="L360" i="1" s="1"/>
  <c r="G360" i="1"/>
  <c r="N360" i="1" l="1"/>
  <c r="P361" i="3"/>
  <c r="Q361" i="3" s="1"/>
  <c r="M361" i="3"/>
  <c r="C361" i="3"/>
  <c r="I360" i="1"/>
  <c r="F361" i="1"/>
  <c r="H360" i="1"/>
  <c r="G361" i="3" l="1"/>
  <c r="K361" i="3" s="1"/>
  <c r="N361" i="3"/>
  <c r="O361" i="3"/>
  <c r="D361" i="1"/>
  <c r="M361" i="1"/>
  <c r="E361" i="1"/>
  <c r="S362" i="3" l="1"/>
  <c r="E362" i="3"/>
  <c r="H362" i="3"/>
  <c r="T361" i="3"/>
  <c r="C361" i="1"/>
  <c r="P361" i="1" s="1"/>
  <c r="S360" i="1"/>
  <c r="Q360" i="1"/>
  <c r="R360" i="1" s="1"/>
  <c r="O360" i="1"/>
  <c r="L362" i="3" l="1"/>
  <c r="J362" i="3" s="1"/>
  <c r="R362" i="3"/>
  <c r="D362" i="3"/>
  <c r="I362" i="3" s="1"/>
  <c r="Y361" i="3"/>
  <c r="V361" i="3"/>
  <c r="W361" i="3"/>
  <c r="X361" i="3" s="1"/>
  <c r="U361" i="3"/>
  <c r="J361" i="1"/>
  <c r="K361" i="1" s="1"/>
  <c r="B361" i="1"/>
  <c r="L361" i="1" s="1"/>
  <c r="G361" i="1"/>
  <c r="N361" i="1" l="1"/>
  <c r="P362" i="3"/>
  <c r="Q362" i="3" s="1"/>
  <c r="C362" i="3"/>
  <c r="G362" i="3" s="1"/>
  <c r="K362" i="3" s="1"/>
  <c r="M362" i="3"/>
  <c r="F362" i="1"/>
  <c r="H361" i="1"/>
  <c r="I361" i="1"/>
  <c r="O362" i="3" l="1"/>
  <c r="N362" i="3"/>
  <c r="M362" i="1"/>
  <c r="D362" i="1"/>
  <c r="E362" i="1"/>
  <c r="E363" i="3" l="1"/>
  <c r="R363" i="3" s="1"/>
  <c r="S363" i="3"/>
  <c r="H363" i="3"/>
  <c r="T362" i="3"/>
  <c r="C362" i="1"/>
  <c r="P362" i="1" s="1"/>
  <c r="S361" i="1"/>
  <c r="Q361" i="1"/>
  <c r="R361" i="1" s="1"/>
  <c r="O361" i="1"/>
  <c r="E8" i="3" l="1"/>
  <c r="L363" i="3"/>
  <c r="J363" i="3" s="1"/>
  <c r="D363" i="3"/>
  <c r="V362" i="3"/>
  <c r="Y362" i="3"/>
  <c r="W362" i="3"/>
  <c r="X362" i="3" s="1"/>
  <c r="U362" i="3"/>
  <c r="J362" i="1"/>
  <c r="K362" i="1" s="1"/>
  <c r="B362" i="1"/>
  <c r="L362" i="1" s="1"/>
  <c r="G362" i="1"/>
  <c r="N362" i="1" l="1"/>
  <c r="I363" i="3"/>
  <c r="P363" i="3"/>
  <c r="Q363" i="3" s="1"/>
  <c r="C363" i="3"/>
  <c r="G363" i="3" s="1"/>
  <c r="K363" i="3" s="1"/>
  <c r="M363" i="3"/>
  <c r="I362" i="1"/>
  <c r="F363" i="1"/>
  <c r="H362" i="1"/>
  <c r="N363" i="3" l="1"/>
  <c r="O363" i="3"/>
  <c r="D363" i="1"/>
  <c r="D8" i="1" s="1"/>
  <c r="M363" i="1"/>
  <c r="E363" i="1"/>
  <c r="S364" i="3" l="1"/>
  <c r="E364" i="3"/>
  <c r="H364" i="3"/>
  <c r="T363" i="3"/>
  <c r="S362" i="1"/>
  <c r="Q362" i="1"/>
  <c r="R362" i="1" s="1"/>
  <c r="O362" i="1"/>
  <c r="C363" i="1"/>
  <c r="P363" i="1" s="1"/>
  <c r="L364" i="3" l="1"/>
  <c r="J364" i="3" s="1"/>
  <c r="R364" i="3"/>
  <c r="D364" i="3"/>
  <c r="I364" i="3" s="1"/>
  <c r="V363" i="3"/>
  <c r="Y363" i="3"/>
  <c r="Y9" i="3" s="1"/>
  <c r="Y7" i="3" s="1"/>
  <c r="T8" i="3"/>
  <c r="W363" i="3"/>
  <c r="X363" i="3" s="1"/>
  <c r="AF7" i="3" s="1"/>
  <c r="U363" i="3"/>
  <c r="J363" i="1"/>
  <c r="K363" i="1" s="1"/>
  <c r="B363" i="1"/>
  <c r="L363" i="1" s="1"/>
  <c r="G363" i="1"/>
  <c r="N363" i="1" l="1"/>
  <c r="P364" i="3"/>
  <c r="Q364" i="3" s="1"/>
  <c r="M364" i="3"/>
  <c r="C364" i="3"/>
  <c r="G364" i="3" s="1"/>
  <c r="K364" i="3" s="1"/>
  <c r="F364" i="1"/>
  <c r="H363" i="1"/>
  <c r="I363" i="1"/>
  <c r="N364" i="3" l="1"/>
  <c r="O364" i="3"/>
  <c r="M364" i="1"/>
  <c r="D364" i="1"/>
  <c r="E364" i="1"/>
  <c r="N8" i="1"/>
  <c r="E365" i="3" l="1"/>
  <c r="S365" i="3"/>
  <c r="H365" i="3"/>
  <c r="T364" i="3"/>
  <c r="S363" i="1"/>
  <c r="S9" i="1" s="1"/>
  <c r="S7" i="1" s="1"/>
  <c r="Q363" i="1"/>
  <c r="R363" i="1" s="1"/>
  <c r="O363" i="1"/>
  <c r="C364" i="1"/>
  <c r="P364" i="1" s="1"/>
  <c r="L365" i="3" l="1"/>
  <c r="J365" i="3" s="1"/>
  <c r="R365" i="3"/>
  <c r="D365" i="3"/>
  <c r="V364" i="3"/>
  <c r="Y364" i="3"/>
  <c r="W364" i="3"/>
  <c r="X364" i="3" s="1"/>
  <c r="U364" i="3"/>
  <c r="J364" i="1"/>
  <c r="K364" i="1" s="1"/>
  <c r="B364" i="1"/>
  <c r="L364" i="1" s="1"/>
  <c r="G364" i="1"/>
  <c r="Z7" i="1"/>
  <c r="N364" i="1" l="1"/>
  <c r="I365" i="3"/>
  <c r="P365" i="3"/>
  <c r="Q365" i="3" s="1"/>
  <c r="M365" i="3"/>
  <c r="C365" i="3"/>
  <c r="G365" i="3" s="1"/>
  <c r="K365" i="3" s="1"/>
  <c r="U4" i="1"/>
  <c r="U6" i="1"/>
  <c r="I364" i="1"/>
  <c r="F365" i="1"/>
  <c r="H364" i="1"/>
  <c r="N365" i="3" l="1"/>
  <c r="O365" i="3"/>
  <c r="D365" i="1"/>
  <c r="M365" i="1"/>
  <c r="E365" i="1"/>
  <c r="U7" i="1"/>
  <c r="P6" i="1"/>
  <c r="E366" i="3" l="1"/>
  <c r="S366" i="3"/>
  <c r="H366" i="3"/>
  <c r="T365" i="3"/>
  <c r="S364" i="1"/>
  <c r="Q364" i="1"/>
  <c r="R364" i="1" s="1"/>
  <c r="O364" i="1"/>
  <c r="C365" i="1"/>
  <c r="P365" i="1" s="1"/>
  <c r="L366" i="3" l="1"/>
  <c r="J366" i="3" s="1"/>
  <c r="R366" i="3"/>
  <c r="D366" i="3"/>
  <c r="Y365" i="3"/>
  <c r="V365" i="3"/>
  <c r="W365" i="3"/>
  <c r="X365" i="3" s="1"/>
  <c r="U365" i="3"/>
  <c r="J365" i="1"/>
  <c r="K365" i="1" s="1"/>
  <c r="G365" i="1"/>
  <c r="B365" i="1"/>
  <c r="L365" i="1" s="1"/>
  <c r="N365" i="1" l="1"/>
  <c r="I366" i="3"/>
  <c r="P366" i="3"/>
  <c r="Q366" i="3" s="1"/>
  <c r="C366" i="3"/>
  <c r="G366" i="3" s="1"/>
  <c r="K366" i="3" s="1"/>
  <c r="M366" i="3"/>
  <c r="F366" i="1"/>
  <c r="H365" i="1"/>
  <c r="I365" i="1"/>
  <c r="O366" i="3" l="1"/>
  <c r="N366" i="3"/>
  <c r="M366" i="1"/>
  <c r="D366" i="1"/>
  <c r="E366" i="1"/>
  <c r="E367" i="3" l="1"/>
  <c r="S367" i="3"/>
  <c r="H367" i="3"/>
  <c r="T366" i="3"/>
  <c r="S365" i="1"/>
  <c r="Q365" i="1"/>
  <c r="R365" i="1" s="1"/>
  <c r="O365" i="1"/>
  <c r="C366" i="1"/>
  <c r="P366" i="1" s="1"/>
  <c r="L367" i="3" l="1"/>
  <c r="J367" i="3" s="1"/>
  <c r="R367" i="3"/>
  <c r="Y366" i="3"/>
  <c r="V366" i="3"/>
  <c r="W366" i="3"/>
  <c r="X366" i="3" s="1"/>
  <c r="U366" i="3"/>
  <c r="D367" i="3"/>
  <c r="I367" i="3" s="1"/>
  <c r="J366" i="1"/>
  <c r="K366" i="1" s="1"/>
  <c r="G366" i="1"/>
  <c r="B366" i="1"/>
  <c r="L366" i="1" s="1"/>
  <c r="N366" i="1" l="1"/>
  <c r="P367" i="3"/>
  <c r="Q367" i="3" s="1"/>
  <c r="M367" i="3"/>
  <c r="C367" i="3"/>
  <c r="G367" i="3" s="1"/>
  <c r="K367" i="3" s="1"/>
  <c r="I366" i="1"/>
  <c r="F367" i="1"/>
  <c r="H366" i="1"/>
  <c r="N367" i="3" l="1"/>
  <c r="O367" i="3"/>
  <c r="D367" i="1"/>
  <c r="M367" i="1"/>
  <c r="E367" i="1"/>
  <c r="S368" i="3" l="1"/>
  <c r="E368" i="3"/>
  <c r="H368" i="3"/>
  <c r="T367" i="3"/>
  <c r="S366" i="1"/>
  <c r="Q366" i="1"/>
  <c r="R366" i="1" s="1"/>
  <c r="O366" i="1"/>
  <c r="C367" i="1"/>
  <c r="P367" i="1" s="1"/>
  <c r="L368" i="3" l="1"/>
  <c r="J368" i="3" s="1"/>
  <c r="R368" i="3"/>
  <c r="V367" i="3"/>
  <c r="Y367" i="3"/>
  <c r="W367" i="3"/>
  <c r="X367" i="3" s="1"/>
  <c r="U367" i="3"/>
  <c r="D368" i="3"/>
  <c r="I368" i="3" s="1"/>
  <c r="J367" i="1"/>
  <c r="K367" i="1" s="1"/>
  <c r="B367" i="1"/>
  <c r="L367" i="1" s="1"/>
  <c r="G367" i="1"/>
  <c r="N367" i="1" l="1"/>
  <c r="P368" i="3"/>
  <c r="Q368" i="3" s="1"/>
  <c r="C368" i="3"/>
  <c r="G368" i="3" s="1"/>
  <c r="K368" i="3" s="1"/>
  <c r="M368" i="3"/>
  <c r="F368" i="1"/>
  <c r="H367" i="1"/>
  <c r="I367" i="1"/>
  <c r="O368" i="3" l="1"/>
  <c r="N368" i="3"/>
  <c r="M368" i="1"/>
  <c r="D368" i="1"/>
  <c r="E368" i="1"/>
  <c r="E369" i="3" l="1"/>
  <c r="S369" i="3"/>
  <c r="H369" i="3"/>
  <c r="T368" i="3"/>
  <c r="S367" i="1"/>
  <c r="Q367" i="1"/>
  <c r="R367" i="1" s="1"/>
  <c r="O367" i="1"/>
  <c r="C368" i="1"/>
  <c r="P368" i="1" s="1"/>
  <c r="L369" i="3" l="1"/>
  <c r="J369" i="3" s="1"/>
  <c r="R369" i="3"/>
  <c r="D369" i="3"/>
  <c r="Y368" i="3"/>
  <c r="V368" i="3"/>
  <c r="W368" i="3"/>
  <c r="X368" i="3" s="1"/>
  <c r="U368" i="3"/>
  <c r="J368" i="1"/>
  <c r="K368" i="1" s="1"/>
  <c r="B368" i="1"/>
  <c r="L368" i="1" s="1"/>
  <c r="G368" i="1"/>
  <c r="N368" i="1" l="1"/>
  <c r="I369" i="3"/>
  <c r="P369" i="3"/>
  <c r="Q369" i="3" s="1"/>
  <c r="C369" i="3"/>
  <c r="G369" i="3" s="1"/>
  <c r="K369" i="3" s="1"/>
  <c r="M369" i="3"/>
  <c r="I368" i="1"/>
  <c r="F369" i="1"/>
  <c r="H368" i="1"/>
  <c r="N369" i="3" l="1"/>
  <c r="O369" i="3"/>
  <c r="T369" i="3"/>
  <c r="D369" i="1"/>
  <c r="M369" i="1"/>
  <c r="E369" i="1"/>
  <c r="Y369" i="3" l="1"/>
  <c r="V369" i="3"/>
  <c r="W369" i="3"/>
  <c r="X369" i="3" s="1"/>
  <c r="U369" i="3"/>
  <c r="S368" i="1"/>
  <c r="Q368" i="1"/>
  <c r="R368" i="1" s="1"/>
  <c r="O368" i="1"/>
  <c r="C369" i="1"/>
  <c r="P369" i="1" s="1"/>
  <c r="X370" i="3" l="1"/>
  <c r="AI5" i="3"/>
  <c r="AJ5" i="3" s="1"/>
  <c r="J369" i="1"/>
  <c r="K369" i="1" s="1"/>
  <c r="B369" i="1"/>
  <c r="L369" i="1" s="1"/>
  <c r="N369" i="1" s="1"/>
  <c r="G369" i="1"/>
  <c r="H369" i="1" l="1"/>
  <c r="I369" i="1"/>
  <c r="S369" i="1" l="1"/>
  <c r="Q369" i="1"/>
  <c r="R369" i="1" s="1"/>
  <c r="O369" i="1"/>
  <c r="R370" i="1" l="1"/>
  <c r="AC5" i="1"/>
  <c r="AD5" i="1" s="1"/>
  <c r="H10" i="4"/>
  <c r="I10" i="4"/>
  <c r="D6" i="4"/>
  <c r="X10" i="4"/>
  <c r="T12" i="4" l="1"/>
  <c r="N3" i="4"/>
  <c r="F12" i="4" l="1"/>
  <c r="X11" i="4"/>
  <c r="H11" i="4"/>
  <c r="I11" i="4"/>
  <c r="D12" i="4" l="1"/>
  <c r="K12" i="4" s="1"/>
  <c r="R11" i="4"/>
  <c r="M4" i="4"/>
  <c r="E12" i="4"/>
  <c r="C12" i="4" l="1"/>
  <c r="N12" i="4" l="1"/>
  <c r="B12" i="4"/>
  <c r="L12" i="4" s="1"/>
  <c r="S13" i="4" s="1"/>
  <c r="O12" i="4" l="1"/>
  <c r="W12" i="4" s="1"/>
  <c r="V12" i="4"/>
  <c r="U13" i="4" s="1"/>
  <c r="P12" i="4"/>
  <c r="D13" i="4" s="1"/>
  <c r="H12" i="4"/>
  <c r="I12" i="4"/>
  <c r="X12" i="4"/>
  <c r="T13" i="4" l="1"/>
  <c r="K13" i="4" s="1"/>
  <c r="M13" i="4"/>
  <c r="Q13" i="4"/>
  <c r="E13" i="4"/>
  <c r="C13" i="4" s="1"/>
  <c r="N13" i="4" s="1"/>
  <c r="P13" i="4" s="1"/>
  <c r="R12" i="4"/>
  <c r="V13" i="4" l="1"/>
  <c r="U14" i="4" s="1"/>
  <c r="B13" i="4"/>
  <c r="L13" i="4" s="1"/>
  <c r="S14" i="4" s="1"/>
  <c r="I13" i="4"/>
  <c r="H13" i="4"/>
  <c r="D14" i="4" l="1"/>
  <c r="Q14" i="4"/>
  <c r="R13" i="4"/>
  <c r="M14" i="4"/>
  <c r="T14" i="4"/>
  <c r="K14" i="4" s="1"/>
  <c r="E14" i="4"/>
  <c r="X13" i="4"/>
  <c r="C14" i="4" l="1"/>
  <c r="N14" i="4" s="1"/>
  <c r="P14" i="4" l="1"/>
  <c r="V14" i="4"/>
  <c r="U15" i="4" s="1"/>
  <c r="B14" i="4"/>
  <c r="L14" i="4" l="1"/>
  <c r="S15" i="4" s="1"/>
  <c r="F15" i="4"/>
  <c r="Q15" i="4"/>
  <c r="I14" i="4"/>
  <c r="H14" i="4"/>
  <c r="M15" i="4" l="1"/>
  <c r="E15" i="4"/>
  <c r="R14" i="4"/>
  <c r="T15" i="4"/>
  <c r="X14" i="4"/>
  <c r="D15" i="4" l="1"/>
  <c r="K15" i="4" s="1"/>
  <c r="C15" i="4" l="1"/>
  <c r="N15" i="4" s="1"/>
  <c r="P15" i="4" l="1"/>
  <c r="V15" i="4"/>
  <c r="U16" i="4" s="1"/>
  <c r="B15" i="4"/>
  <c r="Q16" i="4" s="1"/>
  <c r="M16" i="4" l="1"/>
  <c r="R15" i="4"/>
  <c r="H15" i="4"/>
  <c r="L15" i="4"/>
  <c r="S16" i="4" s="1"/>
  <c r="T16" i="4" s="1"/>
  <c r="I15" i="4"/>
  <c r="X15" i="4" l="1"/>
  <c r="E16" i="4" l="1"/>
  <c r="D16" i="4"/>
  <c r="K16" i="4" s="1"/>
  <c r="C16" i="4" l="1"/>
  <c r="N16" i="4" s="1"/>
  <c r="P16" i="4" l="1"/>
  <c r="V16" i="4"/>
  <c r="U17" i="4" s="1"/>
  <c r="B16" i="4"/>
  <c r="Q17" i="4" l="1"/>
  <c r="M17" i="4"/>
  <c r="R16" i="4"/>
  <c r="L16" i="4"/>
  <c r="S17" i="4" s="1"/>
  <c r="T17" i="4" s="1"/>
  <c r="H16" i="4"/>
  <c r="I16" i="4"/>
  <c r="D17" i="4" l="1"/>
  <c r="K17" i="4" s="1"/>
  <c r="E17" i="4"/>
  <c r="X16" i="4"/>
  <c r="C17" i="4" l="1"/>
  <c r="N17" i="4" s="1"/>
  <c r="P17" i="4" l="1"/>
  <c r="V17" i="4"/>
  <c r="U18" i="4" s="1"/>
  <c r="B17" i="4"/>
  <c r="Q18" i="4" l="1"/>
  <c r="R17" i="4"/>
  <c r="M18" i="4"/>
  <c r="L17" i="4"/>
  <c r="S18" i="4" s="1"/>
  <c r="T18" i="4" s="1"/>
  <c r="H17" i="4"/>
  <c r="I17" i="4"/>
  <c r="X17" i="4" l="1"/>
  <c r="E18" i="4"/>
  <c r="D18" i="4" l="1"/>
  <c r="K18" i="4" s="1"/>
  <c r="C18" i="4" l="1"/>
  <c r="N18" i="4" s="1"/>
  <c r="P18" i="4" l="1"/>
  <c r="V18" i="4"/>
  <c r="U19" i="4" s="1"/>
  <c r="B18" i="4"/>
  <c r="Q19" i="4" s="1"/>
  <c r="M19" i="4" l="1"/>
  <c r="R18" i="4"/>
  <c r="H18" i="4"/>
  <c r="I18" i="4"/>
  <c r="L18" i="4"/>
  <c r="S19" i="4" s="1"/>
  <c r="T19" i="4" s="1"/>
  <c r="X18" i="4" l="1"/>
  <c r="D19" i="4" l="1"/>
  <c r="K19" i="4" s="1"/>
  <c r="E19" i="4"/>
  <c r="C19" i="4" l="1"/>
  <c r="N19" i="4" s="1"/>
  <c r="P19" i="4" l="1"/>
  <c r="V19" i="4"/>
  <c r="U20" i="4" s="1"/>
  <c r="B19" i="4"/>
  <c r="Q20" i="4" s="1"/>
  <c r="M20" i="4" l="1"/>
  <c r="R19" i="4"/>
  <c r="I19" i="4"/>
  <c r="L19" i="4"/>
  <c r="S20" i="4" s="1"/>
  <c r="T20" i="4" s="1"/>
  <c r="H19" i="4"/>
  <c r="X19" i="4" l="1"/>
  <c r="D20" i="4" l="1"/>
  <c r="K20" i="4" s="1"/>
  <c r="E20" i="4"/>
  <c r="C20" i="4" l="1"/>
  <c r="N20" i="4" s="1"/>
  <c r="P20" i="4" l="1"/>
  <c r="V20" i="4"/>
  <c r="U21" i="4" s="1"/>
  <c r="B20" i="4"/>
  <c r="X20" i="4" l="1"/>
  <c r="Q21" i="4"/>
  <c r="I20" i="4"/>
  <c r="H20" i="4"/>
  <c r="L20" i="4"/>
  <c r="S21" i="4" s="1"/>
  <c r="M21" i="4" l="1"/>
  <c r="T21" i="4"/>
  <c r="R20" i="4"/>
  <c r="D21" i="4"/>
  <c r="K21" i="4" s="1"/>
  <c r="E21" i="4"/>
  <c r="C21" i="4" l="1"/>
  <c r="N21" i="4" s="1"/>
  <c r="P21" i="4" l="1"/>
  <c r="V21" i="4"/>
  <c r="U22" i="4" s="1"/>
  <c r="B21" i="4"/>
  <c r="Q22" i="4" s="1"/>
  <c r="R21" i="4" l="1"/>
  <c r="M22" i="4"/>
  <c r="H21" i="4"/>
  <c r="I21" i="4"/>
  <c r="L21" i="4"/>
  <c r="S22" i="4" s="1"/>
  <c r="T22" i="4" s="1"/>
  <c r="X21" i="4" l="1"/>
  <c r="E22" i="4" l="1"/>
  <c r="D22" i="4"/>
  <c r="K22" i="4" s="1"/>
  <c r="C22" i="4" l="1"/>
  <c r="N22" i="4" s="1"/>
  <c r="P22" i="4" l="1"/>
  <c r="Q23" i="4" s="1"/>
  <c r="V22" i="4"/>
  <c r="U23" i="4" s="1"/>
  <c r="B22" i="4"/>
  <c r="M23" i="4" l="1"/>
  <c r="R22" i="4"/>
  <c r="L22" i="4"/>
  <c r="S23" i="4" s="1"/>
  <c r="T23" i="4" s="1"/>
  <c r="I22" i="4"/>
  <c r="H22" i="4"/>
  <c r="X22" i="4" l="1"/>
  <c r="E23" i="4" l="1"/>
  <c r="D23" i="4"/>
  <c r="K23" i="4" s="1"/>
  <c r="C23" i="4" l="1"/>
  <c r="N23" i="4" s="1"/>
  <c r="P23" i="4" l="1"/>
  <c r="V23" i="4"/>
  <c r="U24" i="4" s="1"/>
  <c r="B23" i="4"/>
  <c r="Q24" i="4" l="1"/>
  <c r="L23" i="4"/>
  <c r="S24" i="4" s="1"/>
  <c r="H23" i="4"/>
  <c r="I23" i="4"/>
  <c r="X23" i="4"/>
  <c r="M24" i="4" l="1"/>
  <c r="T24" i="4"/>
  <c r="R23" i="4"/>
  <c r="E24" i="4"/>
  <c r="D24" i="4"/>
  <c r="K24" i="4" s="1"/>
  <c r="C24" i="4" l="1"/>
  <c r="N24" i="4" s="1"/>
  <c r="P24" i="4" l="1"/>
  <c r="V24" i="4"/>
  <c r="U25" i="4" s="1"/>
  <c r="B24" i="4"/>
  <c r="Q25" i="4" s="1"/>
  <c r="M25" i="4" l="1"/>
  <c r="R24" i="4"/>
  <c r="L24" i="4"/>
  <c r="S25" i="4" s="1"/>
  <c r="T25" i="4" s="1"/>
  <c r="H24" i="4"/>
  <c r="I24" i="4"/>
  <c r="X24" i="4" l="1"/>
  <c r="D25" i="4" l="1"/>
  <c r="K25" i="4" s="1"/>
  <c r="E25" i="4"/>
  <c r="C25" i="4" l="1"/>
  <c r="N25" i="4" s="1"/>
  <c r="P25" i="4" l="1"/>
  <c r="V25" i="4"/>
  <c r="U26" i="4" s="1"/>
  <c r="B25" i="4"/>
  <c r="Q26" i="4" s="1"/>
  <c r="R25" i="4" l="1"/>
  <c r="M26" i="4"/>
  <c r="L25" i="4"/>
  <c r="S26" i="4" s="1"/>
  <c r="T26" i="4" s="1"/>
  <c r="I25" i="4"/>
  <c r="H25" i="4"/>
  <c r="X25" i="4" l="1"/>
  <c r="D26" i="4" l="1"/>
  <c r="K26" i="4" s="1"/>
  <c r="E26" i="4"/>
  <c r="C26" i="4" l="1"/>
  <c r="N26" i="4" s="1"/>
  <c r="P26" i="4" l="1"/>
  <c r="V26" i="4"/>
  <c r="U27" i="4" s="1"/>
  <c r="B26" i="4"/>
  <c r="Q27" i="4" s="1"/>
  <c r="M27" i="4" l="1"/>
  <c r="R26" i="4"/>
  <c r="L26" i="4"/>
  <c r="S27" i="4" s="1"/>
  <c r="T27" i="4" s="1"/>
  <c r="H26" i="4"/>
  <c r="I26" i="4"/>
  <c r="X26" i="4" l="1"/>
  <c r="D27" i="4" l="1"/>
  <c r="K27" i="4" s="1"/>
  <c r="E27" i="4"/>
  <c r="C27" i="4" l="1"/>
  <c r="N27" i="4" s="1"/>
  <c r="P27" i="4" l="1"/>
  <c r="V27" i="4"/>
  <c r="U28" i="4" s="1"/>
  <c r="B27" i="4"/>
  <c r="X27" i="4" l="1"/>
  <c r="Q28" i="4"/>
  <c r="I27" i="4"/>
  <c r="H27" i="4"/>
  <c r="L27" i="4"/>
  <c r="S28" i="4" s="1"/>
  <c r="M28" i="4" l="1"/>
  <c r="T28" i="4"/>
  <c r="R27" i="4"/>
  <c r="D28" i="4"/>
  <c r="K28" i="4" s="1"/>
  <c r="E28" i="4"/>
  <c r="C28" i="4" l="1"/>
  <c r="N28" i="4" s="1"/>
  <c r="P28" i="4" l="1"/>
  <c r="V28" i="4"/>
  <c r="U29" i="4" s="1"/>
  <c r="B28" i="4"/>
  <c r="Q29" i="4" s="1"/>
  <c r="M29" i="4" l="1"/>
  <c r="R28" i="4"/>
  <c r="H28" i="4"/>
  <c r="I28" i="4"/>
  <c r="L28" i="4"/>
  <c r="S29" i="4" s="1"/>
  <c r="T29" i="4" s="1"/>
  <c r="X28" i="4" l="1"/>
  <c r="D29" i="4" l="1"/>
  <c r="K29" i="4" s="1"/>
  <c r="E29" i="4"/>
  <c r="C29" i="4" l="1"/>
  <c r="N29" i="4" s="1"/>
  <c r="P29" i="4" l="1"/>
  <c r="V29" i="4"/>
  <c r="U30" i="4" s="1"/>
  <c r="B29" i="4"/>
  <c r="Q30" i="4" l="1"/>
  <c r="M30" i="4"/>
  <c r="R29" i="4"/>
  <c r="H29" i="4"/>
  <c r="L29" i="4"/>
  <c r="S30" i="4" s="1"/>
  <c r="T30" i="4" s="1"/>
  <c r="I29" i="4"/>
  <c r="X29" i="4" l="1"/>
  <c r="E30" i="4" l="1"/>
  <c r="D30" i="4"/>
  <c r="K30" i="4" s="1"/>
  <c r="C30" i="4" l="1"/>
  <c r="N30" i="4" s="1"/>
  <c r="P30" i="4" l="1"/>
  <c r="V30" i="4"/>
  <c r="U31" i="4" s="1"/>
  <c r="B30" i="4"/>
  <c r="X30" i="4" l="1"/>
  <c r="Q31" i="4"/>
  <c r="I30" i="4"/>
  <c r="H30" i="4"/>
  <c r="L30" i="4"/>
  <c r="S31" i="4" s="1"/>
  <c r="M31" i="4" l="1"/>
  <c r="T31" i="4"/>
  <c r="R30" i="4"/>
  <c r="E31" i="4"/>
  <c r="D31" i="4"/>
  <c r="K31" i="4" l="1"/>
  <c r="C31" i="4"/>
  <c r="N31" i="4" s="1"/>
  <c r="P31" i="4" l="1"/>
  <c r="V31" i="4"/>
  <c r="U32" i="4" s="1"/>
  <c r="B31" i="4"/>
  <c r="Q32" i="4" s="1"/>
  <c r="M32" i="4" l="1"/>
  <c r="R31" i="4"/>
  <c r="H31" i="4"/>
  <c r="I31" i="4"/>
  <c r="L31" i="4"/>
  <c r="S32" i="4" s="1"/>
  <c r="T32" i="4" s="1"/>
  <c r="X31" i="4" l="1"/>
  <c r="E32" i="4" l="1"/>
  <c r="D32" i="4"/>
  <c r="K32" i="4" s="1"/>
  <c r="C32" i="4" l="1"/>
  <c r="N32" i="4" s="1"/>
  <c r="P32" i="4" l="1"/>
  <c r="V32" i="4"/>
  <c r="U33" i="4" s="1"/>
  <c r="B32" i="4"/>
  <c r="Q33" i="4" s="1"/>
  <c r="M33" i="4" l="1"/>
  <c r="R32" i="4"/>
  <c r="L32" i="4"/>
  <c r="S33" i="4" s="1"/>
  <c r="T33" i="4" s="1"/>
  <c r="H32" i="4"/>
  <c r="I32" i="4"/>
  <c r="X32" i="4" l="1"/>
  <c r="E33" i="4" l="1"/>
  <c r="D33" i="4"/>
  <c r="K33" i="4" s="1"/>
  <c r="C33" i="4" l="1"/>
  <c r="N33" i="4" s="1"/>
  <c r="P33" i="4" l="1"/>
  <c r="V33" i="4"/>
  <c r="B33" i="4"/>
  <c r="Q34" i="4" l="1"/>
  <c r="M34" i="4"/>
  <c r="R33" i="4"/>
  <c r="I33" i="4"/>
  <c r="H33" i="4"/>
  <c r="L33" i="4"/>
  <c r="S34" i="4" s="1"/>
  <c r="T34" i="4" s="1"/>
  <c r="X33" i="4" l="1"/>
  <c r="D34" i="4" l="1"/>
  <c r="K34" i="4" s="1"/>
  <c r="E34" i="4"/>
  <c r="C34" i="4" l="1"/>
  <c r="N34" i="4" s="1"/>
  <c r="P34" i="4" l="1"/>
  <c r="V34" i="4"/>
  <c r="B34" i="4"/>
  <c r="Q35" i="4" s="1"/>
  <c r="M35" i="4" l="1"/>
  <c r="R34" i="4"/>
  <c r="H34" i="4"/>
  <c r="I34" i="4"/>
  <c r="L34" i="4"/>
  <c r="S35" i="4" s="1"/>
  <c r="T35" i="4" s="1"/>
  <c r="X34" i="4" l="1"/>
  <c r="D35" i="4" l="1"/>
  <c r="K35" i="4" s="1"/>
  <c r="E35" i="4"/>
  <c r="C35" i="4" l="1"/>
  <c r="N35" i="4" s="1"/>
  <c r="P35" i="4" l="1"/>
  <c r="V35" i="4"/>
  <c r="B35" i="4"/>
  <c r="Q36" i="4" s="1"/>
  <c r="M36" i="4" l="1"/>
  <c r="R35" i="4"/>
  <c r="H35" i="4"/>
  <c r="I35" i="4"/>
  <c r="L35" i="4"/>
  <c r="S36" i="4" s="1"/>
  <c r="T36" i="4" s="1"/>
  <c r="X35" i="4" l="1"/>
  <c r="D36" i="4" l="1"/>
  <c r="K36" i="4" s="1"/>
  <c r="E36" i="4"/>
  <c r="C36" i="4" l="1"/>
  <c r="N36" i="4" s="1"/>
  <c r="P36" i="4" l="1"/>
  <c r="V36" i="4"/>
  <c r="B36" i="4"/>
  <c r="Q37" i="4" l="1"/>
  <c r="M37" i="4"/>
  <c r="R36" i="4"/>
  <c r="I36" i="4"/>
  <c r="H36" i="4"/>
  <c r="L36" i="4"/>
  <c r="S37" i="4" s="1"/>
  <c r="T37" i="4" s="1"/>
  <c r="X36" i="4" l="1"/>
  <c r="D37" i="4" l="1"/>
  <c r="K37" i="4" s="1"/>
  <c r="E37" i="4"/>
  <c r="C37" i="4" l="1"/>
  <c r="N37" i="4" s="1"/>
  <c r="P37" i="4" l="1"/>
  <c r="V37" i="4"/>
  <c r="B37" i="4"/>
  <c r="Q38" i="4" s="1"/>
  <c r="M38" i="4" l="1"/>
  <c r="R37" i="4"/>
  <c r="I37" i="4"/>
  <c r="H37" i="4"/>
  <c r="L37" i="4"/>
  <c r="S38" i="4" s="1"/>
  <c r="T38" i="4" s="1"/>
  <c r="X37" i="4" l="1"/>
  <c r="D38" i="4" l="1"/>
  <c r="K38" i="4" s="1"/>
  <c r="E38" i="4"/>
  <c r="C38" i="4" l="1"/>
  <c r="N38" i="4" s="1"/>
  <c r="P38" i="4" l="1"/>
  <c r="V38" i="4"/>
  <c r="B38" i="4"/>
  <c r="Q39" i="4" s="1"/>
  <c r="M39" i="4" l="1"/>
  <c r="R38" i="4"/>
  <c r="H38" i="4"/>
  <c r="I38" i="4"/>
  <c r="L38" i="4"/>
  <c r="S39" i="4" s="1"/>
  <c r="T39" i="4" s="1"/>
  <c r="X38" i="4" l="1"/>
  <c r="E39" i="4" l="1"/>
  <c r="D39" i="4"/>
  <c r="K39" i="4" s="1"/>
  <c r="C39" i="4" l="1"/>
  <c r="N39" i="4" s="1"/>
  <c r="P39" i="4" l="1"/>
  <c r="V39" i="4"/>
  <c r="B39" i="4"/>
  <c r="Q40" i="4" l="1"/>
  <c r="M40" i="4"/>
  <c r="R39" i="4"/>
  <c r="H39" i="4"/>
  <c r="I39" i="4"/>
  <c r="L39" i="4"/>
  <c r="S40" i="4" s="1"/>
  <c r="T40" i="4" s="1"/>
  <c r="X39" i="4" l="1"/>
  <c r="E40" i="4" l="1"/>
  <c r="D40" i="4"/>
  <c r="K40" i="4" s="1"/>
  <c r="C40" i="4" l="1"/>
  <c r="N40" i="4" s="1"/>
  <c r="P40" i="4" l="1"/>
  <c r="V40" i="4"/>
  <c r="B40" i="4"/>
  <c r="Q41" i="4" l="1"/>
  <c r="M41" i="4"/>
  <c r="R40" i="4"/>
  <c r="I40" i="4"/>
  <c r="H40" i="4"/>
  <c r="L40" i="4"/>
  <c r="S41" i="4" s="1"/>
  <c r="T41" i="4" s="1"/>
  <c r="X40" i="4" l="1"/>
  <c r="D41" i="4" l="1"/>
  <c r="K41" i="4" s="1"/>
  <c r="E41" i="4"/>
  <c r="C41" i="4" l="1"/>
  <c r="N41" i="4" s="1"/>
  <c r="P41" i="4" l="1"/>
  <c r="V41" i="4"/>
  <c r="B41" i="4"/>
  <c r="Q42" i="4" s="1"/>
  <c r="M42" i="4" l="1"/>
  <c r="R41" i="4"/>
  <c r="L41" i="4"/>
  <c r="S42" i="4" s="1"/>
  <c r="T42" i="4" s="1"/>
  <c r="H41" i="4"/>
  <c r="I41" i="4"/>
  <c r="X41" i="4" l="1"/>
  <c r="D42" i="4" l="1"/>
  <c r="K42" i="4" s="1"/>
  <c r="E42" i="4"/>
  <c r="C42" i="4" l="1"/>
  <c r="N42" i="4" s="1"/>
  <c r="P42" i="4" l="1"/>
  <c r="V42" i="4"/>
  <c r="B42" i="4"/>
  <c r="Q43" i="4" s="1"/>
  <c r="M43" i="4" l="1"/>
  <c r="R42" i="4"/>
  <c r="H42" i="4"/>
  <c r="L42" i="4"/>
  <c r="S43" i="4" s="1"/>
  <c r="T43" i="4" s="1"/>
  <c r="I42" i="4"/>
  <c r="X42" i="4" l="1"/>
  <c r="D43" i="4" l="1"/>
  <c r="K43" i="4" s="1"/>
  <c r="E43" i="4"/>
  <c r="C43" i="4" l="1"/>
  <c r="N43" i="4" s="1"/>
  <c r="P43" i="4" l="1"/>
  <c r="V43" i="4"/>
  <c r="B43" i="4"/>
  <c r="Q44" i="4" s="1"/>
  <c r="M44" i="4" l="1"/>
  <c r="R43" i="4"/>
  <c r="H43" i="4"/>
  <c r="I43" i="4"/>
  <c r="L43" i="4"/>
  <c r="S44" i="4" s="1"/>
  <c r="T44" i="4" s="1"/>
  <c r="X43" i="4" l="1"/>
  <c r="D44" i="4" l="1"/>
  <c r="K44" i="4" s="1"/>
  <c r="E44" i="4"/>
  <c r="C44" i="4" l="1"/>
  <c r="N44" i="4" s="1"/>
  <c r="P44" i="4" l="1"/>
  <c r="V44" i="4"/>
  <c r="B44" i="4"/>
  <c r="Q45" i="4" s="1"/>
  <c r="M45" i="4" l="1"/>
  <c r="R44" i="4"/>
  <c r="H44" i="4"/>
  <c r="I44" i="4"/>
  <c r="L44" i="4"/>
  <c r="S45" i="4" s="1"/>
  <c r="T45" i="4" s="1"/>
  <c r="X44" i="4" l="1"/>
  <c r="D45" i="4" l="1"/>
  <c r="K45" i="4" s="1"/>
  <c r="E45" i="4"/>
  <c r="C45" i="4" l="1"/>
  <c r="N45" i="4" s="1"/>
  <c r="P45" i="4" l="1"/>
  <c r="V45" i="4"/>
  <c r="B45" i="4"/>
  <c r="Q46" i="4" l="1"/>
  <c r="R45" i="4"/>
  <c r="M46" i="4"/>
  <c r="I45" i="4"/>
  <c r="H45" i="4"/>
  <c r="L45" i="4"/>
  <c r="S46" i="4" s="1"/>
  <c r="T46" i="4" s="1"/>
  <c r="X45" i="4" l="1"/>
  <c r="E46" i="4" l="1"/>
  <c r="D46" i="4"/>
  <c r="K46" i="4" s="1"/>
  <c r="C46" i="4" l="1"/>
  <c r="N46" i="4" s="1"/>
  <c r="P46" i="4" l="1"/>
  <c r="V46" i="4"/>
  <c r="B46" i="4"/>
  <c r="Q47" i="4" s="1"/>
  <c r="M47" i="4" l="1"/>
  <c r="R46" i="4"/>
  <c r="H46" i="4"/>
  <c r="I46" i="4"/>
  <c r="L46" i="4"/>
  <c r="S47" i="4" s="1"/>
  <c r="T47" i="4" s="1"/>
  <c r="X46" i="4" l="1"/>
  <c r="E47" i="4" l="1"/>
  <c r="D47" i="4"/>
  <c r="K47" i="4" s="1"/>
  <c r="C47" i="4" l="1"/>
  <c r="N47" i="4" s="1"/>
  <c r="P47" i="4" l="1"/>
  <c r="V47" i="4"/>
  <c r="B47" i="4"/>
  <c r="Q48" i="4" s="1"/>
  <c r="M48" i="4" l="1"/>
  <c r="R47" i="4"/>
  <c r="L47" i="4"/>
  <c r="S48" i="4" s="1"/>
  <c r="T48" i="4" s="1"/>
  <c r="I47" i="4"/>
  <c r="H47" i="4"/>
  <c r="X47" i="4" l="1"/>
  <c r="E48" i="4" l="1"/>
  <c r="D48" i="4"/>
  <c r="K48" i="4" s="1"/>
  <c r="C48" i="4" l="1"/>
  <c r="N48" i="4" s="1"/>
  <c r="P48" i="4" l="1"/>
  <c r="V48" i="4"/>
  <c r="B48" i="4"/>
  <c r="Q49" i="4" s="1"/>
  <c r="M49" i="4" l="1"/>
  <c r="R48" i="4"/>
  <c r="L48" i="4"/>
  <c r="S49" i="4" s="1"/>
  <c r="T49" i="4" s="1"/>
  <c r="I48" i="4"/>
  <c r="H48" i="4"/>
  <c r="X48" i="4" l="1"/>
  <c r="E49" i="4" l="1"/>
  <c r="D49" i="4"/>
  <c r="K49" i="4" s="1"/>
  <c r="C49" i="4" l="1"/>
  <c r="N49" i="4" s="1"/>
  <c r="P49" i="4" l="1"/>
  <c r="V49" i="4"/>
  <c r="B49" i="4"/>
  <c r="Q50" i="4" s="1"/>
  <c r="M50" i="4" l="1"/>
  <c r="R49" i="4"/>
  <c r="I49" i="4"/>
  <c r="H49" i="4"/>
  <c r="L49" i="4"/>
  <c r="S50" i="4" s="1"/>
  <c r="T50" i="4" s="1"/>
  <c r="X49" i="4" l="1"/>
  <c r="E50" i="4" l="1"/>
  <c r="D50" i="4"/>
  <c r="K50" i="4" s="1"/>
  <c r="C50" i="4" l="1"/>
  <c r="N50" i="4" s="1"/>
  <c r="P50" i="4" l="1"/>
  <c r="V50" i="4"/>
  <c r="B50" i="4"/>
  <c r="Q51" i="4" s="1"/>
  <c r="M51" i="4" l="1"/>
  <c r="R50" i="4"/>
  <c r="I50" i="4"/>
  <c r="L50" i="4"/>
  <c r="S51" i="4" s="1"/>
  <c r="T51" i="4" s="1"/>
  <c r="H50" i="4"/>
  <c r="X50" i="4" l="1"/>
  <c r="D51" i="4" l="1"/>
  <c r="K51" i="4" s="1"/>
  <c r="E51" i="4"/>
  <c r="C51" i="4" l="1"/>
  <c r="N51" i="4" s="1"/>
  <c r="P51" i="4" l="1"/>
  <c r="V51" i="4"/>
  <c r="B51" i="4"/>
  <c r="Q52" i="4" s="1"/>
  <c r="R51" i="4" l="1"/>
  <c r="M52" i="4"/>
  <c r="I51" i="4"/>
  <c r="H51" i="4"/>
  <c r="L51" i="4"/>
  <c r="S52" i="4" s="1"/>
  <c r="T52" i="4" s="1"/>
  <c r="X51" i="4" l="1"/>
  <c r="D52" i="4" l="1"/>
  <c r="K52" i="4" s="1"/>
  <c r="E52" i="4"/>
  <c r="C52" i="4" l="1"/>
  <c r="N52" i="4" s="1"/>
  <c r="P52" i="4" l="1"/>
  <c r="V52" i="4"/>
  <c r="B52" i="4"/>
  <c r="Q53" i="4" s="1"/>
  <c r="M53" i="4" l="1"/>
  <c r="R52" i="4"/>
  <c r="H52" i="4"/>
  <c r="I52" i="4"/>
  <c r="L52" i="4"/>
  <c r="S53" i="4" s="1"/>
  <c r="T53" i="4" s="1"/>
  <c r="X52" i="4" l="1"/>
  <c r="D53" i="4" l="1"/>
  <c r="K53" i="4" s="1"/>
  <c r="E53" i="4"/>
  <c r="C53" i="4" l="1"/>
  <c r="N53" i="4" s="1"/>
  <c r="P53" i="4" l="1"/>
  <c r="V53" i="4"/>
  <c r="B53" i="4"/>
  <c r="Q54" i="4" s="1"/>
  <c r="M54" i="4" l="1"/>
  <c r="R53" i="4"/>
  <c r="I53" i="4"/>
  <c r="H53" i="4"/>
  <c r="L53" i="4"/>
  <c r="S54" i="4" s="1"/>
  <c r="T54" i="4" s="1"/>
  <c r="X53" i="4" l="1"/>
  <c r="E54" i="4" l="1"/>
  <c r="D54" i="4"/>
  <c r="K54" i="4" s="1"/>
  <c r="C54" i="4" l="1"/>
  <c r="N54" i="4" s="1"/>
  <c r="P54" i="4" l="1"/>
  <c r="V54" i="4"/>
  <c r="B54" i="4"/>
  <c r="Q55" i="4" s="1"/>
  <c r="M55" i="4" l="1"/>
  <c r="R54" i="4"/>
  <c r="L54" i="4"/>
  <c r="S55" i="4" s="1"/>
  <c r="T55" i="4" s="1"/>
  <c r="I54" i="4"/>
  <c r="H54" i="4"/>
  <c r="X54" i="4" l="1"/>
  <c r="E55" i="4" l="1"/>
  <c r="D55" i="4"/>
  <c r="K55" i="4" s="1"/>
  <c r="C55" i="4" l="1"/>
  <c r="N55" i="4" s="1"/>
  <c r="P55" i="4" l="1"/>
  <c r="V55" i="4"/>
  <c r="B55" i="4"/>
  <c r="Q56" i="4" s="1"/>
  <c r="M56" i="4" l="1"/>
  <c r="R55" i="4"/>
  <c r="I55" i="4"/>
  <c r="L55" i="4"/>
  <c r="S56" i="4" s="1"/>
  <c r="T56" i="4" s="1"/>
  <c r="H55" i="4"/>
  <c r="X55" i="4" l="1"/>
  <c r="E56" i="4" l="1"/>
  <c r="D56" i="4"/>
  <c r="K56" i="4" s="1"/>
  <c r="C56" i="4" l="1"/>
  <c r="N56" i="4" s="1"/>
  <c r="P56" i="4" l="1"/>
  <c r="V56" i="4"/>
  <c r="B56" i="4"/>
  <c r="Q57" i="4" s="1"/>
  <c r="M57" i="4" l="1"/>
  <c r="R56" i="4"/>
  <c r="L56" i="4"/>
  <c r="S57" i="4" s="1"/>
  <c r="T57" i="4" s="1"/>
  <c r="I56" i="4"/>
  <c r="H56" i="4"/>
  <c r="X56" i="4" l="1"/>
  <c r="E57" i="4" l="1"/>
  <c r="D57" i="4"/>
  <c r="K57" i="4" s="1"/>
  <c r="C57" i="4" l="1"/>
  <c r="N57" i="4" s="1"/>
  <c r="P57" i="4" l="1"/>
  <c r="V57" i="4"/>
  <c r="B57" i="4"/>
  <c r="Q58" i="4" s="1"/>
  <c r="M58" i="4" l="1"/>
  <c r="R57" i="4"/>
  <c r="H57" i="4"/>
  <c r="I57" i="4"/>
  <c r="L57" i="4"/>
  <c r="S58" i="4" s="1"/>
  <c r="T58" i="4" s="1"/>
  <c r="X57" i="4" l="1"/>
  <c r="D58" i="4" l="1"/>
  <c r="K58" i="4" s="1"/>
  <c r="E58" i="4"/>
  <c r="C58" i="4" l="1"/>
  <c r="N58" i="4" s="1"/>
  <c r="P58" i="4" l="1"/>
  <c r="V58" i="4"/>
  <c r="B58" i="4"/>
  <c r="Q59" i="4" s="1"/>
  <c r="M59" i="4" l="1"/>
  <c r="R58" i="4"/>
  <c r="H58" i="4"/>
  <c r="I58" i="4"/>
  <c r="L58" i="4"/>
  <c r="S59" i="4" s="1"/>
  <c r="T59" i="4" s="1"/>
  <c r="X58" i="4" l="1"/>
  <c r="D59" i="4" l="1"/>
  <c r="K59" i="4" s="1"/>
  <c r="E59" i="4"/>
  <c r="C59" i="4" l="1"/>
  <c r="N59" i="4" s="1"/>
  <c r="P59" i="4" l="1"/>
  <c r="V59" i="4"/>
  <c r="B59" i="4"/>
  <c r="Q60" i="4" s="1"/>
  <c r="M60" i="4" l="1"/>
  <c r="R59" i="4"/>
  <c r="I59" i="4"/>
  <c r="L59" i="4"/>
  <c r="S60" i="4" s="1"/>
  <c r="T60" i="4" s="1"/>
  <c r="H59" i="4"/>
  <c r="X59" i="4" l="1"/>
  <c r="D60" i="4" l="1"/>
  <c r="K60" i="4" s="1"/>
  <c r="E60" i="4"/>
  <c r="C60" i="4" l="1"/>
  <c r="N60" i="4" s="1"/>
  <c r="P60" i="4" l="1"/>
  <c r="V60" i="4"/>
  <c r="B60" i="4"/>
  <c r="Q61" i="4" s="1"/>
  <c r="M61" i="4" l="1"/>
  <c r="R60" i="4"/>
  <c r="H60" i="4"/>
  <c r="I60" i="4"/>
  <c r="L60" i="4"/>
  <c r="S61" i="4" s="1"/>
  <c r="T61" i="4" s="1"/>
  <c r="X60" i="4" l="1"/>
  <c r="D61" i="4" l="1"/>
  <c r="K61" i="4" s="1"/>
  <c r="E61" i="4"/>
  <c r="C61" i="4" l="1"/>
  <c r="N61" i="4" s="1"/>
  <c r="P61" i="4" l="1"/>
  <c r="V61" i="4"/>
  <c r="B61" i="4"/>
  <c r="Q62" i="4" s="1"/>
  <c r="M62" i="4" l="1"/>
  <c r="R61" i="4"/>
  <c r="H61" i="4"/>
  <c r="L61" i="4"/>
  <c r="S62" i="4" s="1"/>
  <c r="T62" i="4" s="1"/>
  <c r="I61" i="4"/>
  <c r="X61" i="4" l="1"/>
  <c r="E62" i="4" l="1"/>
  <c r="D62" i="4"/>
  <c r="K62" i="4" s="1"/>
  <c r="C62" i="4" l="1"/>
  <c r="N62" i="4" s="1"/>
  <c r="P62" i="4" l="1"/>
  <c r="V62" i="4"/>
  <c r="B62" i="4"/>
  <c r="Q63" i="4" s="1"/>
  <c r="M63" i="4" l="1"/>
  <c r="R62" i="4"/>
  <c r="H62" i="4"/>
  <c r="I62" i="4"/>
  <c r="L62" i="4"/>
  <c r="S63" i="4" s="1"/>
  <c r="T63" i="4" s="1"/>
  <c r="X62" i="4" l="1"/>
  <c r="E63" i="4" l="1"/>
  <c r="D63" i="4"/>
  <c r="K63" i="4" s="1"/>
  <c r="C63" i="4" l="1"/>
  <c r="N63" i="4" s="1"/>
  <c r="P63" i="4" l="1"/>
  <c r="V63" i="4"/>
  <c r="B63" i="4"/>
  <c r="Q64" i="4" s="1"/>
  <c r="M64" i="4" l="1"/>
  <c r="R63" i="4"/>
  <c r="I63" i="4"/>
  <c r="L63" i="4"/>
  <c r="S64" i="4" s="1"/>
  <c r="T64" i="4" s="1"/>
  <c r="H63" i="4"/>
  <c r="X63" i="4" l="1"/>
  <c r="E64" i="4" l="1"/>
  <c r="D64" i="4"/>
  <c r="K64" i="4" s="1"/>
  <c r="C64" i="4" l="1"/>
  <c r="N64" i="4" s="1"/>
  <c r="P64" i="4" l="1"/>
  <c r="V64" i="4"/>
  <c r="B64" i="4"/>
  <c r="Q65" i="4" s="1"/>
  <c r="M65" i="4" l="1"/>
  <c r="R64" i="4"/>
  <c r="H64" i="4"/>
  <c r="I64" i="4"/>
  <c r="L64" i="4"/>
  <c r="S65" i="4" s="1"/>
  <c r="T65" i="4" s="1"/>
  <c r="X64" i="4" l="1"/>
  <c r="D65" i="4" l="1"/>
  <c r="K65" i="4" s="1"/>
  <c r="E65" i="4"/>
  <c r="C65" i="4" l="1"/>
  <c r="N65" i="4" s="1"/>
  <c r="P65" i="4" l="1"/>
  <c r="V65" i="4"/>
  <c r="B65" i="4"/>
  <c r="Q66" i="4" s="1"/>
  <c r="M66" i="4" l="1"/>
  <c r="R65" i="4"/>
  <c r="L65" i="4"/>
  <c r="S66" i="4" s="1"/>
  <c r="T66" i="4" s="1"/>
  <c r="I65" i="4"/>
  <c r="H65" i="4"/>
  <c r="X65" i="4" l="1"/>
  <c r="D66" i="4" l="1"/>
  <c r="K66" i="4" s="1"/>
  <c r="E66" i="4"/>
  <c r="C66" i="4" l="1"/>
  <c r="N66" i="4" s="1"/>
  <c r="P66" i="4" l="1"/>
  <c r="V66" i="4"/>
  <c r="B66" i="4"/>
  <c r="Q67" i="4" s="1"/>
  <c r="M67" i="4" l="1"/>
  <c r="R66" i="4"/>
  <c r="L66" i="4"/>
  <c r="S67" i="4" s="1"/>
  <c r="T67" i="4" s="1"/>
  <c r="I66" i="4"/>
  <c r="H66" i="4"/>
  <c r="X66" i="4" l="1"/>
  <c r="D67" i="4" l="1"/>
  <c r="K67" i="4" s="1"/>
  <c r="E67" i="4"/>
  <c r="C67" i="4" l="1"/>
  <c r="N67" i="4" s="1"/>
  <c r="P67" i="4" l="1"/>
  <c r="V67" i="4"/>
  <c r="B67" i="4"/>
  <c r="Q68" i="4" s="1"/>
  <c r="M68" i="4" l="1"/>
  <c r="R67" i="4"/>
  <c r="H67" i="4"/>
  <c r="L67" i="4"/>
  <c r="S68" i="4" s="1"/>
  <c r="T68" i="4" s="1"/>
  <c r="I67" i="4"/>
  <c r="X67" i="4" l="1"/>
  <c r="D68" i="4" l="1"/>
  <c r="K68" i="4" s="1"/>
  <c r="E68" i="4"/>
  <c r="C68" i="4" l="1"/>
  <c r="N68" i="4" s="1"/>
  <c r="P68" i="4" l="1"/>
  <c r="V68" i="4"/>
  <c r="B68" i="4"/>
  <c r="Q69" i="4" s="1"/>
  <c r="M69" i="4" l="1"/>
  <c r="R68" i="4"/>
  <c r="H68" i="4"/>
  <c r="I68" i="4"/>
  <c r="L68" i="4"/>
  <c r="S69" i="4" s="1"/>
  <c r="T69" i="4" s="1"/>
  <c r="X68" i="4" l="1"/>
  <c r="D69" i="4" l="1"/>
  <c r="K69" i="4" s="1"/>
  <c r="E69" i="4"/>
  <c r="C69" i="4" l="1"/>
  <c r="N69" i="4" s="1"/>
  <c r="P69" i="4" l="1"/>
  <c r="V69" i="4"/>
  <c r="B69" i="4"/>
  <c r="Q70" i="4" s="1"/>
  <c r="M70" i="4" l="1"/>
  <c r="R69" i="4"/>
  <c r="L69" i="4"/>
  <c r="S70" i="4" s="1"/>
  <c r="T70" i="4" s="1"/>
  <c r="H69" i="4"/>
  <c r="I69" i="4"/>
  <c r="X69" i="4" l="1"/>
  <c r="N7" i="4"/>
  <c r="E70" i="4" l="1"/>
  <c r="D70" i="4"/>
  <c r="K70" i="4" s="1"/>
  <c r="C70" i="4" l="1"/>
  <c r="N70" i="4" s="1"/>
  <c r="P70" i="4" l="1"/>
  <c r="V70" i="4"/>
  <c r="B70" i="4"/>
  <c r="Q71" i="4" s="1"/>
  <c r="M71" i="4" l="1"/>
  <c r="R70" i="4"/>
  <c r="H70" i="4"/>
  <c r="L70" i="4"/>
  <c r="S71" i="4" s="1"/>
  <c r="T71" i="4" s="1"/>
  <c r="I70" i="4"/>
  <c r="X70" i="4" l="1"/>
  <c r="E71" i="4" l="1"/>
  <c r="D71" i="4"/>
  <c r="K71" i="4" s="1"/>
  <c r="C71" i="4" l="1"/>
  <c r="N71" i="4" s="1"/>
  <c r="P71" i="4" l="1"/>
  <c r="V71" i="4"/>
  <c r="B71" i="4"/>
  <c r="Q72" i="4" l="1"/>
  <c r="L71" i="4"/>
  <c r="S72" i="4" s="1"/>
  <c r="H71" i="4"/>
  <c r="I71" i="4"/>
  <c r="X71" i="4"/>
  <c r="M72" i="4" l="1"/>
  <c r="T72" i="4"/>
  <c r="R71" i="4"/>
  <c r="D72" i="4"/>
  <c r="E72" i="4"/>
  <c r="K72" i="4" l="1"/>
  <c r="C72" i="4"/>
  <c r="N72" i="4" s="1"/>
  <c r="P72" i="4" l="1"/>
  <c r="V72" i="4"/>
  <c r="B72" i="4"/>
  <c r="Q73" i="4" s="1"/>
  <c r="M73" i="4" l="1"/>
  <c r="R72" i="4"/>
  <c r="L72" i="4"/>
  <c r="S73" i="4" s="1"/>
  <c r="T73" i="4" s="1"/>
  <c r="I72" i="4"/>
  <c r="H72" i="4"/>
  <c r="X72" i="4" l="1"/>
  <c r="D73" i="4" l="1"/>
  <c r="K73" i="4" s="1"/>
  <c r="E73" i="4"/>
  <c r="C73" i="4" l="1"/>
  <c r="N73" i="4" s="1"/>
  <c r="P73" i="4" l="1"/>
  <c r="V73" i="4"/>
  <c r="B73" i="4"/>
  <c r="Q74" i="4" s="1"/>
  <c r="M74" i="4" l="1"/>
  <c r="R73" i="4"/>
  <c r="H73" i="4"/>
  <c r="L73" i="4"/>
  <c r="S74" i="4" s="1"/>
  <c r="T74" i="4" s="1"/>
  <c r="I73" i="4"/>
  <c r="X73" i="4" l="1"/>
  <c r="D74" i="4" l="1"/>
  <c r="K74" i="4" s="1"/>
  <c r="E74" i="4"/>
  <c r="C74" i="4" l="1"/>
  <c r="N74" i="4" s="1"/>
  <c r="P74" i="4" l="1"/>
  <c r="V74" i="4"/>
  <c r="B74" i="4"/>
  <c r="Q75" i="4" s="1"/>
  <c r="M75" i="4" l="1"/>
  <c r="R74" i="4"/>
  <c r="I74" i="4"/>
  <c r="H74" i="4"/>
  <c r="L74" i="4"/>
  <c r="S75" i="4" s="1"/>
  <c r="T75" i="4" s="1"/>
  <c r="X74" i="4" l="1"/>
  <c r="D75" i="4" l="1"/>
  <c r="K75" i="4" s="1"/>
  <c r="E75" i="4"/>
  <c r="C75" i="4" l="1"/>
  <c r="N75" i="4" s="1"/>
  <c r="P75" i="4" l="1"/>
  <c r="V75" i="4"/>
  <c r="B75" i="4"/>
  <c r="Q76" i="4" s="1"/>
  <c r="M76" i="4" l="1"/>
  <c r="R75" i="4"/>
  <c r="I75" i="4"/>
  <c r="H75" i="4"/>
  <c r="L75" i="4"/>
  <c r="S76" i="4" s="1"/>
  <c r="T76" i="4" s="1"/>
  <c r="X75" i="4" l="1"/>
  <c r="D76" i="4" l="1"/>
  <c r="K76" i="4" s="1"/>
  <c r="E76" i="4"/>
  <c r="C76" i="4" l="1"/>
  <c r="N76" i="4" s="1"/>
  <c r="P76" i="4" l="1"/>
  <c r="V76" i="4"/>
  <c r="B76" i="4"/>
  <c r="Q77" i="4" s="1"/>
  <c r="M77" i="4" l="1"/>
  <c r="R76" i="4"/>
  <c r="L76" i="4"/>
  <c r="S77" i="4" s="1"/>
  <c r="T77" i="4" s="1"/>
  <c r="I76" i="4"/>
  <c r="H76" i="4"/>
  <c r="X76" i="4" l="1"/>
  <c r="D77" i="4" l="1"/>
  <c r="K77" i="4" s="1"/>
  <c r="E77" i="4"/>
  <c r="C77" i="4" l="1"/>
  <c r="N77" i="4" s="1"/>
  <c r="P77" i="4" l="1"/>
  <c r="V77" i="4"/>
  <c r="B77" i="4"/>
  <c r="Q78" i="4" l="1"/>
  <c r="L77" i="4"/>
  <c r="S78" i="4" s="1"/>
  <c r="I77" i="4"/>
  <c r="H77" i="4"/>
  <c r="X77" i="4"/>
  <c r="M78" i="4" l="1"/>
  <c r="T78" i="4"/>
  <c r="R77" i="4"/>
  <c r="E78" i="4"/>
  <c r="D78" i="4"/>
  <c r="K78" i="4" l="1"/>
  <c r="C78" i="4"/>
  <c r="N78" i="4" s="1"/>
  <c r="P78" i="4" l="1"/>
  <c r="V78" i="4"/>
  <c r="B78" i="4"/>
  <c r="Q79" i="4" l="1"/>
  <c r="M79" i="4"/>
  <c r="R78" i="4"/>
  <c r="H78" i="4"/>
  <c r="I78" i="4"/>
  <c r="L78" i="4"/>
  <c r="S79" i="4" s="1"/>
  <c r="T79" i="4" s="1"/>
  <c r="X78" i="4" l="1"/>
  <c r="E79" i="4" l="1"/>
  <c r="D79" i="4"/>
  <c r="K79" i="4" s="1"/>
  <c r="C79" i="4" l="1"/>
  <c r="N79" i="4" s="1"/>
  <c r="P79" i="4" l="1"/>
  <c r="V79" i="4"/>
  <c r="B79" i="4"/>
  <c r="Q80" i="4" s="1"/>
  <c r="M80" i="4" l="1"/>
  <c r="R79" i="4"/>
  <c r="H79" i="4"/>
  <c r="I79" i="4"/>
  <c r="L79" i="4"/>
  <c r="S80" i="4" s="1"/>
  <c r="T80" i="4" s="1"/>
  <c r="X79" i="4" l="1"/>
  <c r="D80" i="4" l="1"/>
  <c r="K80" i="4" s="1"/>
  <c r="E80" i="4"/>
  <c r="C80" i="4" l="1"/>
  <c r="N80" i="4" s="1"/>
  <c r="P80" i="4" l="1"/>
  <c r="V80" i="4"/>
  <c r="B80" i="4"/>
  <c r="Q81" i="4" s="1"/>
  <c r="M81" i="4" l="1"/>
  <c r="R80" i="4"/>
  <c r="H80" i="4"/>
  <c r="L80" i="4"/>
  <c r="S81" i="4" s="1"/>
  <c r="T81" i="4" s="1"/>
  <c r="I80" i="4"/>
  <c r="X80" i="4" l="1"/>
  <c r="D81" i="4" l="1"/>
  <c r="K81" i="4" s="1"/>
  <c r="E81" i="4"/>
  <c r="C81" i="4" l="1"/>
  <c r="N81" i="4" s="1"/>
  <c r="P81" i="4" l="1"/>
  <c r="V81" i="4"/>
  <c r="B81" i="4"/>
  <c r="Q82" i="4" l="1"/>
  <c r="M82" i="4"/>
  <c r="R81" i="4"/>
  <c r="I81" i="4"/>
  <c r="L81" i="4"/>
  <c r="S82" i="4" s="1"/>
  <c r="T82" i="4" s="1"/>
  <c r="H81" i="4"/>
  <c r="X81" i="4" l="1"/>
  <c r="D82" i="4" l="1"/>
  <c r="K82" i="4" s="1"/>
  <c r="E82" i="4"/>
  <c r="C82" i="4" l="1"/>
  <c r="N82" i="4" s="1"/>
  <c r="P82" i="4" l="1"/>
  <c r="V82" i="4"/>
  <c r="B82" i="4"/>
  <c r="Q83" i="4" s="1"/>
  <c r="M83" i="4" l="1"/>
  <c r="R82" i="4"/>
  <c r="I82" i="4"/>
  <c r="H82" i="4"/>
  <c r="L82" i="4"/>
  <c r="S83" i="4" s="1"/>
  <c r="T83" i="4" s="1"/>
  <c r="X82" i="4" l="1"/>
  <c r="D83" i="4" l="1"/>
  <c r="K83" i="4" s="1"/>
  <c r="E83" i="4"/>
  <c r="C83" i="4" l="1"/>
  <c r="N83" i="4" s="1"/>
  <c r="P83" i="4" l="1"/>
  <c r="V83" i="4"/>
  <c r="B83" i="4"/>
  <c r="Q84" i="4" s="1"/>
  <c r="M84" i="4" l="1"/>
  <c r="R83" i="4"/>
  <c r="I83" i="4"/>
  <c r="H83" i="4"/>
  <c r="L83" i="4"/>
  <c r="S84" i="4" s="1"/>
  <c r="T84" i="4" s="1"/>
  <c r="X83" i="4" l="1"/>
  <c r="D84" i="4" l="1"/>
  <c r="K84" i="4" s="1"/>
  <c r="E84" i="4"/>
  <c r="C84" i="4" l="1"/>
  <c r="N84" i="4" s="1"/>
  <c r="P84" i="4" l="1"/>
  <c r="V84" i="4"/>
  <c r="B84" i="4"/>
  <c r="Q85" i="4" s="1"/>
  <c r="M85" i="4" l="1"/>
  <c r="R84" i="4"/>
  <c r="L84" i="4"/>
  <c r="S85" i="4" s="1"/>
  <c r="T85" i="4" s="1"/>
  <c r="H84" i="4"/>
  <c r="I84" i="4"/>
  <c r="X84" i="4" l="1"/>
  <c r="E85" i="4" l="1"/>
  <c r="D85" i="4"/>
  <c r="K85" i="4" s="1"/>
  <c r="C85" i="4" l="1"/>
  <c r="N85" i="4" s="1"/>
  <c r="P85" i="4" l="1"/>
  <c r="V85" i="4"/>
  <c r="B85" i="4"/>
  <c r="Q86" i="4" l="1"/>
  <c r="M86" i="4"/>
  <c r="R85" i="4"/>
  <c r="L85" i="4"/>
  <c r="S86" i="4" s="1"/>
  <c r="T86" i="4" s="1"/>
  <c r="H85" i="4"/>
  <c r="I85" i="4"/>
  <c r="X85" i="4" l="1"/>
  <c r="E86" i="4" l="1"/>
  <c r="D86" i="4"/>
  <c r="K86" i="4" s="1"/>
  <c r="C86" i="4" l="1"/>
  <c r="N86" i="4" s="1"/>
  <c r="P86" i="4" l="1"/>
  <c r="V86" i="4"/>
  <c r="B86" i="4"/>
  <c r="Q87" i="4" s="1"/>
  <c r="M87" i="4" l="1"/>
  <c r="R86" i="4"/>
  <c r="L86" i="4"/>
  <c r="S87" i="4" s="1"/>
  <c r="T87" i="4" s="1"/>
  <c r="H86" i="4"/>
  <c r="I86" i="4"/>
  <c r="X86" i="4" l="1"/>
  <c r="E87" i="4" l="1"/>
  <c r="D87" i="4"/>
  <c r="K87" i="4" s="1"/>
  <c r="C87" i="4" l="1"/>
  <c r="N87" i="4" s="1"/>
  <c r="P87" i="4" l="1"/>
  <c r="V87" i="4"/>
  <c r="B87" i="4"/>
  <c r="Q88" i="4" s="1"/>
  <c r="M88" i="4" l="1"/>
  <c r="R87" i="4"/>
  <c r="L87" i="4"/>
  <c r="S88" i="4" s="1"/>
  <c r="T88" i="4" s="1"/>
  <c r="I87" i="4"/>
  <c r="H87" i="4"/>
  <c r="X87" i="4" l="1"/>
  <c r="D88" i="4" l="1"/>
  <c r="K88" i="4" s="1"/>
  <c r="E88" i="4"/>
  <c r="C88" i="4" l="1"/>
  <c r="N88" i="4" s="1"/>
  <c r="P88" i="4" l="1"/>
  <c r="V88" i="4"/>
  <c r="B88" i="4"/>
  <c r="Q89" i="4" s="1"/>
  <c r="M89" i="4" l="1"/>
  <c r="R88" i="4"/>
  <c r="H88" i="4"/>
  <c r="I88" i="4"/>
  <c r="L88" i="4"/>
  <c r="S89" i="4" s="1"/>
  <c r="T89" i="4" s="1"/>
  <c r="X88" i="4" l="1"/>
  <c r="E89" i="4" l="1"/>
  <c r="D89" i="4"/>
  <c r="K89" i="4" s="1"/>
  <c r="C89" i="4" l="1"/>
  <c r="N89" i="4" s="1"/>
  <c r="P89" i="4" l="1"/>
  <c r="V89" i="4"/>
  <c r="B89" i="4"/>
  <c r="Q90" i="4" s="1"/>
  <c r="M90" i="4" l="1"/>
  <c r="R89" i="4"/>
  <c r="L89" i="4"/>
  <c r="S90" i="4" s="1"/>
  <c r="T90" i="4" s="1"/>
  <c r="I89" i="4"/>
  <c r="H89" i="4"/>
  <c r="X89" i="4" l="1"/>
  <c r="D90" i="4" l="1"/>
  <c r="K90" i="4" s="1"/>
  <c r="E90" i="4"/>
  <c r="C90" i="4" l="1"/>
  <c r="N90" i="4" s="1"/>
  <c r="P90" i="4" l="1"/>
  <c r="V90" i="4"/>
  <c r="B90" i="4"/>
  <c r="Q91" i="4" l="1"/>
  <c r="M91" i="4"/>
  <c r="R90" i="4"/>
  <c r="I90" i="4"/>
  <c r="L90" i="4"/>
  <c r="S91" i="4" s="1"/>
  <c r="T91" i="4" s="1"/>
  <c r="H90" i="4"/>
  <c r="X90" i="4" l="1"/>
  <c r="D91" i="4" l="1"/>
  <c r="K91" i="4" s="1"/>
  <c r="E91" i="4"/>
  <c r="C91" i="4" l="1"/>
  <c r="N91" i="4" s="1"/>
  <c r="P91" i="4" l="1"/>
  <c r="V91" i="4"/>
  <c r="B91" i="4"/>
  <c r="X91" i="4" l="1"/>
  <c r="Q92" i="4"/>
  <c r="I91" i="4"/>
  <c r="H91" i="4"/>
  <c r="L91" i="4"/>
  <c r="S92" i="4" s="1"/>
  <c r="M92" i="4" l="1"/>
  <c r="T92" i="4"/>
  <c r="R91" i="4"/>
  <c r="D92" i="4"/>
  <c r="E92" i="4"/>
  <c r="K92" i="4" l="1"/>
  <c r="C92" i="4"/>
  <c r="N92" i="4" s="1"/>
  <c r="P92" i="4" l="1"/>
  <c r="V92" i="4"/>
  <c r="B92" i="4"/>
  <c r="Q93" i="4" l="1"/>
  <c r="M93" i="4"/>
  <c r="R92" i="4"/>
  <c r="H92" i="4"/>
  <c r="I92" i="4"/>
  <c r="L92" i="4"/>
  <c r="S93" i="4" s="1"/>
  <c r="T93" i="4" s="1"/>
  <c r="X92" i="4" l="1"/>
  <c r="E93" i="4" l="1"/>
  <c r="D93" i="4"/>
  <c r="K93" i="4" s="1"/>
  <c r="C93" i="4" l="1"/>
  <c r="N93" i="4" s="1"/>
  <c r="P93" i="4" l="1"/>
  <c r="V93" i="4"/>
  <c r="B93" i="4"/>
  <c r="Q94" i="4" s="1"/>
  <c r="M94" i="4" l="1"/>
  <c r="R93" i="4"/>
  <c r="I93" i="4"/>
  <c r="L93" i="4"/>
  <c r="S94" i="4" s="1"/>
  <c r="T94" i="4" s="1"/>
  <c r="H93" i="4"/>
  <c r="X93" i="4" l="1"/>
  <c r="E94" i="4" l="1"/>
  <c r="D94" i="4"/>
  <c r="K94" i="4" s="1"/>
  <c r="C94" i="4" l="1"/>
  <c r="N94" i="4" s="1"/>
  <c r="P94" i="4" l="1"/>
  <c r="V94" i="4"/>
  <c r="B94" i="4"/>
  <c r="Q95" i="4" l="1"/>
  <c r="M95" i="4"/>
  <c r="R94" i="4"/>
  <c r="I94" i="4"/>
  <c r="H94" i="4"/>
  <c r="L94" i="4"/>
  <c r="S95" i="4" s="1"/>
  <c r="T95" i="4" s="1"/>
  <c r="X94" i="4" l="1"/>
  <c r="E95" i="4" l="1"/>
  <c r="D95" i="4"/>
  <c r="K95" i="4" s="1"/>
  <c r="C95" i="4" l="1"/>
  <c r="N95" i="4" s="1"/>
  <c r="P95" i="4" l="1"/>
  <c r="V95" i="4"/>
  <c r="B95" i="4"/>
  <c r="Q96" i="4" s="1"/>
  <c r="M96" i="4" l="1"/>
  <c r="R95" i="4"/>
  <c r="H95" i="4"/>
  <c r="I95" i="4"/>
  <c r="L95" i="4"/>
  <c r="S96" i="4" s="1"/>
  <c r="T96" i="4" s="1"/>
  <c r="X95" i="4" l="1"/>
  <c r="D96" i="4" l="1"/>
  <c r="K96" i="4" s="1"/>
  <c r="E96" i="4"/>
  <c r="C96" i="4" l="1"/>
  <c r="N96" i="4" s="1"/>
  <c r="P96" i="4" l="1"/>
  <c r="V96" i="4"/>
  <c r="B96" i="4"/>
  <c r="Q97" i="4" s="1"/>
  <c r="M97" i="4" l="1"/>
  <c r="R96" i="4"/>
  <c r="L96" i="4"/>
  <c r="S97" i="4" s="1"/>
  <c r="T97" i="4" s="1"/>
  <c r="H96" i="4"/>
  <c r="I96" i="4"/>
  <c r="X96" i="4" l="1"/>
  <c r="D97" i="4" l="1"/>
  <c r="K97" i="4" s="1"/>
  <c r="E97" i="4"/>
  <c r="C97" i="4" l="1"/>
  <c r="N97" i="4" s="1"/>
  <c r="P97" i="4" l="1"/>
  <c r="V97" i="4"/>
  <c r="B97" i="4"/>
  <c r="Q98" i="4" l="1"/>
  <c r="M98" i="4"/>
  <c r="R97" i="4"/>
  <c r="I97" i="4"/>
  <c r="H97" i="4"/>
  <c r="L97" i="4"/>
  <c r="S98" i="4" s="1"/>
  <c r="T98" i="4" s="1"/>
  <c r="X97" i="4" l="1"/>
  <c r="D98" i="4" l="1"/>
  <c r="K98" i="4" s="1"/>
  <c r="E98" i="4"/>
  <c r="C98" i="4" l="1"/>
  <c r="N98" i="4" s="1"/>
  <c r="P98" i="4" l="1"/>
  <c r="V98" i="4"/>
  <c r="B98" i="4"/>
  <c r="Q99" i="4" s="1"/>
  <c r="M99" i="4" l="1"/>
  <c r="R98" i="4"/>
  <c r="H98" i="4"/>
  <c r="I98" i="4"/>
  <c r="L98" i="4"/>
  <c r="S99" i="4" s="1"/>
  <c r="T99" i="4" s="1"/>
  <c r="X98" i="4" l="1"/>
  <c r="D99" i="4" l="1"/>
  <c r="K99" i="4" s="1"/>
  <c r="E99" i="4"/>
  <c r="C99" i="4" l="1"/>
  <c r="N99" i="4" s="1"/>
  <c r="P99" i="4" l="1"/>
  <c r="V99" i="4"/>
  <c r="B99" i="4"/>
  <c r="Q100" i="4" s="1"/>
  <c r="M100" i="4" l="1"/>
  <c r="R99" i="4"/>
  <c r="L99" i="4"/>
  <c r="S100" i="4" s="1"/>
  <c r="T100" i="4" s="1"/>
  <c r="I99" i="4"/>
  <c r="H99" i="4"/>
  <c r="X99" i="4" l="1"/>
  <c r="D100" i="4" l="1"/>
  <c r="K100" i="4" s="1"/>
  <c r="E100" i="4"/>
  <c r="C100" i="4" l="1"/>
  <c r="N100" i="4" s="1"/>
  <c r="P100" i="4" l="1"/>
  <c r="V100" i="4"/>
  <c r="B100" i="4"/>
  <c r="Q101" i="4" l="1"/>
  <c r="M101" i="4"/>
  <c r="R100" i="4"/>
  <c r="I100" i="4"/>
  <c r="H100" i="4"/>
  <c r="L100" i="4"/>
  <c r="S101" i="4" s="1"/>
  <c r="T101" i="4" s="1"/>
  <c r="X100" i="4" l="1"/>
  <c r="E101" i="4" l="1"/>
  <c r="D101" i="4"/>
  <c r="K101" i="4" s="1"/>
  <c r="C101" i="4" l="1"/>
  <c r="N101" i="4" s="1"/>
  <c r="P101" i="4" l="1"/>
  <c r="V101" i="4"/>
  <c r="B101" i="4"/>
  <c r="Q102" i="4" l="1"/>
  <c r="M102" i="4"/>
  <c r="R101" i="4"/>
  <c r="L101" i="4"/>
  <c r="S102" i="4" s="1"/>
  <c r="T102" i="4" s="1"/>
  <c r="H101" i="4"/>
  <c r="I101" i="4"/>
  <c r="X101" i="4" l="1"/>
  <c r="E102" i="4" l="1"/>
  <c r="D102" i="4"/>
  <c r="K102" i="4" s="1"/>
  <c r="C102" i="4" l="1"/>
  <c r="N102" i="4" s="1"/>
  <c r="P102" i="4" l="1"/>
  <c r="V102" i="4"/>
  <c r="B102" i="4"/>
  <c r="Q103" i="4" s="1"/>
  <c r="M103" i="4" l="1"/>
  <c r="R102" i="4"/>
  <c r="I102" i="4"/>
  <c r="H102" i="4"/>
  <c r="L102" i="4"/>
  <c r="S103" i="4" s="1"/>
  <c r="T103" i="4" s="1"/>
  <c r="X102" i="4" l="1"/>
  <c r="E103" i="4" l="1"/>
  <c r="D103" i="4"/>
  <c r="K103" i="4" s="1"/>
  <c r="C103" i="4" l="1"/>
  <c r="N103" i="4" s="1"/>
  <c r="P103" i="4" l="1"/>
  <c r="V103" i="4"/>
  <c r="B103" i="4"/>
  <c r="Q104" i="4" s="1"/>
  <c r="M104" i="4" l="1"/>
  <c r="R103" i="4"/>
  <c r="H103" i="4"/>
  <c r="I103" i="4"/>
  <c r="L103" i="4"/>
  <c r="S104" i="4" s="1"/>
  <c r="T104" i="4" s="1"/>
  <c r="X103" i="4" l="1"/>
  <c r="D104" i="4" l="1"/>
  <c r="K104" i="4" s="1"/>
  <c r="E104" i="4"/>
  <c r="C104" i="4" l="1"/>
  <c r="N104" i="4" s="1"/>
  <c r="P104" i="4" l="1"/>
  <c r="V104" i="4"/>
  <c r="B104" i="4"/>
  <c r="Q105" i="4" s="1"/>
  <c r="M105" i="4" l="1"/>
  <c r="R104" i="4"/>
  <c r="H104" i="4"/>
  <c r="I104" i="4"/>
  <c r="L104" i="4"/>
  <c r="S105" i="4" s="1"/>
  <c r="T105" i="4" s="1"/>
  <c r="X104" i="4" l="1"/>
  <c r="E105" i="4" l="1"/>
  <c r="D105" i="4"/>
  <c r="K105" i="4" s="1"/>
  <c r="C105" i="4" l="1"/>
  <c r="N105" i="4" s="1"/>
  <c r="P105" i="4" l="1"/>
  <c r="V105" i="4"/>
  <c r="B105" i="4"/>
  <c r="Q106" i="4" s="1"/>
  <c r="M106" i="4" l="1"/>
  <c r="R105" i="4"/>
  <c r="L105" i="4"/>
  <c r="S106" i="4" s="1"/>
  <c r="T106" i="4" s="1"/>
  <c r="H105" i="4"/>
  <c r="I105" i="4"/>
  <c r="X105" i="4" l="1"/>
  <c r="D106" i="4" l="1"/>
  <c r="K106" i="4" s="1"/>
  <c r="E106" i="4"/>
  <c r="C106" i="4" l="1"/>
  <c r="N106" i="4" s="1"/>
  <c r="P106" i="4" l="1"/>
  <c r="V106" i="4"/>
  <c r="B106" i="4"/>
  <c r="Q107" i="4" s="1"/>
  <c r="M107" i="4" l="1"/>
  <c r="R106" i="4"/>
  <c r="H106" i="4"/>
  <c r="I106" i="4"/>
  <c r="L106" i="4"/>
  <c r="S107" i="4" s="1"/>
  <c r="T107" i="4" s="1"/>
  <c r="X106" i="4" l="1"/>
  <c r="D107" i="4" l="1"/>
  <c r="K107" i="4" s="1"/>
  <c r="E107" i="4"/>
  <c r="C107" i="4" l="1"/>
  <c r="N107" i="4" s="1"/>
  <c r="P107" i="4" l="1"/>
  <c r="V107" i="4"/>
  <c r="B107" i="4"/>
  <c r="Q108" i="4" s="1"/>
  <c r="M108" i="4" l="1"/>
  <c r="R107" i="4"/>
  <c r="I107" i="4"/>
  <c r="L107" i="4"/>
  <c r="S108" i="4" s="1"/>
  <c r="T108" i="4" s="1"/>
  <c r="H107" i="4"/>
  <c r="X107" i="4" l="1"/>
  <c r="D108" i="4" l="1"/>
  <c r="K108" i="4" s="1"/>
  <c r="E108" i="4"/>
  <c r="C108" i="4" l="1"/>
  <c r="N108" i="4" s="1"/>
  <c r="P108" i="4" l="1"/>
  <c r="V108" i="4"/>
  <c r="B108" i="4"/>
  <c r="Q109" i="4" s="1"/>
  <c r="M109" i="4" l="1"/>
  <c r="R108" i="4"/>
  <c r="I108" i="4"/>
  <c r="H108" i="4"/>
  <c r="L108" i="4"/>
  <c r="S109" i="4" s="1"/>
  <c r="T109" i="4" s="1"/>
  <c r="X108" i="4" l="1"/>
  <c r="E109" i="4" l="1"/>
  <c r="D109" i="4"/>
  <c r="K109" i="4" s="1"/>
  <c r="C109" i="4" l="1"/>
  <c r="N109" i="4" s="1"/>
  <c r="P109" i="4" l="1"/>
  <c r="V109" i="4"/>
  <c r="B109" i="4"/>
  <c r="Q110" i="4" s="1"/>
  <c r="M110" i="4" l="1"/>
  <c r="R109" i="4"/>
  <c r="L109" i="4"/>
  <c r="S110" i="4" s="1"/>
  <c r="T110" i="4" s="1"/>
  <c r="H109" i="4"/>
  <c r="I109" i="4"/>
  <c r="X109" i="4" l="1"/>
  <c r="E110" i="4" l="1"/>
  <c r="D110" i="4"/>
  <c r="K110" i="4" s="1"/>
  <c r="C110" i="4" l="1"/>
  <c r="N110" i="4" s="1"/>
  <c r="P110" i="4" l="1"/>
  <c r="V110" i="4"/>
  <c r="B110" i="4"/>
  <c r="Q111" i="4" s="1"/>
  <c r="M111" i="4" l="1"/>
  <c r="R110" i="4"/>
  <c r="L110" i="4"/>
  <c r="S111" i="4" s="1"/>
  <c r="T111" i="4" s="1"/>
  <c r="I110" i="4"/>
  <c r="H110" i="4"/>
  <c r="X110" i="4" l="1"/>
  <c r="E111" i="4" l="1"/>
  <c r="D111" i="4"/>
  <c r="K111" i="4" s="1"/>
  <c r="C111" i="4" l="1"/>
  <c r="N111" i="4" s="1"/>
  <c r="P111" i="4" l="1"/>
  <c r="V111" i="4"/>
  <c r="B111" i="4"/>
  <c r="Q112" i="4" s="1"/>
  <c r="M112" i="4" l="1"/>
  <c r="R111" i="4"/>
  <c r="L111" i="4"/>
  <c r="S112" i="4" s="1"/>
  <c r="T112" i="4" s="1"/>
  <c r="I111" i="4"/>
  <c r="H111" i="4"/>
  <c r="X111" i="4" l="1"/>
  <c r="E112" i="4" l="1"/>
  <c r="D112" i="4"/>
  <c r="K112" i="4" s="1"/>
  <c r="C112" i="4" l="1"/>
  <c r="N112" i="4" s="1"/>
  <c r="P112" i="4" l="1"/>
  <c r="V112" i="4"/>
  <c r="B112" i="4"/>
  <c r="Q113" i="4" s="1"/>
  <c r="M113" i="4" l="1"/>
  <c r="R112" i="4"/>
  <c r="L112" i="4"/>
  <c r="S113" i="4" s="1"/>
  <c r="T113" i="4" s="1"/>
  <c r="H112" i="4"/>
  <c r="I112" i="4"/>
  <c r="X112" i="4" l="1"/>
  <c r="E113" i="4" l="1"/>
  <c r="D113" i="4"/>
  <c r="K113" i="4" s="1"/>
  <c r="C113" i="4" l="1"/>
  <c r="N113" i="4" s="1"/>
  <c r="P113" i="4" l="1"/>
  <c r="V113" i="4"/>
  <c r="B113" i="4"/>
  <c r="Q114" i="4" l="1"/>
  <c r="H113" i="4"/>
  <c r="I113" i="4"/>
  <c r="L113" i="4"/>
  <c r="S114" i="4" s="1"/>
  <c r="X113" i="4"/>
  <c r="M114" i="4" l="1"/>
  <c r="T114" i="4"/>
  <c r="R113" i="4"/>
  <c r="D114" i="4"/>
  <c r="K114" i="4" s="1"/>
  <c r="E114" i="4"/>
  <c r="C114" i="4" l="1"/>
  <c r="N114" i="4" s="1"/>
  <c r="P114" i="4" l="1"/>
  <c r="V114" i="4"/>
  <c r="B114" i="4"/>
  <c r="Q115" i="4" s="1"/>
  <c r="M115" i="4" l="1"/>
  <c r="R114" i="4"/>
  <c r="I114" i="4"/>
  <c r="H114" i="4"/>
  <c r="L114" i="4"/>
  <c r="S115" i="4" s="1"/>
  <c r="T115" i="4" s="1"/>
  <c r="X114" i="4" l="1"/>
  <c r="D115" i="4" l="1"/>
  <c r="K115" i="4" s="1"/>
  <c r="E115" i="4"/>
  <c r="C115" i="4" l="1"/>
  <c r="N115" i="4" s="1"/>
  <c r="P115" i="4" l="1"/>
  <c r="V115" i="4"/>
  <c r="B115" i="4"/>
  <c r="X115" i="4" l="1"/>
  <c r="Q116" i="4"/>
  <c r="H115" i="4"/>
  <c r="I115" i="4"/>
  <c r="L115" i="4"/>
  <c r="S116" i="4" s="1"/>
  <c r="M116" i="4" l="1"/>
  <c r="T116" i="4"/>
  <c r="R115" i="4"/>
  <c r="D116" i="4"/>
  <c r="E116" i="4"/>
  <c r="K116" i="4" l="1"/>
  <c r="C116" i="4"/>
  <c r="N116" i="4" s="1"/>
  <c r="P116" i="4" l="1"/>
  <c r="V116" i="4"/>
  <c r="B116" i="4"/>
  <c r="Q117" i="4" s="1"/>
  <c r="M117" i="4" l="1"/>
  <c r="R116" i="4"/>
  <c r="I116" i="4"/>
  <c r="H116" i="4"/>
  <c r="L116" i="4"/>
  <c r="S117" i="4" s="1"/>
  <c r="T117" i="4" s="1"/>
  <c r="X116" i="4" l="1"/>
  <c r="E117" i="4" l="1"/>
  <c r="D117" i="4"/>
  <c r="K117" i="4" s="1"/>
  <c r="C117" i="4" l="1"/>
  <c r="N117" i="4" s="1"/>
  <c r="P117" i="4" l="1"/>
  <c r="V117" i="4"/>
  <c r="B117" i="4"/>
  <c r="Q118" i="4" s="1"/>
  <c r="M118" i="4" l="1"/>
  <c r="R117" i="4"/>
  <c r="L117" i="4"/>
  <c r="S118" i="4" s="1"/>
  <c r="T118" i="4" s="1"/>
  <c r="H117" i="4"/>
  <c r="I117" i="4"/>
  <c r="X117" i="4" l="1"/>
  <c r="E118" i="4" l="1"/>
  <c r="D118" i="4"/>
  <c r="K118" i="4" s="1"/>
  <c r="C118" i="4" l="1"/>
  <c r="N118" i="4" s="1"/>
  <c r="P118" i="4" l="1"/>
  <c r="V118" i="4"/>
  <c r="B118" i="4"/>
  <c r="Q119" i="4" s="1"/>
  <c r="M119" i="4" l="1"/>
  <c r="R118" i="4"/>
  <c r="L118" i="4"/>
  <c r="S119" i="4" s="1"/>
  <c r="T119" i="4" s="1"/>
  <c r="H118" i="4"/>
  <c r="I118" i="4"/>
  <c r="X118" i="4" l="1"/>
  <c r="E119" i="4" l="1"/>
  <c r="D119" i="4"/>
  <c r="K119" i="4" s="1"/>
  <c r="C119" i="4" l="1"/>
  <c r="N119" i="4" s="1"/>
  <c r="P119" i="4" l="1"/>
  <c r="V119" i="4"/>
  <c r="B119" i="4"/>
  <c r="Q120" i="4" s="1"/>
  <c r="M120" i="4" l="1"/>
  <c r="R119" i="4"/>
  <c r="H119" i="4"/>
  <c r="I119" i="4"/>
  <c r="L119" i="4"/>
  <c r="S120" i="4" s="1"/>
  <c r="T120" i="4" s="1"/>
  <c r="X119" i="4" l="1"/>
  <c r="D120" i="4" l="1"/>
  <c r="K120" i="4" s="1"/>
  <c r="E120" i="4"/>
  <c r="C120" i="4" l="1"/>
  <c r="N120" i="4" s="1"/>
  <c r="P120" i="4" l="1"/>
  <c r="V120" i="4"/>
  <c r="B120" i="4"/>
  <c r="Q121" i="4" s="1"/>
  <c r="M121" i="4" l="1"/>
  <c r="R120" i="4"/>
  <c r="H120" i="4"/>
  <c r="L120" i="4"/>
  <c r="S121" i="4" s="1"/>
  <c r="T121" i="4" s="1"/>
  <c r="I120" i="4"/>
  <c r="X120" i="4" l="1"/>
  <c r="E121" i="4" l="1"/>
  <c r="D121" i="4"/>
  <c r="K121" i="4" s="1"/>
  <c r="C121" i="4" l="1"/>
  <c r="N121" i="4" s="1"/>
  <c r="P121" i="4" l="1"/>
  <c r="V121" i="4"/>
  <c r="B121" i="4"/>
  <c r="Q122" i="4" s="1"/>
  <c r="M122" i="4" l="1"/>
  <c r="R121" i="4"/>
  <c r="I121" i="4"/>
  <c r="L121" i="4"/>
  <c r="S122" i="4" s="1"/>
  <c r="T122" i="4" s="1"/>
  <c r="H121" i="4"/>
  <c r="X121" i="4" l="1"/>
  <c r="D122" i="4" l="1"/>
  <c r="K122" i="4" s="1"/>
  <c r="E122" i="4"/>
  <c r="C122" i="4" l="1"/>
  <c r="N122" i="4" s="1"/>
  <c r="P122" i="4" l="1"/>
  <c r="V122" i="4"/>
  <c r="B122" i="4"/>
  <c r="Q123" i="4" s="1"/>
  <c r="M123" i="4" l="1"/>
  <c r="R122" i="4"/>
  <c r="I122" i="4"/>
  <c r="H122" i="4"/>
  <c r="L122" i="4"/>
  <c r="S123" i="4" s="1"/>
  <c r="T123" i="4" s="1"/>
  <c r="X122" i="4" l="1"/>
  <c r="D123" i="4" l="1"/>
  <c r="K123" i="4" s="1"/>
  <c r="E123" i="4"/>
  <c r="C123" i="4" l="1"/>
  <c r="N123" i="4" s="1"/>
  <c r="P123" i="4" l="1"/>
  <c r="V123" i="4"/>
  <c r="B123" i="4"/>
  <c r="Q124" i="4" s="1"/>
  <c r="M124" i="4" l="1"/>
  <c r="R123" i="4"/>
  <c r="H123" i="4"/>
  <c r="I123" i="4"/>
  <c r="L123" i="4"/>
  <c r="S124" i="4" s="1"/>
  <c r="T124" i="4" s="1"/>
  <c r="X123" i="4" l="1"/>
  <c r="D124" i="4" l="1"/>
  <c r="K124" i="4" s="1"/>
  <c r="E124" i="4"/>
  <c r="C124" i="4" l="1"/>
  <c r="N124" i="4" s="1"/>
  <c r="P124" i="4" l="1"/>
  <c r="V124" i="4"/>
  <c r="B124" i="4"/>
  <c r="Q125" i="4" s="1"/>
  <c r="M125" i="4" l="1"/>
  <c r="R124" i="4"/>
  <c r="I124" i="4"/>
  <c r="H124" i="4"/>
  <c r="L124" i="4"/>
  <c r="S125" i="4" s="1"/>
  <c r="T125" i="4" s="1"/>
  <c r="X124" i="4" l="1"/>
  <c r="E125" i="4" l="1"/>
  <c r="D125" i="4"/>
  <c r="K125" i="4" s="1"/>
  <c r="C125" i="4" l="1"/>
  <c r="N125" i="4" s="1"/>
  <c r="P125" i="4" l="1"/>
  <c r="V125" i="4"/>
  <c r="B125" i="4"/>
  <c r="Q126" i="4" s="1"/>
  <c r="M126" i="4" l="1"/>
  <c r="R125" i="4"/>
  <c r="L125" i="4"/>
  <c r="S126" i="4" s="1"/>
  <c r="T126" i="4" s="1"/>
  <c r="H125" i="4"/>
  <c r="I125" i="4"/>
  <c r="X125" i="4" l="1"/>
  <c r="E126" i="4" l="1"/>
  <c r="D126" i="4"/>
  <c r="K126" i="4" s="1"/>
  <c r="C126" i="4" l="1"/>
  <c r="N126" i="4" s="1"/>
  <c r="P126" i="4" l="1"/>
  <c r="V126" i="4"/>
  <c r="B126" i="4"/>
  <c r="Q127" i="4" l="1"/>
  <c r="M127" i="4"/>
  <c r="R126" i="4"/>
  <c r="L126" i="4"/>
  <c r="S127" i="4" s="1"/>
  <c r="T127" i="4" s="1"/>
  <c r="H126" i="4"/>
  <c r="I126" i="4"/>
  <c r="X126" i="4" l="1"/>
  <c r="E127" i="4" l="1"/>
  <c r="D127" i="4"/>
  <c r="K127" i="4" s="1"/>
  <c r="C127" i="4" l="1"/>
  <c r="N127" i="4" s="1"/>
  <c r="P127" i="4" l="1"/>
  <c r="V127" i="4"/>
  <c r="B127" i="4"/>
  <c r="Q128" i="4" s="1"/>
  <c r="M128" i="4" l="1"/>
  <c r="R127" i="4"/>
  <c r="H127" i="4"/>
  <c r="L127" i="4"/>
  <c r="S128" i="4" s="1"/>
  <c r="T128" i="4" s="1"/>
  <c r="I127" i="4"/>
  <c r="X127" i="4" l="1"/>
  <c r="D128" i="4" l="1"/>
  <c r="K128" i="4" s="1"/>
  <c r="E128" i="4"/>
  <c r="C128" i="4" l="1"/>
  <c r="N128" i="4" s="1"/>
  <c r="P128" i="4" l="1"/>
  <c r="V128" i="4"/>
  <c r="B128" i="4"/>
  <c r="Q129" i="4" l="1"/>
  <c r="M129" i="4"/>
  <c r="R128" i="4"/>
  <c r="H128" i="4"/>
  <c r="I128" i="4"/>
  <c r="L128" i="4"/>
  <c r="S129" i="4" s="1"/>
  <c r="T129" i="4" s="1"/>
  <c r="X128" i="4" l="1"/>
  <c r="D129" i="4" l="1"/>
  <c r="K129" i="4" s="1"/>
  <c r="E129" i="4"/>
  <c r="C129" i="4" l="1"/>
  <c r="N129" i="4" s="1"/>
  <c r="P129" i="4" l="1"/>
  <c r="V129" i="4"/>
  <c r="B129" i="4"/>
  <c r="Q130" i="4" s="1"/>
  <c r="M130" i="4" l="1"/>
  <c r="R129" i="4"/>
  <c r="H129" i="4"/>
  <c r="L129" i="4"/>
  <c r="S130" i="4" s="1"/>
  <c r="T130" i="4" s="1"/>
  <c r="I129" i="4"/>
  <c r="X129" i="4" l="1"/>
  <c r="D130" i="4" l="1"/>
  <c r="K130" i="4" s="1"/>
  <c r="E130" i="4"/>
  <c r="C130" i="4" l="1"/>
  <c r="N130" i="4" s="1"/>
  <c r="P130" i="4" l="1"/>
  <c r="V130" i="4"/>
  <c r="B130" i="4"/>
  <c r="X130" i="4" l="1"/>
  <c r="Q131" i="4"/>
  <c r="I130" i="4"/>
  <c r="L130" i="4"/>
  <c r="S131" i="4" s="1"/>
  <c r="H130" i="4"/>
  <c r="M131" i="4" l="1"/>
  <c r="T131" i="4"/>
  <c r="R130" i="4"/>
  <c r="D131" i="4"/>
  <c r="E131" i="4"/>
  <c r="K131" i="4" l="1"/>
  <c r="C131" i="4"/>
  <c r="N131" i="4" s="1"/>
  <c r="P131" i="4" l="1"/>
  <c r="V131" i="4"/>
  <c r="B131" i="4"/>
  <c r="X131" i="4" l="1"/>
  <c r="Q132" i="4"/>
  <c r="I131" i="4"/>
  <c r="H131" i="4"/>
  <c r="L131" i="4"/>
  <c r="S132" i="4" s="1"/>
  <c r="M132" i="4" l="1"/>
  <c r="T132" i="4"/>
  <c r="R131" i="4"/>
  <c r="D132" i="4"/>
  <c r="E132" i="4"/>
  <c r="K132" i="4" l="1"/>
  <c r="C132" i="4"/>
  <c r="N132" i="4" s="1"/>
  <c r="P132" i="4" l="1"/>
  <c r="V132" i="4"/>
  <c r="B132" i="4"/>
  <c r="Q133" i="4" s="1"/>
  <c r="R132" i="4" l="1"/>
  <c r="M133" i="4"/>
  <c r="I132" i="4"/>
  <c r="H132" i="4"/>
  <c r="L132" i="4"/>
  <c r="S133" i="4" s="1"/>
  <c r="T133" i="4" s="1"/>
  <c r="X132" i="4" l="1"/>
  <c r="E133" i="4" l="1"/>
  <c r="D133" i="4"/>
  <c r="K133" i="4" s="1"/>
  <c r="C133" i="4" l="1"/>
  <c r="N133" i="4" s="1"/>
  <c r="P133" i="4" l="1"/>
  <c r="V133" i="4"/>
  <c r="B133" i="4"/>
  <c r="Q134" i="4" s="1"/>
  <c r="M134" i="4" l="1"/>
  <c r="R133" i="4"/>
  <c r="I133" i="4"/>
  <c r="H133" i="4"/>
  <c r="L133" i="4"/>
  <c r="S134" i="4" s="1"/>
  <c r="T134" i="4" s="1"/>
  <c r="X133" i="4" l="1"/>
  <c r="E134" i="4" l="1"/>
  <c r="D134" i="4"/>
  <c r="K134" i="4" s="1"/>
  <c r="C134" i="4" l="1"/>
  <c r="N134" i="4" s="1"/>
  <c r="P134" i="4" l="1"/>
  <c r="V134" i="4"/>
  <c r="B134" i="4"/>
  <c r="Q135" i="4" s="1"/>
  <c r="M135" i="4" l="1"/>
  <c r="R134" i="4"/>
  <c r="H134" i="4"/>
  <c r="L134" i="4"/>
  <c r="S135" i="4" s="1"/>
  <c r="T135" i="4" s="1"/>
  <c r="I134" i="4"/>
  <c r="X134" i="4" l="1"/>
  <c r="E135" i="4" l="1"/>
  <c r="D135" i="4"/>
  <c r="K135" i="4" s="1"/>
  <c r="C135" i="4" l="1"/>
  <c r="N135" i="4" s="1"/>
  <c r="P135" i="4" l="1"/>
  <c r="V135" i="4"/>
  <c r="B135" i="4"/>
  <c r="Q136" i="4" s="1"/>
  <c r="M136" i="4" l="1"/>
  <c r="R135" i="4"/>
  <c r="L135" i="4"/>
  <c r="S136" i="4" s="1"/>
  <c r="T136" i="4" s="1"/>
  <c r="H135" i="4"/>
  <c r="I135" i="4"/>
  <c r="X135" i="4" l="1"/>
  <c r="D136" i="4" l="1"/>
  <c r="K136" i="4" s="1"/>
  <c r="E136" i="4"/>
  <c r="C136" i="4" l="1"/>
  <c r="N136" i="4" s="1"/>
  <c r="P136" i="4" l="1"/>
  <c r="V136" i="4"/>
  <c r="B136" i="4"/>
  <c r="Q137" i="4" l="1"/>
  <c r="M137" i="4"/>
  <c r="R136" i="4"/>
  <c r="L136" i="4"/>
  <c r="S137" i="4" s="1"/>
  <c r="T137" i="4" s="1"/>
  <c r="I136" i="4"/>
  <c r="H136" i="4"/>
  <c r="X136" i="4" l="1"/>
  <c r="D137" i="4" l="1"/>
  <c r="K137" i="4" s="1"/>
  <c r="E137" i="4"/>
  <c r="C137" i="4" l="1"/>
  <c r="N137" i="4" s="1"/>
  <c r="P137" i="4" l="1"/>
  <c r="V137" i="4"/>
  <c r="B137" i="4"/>
  <c r="Q138" i="4" s="1"/>
  <c r="M138" i="4" l="1"/>
  <c r="R137" i="4"/>
  <c r="H137" i="4"/>
  <c r="I137" i="4"/>
  <c r="L137" i="4"/>
  <c r="S138" i="4" s="1"/>
  <c r="T138" i="4" s="1"/>
  <c r="X137" i="4" l="1"/>
  <c r="D138" i="4" l="1"/>
  <c r="K138" i="4" s="1"/>
  <c r="E138" i="4"/>
  <c r="C138" i="4" l="1"/>
  <c r="N138" i="4" s="1"/>
  <c r="P138" i="4" l="1"/>
  <c r="V138" i="4"/>
  <c r="B138" i="4"/>
  <c r="Q139" i="4" l="1"/>
  <c r="M139" i="4"/>
  <c r="R138" i="4"/>
  <c r="H138" i="4"/>
  <c r="I138" i="4"/>
  <c r="L138" i="4"/>
  <c r="S139" i="4" s="1"/>
  <c r="T139" i="4" s="1"/>
  <c r="X138" i="4" l="1"/>
  <c r="D139" i="4" l="1"/>
  <c r="K139" i="4" s="1"/>
  <c r="E139" i="4"/>
  <c r="C139" i="4" l="1"/>
  <c r="N139" i="4" s="1"/>
  <c r="P139" i="4" l="1"/>
  <c r="V139" i="4"/>
  <c r="B139" i="4"/>
  <c r="Q140" i="4" s="1"/>
  <c r="M140" i="4" l="1"/>
  <c r="R139" i="4"/>
  <c r="H139" i="4"/>
  <c r="I139" i="4"/>
  <c r="L139" i="4"/>
  <c r="S140" i="4" s="1"/>
  <c r="T140" i="4" s="1"/>
  <c r="X139" i="4" l="1"/>
  <c r="D140" i="4" l="1"/>
  <c r="K140" i="4" s="1"/>
  <c r="E140" i="4"/>
  <c r="C140" i="4" l="1"/>
  <c r="N140" i="4" s="1"/>
  <c r="P140" i="4" l="1"/>
  <c r="V140" i="4"/>
  <c r="B140" i="4"/>
  <c r="Q141" i="4" s="1"/>
  <c r="M141" i="4" l="1"/>
  <c r="R140" i="4"/>
  <c r="H140" i="4"/>
  <c r="I140" i="4"/>
  <c r="L140" i="4"/>
  <c r="S141" i="4" s="1"/>
  <c r="T141" i="4" s="1"/>
  <c r="X140" i="4" l="1"/>
  <c r="D141" i="4" l="1"/>
  <c r="K141" i="4" s="1"/>
  <c r="E141" i="4"/>
  <c r="C141" i="4" l="1"/>
  <c r="N141" i="4" s="1"/>
  <c r="P141" i="4" l="1"/>
  <c r="V141" i="4"/>
  <c r="B141" i="4"/>
  <c r="Q142" i="4" s="1"/>
  <c r="M142" i="4" l="1"/>
  <c r="R141" i="4"/>
  <c r="I141" i="4"/>
  <c r="H141" i="4"/>
  <c r="L141" i="4"/>
  <c r="S142" i="4" s="1"/>
  <c r="T142" i="4" s="1"/>
  <c r="X141" i="4" l="1"/>
  <c r="E142" i="4" l="1"/>
  <c r="D142" i="4"/>
  <c r="K142" i="4" s="1"/>
  <c r="C142" i="4" l="1"/>
  <c r="N142" i="4" s="1"/>
  <c r="P142" i="4" l="1"/>
  <c r="V142" i="4"/>
  <c r="B142" i="4"/>
  <c r="Q143" i="4" s="1"/>
  <c r="M143" i="4" l="1"/>
  <c r="R142" i="4"/>
  <c r="H142" i="4"/>
  <c r="I142" i="4"/>
  <c r="L142" i="4"/>
  <c r="S143" i="4" s="1"/>
  <c r="T143" i="4" s="1"/>
  <c r="X142" i="4" l="1"/>
  <c r="E143" i="4" l="1"/>
  <c r="D143" i="4"/>
  <c r="K143" i="4" s="1"/>
  <c r="C143" i="4" l="1"/>
  <c r="N143" i="4" s="1"/>
  <c r="P143" i="4" l="1"/>
  <c r="V143" i="4"/>
  <c r="B143" i="4"/>
  <c r="Q144" i="4" l="1"/>
  <c r="M144" i="4"/>
  <c r="R143" i="4"/>
  <c r="H143" i="4"/>
  <c r="I143" i="4"/>
  <c r="L143" i="4"/>
  <c r="S144" i="4" s="1"/>
  <c r="T144" i="4" s="1"/>
  <c r="X143" i="4" l="1"/>
  <c r="E144" i="4" l="1"/>
  <c r="D144" i="4"/>
  <c r="K144" i="4" s="1"/>
  <c r="C144" i="4" l="1"/>
  <c r="N144" i="4" s="1"/>
  <c r="P144" i="4" l="1"/>
  <c r="V144" i="4"/>
  <c r="B144" i="4"/>
  <c r="Q145" i="4" s="1"/>
  <c r="M145" i="4" l="1"/>
  <c r="R144" i="4"/>
  <c r="H144" i="4"/>
  <c r="L144" i="4"/>
  <c r="S145" i="4" s="1"/>
  <c r="T145" i="4" s="1"/>
  <c r="I144" i="4"/>
  <c r="X144" i="4" l="1"/>
  <c r="D145" i="4" l="1"/>
  <c r="K145" i="4" s="1"/>
  <c r="E145" i="4"/>
  <c r="C145" i="4" l="1"/>
  <c r="N145" i="4" s="1"/>
  <c r="P145" i="4" l="1"/>
  <c r="V145" i="4"/>
  <c r="B145" i="4"/>
  <c r="Q146" i="4" s="1"/>
  <c r="M146" i="4" l="1"/>
  <c r="R145" i="4"/>
  <c r="I145" i="4"/>
  <c r="H145" i="4"/>
  <c r="L145" i="4"/>
  <c r="S146" i="4" s="1"/>
  <c r="T146" i="4" s="1"/>
  <c r="X145" i="4" l="1"/>
  <c r="D146" i="4" l="1"/>
  <c r="K146" i="4" s="1"/>
  <c r="E146" i="4"/>
  <c r="C146" i="4" l="1"/>
  <c r="N146" i="4" s="1"/>
  <c r="P146" i="4" l="1"/>
  <c r="V146" i="4"/>
  <c r="B146" i="4"/>
  <c r="Q147" i="4" s="1"/>
  <c r="M147" i="4" l="1"/>
  <c r="R146" i="4"/>
  <c r="I146" i="4"/>
  <c r="H146" i="4"/>
  <c r="L146" i="4"/>
  <c r="S147" i="4" s="1"/>
  <c r="T147" i="4" s="1"/>
  <c r="X146" i="4" l="1"/>
  <c r="D147" i="4" l="1"/>
  <c r="K147" i="4" s="1"/>
  <c r="E147" i="4"/>
  <c r="C147" i="4" l="1"/>
  <c r="N147" i="4" s="1"/>
  <c r="P147" i="4" l="1"/>
  <c r="V147" i="4"/>
  <c r="B147" i="4"/>
  <c r="Q148" i="4" s="1"/>
  <c r="M148" i="4" l="1"/>
  <c r="R147" i="4"/>
  <c r="H147" i="4"/>
  <c r="I147" i="4"/>
  <c r="L147" i="4"/>
  <c r="S148" i="4" s="1"/>
  <c r="T148" i="4" s="1"/>
  <c r="X147" i="4" l="1"/>
  <c r="D148" i="4" l="1"/>
  <c r="K148" i="4" s="1"/>
  <c r="E148" i="4"/>
  <c r="C148" i="4" l="1"/>
  <c r="N148" i="4" s="1"/>
  <c r="P148" i="4" l="1"/>
  <c r="V148" i="4"/>
  <c r="B148" i="4"/>
  <c r="Q149" i="4" s="1"/>
  <c r="M149" i="4" l="1"/>
  <c r="R148" i="4"/>
  <c r="H148" i="4"/>
  <c r="I148" i="4"/>
  <c r="L148" i="4"/>
  <c r="S149" i="4" s="1"/>
  <c r="T149" i="4" s="1"/>
  <c r="X148" i="4" l="1"/>
  <c r="D149" i="4" l="1"/>
  <c r="K149" i="4" s="1"/>
  <c r="E149" i="4"/>
  <c r="C149" i="4" l="1"/>
  <c r="N149" i="4" s="1"/>
  <c r="P149" i="4" l="1"/>
  <c r="V149" i="4"/>
  <c r="B149" i="4"/>
  <c r="Q150" i="4" s="1"/>
  <c r="M150" i="4" l="1"/>
  <c r="R149" i="4"/>
  <c r="I149" i="4"/>
  <c r="L149" i="4"/>
  <c r="S150" i="4" s="1"/>
  <c r="T150" i="4" s="1"/>
  <c r="H149" i="4"/>
  <c r="X149" i="4" l="1"/>
  <c r="E150" i="4" l="1"/>
  <c r="D150" i="4"/>
  <c r="K150" i="4" s="1"/>
  <c r="C150" i="4" l="1"/>
  <c r="N150" i="4" s="1"/>
  <c r="P150" i="4" l="1"/>
  <c r="V150" i="4"/>
  <c r="B150" i="4"/>
  <c r="Q151" i="4" l="1"/>
  <c r="M151" i="4"/>
  <c r="R150" i="4"/>
  <c r="I150" i="4"/>
  <c r="H150" i="4"/>
  <c r="L150" i="4"/>
  <c r="S151" i="4" s="1"/>
  <c r="T151" i="4" s="1"/>
  <c r="X150" i="4" l="1"/>
  <c r="E151" i="4" l="1"/>
  <c r="D151" i="4"/>
  <c r="K151" i="4" s="1"/>
  <c r="C151" i="4" l="1"/>
  <c r="N151" i="4" s="1"/>
  <c r="P151" i="4" l="1"/>
  <c r="V151" i="4"/>
  <c r="B151" i="4"/>
  <c r="Q152" i="4" s="1"/>
  <c r="M152" i="4" l="1"/>
  <c r="R151" i="4"/>
  <c r="I151" i="4"/>
  <c r="H151" i="4"/>
  <c r="L151" i="4"/>
  <c r="S152" i="4" s="1"/>
  <c r="T152" i="4" s="1"/>
  <c r="X151" i="4" l="1"/>
  <c r="E152" i="4" l="1"/>
  <c r="D152" i="4"/>
  <c r="K152" i="4" s="1"/>
  <c r="C152" i="4" l="1"/>
  <c r="N152" i="4" s="1"/>
  <c r="P152" i="4" l="1"/>
  <c r="V152" i="4"/>
  <c r="B152" i="4"/>
  <c r="Q153" i="4" s="1"/>
  <c r="M153" i="4" l="1"/>
  <c r="R152" i="4"/>
  <c r="H152" i="4"/>
  <c r="I152" i="4"/>
  <c r="L152" i="4"/>
  <c r="S153" i="4" s="1"/>
  <c r="T153" i="4" s="1"/>
  <c r="X152" i="4" l="1"/>
  <c r="E153" i="4" l="1"/>
  <c r="D153" i="4"/>
  <c r="K153" i="4" s="1"/>
  <c r="C153" i="4" l="1"/>
  <c r="N153" i="4" s="1"/>
  <c r="P153" i="4" l="1"/>
  <c r="V153" i="4"/>
  <c r="B153" i="4"/>
  <c r="Q154" i="4" l="1"/>
  <c r="M154" i="4"/>
  <c r="R153" i="4"/>
  <c r="L153" i="4"/>
  <c r="S154" i="4" s="1"/>
  <c r="T154" i="4" s="1"/>
  <c r="H153" i="4"/>
  <c r="I153" i="4"/>
  <c r="X153" i="4" l="1"/>
  <c r="E154" i="4" l="1"/>
  <c r="D154" i="4"/>
  <c r="K154" i="4" s="1"/>
  <c r="C154" i="4" l="1"/>
  <c r="N154" i="4" s="1"/>
  <c r="P154" i="4" l="1"/>
  <c r="V154" i="4"/>
  <c r="B154" i="4"/>
  <c r="X154" i="4" l="1"/>
  <c r="Q155" i="4"/>
  <c r="L154" i="4"/>
  <c r="S155" i="4" s="1"/>
  <c r="I154" i="4"/>
  <c r="H154" i="4"/>
  <c r="M155" i="4" l="1"/>
  <c r="T155" i="4"/>
  <c r="R154" i="4"/>
  <c r="D155" i="4"/>
  <c r="E155" i="4"/>
  <c r="K155" i="4" l="1"/>
  <c r="C155" i="4"/>
  <c r="N155" i="4" s="1"/>
  <c r="P155" i="4" l="1"/>
  <c r="V155" i="4"/>
  <c r="B155" i="4"/>
  <c r="Q156" i="4" s="1"/>
  <c r="M156" i="4" l="1"/>
  <c r="R155" i="4"/>
  <c r="I155" i="4"/>
  <c r="L155" i="4"/>
  <c r="S156" i="4" s="1"/>
  <c r="T156" i="4" s="1"/>
  <c r="H155" i="4"/>
  <c r="X155" i="4" l="1"/>
  <c r="D156" i="4" l="1"/>
  <c r="K156" i="4" s="1"/>
  <c r="E156" i="4"/>
  <c r="C156" i="4" l="1"/>
  <c r="N156" i="4" s="1"/>
  <c r="P156" i="4" l="1"/>
  <c r="V156" i="4"/>
  <c r="B156" i="4"/>
  <c r="Q157" i="4" s="1"/>
  <c r="M157" i="4" l="1"/>
  <c r="R156" i="4"/>
  <c r="H156" i="4"/>
  <c r="I156" i="4"/>
  <c r="L156" i="4"/>
  <c r="S157" i="4" s="1"/>
  <c r="T157" i="4" s="1"/>
  <c r="X156" i="4" l="1"/>
  <c r="D157" i="4" l="1"/>
  <c r="K157" i="4" s="1"/>
  <c r="E157" i="4"/>
  <c r="C157" i="4" l="1"/>
  <c r="N157" i="4" s="1"/>
  <c r="P157" i="4" l="1"/>
  <c r="V157" i="4"/>
  <c r="B157" i="4"/>
  <c r="Q158" i="4" s="1"/>
  <c r="M158" i="4" l="1"/>
  <c r="R157" i="4"/>
  <c r="H157" i="4"/>
  <c r="I157" i="4"/>
  <c r="L157" i="4"/>
  <c r="S158" i="4" s="1"/>
  <c r="T158" i="4" s="1"/>
  <c r="X157" i="4" l="1"/>
  <c r="E158" i="4" l="1"/>
  <c r="D158" i="4"/>
  <c r="K158" i="4" s="1"/>
  <c r="C158" i="4" l="1"/>
  <c r="N158" i="4" s="1"/>
  <c r="P158" i="4" l="1"/>
  <c r="V158" i="4"/>
  <c r="B158" i="4"/>
  <c r="Q159" i="4" s="1"/>
  <c r="M159" i="4" l="1"/>
  <c r="R158" i="4"/>
  <c r="I158" i="4"/>
  <c r="H158" i="4"/>
  <c r="L158" i="4"/>
  <c r="S159" i="4" s="1"/>
  <c r="T159" i="4" s="1"/>
  <c r="X158" i="4" l="1"/>
  <c r="E159" i="4" l="1"/>
  <c r="D159" i="4"/>
  <c r="K159" i="4" s="1"/>
  <c r="C159" i="4" l="1"/>
  <c r="N159" i="4" s="1"/>
  <c r="P159" i="4" l="1"/>
  <c r="V159" i="4"/>
  <c r="B159" i="4"/>
  <c r="Q160" i="4" s="1"/>
  <c r="M160" i="4" l="1"/>
  <c r="R159" i="4"/>
  <c r="H159" i="4"/>
  <c r="I159" i="4"/>
  <c r="L159" i="4"/>
  <c r="S160" i="4" s="1"/>
  <c r="T160" i="4" s="1"/>
  <c r="X159" i="4" l="1"/>
  <c r="E160" i="4" l="1"/>
  <c r="D160" i="4"/>
  <c r="K160" i="4" s="1"/>
  <c r="C160" i="4" l="1"/>
  <c r="N160" i="4" s="1"/>
  <c r="P160" i="4" l="1"/>
  <c r="V160" i="4"/>
  <c r="B160" i="4"/>
  <c r="Q161" i="4" s="1"/>
  <c r="M161" i="4" l="1"/>
  <c r="R160" i="4"/>
  <c r="L160" i="4"/>
  <c r="S161" i="4" s="1"/>
  <c r="T161" i="4" s="1"/>
  <c r="H160" i="4"/>
  <c r="I160" i="4"/>
  <c r="X160" i="4" l="1"/>
  <c r="D161" i="4" l="1"/>
  <c r="K161" i="4" s="1"/>
  <c r="E161" i="4"/>
  <c r="C161" i="4" l="1"/>
  <c r="N161" i="4" s="1"/>
  <c r="P161" i="4" l="1"/>
  <c r="V161" i="4"/>
  <c r="B161" i="4"/>
  <c r="Q162" i="4" s="1"/>
  <c r="M162" i="4" l="1"/>
  <c r="R161" i="4"/>
  <c r="H161" i="4"/>
  <c r="I161" i="4"/>
  <c r="L161" i="4"/>
  <c r="S162" i="4" s="1"/>
  <c r="T162" i="4" s="1"/>
  <c r="X161" i="4" l="1"/>
  <c r="D162" i="4" l="1"/>
  <c r="K162" i="4" s="1"/>
  <c r="E162" i="4"/>
  <c r="C162" i="4" l="1"/>
  <c r="N162" i="4" s="1"/>
  <c r="P162" i="4" l="1"/>
  <c r="V162" i="4"/>
  <c r="B162" i="4"/>
  <c r="Q163" i="4" l="1"/>
  <c r="R162" i="4"/>
  <c r="M163" i="4"/>
  <c r="H162" i="4"/>
  <c r="I162" i="4"/>
  <c r="L162" i="4"/>
  <c r="S163" i="4" s="1"/>
  <c r="T163" i="4" s="1"/>
  <c r="X162" i="4" l="1"/>
  <c r="D163" i="4" l="1"/>
  <c r="K163" i="4" s="1"/>
  <c r="E163" i="4"/>
  <c r="C163" i="4" l="1"/>
  <c r="N163" i="4" s="1"/>
  <c r="P163" i="4" l="1"/>
  <c r="V163" i="4"/>
  <c r="B163" i="4"/>
  <c r="Q164" i="4" s="1"/>
  <c r="M164" i="4" l="1"/>
  <c r="R163" i="4"/>
  <c r="I163" i="4"/>
  <c r="H163" i="4"/>
  <c r="L163" i="4"/>
  <c r="S164" i="4" s="1"/>
  <c r="T164" i="4" s="1"/>
  <c r="X163" i="4" l="1"/>
  <c r="D164" i="4" l="1"/>
  <c r="K164" i="4" s="1"/>
  <c r="E164" i="4"/>
  <c r="C164" i="4" l="1"/>
  <c r="N164" i="4" s="1"/>
  <c r="P164" i="4" l="1"/>
  <c r="V164" i="4"/>
  <c r="B164" i="4"/>
  <c r="Q165" i="4" s="1"/>
  <c r="M165" i="4" l="1"/>
  <c r="R164" i="4"/>
  <c r="H164" i="4"/>
  <c r="I164" i="4"/>
  <c r="L164" i="4"/>
  <c r="S165" i="4" s="1"/>
  <c r="T165" i="4" s="1"/>
  <c r="X164" i="4" l="1"/>
  <c r="D165" i="4" l="1"/>
  <c r="K165" i="4" s="1"/>
  <c r="E165" i="4"/>
  <c r="C165" i="4" l="1"/>
  <c r="N165" i="4" s="1"/>
  <c r="P165" i="4" l="1"/>
  <c r="V165" i="4"/>
  <c r="B165" i="4"/>
  <c r="Q166" i="4" s="1"/>
  <c r="M166" i="4" l="1"/>
  <c r="R165" i="4"/>
  <c r="I165" i="4"/>
  <c r="L165" i="4"/>
  <c r="S166" i="4" s="1"/>
  <c r="T166" i="4" s="1"/>
  <c r="H165" i="4"/>
  <c r="X165" i="4" l="1"/>
  <c r="E166" i="4" l="1"/>
  <c r="D166" i="4"/>
  <c r="K166" i="4" s="1"/>
  <c r="C166" i="4" l="1"/>
  <c r="N166" i="4" s="1"/>
  <c r="P166" i="4" l="1"/>
  <c r="V166" i="4"/>
  <c r="B166" i="4"/>
  <c r="Q167" i="4" s="1"/>
  <c r="M167" i="4" l="1"/>
  <c r="R166" i="4"/>
  <c r="H166" i="4"/>
  <c r="I166" i="4"/>
  <c r="L166" i="4"/>
  <c r="S167" i="4" s="1"/>
  <c r="T167" i="4" s="1"/>
  <c r="X166" i="4" l="1"/>
  <c r="E167" i="4" l="1"/>
  <c r="D167" i="4"/>
  <c r="K167" i="4" s="1"/>
  <c r="C167" i="4" l="1"/>
  <c r="N167" i="4" s="1"/>
  <c r="P167" i="4" l="1"/>
  <c r="V167" i="4"/>
  <c r="B167" i="4"/>
  <c r="Q168" i="4" s="1"/>
  <c r="M168" i="4" l="1"/>
  <c r="R167" i="4"/>
  <c r="H167" i="4"/>
  <c r="I167" i="4"/>
  <c r="L167" i="4"/>
  <c r="S168" i="4" s="1"/>
  <c r="T168" i="4" s="1"/>
  <c r="X167" i="4" l="1"/>
  <c r="E168" i="4" l="1"/>
  <c r="D168" i="4"/>
  <c r="K168" i="4" s="1"/>
  <c r="C168" i="4" l="1"/>
  <c r="N168" i="4" s="1"/>
  <c r="P168" i="4" l="1"/>
  <c r="V168" i="4"/>
  <c r="B168" i="4"/>
  <c r="Q169" i="4" s="1"/>
  <c r="M169" i="4" l="1"/>
  <c r="R168" i="4"/>
  <c r="I168" i="4"/>
  <c r="H168" i="4"/>
  <c r="L168" i="4"/>
  <c r="S169" i="4" s="1"/>
  <c r="T169" i="4" s="1"/>
  <c r="X168" i="4" l="1"/>
  <c r="E169" i="4" l="1"/>
  <c r="D169" i="4"/>
  <c r="K169" i="4" s="1"/>
  <c r="C169" i="4" l="1"/>
  <c r="N169" i="4" s="1"/>
  <c r="P169" i="4" l="1"/>
  <c r="V169" i="4"/>
  <c r="B169" i="4"/>
  <c r="Q170" i="4" s="1"/>
  <c r="M170" i="4" l="1"/>
  <c r="R169" i="4"/>
  <c r="I169" i="4"/>
  <c r="L169" i="4"/>
  <c r="S170" i="4" s="1"/>
  <c r="T170" i="4" s="1"/>
  <c r="H169" i="4"/>
  <c r="X169" i="4" l="1"/>
  <c r="E170" i="4" l="1"/>
  <c r="D170" i="4"/>
  <c r="K170" i="4" s="1"/>
  <c r="C170" i="4" l="1"/>
  <c r="N170" i="4" s="1"/>
  <c r="P170" i="4" l="1"/>
  <c r="V170" i="4"/>
  <c r="B170" i="4"/>
  <c r="Q171" i="4" l="1"/>
  <c r="M171" i="4"/>
  <c r="R170" i="4"/>
  <c r="I170" i="4"/>
  <c r="H170" i="4"/>
  <c r="L170" i="4"/>
  <c r="S171" i="4" s="1"/>
  <c r="T171" i="4" s="1"/>
  <c r="X170" i="4" l="1"/>
  <c r="D171" i="4" l="1"/>
  <c r="K171" i="4" s="1"/>
  <c r="E171" i="4"/>
  <c r="C171" i="4" l="1"/>
  <c r="N171" i="4" s="1"/>
  <c r="P171" i="4" l="1"/>
  <c r="V171" i="4"/>
  <c r="B171" i="4"/>
  <c r="Q172" i="4" s="1"/>
  <c r="M172" i="4" l="1"/>
  <c r="R171" i="4"/>
  <c r="I171" i="4"/>
  <c r="L171" i="4"/>
  <c r="S172" i="4" s="1"/>
  <c r="T172" i="4" s="1"/>
  <c r="H171" i="4"/>
  <c r="X171" i="4" l="1"/>
  <c r="D172" i="4" l="1"/>
  <c r="K172" i="4" s="1"/>
  <c r="E172" i="4"/>
  <c r="C172" i="4" l="1"/>
  <c r="N172" i="4" s="1"/>
  <c r="P172" i="4" l="1"/>
  <c r="V172" i="4"/>
  <c r="B172" i="4"/>
  <c r="Q173" i="4" s="1"/>
  <c r="M173" i="4" l="1"/>
  <c r="R172" i="4"/>
  <c r="I172" i="4"/>
  <c r="H172" i="4"/>
  <c r="L172" i="4"/>
  <c r="S173" i="4" s="1"/>
  <c r="T173" i="4" s="1"/>
  <c r="X172" i="4" l="1"/>
  <c r="D173" i="4" l="1"/>
  <c r="K173" i="4" s="1"/>
  <c r="E173" i="4"/>
  <c r="C173" i="4" l="1"/>
  <c r="N173" i="4" s="1"/>
  <c r="P173" i="4" l="1"/>
  <c r="V173" i="4"/>
  <c r="B173" i="4"/>
  <c r="Q174" i="4" s="1"/>
  <c r="M174" i="4" l="1"/>
  <c r="R173" i="4"/>
  <c r="I173" i="4"/>
  <c r="H173" i="4"/>
  <c r="L173" i="4"/>
  <c r="S174" i="4" s="1"/>
  <c r="T174" i="4" s="1"/>
  <c r="X173" i="4" l="1"/>
  <c r="E174" i="4" l="1"/>
  <c r="D174" i="4"/>
  <c r="K174" i="4" s="1"/>
  <c r="C174" i="4" l="1"/>
  <c r="N174" i="4" s="1"/>
  <c r="P174" i="4" l="1"/>
  <c r="V174" i="4"/>
  <c r="B174" i="4"/>
  <c r="Q175" i="4" l="1"/>
  <c r="M175" i="4"/>
  <c r="R174" i="4"/>
  <c r="H174" i="4"/>
  <c r="I174" i="4"/>
  <c r="L174" i="4"/>
  <c r="S175" i="4" s="1"/>
  <c r="T175" i="4" s="1"/>
  <c r="X174" i="4" l="1"/>
  <c r="E175" i="4" l="1"/>
  <c r="D175" i="4"/>
  <c r="K175" i="4" s="1"/>
  <c r="C175" i="4" l="1"/>
  <c r="N175" i="4" s="1"/>
  <c r="P175" i="4" l="1"/>
  <c r="V175" i="4"/>
  <c r="B175" i="4"/>
  <c r="Q176" i="4" s="1"/>
  <c r="M176" i="4" l="1"/>
  <c r="R175" i="4"/>
  <c r="I175" i="4"/>
  <c r="L175" i="4"/>
  <c r="S176" i="4" s="1"/>
  <c r="T176" i="4" s="1"/>
  <c r="H175" i="4"/>
  <c r="X175" i="4" l="1"/>
  <c r="E176" i="4" l="1"/>
  <c r="D176" i="4"/>
  <c r="K176" i="4" s="1"/>
  <c r="C176" i="4" l="1"/>
  <c r="N176" i="4" s="1"/>
  <c r="P176" i="4" l="1"/>
  <c r="V176" i="4"/>
  <c r="B176" i="4"/>
  <c r="Q177" i="4" s="1"/>
  <c r="M177" i="4" l="1"/>
  <c r="R176" i="4"/>
  <c r="I176" i="4"/>
  <c r="L176" i="4"/>
  <c r="S177" i="4" s="1"/>
  <c r="T177" i="4" s="1"/>
  <c r="H176" i="4"/>
  <c r="X176" i="4" l="1"/>
  <c r="E177" i="4" l="1"/>
  <c r="D177" i="4"/>
  <c r="K177" i="4" s="1"/>
  <c r="C177" i="4" l="1"/>
  <c r="N177" i="4" s="1"/>
  <c r="P177" i="4" l="1"/>
  <c r="V177" i="4"/>
  <c r="B177" i="4"/>
  <c r="Q178" i="4" l="1"/>
  <c r="M178" i="4"/>
  <c r="R177" i="4"/>
  <c r="H177" i="4"/>
  <c r="I177" i="4"/>
  <c r="L177" i="4"/>
  <c r="S178" i="4" s="1"/>
  <c r="T178" i="4" s="1"/>
  <c r="X177" i="4" l="1"/>
  <c r="E178" i="4" l="1"/>
  <c r="D178" i="4"/>
  <c r="K178" i="4" s="1"/>
  <c r="C178" i="4" l="1"/>
  <c r="N178" i="4" s="1"/>
  <c r="P178" i="4" l="1"/>
  <c r="V178" i="4"/>
  <c r="B178" i="4"/>
  <c r="Q179" i="4" s="1"/>
  <c r="M179" i="4" l="1"/>
  <c r="R178" i="4"/>
  <c r="I178" i="4"/>
  <c r="H178" i="4"/>
  <c r="L178" i="4"/>
  <c r="S179" i="4" s="1"/>
  <c r="T179" i="4" s="1"/>
  <c r="X178" i="4" l="1"/>
  <c r="D179" i="4" l="1"/>
  <c r="K179" i="4" s="1"/>
  <c r="E179" i="4"/>
  <c r="C179" i="4" l="1"/>
  <c r="N179" i="4" s="1"/>
  <c r="P179" i="4" l="1"/>
  <c r="V179" i="4"/>
  <c r="B179" i="4"/>
  <c r="Q180" i="4" s="1"/>
  <c r="M180" i="4" l="1"/>
  <c r="R179" i="4"/>
  <c r="I179" i="4"/>
  <c r="L179" i="4"/>
  <c r="S180" i="4" s="1"/>
  <c r="T180" i="4" s="1"/>
  <c r="H179" i="4"/>
  <c r="X179" i="4" l="1"/>
  <c r="D180" i="4" l="1"/>
  <c r="K180" i="4" s="1"/>
  <c r="E180" i="4"/>
  <c r="C180" i="4" l="1"/>
  <c r="N180" i="4" s="1"/>
  <c r="P180" i="4" l="1"/>
  <c r="V180" i="4"/>
  <c r="B180" i="4"/>
  <c r="Q181" i="4" l="1"/>
  <c r="M181" i="4"/>
  <c r="R180" i="4"/>
  <c r="H180" i="4"/>
  <c r="I180" i="4"/>
  <c r="L180" i="4"/>
  <c r="S181" i="4" s="1"/>
  <c r="T181" i="4" s="1"/>
  <c r="X180" i="4" l="1"/>
  <c r="D181" i="4" l="1"/>
  <c r="K181" i="4" s="1"/>
  <c r="E181" i="4"/>
  <c r="C181" i="4" l="1"/>
  <c r="N181" i="4" s="1"/>
  <c r="P181" i="4" l="1"/>
  <c r="V181" i="4"/>
  <c r="B181" i="4"/>
  <c r="Q182" i="4" s="1"/>
  <c r="M182" i="4" l="1"/>
  <c r="R181" i="4"/>
  <c r="I181" i="4"/>
  <c r="H181" i="4"/>
  <c r="L181" i="4"/>
  <c r="S182" i="4" s="1"/>
  <c r="T182" i="4" s="1"/>
  <c r="X181" i="4" l="1"/>
  <c r="E182" i="4" l="1"/>
  <c r="D182" i="4"/>
  <c r="K182" i="4" s="1"/>
  <c r="C182" i="4" l="1"/>
  <c r="N182" i="4" s="1"/>
  <c r="P182" i="4" l="1"/>
  <c r="V182" i="4"/>
  <c r="B182" i="4"/>
  <c r="Q183" i="4" s="1"/>
  <c r="M183" i="4" l="1"/>
  <c r="R182" i="4"/>
  <c r="I182" i="4"/>
  <c r="L182" i="4"/>
  <c r="S183" i="4" s="1"/>
  <c r="T183" i="4" s="1"/>
  <c r="H182" i="4"/>
  <c r="X182" i="4" l="1"/>
  <c r="E183" i="4" l="1"/>
  <c r="D183" i="4"/>
  <c r="K183" i="4" s="1"/>
  <c r="C183" i="4" l="1"/>
  <c r="N183" i="4" s="1"/>
  <c r="P183" i="4" l="1"/>
  <c r="V183" i="4"/>
  <c r="B183" i="4"/>
  <c r="Q184" i="4" s="1"/>
  <c r="M184" i="4" l="1"/>
  <c r="R183" i="4"/>
  <c r="H183" i="4"/>
  <c r="I183" i="4"/>
  <c r="L183" i="4"/>
  <c r="S184" i="4" s="1"/>
  <c r="T184" i="4" s="1"/>
  <c r="X183" i="4" l="1"/>
  <c r="E184" i="4" l="1"/>
  <c r="D184" i="4"/>
  <c r="K184" i="4" s="1"/>
  <c r="C184" i="4" l="1"/>
  <c r="N184" i="4" s="1"/>
  <c r="P184" i="4" l="1"/>
  <c r="V184" i="4"/>
  <c r="B184" i="4"/>
  <c r="X184" i="4" l="1"/>
  <c r="Q185" i="4"/>
  <c r="L184" i="4"/>
  <c r="S185" i="4" s="1"/>
  <c r="I184" i="4"/>
  <c r="H184" i="4"/>
  <c r="M185" i="4" l="1"/>
  <c r="T185" i="4"/>
  <c r="R184" i="4"/>
  <c r="D185" i="4"/>
  <c r="E185" i="4"/>
  <c r="K185" i="4" l="1"/>
  <c r="C185" i="4"/>
  <c r="N185" i="4" s="1"/>
  <c r="P185" i="4" l="1"/>
  <c r="V185" i="4"/>
  <c r="B185" i="4"/>
  <c r="Q186" i="4" s="1"/>
  <c r="M186" i="4" l="1"/>
  <c r="R185" i="4"/>
  <c r="H185" i="4"/>
  <c r="I185" i="4"/>
  <c r="L185" i="4"/>
  <c r="S186" i="4" s="1"/>
  <c r="T186" i="4" s="1"/>
  <c r="X185" i="4" l="1"/>
  <c r="D186" i="4" l="1"/>
  <c r="K186" i="4" s="1"/>
  <c r="E186" i="4"/>
  <c r="C186" i="4" l="1"/>
  <c r="N186" i="4" s="1"/>
  <c r="P186" i="4" l="1"/>
  <c r="V186" i="4"/>
  <c r="B186" i="4"/>
  <c r="Q187" i="4" s="1"/>
  <c r="M187" i="4" l="1"/>
  <c r="R186" i="4"/>
  <c r="I186" i="4"/>
  <c r="H186" i="4"/>
  <c r="L186" i="4"/>
  <c r="S187" i="4" s="1"/>
  <c r="T187" i="4" s="1"/>
  <c r="X186" i="4" l="1"/>
  <c r="D187" i="4" l="1"/>
  <c r="K187" i="4" s="1"/>
  <c r="E187" i="4"/>
  <c r="C187" i="4" l="1"/>
  <c r="N187" i="4" s="1"/>
  <c r="P187" i="4" l="1"/>
  <c r="V187" i="4"/>
  <c r="B187" i="4"/>
  <c r="Q188" i="4" s="1"/>
  <c r="M188" i="4" l="1"/>
  <c r="R187" i="4"/>
  <c r="I187" i="4"/>
  <c r="H187" i="4"/>
  <c r="L187" i="4"/>
  <c r="S188" i="4" s="1"/>
  <c r="T188" i="4" s="1"/>
  <c r="X187" i="4" l="1"/>
  <c r="D188" i="4" l="1"/>
  <c r="K188" i="4" s="1"/>
  <c r="E188" i="4"/>
  <c r="C188" i="4" l="1"/>
  <c r="N188" i="4" s="1"/>
  <c r="P188" i="4" l="1"/>
  <c r="V188" i="4"/>
  <c r="B188" i="4"/>
  <c r="Q189" i="4" s="1"/>
  <c r="M189" i="4" l="1"/>
  <c r="R188" i="4"/>
  <c r="I188" i="4"/>
  <c r="H188" i="4"/>
  <c r="L188" i="4"/>
  <c r="S189" i="4" s="1"/>
  <c r="T189" i="4" s="1"/>
  <c r="X188" i="4" l="1"/>
  <c r="D189" i="4" l="1"/>
  <c r="K189" i="4" s="1"/>
  <c r="E189" i="4"/>
  <c r="C189" i="4" l="1"/>
  <c r="N189" i="4" s="1"/>
  <c r="P189" i="4" l="1"/>
  <c r="V189" i="4"/>
  <c r="B189" i="4"/>
  <c r="Q190" i="4" s="1"/>
  <c r="M190" i="4" l="1"/>
  <c r="R189" i="4"/>
  <c r="H189" i="4"/>
  <c r="L189" i="4"/>
  <c r="S190" i="4" s="1"/>
  <c r="T190" i="4" s="1"/>
  <c r="I189" i="4"/>
  <c r="X189" i="4" l="1"/>
  <c r="E190" i="4" l="1"/>
  <c r="D190" i="4"/>
  <c r="K190" i="4" s="1"/>
  <c r="C190" i="4" l="1"/>
  <c r="N190" i="4" s="1"/>
  <c r="P190" i="4" l="1"/>
  <c r="V190" i="4"/>
  <c r="B190" i="4"/>
  <c r="Q191" i="4" l="1"/>
  <c r="M191" i="4"/>
  <c r="R190" i="4"/>
  <c r="H190" i="4"/>
  <c r="L190" i="4"/>
  <c r="S191" i="4" s="1"/>
  <c r="T191" i="4" s="1"/>
  <c r="I190" i="4"/>
  <c r="X190" i="4" l="1"/>
  <c r="E191" i="4" l="1"/>
  <c r="D191" i="4"/>
  <c r="K191" i="4" s="1"/>
  <c r="C191" i="4" l="1"/>
  <c r="N191" i="4" s="1"/>
  <c r="P191" i="4" l="1"/>
  <c r="V191" i="4"/>
  <c r="B191" i="4"/>
  <c r="Q192" i="4" s="1"/>
  <c r="M192" i="4" l="1"/>
  <c r="R191" i="4"/>
  <c r="I191" i="4"/>
  <c r="H191" i="4"/>
  <c r="L191" i="4"/>
  <c r="S192" i="4" s="1"/>
  <c r="T192" i="4" s="1"/>
  <c r="X191" i="4" l="1"/>
  <c r="E192" i="4" l="1"/>
  <c r="D192" i="4"/>
  <c r="K192" i="4" s="1"/>
  <c r="C192" i="4" l="1"/>
  <c r="N192" i="4" s="1"/>
  <c r="P192" i="4" l="1"/>
  <c r="V192" i="4"/>
  <c r="B192" i="4"/>
  <c r="Q193" i="4" s="1"/>
  <c r="M193" i="4" l="1"/>
  <c r="R192" i="4"/>
  <c r="I192" i="4"/>
  <c r="H192" i="4"/>
  <c r="L192" i="4"/>
  <c r="S193" i="4" s="1"/>
  <c r="T193" i="4" s="1"/>
  <c r="X192" i="4" l="1"/>
  <c r="D193" i="4" l="1"/>
  <c r="K193" i="4" s="1"/>
  <c r="E193" i="4"/>
  <c r="C193" i="4" l="1"/>
  <c r="N193" i="4" s="1"/>
  <c r="P193" i="4" l="1"/>
  <c r="V193" i="4"/>
  <c r="B193" i="4"/>
  <c r="Q194" i="4" s="1"/>
  <c r="M194" i="4" l="1"/>
  <c r="R193" i="4"/>
  <c r="I193" i="4"/>
  <c r="L193" i="4"/>
  <c r="S194" i="4" s="1"/>
  <c r="T194" i="4" s="1"/>
  <c r="H193" i="4"/>
  <c r="X193" i="4" l="1"/>
  <c r="E194" i="4" l="1"/>
  <c r="D194" i="4"/>
  <c r="K194" i="4" s="1"/>
  <c r="C194" i="4" l="1"/>
  <c r="N194" i="4" s="1"/>
  <c r="P194" i="4" l="1"/>
  <c r="V194" i="4"/>
  <c r="B194" i="4"/>
  <c r="Q195" i="4" s="1"/>
  <c r="M195" i="4" l="1"/>
  <c r="R194" i="4"/>
  <c r="I194" i="4"/>
  <c r="L194" i="4"/>
  <c r="S195" i="4" s="1"/>
  <c r="T195" i="4" s="1"/>
  <c r="H194" i="4"/>
  <c r="X194" i="4" l="1"/>
  <c r="D195" i="4" l="1"/>
  <c r="K195" i="4" s="1"/>
  <c r="E195" i="4"/>
  <c r="C195" i="4" l="1"/>
  <c r="N195" i="4" s="1"/>
  <c r="P195" i="4" l="1"/>
  <c r="V195" i="4"/>
  <c r="B195" i="4"/>
  <c r="Q196" i="4" s="1"/>
  <c r="M196" i="4" l="1"/>
  <c r="R195" i="4"/>
  <c r="H195" i="4"/>
  <c r="I195" i="4"/>
  <c r="L195" i="4"/>
  <c r="S196" i="4" s="1"/>
  <c r="T196" i="4" s="1"/>
  <c r="X195" i="4" l="1"/>
  <c r="D196" i="4" l="1"/>
  <c r="K196" i="4" s="1"/>
  <c r="E196" i="4"/>
  <c r="C196" i="4" l="1"/>
  <c r="N196" i="4" s="1"/>
  <c r="P196" i="4" l="1"/>
  <c r="V196" i="4"/>
  <c r="B196" i="4"/>
  <c r="Q197" i="4" s="1"/>
  <c r="M197" i="4" l="1"/>
  <c r="R196" i="4"/>
  <c r="H196" i="4"/>
  <c r="I196" i="4"/>
  <c r="L196" i="4"/>
  <c r="S197" i="4" s="1"/>
  <c r="T197" i="4" s="1"/>
  <c r="X196" i="4" l="1"/>
  <c r="D197" i="4" l="1"/>
  <c r="K197" i="4" s="1"/>
  <c r="E197" i="4"/>
  <c r="C197" i="4" l="1"/>
  <c r="N197" i="4" s="1"/>
  <c r="P197" i="4" l="1"/>
  <c r="V197" i="4"/>
  <c r="B197" i="4"/>
  <c r="Q198" i="4" s="1"/>
  <c r="M198" i="4" l="1"/>
  <c r="R197" i="4"/>
  <c r="H197" i="4"/>
  <c r="I197" i="4"/>
  <c r="L197" i="4"/>
  <c r="S198" i="4" s="1"/>
  <c r="T198" i="4" s="1"/>
  <c r="X197" i="4" l="1"/>
  <c r="E198" i="4" l="1"/>
  <c r="D198" i="4"/>
  <c r="K198" i="4" s="1"/>
  <c r="C198" i="4" l="1"/>
  <c r="N198" i="4" s="1"/>
  <c r="P198" i="4" l="1"/>
  <c r="V198" i="4"/>
  <c r="B198" i="4"/>
  <c r="Q199" i="4" s="1"/>
  <c r="R198" i="4" l="1"/>
  <c r="M199" i="4"/>
  <c r="H198" i="4"/>
  <c r="L198" i="4"/>
  <c r="S199" i="4" s="1"/>
  <c r="T199" i="4" s="1"/>
  <c r="I198" i="4"/>
  <c r="X198" i="4" l="1"/>
  <c r="E199" i="4" l="1"/>
  <c r="D199" i="4"/>
  <c r="K199" i="4" s="1"/>
  <c r="C199" i="4" l="1"/>
  <c r="N199" i="4" s="1"/>
  <c r="P199" i="4" l="1"/>
  <c r="V199" i="4"/>
  <c r="B199" i="4"/>
  <c r="Q200" i="4" s="1"/>
  <c r="M200" i="4" l="1"/>
  <c r="R199" i="4"/>
  <c r="I199" i="4"/>
  <c r="L199" i="4"/>
  <c r="S200" i="4" s="1"/>
  <c r="T200" i="4" s="1"/>
  <c r="H199" i="4"/>
  <c r="X199" i="4" l="1"/>
  <c r="E200" i="4" l="1"/>
  <c r="D200" i="4"/>
  <c r="K200" i="4" s="1"/>
  <c r="C200" i="4" l="1"/>
  <c r="N200" i="4" s="1"/>
  <c r="P200" i="4" l="1"/>
  <c r="V200" i="4"/>
  <c r="B200" i="4"/>
  <c r="Q201" i="4" s="1"/>
  <c r="M201" i="4" l="1"/>
  <c r="R200" i="4"/>
  <c r="L200" i="4"/>
  <c r="S201" i="4" s="1"/>
  <c r="T201" i="4" s="1"/>
  <c r="I200" i="4"/>
  <c r="H200" i="4"/>
  <c r="X200" i="4" l="1"/>
  <c r="E201" i="4" l="1"/>
  <c r="D201" i="4"/>
  <c r="K201" i="4" s="1"/>
  <c r="C201" i="4" l="1"/>
  <c r="N201" i="4" s="1"/>
  <c r="P201" i="4" l="1"/>
  <c r="V201" i="4"/>
  <c r="B201" i="4"/>
  <c r="Q202" i="4" s="1"/>
  <c r="M202" i="4" l="1"/>
  <c r="R201" i="4"/>
  <c r="I201" i="4"/>
  <c r="H201" i="4"/>
  <c r="L201" i="4"/>
  <c r="S202" i="4" s="1"/>
  <c r="T202" i="4" s="1"/>
  <c r="X201" i="4" l="1"/>
  <c r="D202" i="4" l="1"/>
  <c r="K202" i="4" s="1"/>
  <c r="E202" i="4"/>
  <c r="C202" i="4" l="1"/>
  <c r="N202" i="4" s="1"/>
  <c r="P202" i="4" l="1"/>
  <c r="V202" i="4"/>
  <c r="B202" i="4"/>
  <c r="Q203" i="4" s="1"/>
  <c r="R202" i="4" l="1"/>
  <c r="M203" i="4"/>
  <c r="H202" i="4"/>
  <c r="I202" i="4"/>
  <c r="L202" i="4"/>
  <c r="S203" i="4" s="1"/>
  <c r="T203" i="4" s="1"/>
  <c r="X202" i="4" l="1"/>
  <c r="D203" i="4" l="1"/>
  <c r="K203" i="4" s="1"/>
  <c r="E203" i="4"/>
  <c r="C203" i="4" l="1"/>
  <c r="N203" i="4" s="1"/>
  <c r="P203" i="4" l="1"/>
  <c r="V203" i="4"/>
  <c r="B203" i="4"/>
  <c r="Q204" i="4" l="1"/>
  <c r="M204" i="4"/>
  <c r="R203" i="4"/>
  <c r="I203" i="4"/>
  <c r="H203" i="4"/>
  <c r="L203" i="4"/>
  <c r="S204" i="4" s="1"/>
  <c r="T204" i="4" s="1"/>
  <c r="X203" i="4" l="1"/>
  <c r="D204" i="4" l="1"/>
  <c r="K204" i="4" s="1"/>
  <c r="E204" i="4"/>
  <c r="C204" i="4" l="1"/>
  <c r="N204" i="4" s="1"/>
  <c r="P204" i="4" l="1"/>
  <c r="V204" i="4"/>
  <c r="B204" i="4"/>
  <c r="Q205" i="4" l="1"/>
  <c r="M205" i="4"/>
  <c r="R204" i="4"/>
  <c r="H204" i="4"/>
  <c r="I204" i="4"/>
  <c r="L204" i="4"/>
  <c r="S205" i="4" s="1"/>
  <c r="T205" i="4" s="1"/>
  <c r="X204" i="4" l="1"/>
  <c r="D205" i="4" l="1"/>
  <c r="K205" i="4" s="1"/>
  <c r="E205" i="4"/>
  <c r="C205" i="4" l="1"/>
  <c r="N205" i="4" s="1"/>
  <c r="P205" i="4" l="1"/>
  <c r="V205" i="4"/>
  <c r="B205" i="4"/>
  <c r="Q206" i="4" s="1"/>
  <c r="M206" i="4" l="1"/>
  <c r="R205" i="4"/>
  <c r="H205" i="4"/>
  <c r="I205" i="4"/>
  <c r="L205" i="4"/>
  <c r="S206" i="4" s="1"/>
  <c r="T206" i="4" s="1"/>
  <c r="X205" i="4" l="1"/>
  <c r="E206" i="4" l="1"/>
  <c r="D206" i="4"/>
  <c r="K206" i="4" s="1"/>
  <c r="C206" i="4" l="1"/>
  <c r="N206" i="4" s="1"/>
  <c r="P206" i="4" l="1"/>
  <c r="V206" i="4"/>
  <c r="B206" i="4"/>
  <c r="Q207" i="4" s="1"/>
  <c r="M207" i="4" l="1"/>
  <c r="R206" i="4"/>
  <c r="H206" i="4"/>
  <c r="L206" i="4"/>
  <c r="S207" i="4" s="1"/>
  <c r="T207" i="4" s="1"/>
  <c r="I206" i="4"/>
  <c r="X206" i="4" l="1"/>
  <c r="E207" i="4" l="1"/>
  <c r="D207" i="4"/>
  <c r="K207" i="4" s="1"/>
  <c r="C207" i="4" l="1"/>
  <c r="N207" i="4" s="1"/>
  <c r="P207" i="4" l="1"/>
  <c r="V207" i="4"/>
  <c r="B207" i="4"/>
  <c r="Q208" i="4" s="1"/>
  <c r="M208" i="4" l="1"/>
  <c r="R207" i="4"/>
  <c r="I207" i="4"/>
  <c r="H207" i="4"/>
  <c r="L207" i="4"/>
  <c r="S208" i="4" s="1"/>
  <c r="T208" i="4" s="1"/>
  <c r="X207" i="4" l="1"/>
  <c r="E208" i="4" l="1"/>
  <c r="D208" i="4"/>
  <c r="K208" i="4" s="1"/>
  <c r="C208" i="4" l="1"/>
  <c r="N208" i="4" s="1"/>
  <c r="P208" i="4" l="1"/>
  <c r="V208" i="4"/>
  <c r="B208" i="4"/>
  <c r="Q209" i="4" s="1"/>
  <c r="M209" i="4" l="1"/>
  <c r="R208" i="4"/>
  <c r="H208" i="4"/>
  <c r="I208" i="4"/>
  <c r="L208" i="4"/>
  <c r="S209" i="4" s="1"/>
  <c r="T209" i="4" s="1"/>
  <c r="X208" i="4" l="1"/>
  <c r="D209" i="4" l="1"/>
  <c r="K209" i="4" s="1"/>
  <c r="E209" i="4"/>
  <c r="C209" i="4" l="1"/>
  <c r="N209" i="4" s="1"/>
  <c r="P209" i="4" l="1"/>
  <c r="V209" i="4"/>
  <c r="B209" i="4"/>
  <c r="Q210" i="4" l="1"/>
  <c r="M210" i="4"/>
  <c r="R209" i="4"/>
  <c r="H209" i="4"/>
  <c r="I209" i="4"/>
  <c r="L209" i="4"/>
  <c r="S210" i="4" s="1"/>
  <c r="T210" i="4" s="1"/>
  <c r="X209" i="4" l="1"/>
  <c r="E210" i="4" l="1"/>
  <c r="D210" i="4"/>
  <c r="K210" i="4" s="1"/>
  <c r="C210" i="4" l="1"/>
  <c r="N210" i="4" s="1"/>
  <c r="P210" i="4" l="1"/>
  <c r="V210" i="4"/>
  <c r="B210" i="4"/>
  <c r="Q211" i="4" s="1"/>
  <c r="M211" i="4" l="1"/>
  <c r="R210" i="4"/>
  <c r="H210" i="4"/>
  <c r="I210" i="4"/>
  <c r="L210" i="4"/>
  <c r="S211" i="4" s="1"/>
  <c r="T211" i="4" s="1"/>
  <c r="X210" i="4" l="1"/>
  <c r="D211" i="4" l="1"/>
  <c r="K211" i="4" s="1"/>
  <c r="E211" i="4"/>
  <c r="C211" i="4" l="1"/>
  <c r="N211" i="4" s="1"/>
  <c r="P211" i="4" l="1"/>
  <c r="V211" i="4"/>
  <c r="B211" i="4"/>
  <c r="Q212" i="4" l="1"/>
  <c r="M212" i="4"/>
  <c r="R211" i="4"/>
  <c r="H211" i="4"/>
  <c r="I211" i="4"/>
  <c r="L211" i="4"/>
  <c r="S212" i="4" s="1"/>
  <c r="T212" i="4" s="1"/>
  <c r="X211" i="4" l="1"/>
  <c r="D212" i="4" l="1"/>
  <c r="K212" i="4" s="1"/>
  <c r="E212" i="4"/>
  <c r="C212" i="4" l="1"/>
  <c r="N212" i="4" s="1"/>
  <c r="P212" i="4" l="1"/>
  <c r="V212" i="4"/>
  <c r="B212" i="4"/>
  <c r="Q213" i="4" s="1"/>
  <c r="M213" i="4" l="1"/>
  <c r="R212" i="4"/>
  <c r="I212" i="4"/>
  <c r="H212" i="4"/>
  <c r="L212" i="4"/>
  <c r="S213" i="4" s="1"/>
  <c r="T213" i="4" s="1"/>
  <c r="X212" i="4" l="1"/>
  <c r="D213" i="4" l="1"/>
  <c r="K213" i="4" s="1"/>
  <c r="E213" i="4"/>
  <c r="C213" i="4" l="1"/>
  <c r="N213" i="4" s="1"/>
  <c r="P213" i="4" l="1"/>
  <c r="V213" i="4"/>
  <c r="B213" i="4"/>
  <c r="Q214" i="4" s="1"/>
  <c r="M214" i="4" l="1"/>
  <c r="R213" i="4"/>
  <c r="H213" i="4"/>
  <c r="I213" i="4"/>
  <c r="L213" i="4"/>
  <c r="S214" i="4" s="1"/>
  <c r="T214" i="4" s="1"/>
  <c r="X213" i="4" l="1"/>
  <c r="E214" i="4" l="1"/>
  <c r="D214" i="4"/>
  <c r="K214" i="4" s="1"/>
  <c r="C214" i="4" l="1"/>
  <c r="N214" i="4" s="1"/>
  <c r="P214" i="4" l="1"/>
  <c r="V214" i="4"/>
  <c r="B214" i="4"/>
  <c r="Q215" i="4" s="1"/>
  <c r="M215" i="4" l="1"/>
  <c r="R214" i="4"/>
  <c r="H214" i="4"/>
  <c r="L214" i="4"/>
  <c r="S215" i="4" s="1"/>
  <c r="T215" i="4" s="1"/>
  <c r="I214" i="4"/>
  <c r="X214" i="4" l="1"/>
  <c r="E215" i="4" l="1"/>
  <c r="D215" i="4"/>
  <c r="K215" i="4" s="1"/>
  <c r="C215" i="4" l="1"/>
  <c r="N215" i="4" s="1"/>
  <c r="P215" i="4" l="1"/>
  <c r="V215" i="4"/>
  <c r="B215" i="4"/>
  <c r="Q216" i="4" s="1"/>
  <c r="M216" i="4" l="1"/>
  <c r="R215" i="4"/>
  <c r="I215" i="4"/>
  <c r="L215" i="4"/>
  <c r="S216" i="4" s="1"/>
  <c r="T216" i="4" s="1"/>
  <c r="H215" i="4"/>
  <c r="X215" i="4" l="1"/>
  <c r="E216" i="4" l="1"/>
  <c r="D216" i="4"/>
  <c r="K216" i="4" s="1"/>
  <c r="C216" i="4" l="1"/>
  <c r="N216" i="4" s="1"/>
  <c r="P216" i="4" l="1"/>
  <c r="V216" i="4"/>
  <c r="B216" i="4"/>
  <c r="Q217" i="4" s="1"/>
  <c r="M217" i="4" l="1"/>
  <c r="R216" i="4"/>
  <c r="H216" i="4"/>
  <c r="I216" i="4"/>
  <c r="L216" i="4"/>
  <c r="S217" i="4" s="1"/>
  <c r="T217" i="4" s="1"/>
  <c r="X216" i="4" l="1"/>
  <c r="E217" i="4" l="1"/>
  <c r="D217" i="4"/>
  <c r="K217" i="4" s="1"/>
  <c r="C217" i="4" l="1"/>
  <c r="N217" i="4" s="1"/>
  <c r="P217" i="4" l="1"/>
  <c r="V217" i="4"/>
  <c r="B217" i="4"/>
  <c r="Q218" i="4" l="1"/>
  <c r="M218" i="4"/>
  <c r="R217" i="4"/>
  <c r="H217" i="4"/>
  <c r="L217" i="4"/>
  <c r="S218" i="4" s="1"/>
  <c r="T218" i="4" s="1"/>
  <c r="I217" i="4"/>
  <c r="X217" i="4" l="1"/>
  <c r="E218" i="4" l="1"/>
  <c r="D218" i="4"/>
  <c r="K218" i="4" s="1"/>
  <c r="C218" i="4" l="1"/>
  <c r="N218" i="4" s="1"/>
  <c r="P218" i="4" l="1"/>
  <c r="V218" i="4"/>
  <c r="B218" i="4"/>
  <c r="Q219" i="4" s="1"/>
  <c r="M219" i="4" l="1"/>
  <c r="R218" i="4"/>
  <c r="I218" i="4"/>
  <c r="L218" i="4"/>
  <c r="S219" i="4" s="1"/>
  <c r="T219" i="4" s="1"/>
  <c r="H218" i="4"/>
  <c r="X218" i="4" l="1"/>
  <c r="D219" i="4" l="1"/>
  <c r="K219" i="4" s="1"/>
  <c r="E219" i="4"/>
  <c r="C219" i="4" l="1"/>
  <c r="N219" i="4" s="1"/>
  <c r="P219" i="4" l="1"/>
  <c r="V219" i="4"/>
  <c r="B219" i="4"/>
  <c r="Q220" i="4" l="1"/>
  <c r="H219" i="4"/>
  <c r="I219" i="4"/>
  <c r="L219" i="4"/>
  <c r="S220" i="4" s="1"/>
  <c r="X219" i="4"/>
  <c r="M220" i="4" l="1"/>
  <c r="T220" i="4"/>
  <c r="R219" i="4"/>
  <c r="D220" i="4"/>
  <c r="K220" i="4" s="1"/>
  <c r="E220" i="4"/>
  <c r="C220" i="4" l="1"/>
  <c r="N220" i="4" s="1"/>
  <c r="P220" i="4" l="1"/>
  <c r="V220" i="4"/>
  <c r="B220" i="4"/>
  <c r="Q221" i="4" s="1"/>
  <c r="M221" i="4" l="1"/>
  <c r="R220" i="4"/>
  <c r="H220" i="4"/>
  <c r="I220" i="4"/>
  <c r="L220" i="4"/>
  <c r="S221" i="4" s="1"/>
  <c r="T221" i="4" s="1"/>
  <c r="X220" i="4" l="1"/>
  <c r="D221" i="4" l="1"/>
  <c r="K221" i="4" s="1"/>
  <c r="E221" i="4"/>
  <c r="C221" i="4" l="1"/>
  <c r="N221" i="4" s="1"/>
  <c r="P221" i="4" l="1"/>
  <c r="V221" i="4"/>
  <c r="B221" i="4"/>
  <c r="Q222" i="4" s="1"/>
  <c r="M222" i="4" l="1"/>
  <c r="R221" i="4"/>
  <c r="H221" i="4"/>
  <c r="L221" i="4"/>
  <c r="S222" i="4" s="1"/>
  <c r="T222" i="4" s="1"/>
  <c r="I221" i="4"/>
  <c r="X221" i="4" l="1"/>
  <c r="E222" i="4" l="1"/>
  <c r="D222" i="4"/>
  <c r="K222" i="4" s="1"/>
  <c r="C222" i="4" l="1"/>
  <c r="N222" i="4" s="1"/>
  <c r="P222" i="4" l="1"/>
  <c r="V222" i="4"/>
  <c r="B222" i="4"/>
  <c r="Q223" i="4" s="1"/>
  <c r="M223" i="4" l="1"/>
  <c r="R222" i="4"/>
  <c r="H222" i="4"/>
  <c r="I222" i="4"/>
  <c r="L222" i="4"/>
  <c r="S223" i="4" s="1"/>
  <c r="T223" i="4" s="1"/>
  <c r="X222" i="4" l="1"/>
  <c r="E223" i="4" l="1"/>
  <c r="D223" i="4"/>
  <c r="K223" i="4" s="1"/>
  <c r="C223" i="4" l="1"/>
  <c r="N223" i="4" s="1"/>
  <c r="P223" i="4" l="1"/>
  <c r="V223" i="4"/>
  <c r="B223" i="4"/>
  <c r="Q224" i="4" s="1"/>
  <c r="M224" i="4" l="1"/>
  <c r="R223" i="4"/>
  <c r="I223" i="4"/>
  <c r="H223" i="4"/>
  <c r="L223" i="4"/>
  <c r="S224" i="4" s="1"/>
  <c r="T224" i="4" s="1"/>
  <c r="X223" i="4" l="1"/>
  <c r="E224" i="4" l="1"/>
  <c r="D224" i="4"/>
  <c r="K224" i="4" s="1"/>
  <c r="C224" i="4" l="1"/>
  <c r="N224" i="4" s="1"/>
  <c r="P224" i="4" l="1"/>
  <c r="V224" i="4"/>
  <c r="B224" i="4"/>
  <c r="Q225" i="4" s="1"/>
  <c r="M225" i="4" l="1"/>
  <c r="R224" i="4"/>
  <c r="L224" i="4"/>
  <c r="S225" i="4" s="1"/>
  <c r="T225" i="4" s="1"/>
  <c r="H224" i="4"/>
  <c r="I224" i="4"/>
  <c r="X224" i="4" l="1"/>
  <c r="D225" i="4" l="1"/>
  <c r="K225" i="4" s="1"/>
  <c r="E225" i="4"/>
  <c r="C225" i="4" l="1"/>
  <c r="N225" i="4" s="1"/>
  <c r="P225" i="4" l="1"/>
  <c r="V225" i="4"/>
  <c r="B225" i="4"/>
  <c r="Q226" i="4" s="1"/>
  <c r="M226" i="4" l="1"/>
  <c r="R225" i="4"/>
  <c r="H225" i="4"/>
  <c r="I225" i="4"/>
  <c r="L225" i="4"/>
  <c r="S226" i="4" s="1"/>
  <c r="T226" i="4" s="1"/>
  <c r="X225" i="4" l="1"/>
  <c r="D226" i="4" l="1"/>
  <c r="K226" i="4" s="1"/>
  <c r="E226" i="4"/>
  <c r="C226" i="4" l="1"/>
  <c r="N226" i="4" s="1"/>
  <c r="P226" i="4" l="1"/>
  <c r="V226" i="4"/>
  <c r="B226" i="4"/>
  <c r="Q227" i="4" s="1"/>
  <c r="M227" i="4" l="1"/>
  <c r="R226" i="4"/>
  <c r="I226" i="4"/>
  <c r="H226" i="4"/>
  <c r="L226" i="4"/>
  <c r="S227" i="4" s="1"/>
  <c r="T227" i="4" s="1"/>
  <c r="X226" i="4" l="1"/>
  <c r="D227" i="4" l="1"/>
  <c r="K227" i="4" s="1"/>
  <c r="E227" i="4"/>
  <c r="C227" i="4" l="1"/>
  <c r="N227" i="4" s="1"/>
  <c r="P227" i="4" l="1"/>
  <c r="V227" i="4"/>
  <c r="B227" i="4"/>
  <c r="Q228" i="4" l="1"/>
  <c r="M228" i="4"/>
  <c r="R227" i="4"/>
  <c r="I227" i="4"/>
  <c r="H227" i="4"/>
  <c r="L227" i="4"/>
  <c r="S228" i="4" s="1"/>
  <c r="T228" i="4" s="1"/>
  <c r="X227" i="4" l="1"/>
  <c r="D228" i="4" l="1"/>
  <c r="K228" i="4" s="1"/>
  <c r="E228" i="4"/>
  <c r="C228" i="4" l="1"/>
  <c r="N228" i="4" s="1"/>
  <c r="P228" i="4" l="1"/>
  <c r="V228" i="4"/>
  <c r="B228" i="4"/>
  <c r="Q229" i="4" l="1"/>
  <c r="M229" i="4"/>
  <c r="R228" i="4"/>
  <c r="H228" i="4"/>
  <c r="I228" i="4"/>
  <c r="L228" i="4"/>
  <c r="S229" i="4" s="1"/>
  <c r="T229" i="4" s="1"/>
  <c r="X228" i="4" l="1"/>
  <c r="D229" i="4" l="1"/>
  <c r="K229" i="4" s="1"/>
  <c r="E229" i="4"/>
  <c r="C229" i="4" l="1"/>
  <c r="N229" i="4" s="1"/>
  <c r="P229" i="4" l="1"/>
  <c r="V229" i="4"/>
  <c r="B229" i="4"/>
  <c r="Q230" i="4" s="1"/>
  <c r="M230" i="4" l="1"/>
  <c r="R229" i="4"/>
  <c r="I229" i="4"/>
  <c r="H229" i="4"/>
  <c r="L229" i="4"/>
  <c r="S230" i="4" s="1"/>
  <c r="T230" i="4" s="1"/>
  <c r="X229" i="4" l="1"/>
  <c r="E230" i="4" l="1"/>
  <c r="D230" i="4"/>
  <c r="K230" i="4" s="1"/>
  <c r="C230" i="4" l="1"/>
  <c r="N230" i="4" s="1"/>
  <c r="P230" i="4" l="1"/>
  <c r="V230" i="4"/>
  <c r="B230" i="4"/>
  <c r="Q231" i="4" s="1"/>
  <c r="M231" i="4" l="1"/>
  <c r="R230" i="4"/>
  <c r="I230" i="4"/>
  <c r="H230" i="4"/>
  <c r="L230" i="4"/>
  <c r="S231" i="4" s="1"/>
  <c r="T231" i="4" s="1"/>
  <c r="X230" i="4" l="1"/>
  <c r="E231" i="4" l="1"/>
  <c r="D231" i="4"/>
  <c r="K231" i="4" s="1"/>
  <c r="C231" i="4" l="1"/>
  <c r="N231" i="4" s="1"/>
  <c r="P231" i="4" l="1"/>
  <c r="V231" i="4"/>
  <c r="B231" i="4"/>
  <c r="Q232" i="4" s="1"/>
  <c r="M232" i="4" l="1"/>
  <c r="R231" i="4"/>
  <c r="H231" i="4"/>
  <c r="L231" i="4"/>
  <c r="S232" i="4" s="1"/>
  <c r="T232" i="4" s="1"/>
  <c r="I231" i="4"/>
  <c r="X231" i="4" l="1"/>
  <c r="E232" i="4" l="1"/>
  <c r="D232" i="4"/>
  <c r="K232" i="4" s="1"/>
  <c r="C232" i="4" l="1"/>
  <c r="N232" i="4" s="1"/>
  <c r="P232" i="4" l="1"/>
  <c r="V232" i="4"/>
  <c r="B232" i="4"/>
  <c r="Q233" i="4" s="1"/>
  <c r="M233" i="4" l="1"/>
  <c r="R232" i="4"/>
  <c r="H232" i="4"/>
  <c r="L232" i="4"/>
  <c r="S233" i="4" s="1"/>
  <c r="T233" i="4" s="1"/>
  <c r="I232" i="4"/>
  <c r="X232" i="4" l="1"/>
  <c r="E233" i="4" l="1"/>
  <c r="D233" i="4"/>
  <c r="K233" i="4" s="1"/>
  <c r="C233" i="4" l="1"/>
  <c r="N233" i="4" s="1"/>
  <c r="P233" i="4" l="1"/>
  <c r="V233" i="4"/>
  <c r="B233" i="4"/>
  <c r="Q234" i="4" s="1"/>
  <c r="M234" i="4" l="1"/>
  <c r="R233" i="4"/>
  <c r="I233" i="4"/>
  <c r="H233" i="4"/>
  <c r="L233" i="4"/>
  <c r="S234" i="4" s="1"/>
  <c r="T234" i="4" s="1"/>
  <c r="X233" i="4" l="1"/>
  <c r="D234" i="4" l="1"/>
  <c r="K234" i="4" s="1"/>
  <c r="E234" i="4"/>
  <c r="C234" i="4" l="1"/>
  <c r="N234" i="4" s="1"/>
  <c r="P234" i="4" l="1"/>
  <c r="V234" i="4"/>
  <c r="B234" i="4"/>
  <c r="Q235" i="4" s="1"/>
  <c r="M235" i="4" l="1"/>
  <c r="R234" i="4"/>
  <c r="H234" i="4"/>
  <c r="I234" i="4"/>
  <c r="L234" i="4"/>
  <c r="S235" i="4" s="1"/>
  <c r="T235" i="4" s="1"/>
  <c r="X234" i="4" l="1"/>
  <c r="D235" i="4" l="1"/>
  <c r="K235" i="4" s="1"/>
  <c r="E235" i="4"/>
  <c r="C235" i="4" l="1"/>
  <c r="N235" i="4" s="1"/>
  <c r="P235" i="4" l="1"/>
  <c r="V235" i="4"/>
  <c r="B235" i="4"/>
  <c r="Q236" i="4" s="1"/>
  <c r="M236" i="4" l="1"/>
  <c r="R235" i="4"/>
  <c r="H235" i="4"/>
  <c r="L235" i="4"/>
  <c r="S236" i="4" s="1"/>
  <c r="T236" i="4" s="1"/>
  <c r="I235" i="4"/>
  <c r="X235" i="4" l="1"/>
  <c r="D236" i="4" l="1"/>
  <c r="K236" i="4" s="1"/>
  <c r="E236" i="4"/>
  <c r="C236" i="4" l="1"/>
  <c r="N236" i="4" s="1"/>
  <c r="P236" i="4" l="1"/>
  <c r="V236" i="4"/>
  <c r="B236" i="4"/>
  <c r="Q237" i="4" s="1"/>
  <c r="M237" i="4" l="1"/>
  <c r="R236" i="4"/>
  <c r="H236" i="4"/>
  <c r="I236" i="4"/>
  <c r="L236" i="4"/>
  <c r="S237" i="4" s="1"/>
  <c r="T237" i="4" s="1"/>
  <c r="X236" i="4" l="1"/>
  <c r="D237" i="4" l="1"/>
  <c r="K237" i="4" s="1"/>
  <c r="E237" i="4"/>
  <c r="C237" i="4" l="1"/>
  <c r="N237" i="4" s="1"/>
  <c r="P237" i="4" l="1"/>
  <c r="V237" i="4"/>
  <c r="B237" i="4"/>
  <c r="Q238" i="4" s="1"/>
  <c r="M238" i="4" l="1"/>
  <c r="R237" i="4"/>
  <c r="H237" i="4"/>
  <c r="I237" i="4"/>
  <c r="L237" i="4"/>
  <c r="S238" i="4" s="1"/>
  <c r="T238" i="4" s="1"/>
  <c r="X237" i="4" l="1"/>
  <c r="E238" i="4" l="1"/>
  <c r="D238" i="4"/>
  <c r="K238" i="4" s="1"/>
  <c r="C238" i="4" l="1"/>
  <c r="N238" i="4" s="1"/>
  <c r="P238" i="4" l="1"/>
  <c r="V238" i="4"/>
  <c r="B238" i="4"/>
  <c r="Q239" i="4" s="1"/>
  <c r="M239" i="4" l="1"/>
  <c r="R238" i="4"/>
  <c r="H238" i="4"/>
  <c r="I238" i="4"/>
  <c r="L238" i="4"/>
  <c r="S239" i="4" s="1"/>
  <c r="T239" i="4" s="1"/>
  <c r="X238" i="4" l="1"/>
  <c r="E239" i="4" l="1"/>
  <c r="D239" i="4"/>
  <c r="K239" i="4" s="1"/>
  <c r="C239" i="4" l="1"/>
  <c r="N239" i="4" s="1"/>
  <c r="P239" i="4" l="1"/>
  <c r="V239" i="4"/>
  <c r="B239" i="4"/>
  <c r="Q240" i="4" s="1"/>
  <c r="M240" i="4" l="1"/>
  <c r="R239" i="4"/>
  <c r="H239" i="4"/>
  <c r="L239" i="4"/>
  <c r="S240" i="4" s="1"/>
  <c r="T240" i="4" s="1"/>
  <c r="I239" i="4"/>
  <c r="X239" i="4" l="1"/>
  <c r="E240" i="4" l="1"/>
  <c r="D240" i="4"/>
  <c r="K240" i="4" s="1"/>
  <c r="C240" i="4" l="1"/>
  <c r="N240" i="4" s="1"/>
  <c r="P240" i="4" l="1"/>
  <c r="V240" i="4"/>
  <c r="B240" i="4"/>
  <c r="Q241" i="4" s="1"/>
  <c r="M241" i="4" l="1"/>
  <c r="R240" i="4"/>
  <c r="I240" i="4"/>
  <c r="H240" i="4"/>
  <c r="L240" i="4"/>
  <c r="S241" i="4" s="1"/>
  <c r="T241" i="4" s="1"/>
  <c r="X240" i="4" l="1"/>
  <c r="E241" i="4" l="1"/>
  <c r="D241" i="4"/>
  <c r="K241" i="4" s="1"/>
  <c r="C241" i="4" l="1"/>
  <c r="N241" i="4" s="1"/>
  <c r="P241" i="4" l="1"/>
  <c r="V241" i="4"/>
  <c r="B241" i="4"/>
  <c r="Q242" i="4" s="1"/>
  <c r="M242" i="4" l="1"/>
  <c r="R241" i="4"/>
  <c r="I241" i="4"/>
  <c r="H241" i="4"/>
  <c r="L241" i="4"/>
  <c r="S242" i="4" s="1"/>
  <c r="T242" i="4" s="1"/>
  <c r="X241" i="4" l="1"/>
  <c r="E242" i="4" l="1"/>
  <c r="D242" i="4"/>
  <c r="K242" i="4" s="1"/>
  <c r="C242" i="4" l="1"/>
  <c r="N242" i="4" s="1"/>
  <c r="P242" i="4" l="1"/>
  <c r="V242" i="4"/>
  <c r="B242" i="4"/>
  <c r="Q243" i="4" s="1"/>
  <c r="M243" i="4" l="1"/>
  <c r="R242" i="4"/>
  <c r="H242" i="4"/>
  <c r="I242" i="4"/>
  <c r="L242" i="4"/>
  <c r="S243" i="4" s="1"/>
  <c r="T243" i="4" s="1"/>
  <c r="X242" i="4" l="1"/>
  <c r="D243" i="4" l="1"/>
  <c r="K243" i="4" s="1"/>
  <c r="E243" i="4"/>
  <c r="C243" i="4" l="1"/>
  <c r="N243" i="4" s="1"/>
  <c r="P243" i="4" l="1"/>
  <c r="V243" i="4"/>
  <c r="B243" i="4"/>
  <c r="Q244" i="4" s="1"/>
  <c r="M244" i="4" l="1"/>
  <c r="R243" i="4"/>
  <c r="I243" i="4"/>
  <c r="L243" i="4"/>
  <c r="S244" i="4" s="1"/>
  <c r="T244" i="4" s="1"/>
  <c r="H243" i="4"/>
  <c r="X243" i="4" l="1"/>
  <c r="D244" i="4" l="1"/>
  <c r="K244" i="4" s="1"/>
  <c r="E244" i="4"/>
  <c r="C244" i="4" l="1"/>
  <c r="N244" i="4" s="1"/>
  <c r="P244" i="4" l="1"/>
  <c r="V244" i="4"/>
  <c r="B244" i="4"/>
  <c r="Q245" i="4" s="1"/>
  <c r="M245" i="4" l="1"/>
  <c r="R244" i="4"/>
  <c r="H244" i="4"/>
  <c r="I244" i="4"/>
  <c r="L244" i="4"/>
  <c r="S245" i="4" s="1"/>
  <c r="T245" i="4" s="1"/>
  <c r="X244" i="4" l="1"/>
  <c r="D245" i="4" l="1"/>
  <c r="K245" i="4" s="1"/>
  <c r="E245" i="4"/>
  <c r="C245" i="4" l="1"/>
  <c r="N245" i="4" s="1"/>
  <c r="P245" i="4" l="1"/>
  <c r="V245" i="4"/>
  <c r="B245" i="4"/>
  <c r="Q246" i="4" s="1"/>
  <c r="M246" i="4" l="1"/>
  <c r="R245" i="4"/>
  <c r="I245" i="4"/>
  <c r="H245" i="4"/>
  <c r="L245" i="4"/>
  <c r="S246" i="4" s="1"/>
  <c r="T246" i="4" s="1"/>
  <c r="X245" i="4" l="1"/>
  <c r="E246" i="4" l="1"/>
  <c r="D246" i="4"/>
  <c r="K246" i="4" s="1"/>
  <c r="C246" i="4" l="1"/>
  <c r="N246" i="4" s="1"/>
  <c r="P246" i="4" l="1"/>
  <c r="V246" i="4"/>
  <c r="B246" i="4"/>
  <c r="Q247" i="4" s="1"/>
  <c r="M247" i="4" l="1"/>
  <c r="R246" i="4"/>
  <c r="H246" i="4"/>
  <c r="I246" i="4"/>
  <c r="L246" i="4"/>
  <c r="S247" i="4" s="1"/>
  <c r="T247" i="4" s="1"/>
  <c r="X246" i="4" l="1"/>
  <c r="E247" i="4" l="1"/>
  <c r="D247" i="4"/>
  <c r="K247" i="4" s="1"/>
  <c r="C247" i="4" l="1"/>
  <c r="N247" i="4" s="1"/>
  <c r="P247" i="4" l="1"/>
  <c r="V247" i="4"/>
  <c r="B247" i="4"/>
  <c r="Q248" i="4" s="1"/>
  <c r="M248" i="4" l="1"/>
  <c r="R247" i="4"/>
  <c r="I247" i="4"/>
  <c r="H247" i="4"/>
  <c r="L247" i="4"/>
  <c r="S248" i="4" s="1"/>
  <c r="T248" i="4" s="1"/>
  <c r="X247" i="4" l="1"/>
  <c r="E248" i="4" l="1"/>
  <c r="D248" i="4"/>
  <c r="K248" i="4" s="1"/>
  <c r="C248" i="4" l="1"/>
  <c r="N248" i="4" s="1"/>
  <c r="P248" i="4" l="1"/>
  <c r="V248" i="4"/>
  <c r="B248" i="4"/>
  <c r="Q249" i="4" s="1"/>
  <c r="M249" i="4" l="1"/>
  <c r="R248" i="4"/>
  <c r="H248" i="4"/>
  <c r="I248" i="4"/>
  <c r="L248" i="4"/>
  <c r="S249" i="4" s="1"/>
  <c r="T249" i="4" s="1"/>
  <c r="X248" i="4" l="1"/>
  <c r="D249" i="4" l="1"/>
  <c r="K249" i="4" s="1"/>
  <c r="E249" i="4"/>
  <c r="C249" i="4" l="1"/>
  <c r="N249" i="4" s="1"/>
  <c r="P249" i="4" l="1"/>
  <c r="V249" i="4"/>
  <c r="B249" i="4"/>
  <c r="Q250" i="4" s="1"/>
  <c r="M250" i="4" l="1"/>
  <c r="R249" i="4"/>
  <c r="H249" i="4"/>
  <c r="L249" i="4"/>
  <c r="S250" i="4" s="1"/>
  <c r="T250" i="4" s="1"/>
  <c r="I249" i="4"/>
  <c r="X249" i="4" l="1"/>
  <c r="D250" i="4" l="1"/>
  <c r="K250" i="4" s="1"/>
  <c r="E250" i="4"/>
  <c r="C250" i="4" l="1"/>
  <c r="N250" i="4" s="1"/>
  <c r="P250" i="4" l="1"/>
  <c r="V250" i="4"/>
  <c r="B250" i="4"/>
  <c r="Q251" i="4" s="1"/>
  <c r="M251" i="4" l="1"/>
  <c r="R250" i="4"/>
  <c r="I250" i="4"/>
  <c r="H250" i="4"/>
  <c r="L250" i="4"/>
  <c r="S251" i="4" s="1"/>
  <c r="T251" i="4" s="1"/>
  <c r="X250" i="4" l="1"/>
  <c r="D251" i="4" l="1"/>
  <c r="K251" i="4" s="1"/>
  <c r="E251" i="4"/>
  <c r="C251" i="4" l="1"/>
  <c r="N251" i="4" s="1"/>
  <c r="P251" i="4" l="1"/>
  <c r="V251" i="4"/>
  <c r="B251" i="4"/>
  <c r="Q252" i="4" s="1"/>
  <c r="M252" i="4" l="1"/>
  <c r="R251" i="4"/>
  <c r="I251" i="4"/>
  <c r="H251" i="4"/>
  <c r="L251" i="4"/>
  <c r="S252" i="4" s="1"/>
  <c r="T252" i="4" s="1"/>
  <c r="X251" i="4" l="1"/>
  <c r="D252" i="4" l="1"/>
  <c r="K252" i="4" s="1"/>
  <c r="E252" i="4"/>
  <c r="C252" i="4" l="1"/>
  <c r="N252" i="4" s="1"/>
  <c r="P252" i="4" l="1"/>
  <c r="V252" i="4"/>
  <c r="B252" i="4"/>
  <c r="Q253" i="4" s="1"/>
  <c r="M253" i="4" l="1"/>
  <c r="R252" i="4"/>
  <c r="I252" i="4"/>
  <c r="H252" i="4"/>
  <c r="L252" i="4"/>
  <c r="S253" i="4" s="1"/>
  <c r="T253" i="4" s="1"/>
  <c r="X252" i="4" l="1"/>
  <c r="D253" i="4" l="1"/>
  <c r="K253" i="4" s="1"/>
  <c r="E253" i="4"/>
  <c r="C253" i="4" l="1"/>
  <c r="N253" i="4" s="1"/>
  <c r="P253" i="4" l="1"/>
  <c r="V253" i="4"/>
  <c r="B253" i="4"/>
  <c r="Q254" i="4" s="1"/>
  <c r="M254" i="4" l="1"/>
  <c r="R253" i="4"/>
  <c r="H253" i="4"/>
  <c r="L253" i="4"/>
  <c r="S254" i="4" s="1"/>
  <c r="T254" i="4" s="1"/>
  <c r="I253" i="4"/>
  <c r="X253" i="4" l="1"/>
  <c r="E254" i="4" l="1"/>
  <c r="D254" i="4"/>
  <c r="K254" i="4" s="1"/>
  <c r="C254" i="4" l="1"/>
  <c r="N254" i="4" s="1"/>
  <c r="P254" i="4" l="1"/>
  <c r="D255" i="4" s="1"/>
  <c r="V254" i="4"/>
  <c r="B254" i="4"/>
  <c r="Q255" i="4" s="1"/>
  <c r="M255" i="4" l="1"/>
  <c r="R254" i="4"/>
  <c r="L254" i="4"/>
  <c r="S255" i="4" s="1"/>
  <c r="T255" i="4" s="1"/>
  <c r="I254" i="4"/>
  <c r="H254" i="4"/>
  <c r="X254" i="4" l="1"/>
  <c r="E255" i="4" l="1"/>
  <c r="K255" i="4"/>
  <c r="C255" i="4" l="1"/>
  <c r="N255" i="4" s="1"/>
  <c r="P255" i="4" l="1"/>
  <c r="V255" i="4"/>
  <c r="B255" i="4"/>
  <c r="Q256" i="4" l="1"/>
  <c r="M256" i="4"/>
  <c r="R255" i="4"/>
  <c r="H255" i="4"/>
  <c r="I255" i="4"/>
  <c r="L255" i="4"/>
  <c r="S256" i="4" s="1"/>
  <c r="T256" i="4" s="1"/>
  <c r="X255" i="4" l="1"/>
  <c r="E256" i="4" l="1"/>
  <c r="D256" i="4"/>
  <c r="K256" i="4" s="1"/>
  <c r="C256" i="4" l="1"/>
  <c r="N256" i="4" s="1"/>
  <c r="P256" i="4" l="1"/>
  <c r="V256" i="4"/>
  <c r="B256" i="4"/>
  <c r="Q257" i="4" s="1"/>
  <c r="M257" i="4" l="1"/>
  <c r="R256" i="4"/>
  <c r="I256" i="4"/>
  <c r="H256" i="4"/>
  <c r="L256" i="4"/>
  <c r="S257" i="4" s="1"/>
  <c r="T257" i="4" s="1"/>
  <c r="X256" i="4" l="1"/>
  <c r="E257" i="4" l="1"/>
  <c r="D257" i="4"/>
  <c r="K257" i="4" s="1"/>
  <c r="C257" i="4" l="1"/>
  <c r="N257" i="4" s="1"/>
  <c r="P257" i="4" l="1"/>
  <c r="V257" i="4"/>
  <c r="B257" i="4"/>
  <c r="Q258" i="4" s="1"/>
  <c r="M258" i="4" l="1"/>
  <c r="R257" i="4"/>
  <c r="H257" i="4"/>
  <c r="L257" i="4"/>
  <c r="S258" i="4" s="1"/>
  <c r="T258" i="4" s="1"/>
  <c r="I257" i="4"/>
  <c r="X257" i="4" l="1"/>
  <c r="E258" i="4" l="1"/>
  <c r="D258" i="4"/>
  <c r="K258" i="4" s="1"/>
  <c r="C258" i="4" l="1"/>
  <c r="N258" i="4" s="1"/>
  <c r="P258" i="4" l="1"/>
  <c r="V258" i="4"/>
  <c r="B258" i="4"/>
  <c r="Q259" i="4" s="1"/>
  <c r="M259" i="4" l="1"/>
  <c r="R258" i="4"/>
  <c r="I258" i="4"/>
  <c r="L258" i="4"/>
  <c r="S259" i="4" s="1"/>
  <c r="T259" i="4" s="1"/>
  <c r="H258" i="4"/>
  <c r="X258" i="4" l="1"/>
  <c r="D259" i="4" l="1"/>
  <c r="K259" i="4" s="1"/>
  <c r="E259" i="4"/>
  <c r="C259" i="4" l="1"/>
  <c r="N259" i="4" s="1"/>
  <c r="P259" i="4" l="1"/>
  <c r="V259" i="4"/>
  <c r="B259" i="4"/>
  <c r="Q260" i="4" s="1"/>
  <c r="M260" i="4" l="1"/>
  <c r="R259" i="4"/>
  <c r="I259" i="4"/>
  <c r="H259" i="4"/>
  <c r="L259" i="4"/>
  <c r="S260" i="4" s="1"/>
  <c r="T260" i="4" s="1"/>
  <c r="X259" i="4" l="1"/>
  <c r="D260" i="4" l="1"/>
  <c r="K260" i="4" s="1"/>
  <c r="E260" i="4"/>
  <c r="C260" i="4" l="1"/>
  <c r="N260" i="4" s="1"/>
  <c r="P260" i="4" l="1"/>
  <c r="V260" i="4"/>
  <c r="B260" i="4"/>
  <c r="Q261" i="4" l="1"/>
  <c r="M261" i="4"/>
  <c r="R260" i="4"/>
  <c r="I260" i="4"/>
  <c r="H260" i="4"/>
  <c r="L260" i="4"/>
  <c r="S261" i="4" s="1"/>
  <c r="T261" i="4" s="1"/>
  <c r="X260" i="4" l="1"/>
  <c r="D261" i="4" l="1"/>
  <c r="K261" i="4" s="1"/>
  <c r="E261" i="4"/>
  <c r="C261" i="4" l="1"/>
  <c r="N261" i="4" s="1"/>
  <c r="P261" i="4" l="1"/>
  <c r="V261" i="4"/>
  <c r="B261" i="4"/>
  <c r="Q262" i="4" l="1"/>
  <c r="M262" i="4"/>
  <c r="R261" i="4"/>
  <c r="H261" i="4"/>
  <c r="I261" i="4"/>
  <c r="L261" i="4"/>
  <c r="S262" i="4" s="1"/>
  <c r="T262" i="4" s="1"/>
  <c r="X261" i="4" l="1"/>
  <c r="E262" i="4" l="1"/>
  <c r="D262" i="4"/>
  <c r="K262" i="4" s="1"/>
  <c r="C262" i="4" l="1"/>
  <c r="N262" i="4" s="1"/>
  <c r="P262" i="4" l="1"/>
  <c r="V262" i="4"/>
  <c r="B262" i="4"/>
  <c r="Q263" i="4" s="1"/>
  <c r="M263" i="4" l="1"/>
  <c r="R262" i="4"/>
  <c r="I262" i="4"/>
  <c r="H262" i="4"/>
  <c r="L262" i="4"/>
  <c r="S263" i="4" s="1"/>
  <c r="T263" i="4" s="1"/>
  <c r="X262" i="4" l="1"/>
  <c r="D263" i="4" l="1"/>
  <c r="K263" i="4" s="1"/>
  <c r="E263" i="4"/>
  <c r="C263" i="4" l="1"/>
  <c r="N263" i="4" s="1"/>
  <c r="P263" i="4" l="1"/>
  <c r="V263" i="4"/>
  <c r="B263" i="4"/>
  <c r="Q264" i="4" s="1"/>
  <c r="M264" i="4" l="1"/>
  <c r="R263" i="4"/>
  <c r="I263" i="4"/>
  <c r="H263" i="4"/>
  <c r="L263" i="4"/>
  <c r="S264" i="4" s="1"/>
  <c r="T264" i="4" s="1"/>
  <c r="X263" i="4" l="1"/>
  <c r="D264" i="4" l="1"/>
  <c r="K264" i="4" s="1"/>
  <c r="E264" i="4"/>
  <c r="C264" i="4" l="1"/>
  <c r="N264" i="4" s="1"/>
  <c r="P264" i="4" l="1"/>
  <c r="V264" i="4"/>
  <c r="B264" i="4"/>
  <c r="Q265" i="4" s="1"/>
  <c r="M265" i="4" l="1"/>
  <c r="R264" i="4"/>
  <c r="I264" i="4"/>
  <c r="L264" i="4"/>
  <c r="S265" i="4" s="1"/>
  <c r="T265" i="4" s="1"/>
  <c r="H264" i="4"/>
  <c r="X264" i="4" l="1"/>
  <c r="E265" i="4" l="1"/>
  <c r="D265" i="4"/>
  <c r="K265" i="4" s="1"/>
  <c r="C265" i="4" l="1"/>
  <c r="N265" i="4" s="1"/>
  <c r="P265" i="4" l="1"/>
  <c r="V265" i="4"/>
  <c r="B265" i="4"/>
  <c r="Q266" i="4" s="1"/>
  <c r="M266" i="4" l="1"/>
  <c r="R265" i="4"/>
  <c r="H265" i="4"/>
  <c r="I265" i="4"/>
  <c r="L265" i="4"/>
  <c r="S266" i="4" s="1"/>
  <c r="T266" i="4" s="1"/>
  <c r="X265" i="4" l="1"/>
  <c r="E266" i="4" l="1"/>
  <c r="D266" i="4"/>
  <c r="K266" i="4" s="1"/>
  <c r="C266" i="4" l="1"/>
  <c r="N266" i="4" s="1"/>
  <c r="P266" i="4" l="1"/>
  <c r="V266" i="4"/>
  <c r="B266" i="4"/>
  <c r="Q267" i="4" l="1"/>
  <c r="M267" i="4"/>
  <c r="R266" i="4"/>
  <c r="I266" i="4"/>
  <c r="H266" i="4"/>
  <c r="L266" i="4"/>
  <c r="S267" i="4" s="1"/>
  <c r="T267" i="4" s="1"/>
  <c r="X266" i="4" l="1"/>
  <c r="E267" i="4" l="1"/>
  <c r="D267" i="4"/>
  <c r="K267" i="4" s="1"/>
  <c r="C267" i="4" l="1"/>
  <c r="N267" i="4" s="1"/>
  <c r="P267" i="4" l="1"/>
  <c r="V267" i="4"/>
  <c r="B267" i="4"/>
  <c r="Q268" i="4" s="1"/>
  <c r="M268" i="4" l="1"/>
  <c r="R267" i="4"/>
  <c r="I267" i="4"/>
  <c r="H267" i="4"/>
  <c r="L267" i="4"/>
  <c r="S268" i="4" s="1"/>
  <c r="T268" i="4" s="1"/>
  <c r="X267" i="4" l="1"/>
  <c r="D268" i="4" l="1"/>
  <c r="K268" i="4" s="1"/>
  <c r="E268" i="4"/>
  <c r="C268" i="4" l="1"/>
  <c r="N268" i="4" s="1"/>
  <c r="P268" i="4" l="1"/>
  <c r="V268" i="4"/>
  <c r="B268" i="4"/>
  <c r="Q269" i="4" s="1"/>
  <c r="M269" i="4" l="1"/>
  <c r="R268" i="4"/>
  <c r="I268" i="4"/>
  <c r="H268" i="4"/>
  <c r="L268" i="4"/>
  <c r="S269" i="4" s="1"/>
  <c r="T269" i="4" s="1"/>
  <c r="X268" i="4" l="1"/>
  <c r="E269" i="4" l="1"/>
  <c r="D269" i="4"/>
  <c r="K269" i="4" s="1"/>
  <c r="C269" i="4" l="1"/>
  <c r="N269" i="4" s="1"/>
  <c r="P269" i="4" l="1"/>
  <c r="V269" i="4"/>
  <c r="B269" i="4"/>
  <c r="Q270" i="4" s="1"/>
  <c r="M270" i="4" l="1"/>
  <c r="R269" i="4"/>
  <c r="I269" i="4"/>
  <c r="H269" i="4"/>
  <c r="L269" i="4"/>
  <c r="S270" i="4" s="1"/>
  <c r="T270" i="4" s="1"/>
  <c r="X269" i="4" l="1"/>
  <c r="D270" i="4" l="1"/>
  <c r="K270" i="4" s="1"/>
  <c r="E270" i="4"/>
  <c r="C270" i="4" l="1"/>
  <c r="N270" i="4" s="1"/>
  <c r="P270" i="4" l="1"/>
  <c r="V270" i="4"/>
  <c r="B270" i="4"/>
  <c r="Q271" i="4" s="1"/>
  <c r="M271" i="4" l="1"/>
  <c r="R270" i="4"/>
  <c r="I270" i="4"/>
  <c r="L270" i="4"/>
  <c r="S271" i="4" s="1"/>
  <c r="T271" i="4" s="1"/>
  <c r="H270" i="4"/>
  <c r="X270" i="4" l="1"/>
  <c r="D271" i="4" l="1"/>
  <c r="K271" i="4" s="1"/>
  <c r="E271" i="4"/>
  <c r="C271" i="4" l="1"/>
  <c r="N271" i="4" s="1"/>
  <c r="P271" i="4" l="1"/>
  <c r="V271" i="4"/>
  <c r="B271" i="4"/>
  <c r="Q272" i="4" l="1"/>
  <c r="M272" i="4"/>
  <c r="R271" i="4"/>
  <c r="I271" i="4"/>
  <c r="H271" i="4"/>
  <c r="L271" i="4"/>
  <c r="S272" i="4" s="1"/>
  <c r="T272" i="4" s="1"/>
  <c r="X271" i="4" l="1"/>
  <c r="D272" i="4" l="1"/>
  <c r="K272" i="4" s="1"/>
  <c r="E272" i="4"/>
  <c r="C272" i="4" l="1"/>
  <c r="N272" i="4" s="1"/>
  <c r="P272" i="4" l="1"/>
  <c r="V272" i="4"/>
  <c r="B272" i="4"/>
  <c r="Q273" i="4" s="1"/>
  <c r="M273" i="4" l="1"/>
  <c r="R272" i="4"/>
  <c r="I272" i="4"/>
  <c r="H272" i="4"/>
  <c r="L272" i="4"/>
  <c r="S273" i="4" s="1"/>
  <c r="T273" i="4" s="1"/>
  <c r="X272" i="4" l="1"/>
  <c r="E273" i="4" l="1"/>
  <c r="D273" i="4"/>
  <c r="K273" i="4" s="1"/>
  <c r="C273" i="4" l="1"/>
  <c r="N273" i="4" s="1"/>
  <c r="P273" i="4" l="1"/>
  <c r="V273" i="4"/>
  <c r="B273" i="4"/>
  <c r="Q274" i="4" l="1"/>
  <c r="M274" i="4"/>
  <c r="R273" i="4"/>
  <c r="H273" i="4"/>
  <c r="I273" i="4"/>
  <c r="L273" i="4"/>
  <c r="S274" i="4" s="1"/>
  <c r="T274" i="4" s="1"/>
  <c r="X273" i="4" l="1"/>
  <c r="E274" i="4" l="1"/>
  <c r="D274" i="4"/>
  <c r="K274" i="4" s="1"/>
  <c r="C274" i="4" l="1"/>
  <c r="N274" i="4" s="1"/>
  <c r="P274" i="4" l="1"/>
  <c r="V274" i="4"/>
  <c r="B274" i="4"/>
  <c r="Q275" i="4" s="1"/>
  <c r="M275" i="4" l="1"/>
  <c r="R274" i="4"/>
  <c r="H274" i="4"/>
  <c r="I274" i="4"/>
  <c r="L274" i="4"/>
  <c r="S275" i="4" s="1"/>
  <c r="T275" i="4" s="1"/>
  <c r="X274" i="4" l="1"/>
  <c r="E275" i="4" l="1"/>
  <c r="D275" i="4"/>
  <c r="K275" i="4" s="1"/>
  <c r="C275" i="4" l="1"/>
  <c r="N275" i="4" s="1"/>
  <c r="P275" i="4" l="1"/>
  <c r="V275" i="4"/>
  <c r="B275" i="4"/>
  <c r="Q276" i="4" s="1"/>
  <c r="M276" i="4" l="1"/>
  <c r="R275" i="4"/>
  <c r="H275" i="4"/>
  <c r="I275" i="4"/>
  <c r="L275" i="4"/>
  <c r="S276" i="4" s="1"/>
  <c r="T276" i="4" s="1"/>
  <c r="X275" i="4" l="1"/>
  <c r="E276" i="4" l="1"/>
  <c r="D276" i="4"/>
  <c r="K276" i="4" s="1"/>
  <c r="C276" i="4" l="1"/>
  <c r="N276" i="4" s="1"/>
  <c r="P276" i="4" l="1"/>
  <c r="V276" i="4"/>
  <c r="B276" i="4"/>
  <c r="Q277" i="4" s="1"/>
  <c r="M277" i="4" l="1"/>
  <c r="R276" i="4"/>
  <c r="H276" i="4"/>
  <c r="I276" i="4"/>
  <c r="L276" i="4"/>
  <c r="S277" i="4" s="1"/>
  <c r="T277" i="4" s="1"/>
  <c r="X276" i="4" l="1"/>
  <c r="D277" i="4" l="1"/>
  <c r="K277" i="4" s="1"/>
  <c r="E277" i="4"/>
  <c r="C277" i="4" l="1"/>
  <c r="N277" i="4" s="1"/>
  <c r="P277" i="4" l="1"/>
  <c r="V277" i="4"/>
  <c r="B277" i="4"/>
  <c r="Q278" i="4" l="1"/>
  <c r="H277" i="4"/>
  <c r="I277" i="4"/>
  <c r="L277" i="4"/>
  <c r="S278" i="4" s="1"/>
  <c r="X277" i="4"/>
  <c r="M278" i="4" l="1"/>
  <c r="T278" i="4"/>
  <c r="R277" i="4"/>
  <c r="D278" i="4"/>
  <c r="K278" i="4" s="1"/>
  <c r="E278" i="4"/>
  <c r="C278" i="4" l="1"/>
  <c r="N278" i="4" s="1"/>
  <c r="P278" i="4" l="1"/>
  <c r="V278" i="4"/>
  <c r="B278" i="4"/>
  <c r="Q279" i="4" s="1"/>
  <c r="M279" i="4" l="1"/>
  <c r="R278" i="4"/>
  <c r="H278" i="4"/>
  <c r="I278" i="4"/>
  <c r="L278" i="4"/>
  <c r="S279" i="4" s="1"/>
  <c r="T279" i="4" s="1"/>
  <c r="X278" i="4" l="1"/>
  <c r="D279" i="4" l="1"/>
  <c r="K279" i="4" s="1"/>
  <c r="E279" i="4"/>
  <c r="C279" i="4" l="1"/>
  <c r="N279" i="4" s="1"/>
  <c r="P279" i="4" l="1"/>
  <c r="V279" i="4"/>
  <c r="B279" i="4"/>
  <c r="X279" i="4" l="1"/>
  <c r="Q280" i="4"/>
  <c r="I279" i="4"/>
  <c r="H279" i="4"/>
  <c r="L279" i="4"/>
  <c r="S280" i="4" s="1"/>
  <c r="M280" i="4" l="1"/>
  <c r="T280" i="4"/>
  <c r="R279" i="4"/>
  <c r="D280" i="4"/>
  <c r="E280" i="4"/>
  <c r="K280" i="4" l="1"/>
  <c r="C280" i="4"/>
  <c r="N280" i="4" s="1"/>
  <c r="P280" i="4" l="1"/>
  <c r="V280" i="4"/>
  <c r="B280" i="4"/>
  <c r="Q281" i="4" s="1"/>
  <c r="M281" i="4" l="1"/>
  <c r="R280" i="4"/>
  <c r="H280" i="4"/>
  <c r="I280" i="4"/>
  <c r="L280" i="4"/>
  <c r="S281" i="4" s="1"/>
  <c r="T281" i="4" s="1"/>
  <c r="X280" i="4" l="1"/>
  <c r="E281" i="4" l="1"/>
  <c r="D281" i="4"/>
  <c r="K281" i="4" s="1"/>
  <c r="C281" i="4" l="1"/>
  <c r="N281" i="4" s="1"/>
  <c r="P281" i="4" l="1"/>
  <c r="V281" i="4"/>
  <c r="B281" i="4"/>
  <c r="Q282" i="4" s="1"/>
  <c r="M282" i="4" l="1"/>
  <c r="R281" i="4"/>
  <c r="I281" i="4"/>
  <c r="L281" i="4"/>
  <c r="S282" i="4" s="1"/>
  <c r="T282" i="4" s="1"/>
  <c r="H281" i="4"/>
  <c r="X281" i="4" l="1"/>
  <c r="E282" i="4" l="1"/>
  <c r="D282" i="4"/>
  <c r="K282" i="4" s="1"/>
  <c r="C282" i="4" l="1"/>
  <c r="N282" i="4" s="1"/>
  <c r="P282" i="4" l="1"/>
  <c r="V282" i="4"/>
  <c r="B282" i="4"/>
  <c r="Q283" i="4" s="1"/>
  <c r="M283" i="4" l="1"/>
  <c r="R282" i="4"/>
  <c r="L282" i="4"/>
  <c r="S283" i="4" s="1"/>
  <c r="T283" i="4" s="1"/>
  <c r="H282" i="4"/>
  <c r="I282" i="4"/>
  <c r="X282" i="4" l="1"/>
  <c r="E283" i="4" l="1"/>
  <c r="D283" i="4"/>
  <c r="K283" i="4" s="1"/>
  <c r="C283" i="4" l="1"/>
  <c r="N283" i="4" s="1"/>
  <c r="P283" i="4" l="1"/>
  <c r="V283" i="4"/>
  <c r="B283" i="4"/>
  <c r="Q284" i="4" s="1"/>
  <c r="M284" i="4" l="1"/>
  <c r="R283" i="4"/>
  <c r="L283" i="4"/>
  <c r="S284" i="4" s="1"/>
  <c r="T284" i="4" s="1"/>
  <c r="H283" i="4"/>
  <c r="I283" i="4"/>
  <c r="X283" i="4" l="1"/>
  <c r="D284" i="4" l="1"/>
  <c r="K284" i="4" s="1"/>
  <c r="E284" i="4"/>
  <c r="C284" i="4" l="1"/>
  <c r="N284" i="4" s="1"/>
  <c r="P284" i="4" l="1"/>
  <c r="V284" i="4"/>
  <c r="B284" i="4"/>
  <c r="Q285" i="4" s="1"/>
  <c r="M285" i="4" l="1"/>
  <c r="R284" i="4"/>
  <c r="H284" i="4"/>
  <c r="L284" i="4"/>
  <c r="S285" i="4" s="1"/>
  <c r="T285" i="4" s="1"/>
  <c r="I284" i="4"/>
  <c r="X284" i="4" l="1"/>
  <c r="E285" i="4" l="1"/>
  <c r="D285" i="4"/>
  <c r="K285" i="4" s="1"/>
  <c r="C285" i="4" l="1"/>
  <c r="N285" i="4" s="1"/>
  <c r="P285" i="4" l="1"/>
  <c r="V285" i="4"/>
  <c r="B285" i="4"/>
  <c r="Q286" i="4" s="1"/>
  <c r="M286" i="4" l="1"/>
  <c r="R285" i="4"/>
  <c r="H285" i="4"/>
  <c r="I285" i="4"/>
  <c r="L285" i="4"/>
  <c r="S286" i="4" s="1"/>
  <c r="T286" i="4" s="1"/>
  <c r="X285" i="4" l="1"/>
  <c r="D286" i="4" l="1"/>
  <c r="K286" i="4" s="1"/>
  <c r="E286" i="4"/>
  <c r="C286" i="4" l="1"/>
  <c r="N286" i="4" s="1"/>
  <c r="P286" i="4" l="1"/>
  <c r="V286" i="4"/>
  <c r="B286" i="4"/>
  <c r="Q287" i="4" s="1"/>
  <c r="M287" i="4" l="1"/>
  <c r="R286" i="4"/>
  <c r="H286" i="4"/>
  <c r="I286" i="4"/>
  <c r="L286" i="4"/>
  <c r="S287" i="4" s="1"/>
  <c r="T287" i="4" s="1"/>
  <c r="X286" i="4" l="1"/>
  <c r="D287" i="4" l="1"/>
  <c r="K287" i="4" s="1"/>
  <c r="E287" i="4"/>
  <c r="C287" i="4" l="1"/>
  <c r="N287" i="4" s="1"/>
  <c r="P287" i="4" l="1"/>
  <c r="V287" i="4"/>
  <c r="B287" i="4"/>
  <c r="Q288" i="4" s="1"/>
  <c r="M288" i="4" l="1"/>
  <c r="R287" i="4"/>
  <c r="H287" i="4"/>
  <c r="I287" i="4"/>
  <c r="L287" i="4"/>
  <c r="S288" i="4" s="1"/>
  <c r="T288" i="4" s="1"/>
  <c r="X287" i="4" l="1"/>
  <c r="D288" i="4" l="1"/>
  <c r="K288" i="4" s="1"/>
  <c r="E288" i="4"/>
  <c r="C288" i="4" l="1"/>
  <c r="N288" i="4" s="1"/>
  <c r="P288" i="4" l="1"/>
  <c r="V288" i="4"/>
  <c r="B288" i="4"/>
  <c r="Q289" i="4" s="1"/>
  <c r="M289" i="4" l="1"/>
  <c r="R288" i="4"/>
  <c r="H288" i="4"/>
  <c r="I288" i="4"/>
  <c r="L288" i="4"/>
  <c r="S289" i="4" s="1"/>
  <c r="T289" i="4" s="1"/>
  <c r="X288" i="4" l="1"/>
  <c r="E289" i="4" l="1"/>
  <c r="D289" i="4"/>
  <c r="K289" i="4" s="1"/>
  <c r="C289" i="4" l="1"/>
  <c r="N289" i="4" s="1"/>
  <c r="P289" i="4" l="1"/>
  <c r="V289" i="4"/>
  <c r="B289" i="4"/>
  <c r="Q290" i="4" l="1"/>
  <c r="M290" i="4"/>
  <c r="R289" i="4"/>
  <c r="H289" i="4"/>
  <c r="I289" i="4"/>
  <c r="L289" i="4"/>
  <c r="S290" i="4" s="1"/>
  <c r="T290" i="4" s="1"/>
  <c r="X289" i="4" l="1"/>
  <c r="E290" i="4" l="1"/>
  <c r="D290" i="4"/>
  <c r="K290" i="4" s="1"/>
  <c r="C290" i="4" l="1"/>
  <c r="N290" i="4" s="1"/>
  <c r="P290" i="4" l="1"/>
  <c r="V290" i="4"/>
  <c r="B290" i="4"/>
  <c r="Q291" i="4" l="1"/>
  <c r="R290" i="4"/>
  <c r="M291" i="4"/>
  <c r="I290" i="4"/>
  <c r="H290" i="4"/>
  <c r="L290" i="4"/>
  <c r="S291" i="4" s="1"/>
  <c r="T291" i="4" s="1"/>
  <c r="X290" i="4" l="1"/>
  <c r="E291" i="4" l="1"/>
  <c r="D291" i="4"/>
  <c r="K291" i="4" s="1"/>
  <c r="C291" i="4" l="1"/>
  <c r="N291" i="4" s="1"/>
  <c r="P291" i="4" l="1"/>
  <c r="V291" i="4"/>
  <c r="B291" i="4"/>
  <c r="Q292" i="4" s="1"/>
  <c r="M292" i="4" l="1"/>
  <c r="R291" i="4"/>
  <c r="I291" i="4"/>
  <c r="H291" i="4"/>
  <c r="L291" i="4"/>
  <c r="S292" i="4" s="1"/>
  <c r="T292" i="4" s="1"/>
  <c r="X291" i="4" l="1"/>
  <c r="E292" i="4" l="1"/>
  <c r="D292" i="4"/>
  <c r="K292" i="4" s="1"/>
  <c r="C292" i="4" l="1"/>
  <c r="N292" i="4" s="1"/>
  <c r="P292" i="4" l="1"/>
  <c r="V292" i="4"/>
  <c r="B292" i="4"/>
  <c r="Q293" i="4" s="1"/>
  <c r="M293" i="4" l="1"/>
  <c r="R292" i="4"/>
  <c r="H292" i="4"/>
  <c r="I292" i="4"/>
  <c r="L292" i="4"/>
  <c r="S293" i="4" s="1"/>
  <c r="T293" i="4" s="1"/>
  <c r="X292" i="4" l="1"/>
  <c r="E293" i="4" l="1"/>
  <c r="D293" i="4"/>
  <c r="K293" i="4" s="1"/>
  <c r="C293" i="4" l="1"/>
  <c r="N293" i="4" s="1"/>
  <c r="P293" i="4" l="1"/>
  <c r="V293" i="4"/>
  <c r="B293" i="4"/>
  <c r="Q294" i="4" s="1"/>
  <c r="M294" i="4" l="1"/>
  <c r="R293" i="4"/>
  <c r="H293" i="4"/>
  <c r="I293" i="4"/>
  <c r="L293" i="4"/>
  <c r="S294" i="4" s="1"/>
  <c r="T294" i="4" s="1"/>
  <c r="X293" i="4" l="1"/>
  <c r="D294" i="4" l="1"/>
  <c r="K294" i="4" s="1"/>
  <c r="E294" i="4"/>
  <c r="C294" i="4" l="1"/>
  <c r="N294" i="4" s="1"/>
  <c r="P294" i="4" l="1"/>
  <c r="V294" i="4"/>
  <c r="B294" i="4"/>
  <c r="X294" i="4" l="1"/>
  <c r="Q295" i="4"/>
  <c r="I294" i="4"/>
  <c r="L294" i="4"/>
  <c r="S295" i="4" s="1"/>
  <c r="H294" i="4"/>
  <c r="M295" i="4" l="1"/>
  <c r="T295" i="4"/>
  <c r="R294" i="4"/>
  <c r="D295" i="4"/>
  <c r="E295" i="4"/>
  <c r="K295" i="4" l="1"/>
  <c r="C295" i="4"/>
  <c r="N295" i="4" s="1"/>
  <c r="P295" i="4" l="1"/>
  <c r="V295" i="4"/>
  <c r="B295" i="4"/>
  <c r="Q296" i="4" s="1"/>
  <c r="M296" i="4" l="1"/>
  <c r="R295" i="4"/>
  <c r="H295" i="4"/>
  <c r="I295" i="4"/>
  <c r="L295" i="4"/>
  <c r="S296" i="4" s="1"/>
  <c r="T296" i="4" s="1"/>
  <c r="X295" i="4" l="1"/>
  <c r="D296" i="4" l="1"/>
  <c r="K296" i="4" s="1"/>
  <c r="E296" i="4"/>
  <c r="C296" i="4" l="1"/>
  <c r="N296" i="4" s="1"/>
  <c r="P296" i="4" l="1"/>
  <c r="V296" i="4"/>
  <c r="B296" i="4"/>
  <c r="Q297" i="4" s="1"/>
  <c r="M297" i="4" l="1"/>
  <c r="R296" i="4"/>
  <c r="I296" i="4"/>
  <c r="H296" i="4"/>
  <c r="L296" i="4"/>
  <c r="S297" i="4" s="1"/>
  <c r="T297" i="4" s="1"/>
  <c r="X296" i="4" l="1"/>
  <c r="E297" i="4" l="1"/>
  <c r="D297" i="4"/>
  <c r="K297" i="4" s="1"/>
  <c r="C297" i="4" l="1"/>
  <c r="N297" i="4" s="1"/>
  <c r="P297" i="4" l="1"/>
  <c r="V297" i="4"/>
  <c r="B297" i="4"/>
  <c r="Q298" i="4" s="1"/>
  <c r="M298" i="4" l="1"/>
  <c r="R297" i="4"/>
  <c r="I297" i="4"/>
  <c r="H297" i="4"/>
  <c r="L297" i="4"/>
  <c r="S298" i="4" s="1"/>
  <c r="T298" i="4" s="1"/>
  <c r="X297" i="4" l="1"/>
  <c r="E298" i="4" l="1"/>
  <c r="D298" i="4"/>
  <c r="K298" i="4" s="1"/>
  <c r="C298" i="4" l="1"/>
  <c r="N298" i="4" s="1"/>
  <c r="P298" i="4" l="1"/>
  <c r="V298" i="4"/>
  <c r="B298" i="4"/>
  <c r="Q299" i="4" s="1"/>
  <c r="M299" i="4" l="1"/>
  <c r="R298" i="4"/>
  <c r="H298" i="4"/>
  <c r="L298" i="4"/>
  <c r="S299" i="4" s="1"/>
  <c r="T299" i="4" s="1"/>
  <c r="I298" i="4"/>
  <c r="X298" i="4" l="1"/>
  <c r="E299" i="4" l="1"/>
  <c r="D299" i="4"/>
  <c r="K299" i="4" s="1"/>
  <c r="C299" i="4" l="1"/>
  <c r="N299" i="4" s="1"/>
  <c r="P299" i="4" l="1"/>
  <c r="V299" i="4"/>
  <c r="B299" i="4"/>
  <c r="X299" i="4" l="1"/>
  <c r="Q300" i="4"/>
  <c r="I299" i="4"/>
  <c r="H299" i="4"/>
  <c r="L299" i="4"/>
  <c r="S300" i="4" s="1"/>
  <c r="M300" i="4" l="1"/>
  <c r="T300" i="4"/>
  <c r="R299" i="4"/>
  <c r="D300" i="4"/>
  <c r="E300" i="4"/>
  <c r="K300" i="4" l="1"/>
  <c r="C300" i="4"/>
  <c r="N300" i="4" s="1"/>
  <c r="P300" i="4" l="1"/>
  <c r="V300" i="4"/>
  <c r="B300" i="4"/>
  <c r="Q301" i="4" s="1"/>
  <c r="M301" i="4" l="1"/>
  <c r="R300" i="4"/>
  <c r="H300" i="4"/>
  <c r="I300" i="4"/>
  <c r="L300" i="4"/>
  <c r="S301" i="4" s="1"/>
  <c r="T301" i="4" s="1"/>
  <c r="X300" i="4" l="1"/>
  <c r="E301" i="4" l="1"/>
  <c r="D301" i="4"/>
  <c r="K301" i="4" s="1"/>
  <c r="C301" i="4" l="1"/>
  <c r="N301" i="4" s="1"/>
  <c r="P301" i="4" l="1"/>
  <c r="V301" i="4"/>
  <c r="B301" i="4"/>
  <c r="Q302" i="4" s="1"/>
  <c r="M302" i="4" l="1"/>
  <c r="R301" i="4"/>
  <c r="I301" i="4"/>
  <c r="H301" i="4"/>
  <c r="L301" i="4"/>
  <c r="S302" i="4" s="1"/>
  <c r="T302" i="4" s="1"/>
  <c r="X301" i="4" l="1"/>
  <c r="D302" i="4" l="1"/>
  <c r="K302" i="4" s="1"/>
  <c r="E302" i="4"/>
  <c r="C302" i="4" l="1"/>
  <c r="N302" i="4" s="1"/>
  <c r="P302" i="4" l="1"/>
  <c r="V302" i="4"/>
  <c r="B302" i="4"/>
  <c r="Q303" i="4" s="1"/>
  <c r="R302" i="4" l="1"/>
  <c r="M303" i="4"/>
  <c r="H302" i="4"/>
  <c r="I302" i="4"/>
  <c r="L302" i="4"/>
  <c r="S303" i="4" s="1"/>
  <c r="T303" i="4" s="1"/>
  <c r="X302" i="4" l="1"/>
  <c r="D303" i="4" l="1"/>
  <c r="K303" i="4" s="1"/>
  <c r="E303" i="4"/>
  <c r="C303" i="4" l="1"/>
  <c r="N303" i="4" s="1"/>
  <c r="P303" i="4" l="1"/>
  <c r="V303" i="4"/>
  <c r="B303" i="4"/>
  <c r="Q304" i="4" s="1"/>
  <c r="M304" i="4" l="1"/>
  <c r="R303" i="4"/>
  <c r="I303" i="4"/>
  <c r="H303" i="4"/>
  <c r="L303" i="4"/>
  <c r="S304" i="4" s="1"/>
  <c r="T304" i="4" s="1"/>
  <c r="X303" i="4" l="1"/>
  <c r="D304" i="4" l="1"/>
  <c r="K304" i="4" s="1"/>
  <c r="E304" i="4"/>
  <c r="C304" i="4" l="1"/>
  <c r="N304" i="4" s="1"/>
  <c r="P304" i="4" l="1"/>
  <c r="V304" i="4"/>
  <c r="B304" i="4"/>
  <c r="Q305" i="4" s="1"/>
  <c r="M305" i="4" l="1"/>
  <c r="R304" i="4"/>
  <c r="H304" i="4"/>
  <c r="I304" i="4"/>
  <c r="L304" i="4"/>
  <c r="S305" i="4" s="1"/>
  <c r="T305" i="4" s="1"/>
  <c r="X304" i="4" l="1"/>
  <c r="E305" i="4" l="1"/>
  <c r="D305" i="4"/>
  <c r="K305" i="4" s="1"/>
  <c r="C305" i="4" l="1"/>
  <c r="N305" i="4" s="1"/>
  <c r="P305" i="4" l="1"/>
  <c r="V305" i="4"/>
  <c r="B305" i="4"/>
  <c r="Q306" i="4" s="1"/>
  <c r="M306" i="4" l="1"/>
  <c r="R305" i="4"/>
  <c r="H305" i="4"/>
  <c r="I305" i="4"/>
  <c r="L305" i="4"/>
  <c r="S306" i="4" s="1"/>
  <c r="T306" i="4" s="1"/>
  <c r="X305" i="4" l="1"/>
  <c r="E306" i="4" l="1"/>
  <c r="D306" i="4"/>
  <c r="K306" i="4" s="1"/>
  <c r="C306" i="4" l="1"/>
  <c r="N306" i="4" s="1"/>
  <c r="P306" i="4" l="1"/>
  <c r="V306" i="4"/>
  <c r="B306" i="4"/>
  <c r="Q307" i="4" s="1"/>
  <c r="M307" i="4" l="1"/>
  <c r="R306" i="4"/>
  <c r="I306" i="4"/>
  <c r="H306" i="4"/>
  <c r="L306" i="4"/>
  <c r="S307" i="4" s="1"/>
  <c r="T307" i="4" s="1"/>
  <c r="X306" i="4" l="1"/>
  <c r="E307" i="4" l="1"/>
  <c r="D307" i="4"/>
  <c r="K307" i="4" s="1"/>
  <c r="C307" i="4" l="1"/>
  <c r="N307" i="4" s="1"/>
  <c r="P307" i="4" l="1"/>
  <c r="V307" i="4"/>
  <c r="B307" i="4"/>
  <c r="Q308" i="4" s="1"/>
  <c r="M308" i="4" l="1"/>
  <c r="R307" i="4"/>
  <c r="H307" i="4"/>
  <c r="I307" i="4"/>
  <c r="L307" i="4"/>
  <c r="S308" i="4" s="1"/>
  <c r="T308" i="4" s="1"/>
  <c r="X307" i="4" l="1"/>
  <c r="E308" i="4" l="1"/>
  <c r="D308" i="4"/>
  <c r="K308" i="4" s="1"/>
  <c r="C308" i="4" l="1"/>
  <c r="N308" i="4" s="1"/>
  <c r="P308" i="4" l="1"/>
  <c r="V308" i="4"/>
  <c r="B308" i="4"/>
  <c r="Q309" i="4" s="1"/>
  <c r="M309" i="4" l="1"/>
  <c r="R308" i="4"/>
  <c r="H308" i="4"/>
  <c r="I308" i="4"/>
  <c r="L308" i="4"/>
  <c r="S309" i="4" s="1"/>
  <c r="T309" i="4" s="1"/>
  <c r="X308" i="4" l="1"/>
  <c r="D309" i="4" l="1"/>
  <c r="K309" i="4" s="1"/>
  <c r="E309" i="4"/>
  <c r="C309" i="4" l="1"/>
  <c r="N309" i="4" s="1"/>
  <c r="P309" i="4" l="1"/>
  <c r="V309" i="4"/>
  <c r="B309" i="4"/>
  <c r="Q310" i="4" s="1"/>
  <c r="M310" i="4" l="1"/>
  <c r="R309" i="4"/>
  <c r="H309" i="4"/>
  <c r="I309" i="4"/>
  <c r="L309" i="4"/>
  <c r="S310" i="4" s="1"/>
  <c r="T310" i="4" s="1"/>
  <c r="X309" i="4" l="1"/>
  <c r="D310" i="4" l="1"/>
  <c r="K310" i="4" s="1"/>
  <c r="E310" i="4"/>
  <c r="C310" i="4" l="1"/>
  <c r="N310" i="4" s="1"/>
  <c r="P310" i="4" l="1"/>
  <c r="V310" i="4"/>
  <c r="B310" i="4"/>
  <c r="Q311" i="4" s="1"/>
  <c r="M311" i="4" l="1"/>
  <c r="R310" i="4"/>
  <c r="H310" i="4"/>
  <c r="I310" i="4"/>
  <c r="L310" i="4"/>
  <c r="S311" i="4" s="1"/>
  <c r="T311" i="4" s="1"/>
  <c r="X310" i="4" l="1"/>
  <c r="D311" i="4" l="1"/>
  <c r="K311" i="4" s="1"/>
  <c r="E311" i="4"/>
  <c r="C311" i="4" l="1"/>
  <c r="N311" i="4" s="1"/>
  <c r="P311" i="4" l="1"/>
  <c r="V311" i="4"/>
  <c r="B311" i="4"/>
  <c r="Q312" i="4" s="1"/>
  <c r="M312" i="4" l="1"/>
  <c r="R311" i="4"/>
  <c r="I311" i="4"/>
  <c r="H311" i="4"/>
  <c r="L311" i="4"/>
  <c r="S312" i="4" s="1"/>
  <c r="T312" i="4" s="1"/>
  <c r="X311" i="4" l="1"/>
  <c r="D312" i="4" l="1"/>
  <c r="K312" i="4" s="1"/>
  <c r="E312" i="4"/>
  <c r="C312" i="4" l="1"/>
  <c r="N312" i="4" s="1"/>
  <c r="P312" i="4" l="1"/>
  <c r="V312" i="4"/>
  <c r="B312" i="4"/>
  <c r="Q313" i="4" s="1"/>
  <c r="M313" i="4" l="1"/>
  <c r="R312" i="4"/>
  <c r="H312" i="4"/>
  <c r="I312" i="4"/>
  <c r="L312" i="4"/>
  <c r="S313" i="4" s="1"/>
  <c r="T313" i="4" s="1"/>
  <c r="X312" i="4" l="1"/>
  <c r="E313" i="4" l="1"/>
  <c r="D313" i="4"/>
  <c r="K313" i="4" s="1"/>
  <c r="C313" i="4" l="1"/>
  <c r="N313" i="4" s="1"/>
  <c r="P313" i="4" l="1"/>
  <c r="V313" i="4"/>
  <c r="B313" i="4"/>
  <c r="Q314" i="4" s="1"/>
  <c r="M314" i="4" l="1"/>
  <c r="R313" i="4"/>
  <c r="I313" i="4"/>
  <c r="H313" i="4"/>
  <c r="L313" i="4"/>
  <c r="S314" i="4" s="1"/>
  <c r="T314" i="4" s="1"/>
  <c r="X313" i="4" l="1"/>
  <c r="E314" i="4" l="1"/>
  <c r="D314" i="4"/>
  <c r="K314" i="4" s="1"/>
  <c r="C314" i="4" l="1"/>
  <c r="N314" i="4" s="1"/>
  <c r="P314" i="4" l="1"/>
  <c r="V314" i="4"/>
  <c r="B314" i="4"/>
  <c r="Q315" i="4" l="1"/>
  <c r="M315" i="4"/>
  <c r="R314" i="4"/>
  <c r="H314" i="4"/>
  <c r="I314" i="4"/>
  <c r="L314" i="4"/>
  <c r="S315" i="4" s="1"/>
  <c r="T315" i="4" s="1"/>
  <c r="X314" i="4" l="1"/>
  <c r="E315" i="4" l="1"/>
  <c r="D315" i="4"/>
  <c r="K315" i="4" s="1"/>
  <c r="C315" i="4" l="1"/>
  <c r="N315" i="4" s="1"/>
  <c r="P315" i="4" l="1"/>
  <c r="V315" i="4"/>
  <c r="B315" i="4"/>
  <c r="Q316" i="4" s="1"/>
  <c r="M316" i="4" l="1"/>
  <c r="R315" i="4"/>
  <c r="I315" i="4"/>
  <c r="H315" i="4"/>
  <c r="L315" i="4"/>
  <c r="S316" i="4" s="1"/>
  <c r="T316" i="4" s="1"/>
  <c r="X315" i="4" l="1"/>
  <c r="E316" i="4" l="1"/>
  <c r="D316" i="4"/>
  <c r="K316" i="4" s="1"/>
  <c r="C316" i="4" l="1"/>
  <c r="N316" i="4" s="1"/>
  <c r="P316" i="4" l="1"/>
  <c r="V316" i="4"/>
  <c r="B316" i="4"/>
  <c r="Q317" i="4" s="1"/>
  <c r="M317" i="4" l="1"/>
  <c r="R316" i="4"/>
  <c r="H316" i="4"/>
  <c r="I316" i="4"/>
  <c r="L316" i="4"/>
  <c r="S317" i="4" s="1"/>
  <c r="T317" i="4" s="1"/>
  <c r="X316" i="4" l="1"/>
  <c r="E317" i="4" l="1"/>
  <c r="D317" i="4"/>
  <c r="K317" i="4" s="1"/>
  <c r="C317" i="4" l="1"/>
  <c r="N317" i="4" s="1"/>
  <c r="P317" i="4" l="1"/>
  <c r="V317" i="4"/>
  <c r="B317" i="4"/>
  <c r="Q318" i="4" s="1"/>
  <c r="M318" i="4" l="1"/>
  <c r="R317" i="4"/>
  <c r="H317" i="4"/>
  <c r="I317" i="4"/>
  <c r="L317" i="4"/>
  <c r="S318" i="4" s="1"/>
  <c r="T318" i="4" s="1"/>
  <c r="X317" i="4" l="1"/>
  <c r="D318" i="4" l="1"/>
  <c r="K318" i="4" s="1"/>
  <c r="E318" i="4"/>
  <c r="C318" i="4" l="1"/>
  <c r="N318" i="4" s="1"/>
  <c r="P318" i="4" l="1"/>
  <c r="V318" i="4"/>
  <c r="B318" i="4"/>
  <c r="Q319" i="4" l="1"/>
  <c r="M319" i="4"/>
  <c r="R318" i="4"/>
  <c r="I318" i="4"/>
  <c r="H318" i="4"/>
  <c r="L318" i="4"/>
  <c r="S319" i="4" s="1"/>
  <c r="T319" i="4" s="1"/>
  <c r="X318" i="4" l="1"/>
  <c r="D319" i="4" l="1"/>
  <c r="K319" i="4" s="1"/>
  <c r="E319" i="4"/>
  <c r="C319" i="4" l="1"/>
  <c r="N319" i="4" s="1"/>
  <c r="P319" i="4" l="1"/>
  <c r="V319" i="4"/>
  <c r="B319" i="4"/>
  <c r="Q320" i="4" s="1"/>
  <c r="R319" i="4" l="1"/>
  <c r="M320" i="4"/>
  <c r="H319" i="4"/>
  <c r="I319" i="4"/>
  <c r="L319" i="4"/>
  <c r="S320" i="4" s="1"/>
  <c r="T320" i="4" s="1"/>
  <c r="X319" i="4" l="1"/>
  <c r="D320" i="4" l="1"/>
  <c r="K320" i="4" s="1"/>
  <c r="E320" i="4"/>
  <c r="C320" i="4" l="1"/>
  <c r="N320" i="4" s="1"/>
  <c r="P320" i="4" l="1"/>
  <c r="V320" i="4"/>
  <c r="B320" i="4"/>
  <c r="Q321" i="4" s="1"/>
  <c r="M321" i="4" l="1"/>
  <c r="R320" i="4"/>
  <c r="H320" i="4"/>
  <c r="I320" i="4"/>
  <c r="L320" i="4"/>
  <c r="S321" i="4" s="1"/>
  <c r="T321" i="4" s="1"/>
  <c r="X320" i="4" l="1"/>
  <c r="E321" i="4" l="1"/>
  <c r="D321" i="4"/>
  <c r="K321" i="4" s="1"/>
  <c r="C321" i="4" l="1"/>
  <c r="N321" i="4" s="1"/>
  <c r="P321" i="4" l="1"/>
  <c r="V321" i="4"/>
  <c r="B321" i="4"/>
  <c r="Q322" i="4" l="1"/>
  <c r="M322" i="4"/>
  <c r="R321" i="4"/>
  <c r="I321" i="4"/>
  <c r="L321" i="4"/>
  <c r="S322" i="4" s="1"/>
  <c r="T322" i="4" s="1"/>
  <c r="H321" i="4"/>
  <c r="X321" i="4" l="1"/>
  <c r="E322" i="4" l="1"/>
  <c r="D322" i="4"/>
  <c r="K322" i="4" s="1"/>
  <c r="C322" i="4" l="1"/>
  <c r="N322" i="4" s="1"/>
  <c r="P322" i="4" l="1"/>
  <c r="V322" i="4"/>
  <c r="B322" i="4"/>
  <c r="Q323" i="4" s="1"/>
  <c r="M323" i="4" l="1"/>
  <c r="R322" i="4"/>
  <c r="I322" i="4"/>
  <c r="L322" i="4"/>
  <c r="S323" i="4" s="1"/>
  <c r="T323" i="4" s="1"/>
  <c r="H322" i="4"/>
  <c r="X322" i="4" l="1"/>
  <c r="E323" i="4" l="1"/>
  <c r="D323" i="4"/>
  <c r="K323" i="4" s="1"/>
  <c r="C323" i="4" l="1"/>
  <c r="N323" i="4" s="1"/>
  <c r="P323" i="4" l="1"/>
  <c r="V323" i="4"/>
  <c r="B323" i="4"/>
  <c r="Q324" i="4" s="1"/>
  <c r="M324" i="4" l="1"/>
  <c r="R323" i="4"/>
  <c r="I323" i="4"/>
  <c r="L323" i="4"/>
  <c r="S324" i="4" s="1"/>
  <c r="T324" i="4" s="1"/>
  <c r="H323" i="4"/>
  <c r="X323" i="4" l="1"/>
  <c r="D324" i="4" l="1"/>
  <c r="K324" i="4" s="1"/>
  <c r="E324" i="4"/>
  <c r="C324" i="4" l="1"/>
  <c r="N324" i="4" s="1"/>
  <c r="P324" i="4" l="1"/>
  <c r="V324" i="4"/>
  <c r="B324" i="4"/>
  <c r="Q325" i="4" l="1"/>
  <c r="M325" i="4"/>
  <c r="R324" i="4"/>
  <c r="L324" i="4"/>
  <c r="S325" i="4" s="1"/>
  <c r="T325" i="4" s="1"/>
  <c r="H324" i="4"/>
  <c r="I324" i="4"/>
  <c r="X324" i="4" l="1"/>
  <c r="D325" i="4" l="1"/>
  <c r="K325" i="4" s="1"/>
  <c r="E325" i="4"/>
  <c r="C325" i="4" l="1"/>
  <c r="N325" i="4" s="1"/>
  <c r="P325" i="4" l="1"/>
  <c r="V325" i="4"/>
  <c r="B325" i="4"/>
  <c r="X325" i="4" l="1"/>
  <c r="Q326" i="4"/>
  <c r="H325" i="4"/>
  <c r="I325" i="4"/>
  <c r="L325" i="4"/>
  <c r="S326" i="4" s="1"/>
  <c r="M326" i="4" l="1"/>
  <c r="T326" i="4"/>
  <c r="R325" i="4"/>
  <c r="E326" i="4"/>
  <c r="D326" i="4"/>
  <c r="K326" i="4" s="1"/>
  <c r="C326" i="4" l="1"/>
  <c r="N326" i="4" s="1"/>
  <c r="P326" i="4" l="1"/>
  <c r="V326" i="4"/>
  <c r="B326" i="4"/>
  <c r="Q327" i="4" s="1"/>
  <c r="M327" i="4" l="1"/>
  <c r="R326" i="4"/>
  <c r="I326" i="4"/>
  <c r="H326" i="4"/>
  <c r="L326" i="4"/>
  <c r="S327" i="4" s="1"/>
  <c r="T327" i="4" s="1"/>
  <c r="X326" i="4" l="1"/>
  <c r="D327" i="4" l="1"/>
  <c r="K327" i="4" s="1"/>
  <c r="E327" i="4"/>
  <c r="C327" i="4" l="1"/>
  <c r="N327" i="4" s="1"/>
  <c r="P327" i="4" l="1"/>
  <c r="V327" i="4"/>
  <c r="B327" i="4"/>
  <c r="Q328" i="4" l="1"/>
  <c r="M328" i="4"/>
  <c r="R327" i="4"/>
  <c r="H327" i="4"/>
  <c r="I327" i="4"/>
  <c r="L327" i="4"/>
  <c r="S328" i="4" s="1"/>
  <c r="T328" i="4" s="1"/>
  <c r="X327" i="4" l="1"/>
  <c r="D328" i="4" l="1"/>
  <c r="K328" i="4" s="1"/>
  <c r="E328" i="4"/>
  <c r="C328" i="4" l="1"/>
  <c r="N328" i="4" s="1"/>
  <c r="P328" i="4" l="1"/>
  <c r="V328" i="4"/>
  <c r="B328" i="4"/>
  <c r="Q329" i="4" s="1"/>
  <c r="M329" i="4" l="1"/>
  <c r="R328" i="4"/>
  <c r="I328" i="4"/>
  <c r="H328" i="4"/>
  <c r="L328" i="4"/>
  <c r="S329" i="4" s="1"/>
  <c r="T329" i="4" s="1"/>
  <c r="X328" i="4" l="1"/>
  <c r="D329" i="4" l="1"/>
  <c r="K329" i="4" s="1"/>
  <c r="E329" i="4"/>
  <c r="C329" i="4" l="1"/>
  <c r="N329" i="4" s="1"/>
  <c r="P329" i="4" l="1"/>
  <c r="V329" i="4"/>
  <c r="B329" i="4"/>
  <c r="Q330" i="4" l="1"/>
  <c r="M330" i="4"/>
  <c r="R329" i="4"/>
  <c r="H329" i="4"/>
  <c r="I329" i="4"/>
  <c r="L329" i="4"/>
  <c r="S330" i="4" s="1"/>
  <c r="T330" i="4" s="1"/>
  <c r="X329" i="4" l="1"/>
  <c r="E330" i="4" l="1"/>
  <c r="D330" i="4"/>
  <c r="K330" i="4" s="1"/>
  <c r="C330" i="4" l="1"/>
  <c r="N330" i="4" s="1"/>
  <c r="P330" i="4" l="1"/>
  <c r="V330" i="4"/>
  <c r="B330" i="4"/>
  <c r="Q331" i="4" s="1"/>
  <c r="M331" i="4" l="1"/>
  <c r="R330" i="4"/>
  <c r="H330" i="4"/>
  <c r="I330" i="4"/>
  <c r="L330" i="4"/>
  <c r="S331" i="4" s="1"/>
  <c r="T331" i="4" s="1"/>
  <c r="X330" i="4" l="1"/>
  <c r="E331" i="4" l="1"/>
  <c r="D331" i="4"/>
  <c r="K331" i="4" s="1"/>
  <c r="C331" i="4" l="1"/>
  <c r="N331" i="4" s="1"/>
  <c r="P331" i="4" l="1"/>
  <c r="V331" i="4"/>
  <c r="B331" i="4"/>
  <c r="Q332" i="4" s="1"/>
  <c r="M332" i="4" l="1"/>
  <c r="R331" i="4"/>
  <c r="H331" i="4"/>
  <c r="I331" i="4"/>
  <c r="L331" i="4"/>
  <c r="S332" i="4" s="1"/>
  <c r="T332" i="4" s="1"/>
  <c r="X331" i="4" l="1"/>
  <c r="E332" i="4" l="1"/>
  <c r="D332" i="4"/>
  <c r="K332" i="4" s="1"/>
  <c r="C332" i="4" l="1"/>
  <c r="N332" i="4" s="1"/>
  <c r="P332" i="4" l="1"/>
  <c r="V332" i="4"/>
  <c r="B332" i="4"/>
  <c r="Q333" i="4" s="1"/>
  <c r="M333" i="4" l="1"/>
  <c r="R332" i="4"/>
  <c r="H332" i="4"/>
  <c r="I332" i="4"/>
  <c r="L332" i="4"/>
  <c r="S333" i="4" s="1"/>
  <c r="T333" i="4" s="1"/>
  <c r="X332" i="4" l="1"/>
  <c r="E333" i="4" l="1"/>
  <c r="D333" i="4"/>
  <c r="K333" i="4" s="1"/>
  <c r="C333" i="4" l="1"/>
  <c r="N333" i="4" s="1"/>
  <c r="P333" i="4" l="1"/>
  <c r="V333" i="4"/>
  <c r="B333" i="4"/>
  <c r="Q334" i="4" s="1"/>
  <c r="M334" i="4" l="1"/>
  <c r="R333" i="4"/>
  <c r="H333" i="4"/>
  <c r="I333" i="4"/>
  <c r="L333" i="4"/>
  <c r="S334" i="4" s="1"/>
  <c r="T334" i="4" s="1"/>
  <c r="X333" i="4" l="1"/>
  <c r="D334" i="4" l="1"/>
  <c r="K334" i="4" s="1"/>
  <c r="E334" i="4"/>
  <c r="C334" i="4" l="1"/>
  <c r="N334" i="4" s="1"/>
  <c r="P334" i="4" l="1"/>
  <c r="V334" i="4"/>
  <c r="B334" i="4"/>
  <c r="Q335" i="4" s="1"/>
  <c r="M335" i="4" l="1"/>
  <c r="R334" i="4"/>
  <c r="H334" i="4"/>
  <c r="I334" i="4"/>
  <c r="L334" i="4"/>
  <c r="S335" i="4" s="1"/>
  <c r="T335" i="4" s="1"/>
  <c r="X334" i="4" l="1"/>
  <c r="D335" i="4" l="1"/>
  <c r="K335" i="4" s="1"/>
  <c r="E335" i="4"/>
  <c r="C335" i="4" l="1"/>
  <c r="N335" i="4" s="1"/>
  <c r="P335" i="4" l="1"/>
  <c r="V335" i="4"/>
  <c r="B335" i="4"/>
  <c r="Q336" i="4" s="1"/>
  <c r="M336" i="4" l="1"/>
  <c r="R335" i="4"/>
  <c r="H335" i="4"/>
  <c r="I335" i="4"/>
  <c r="L335" i="4"/>
  <c r="S336" i="4" s="1"/>
  <c r="T336" i="4" s="1"/>
  <c r="X335" i="4" l="1"/>
  <c r="D336" i="4" l="1"/>
  <c r="K336" i="4" s="1"/>
  <c r="E336" i="4"/>
  <c r="C336" i="4" l="1"/>
  <c r="N336" i="4" s="1"/>
  <c r="P336" i="4" l="1"/>
  <c r="V336" i="4"/>
  <c r="B336" i="4"/>
  <c r="Q337" i="4" l="1"/>
  <c r="H336" i="4"/>
  <c r="I336" i="4"/>
  <c r="L336" i="4"/>
  <c r="S337" i="4" s="1"/>
  <c r="X336" i="4"/>
  <c r="M337" i="4" l="1"/>
  <c r="T337" i="4"/>
  <c r="R336" i="4"/>
  <c r="D337" i="4"/>
  <c r="E337" i="4"/>
  <c r="K337" i="4" l="1"/>
  <c r="C337" i="4"/>
  <c r="N337" i="4" s="1"/>
  <c r="P337" i="4" l="1"/>
  <c r="V337" i="4"/>
  <c r="B337" i="4"/>
  <c r="Q338" i="4" s="1"/>
  <c r="M338" i="4" l="1"/>
  <c r="R337" i="4"/>
  <c r="H337" i="4"/>
  <c r="I337" i="4"/>
  <c r="L337" i="4"/>
  <c r="S338" i="4" s="1"/>
  <c r="T338" i="4" s="1"/>
  <c r="X337" i="4" l="1"/>
  <c r="E338" i="4" l="1"/>
  <c r="D338" i="4"/>
  <c r="K338" i="4" s="1"/>
  <c r="C338" i="4" l="1"/>
  <c r="N338" i="4" s="1"/>
  <c r="P338" i="4" l="1"/>
  <c r="V338" i="4"/>
  <c r="B338" i="4"/>
  <c r="Q339" i="4" l="1"/>
  <c r="M339" i="4"/>
  <c r="R338" i="4"/>
  <c r="H338" i="4"/>
  <c r="I338" i="4"/>
  <c r="L338" i="4"/>
  <c r="S339" i="4" s="1"/>
  <c r="T339" i="4" s="1"/>
  <c r="X338" i="4" l="1"/>
  <c r="E339" i="4" l="1"/>
  <c r="D339" i="4"/>
  <c r="K339" i="4" s="1"/>
  <c r="C339" i="4" l="1"/>
  <c r="N339" i="4" s="1"/>
  <c r="P339" i="4" l="1"/>
  <c r="V339" i="4"/>
  <c r="B339" i="4"/>
  <c r="Q340" i="4" s="1"/>
  <c r="M340" i="4" l="1"/>
  <c r="R339" i="4"/>
  <c r="H339" i="4"/>
  <c r="I339" i="4"/>
  <c r="L339" i="4"/>
  <c r="S340" i="4" s="1"/>
  <c r="T340" i="4" s="1"/>
  <c r="X339" i="4" l="1"/>
  <c r="E340" i="4" l="1"/>
  <c r="D340" i="4"/>
  <c r="K340" i="4" s="1"/>
  <c r="C340" i="4" l="1"/>
  <c r="N340" i="4" s="1"/>
  <c r="P340" i="4" l="1"/>
  <c r="V340" i="4"/>
  <c r="B340" i="4"/>
  <c r="Q341" i="4" s="1"/>
  <c r="M341" i="4" l="1"/>
  <c r="R340" i="4"/>
  <c r="H340" i="4"/>
  <c r="I340" i="4"/>
  <c r="L340" i="4"/>
  <c r="S341" i="4" s="1"/>
  <c r="T341" i="4" s="1"/>
  <c r="X340" i="4" l="1"/>
  <c r="D341" i="4" l="1"/>
  <c r="K341" i="4" s="1"/>
  <c r="E341" i="4"/>
  <c r="C341" i="4" l="1"/>
  <c r="N341" i="4" s="1"/>
  <c r="P341" i="4" l="1"/>
  <c r="V341" i="4"/>
  <c r="B341" i="4"/>
  <c r="Q342" i="4" s="1"/>
  <c r="M342" i="4" l="1"/>
  <c r="R341" i="4"/>
  <c r="I341" i="4"/>
  <c r="H341" i="4"/>
  <c r="L341" i="4"/>
  <c r="S342" i="4" s="1"/>
  <c r="T342" i="4" s="1"/>
  <c r="X341" i="4" l="1"/>
  <c r="E342" i="4" l="1"/>
  <c r="D342" i="4"/>
  <c r="K342" i="4" s="1"/>
  <c r="C342" i="4" l="1"/>
  <c r="N342" i="4" s="1"/>
  <c r="P342" i="4" l="1"/>
  <c r="V342" i="4"/>
  <c r="B342" i="4"/>
  <c r="Q343" i="4" s="1"/>
  <c r="M343" i="4" l="1"/>
  <c r="R342" i="4"/>
  <c r="H342" i="4"/>
  <c r="I342" i="4"/>
  <c r="L342" i="4"/>
  <c r="S343" i="4" s="1"/>
  <c r="T343" i="4" s="1"/>
  <c r="X342" i="4" l="1"/>
  <c r="D343" i="4" l="1"/>
  <c r="K343" i="4" s="1"/>
  <c r="E343" i="4"/>
  <c r="C343" i="4" l="1"/>
  <c r="N343" i="4" s="1"/>
  <c r="P343" i="4" l="1"/>
  <c r="V343" i="4"/>
  <c r="B343" i="4"/>
  <c r="Q344" i="4" s="1"/>
  <c r="M344" i="4" l="1"/>
  <c r="R343" i="4"/>
  <c r="I343" i="4"/>
  <c r="H343" i="4"/>
  <c r="L343" i="4"/>
  <c r="S344" i="4" s="1"/>
  <c r="T344" i="4" s="1"/>
  <c r="X343" i="4" l="1"/>
  <c r="D344" i="4" l="1"/>
  <c r="K344" i="4" s="1"/>
  <c r="E344" i="4"/>
  <c r="C344" i="4" l="1"/>
  <c r="N344" i="4" s="1"/>
  <c r="P344" i="4" l="1"/>
  <c r="V344" i="4"/>
  <c r="B344" i="4"/>
  <c r="Q345" i="4" s="1"/>
  <c r="M345" i="4" l="1"/>
  <c r="R344" i="4"/>
  <c r="I344" i="4"/>
  <c r="H344" i="4"/>
  <c r="L344" i="4"/>
  <c r="S345" i="4" s="1"/>
  <c r="T345" i="4" s="1"/>
  <c r="X344" i="4" l="1"/>
  <c r="D345" i="4" l="1"/>
  <c r="K345" i="4" s="1"/>
  <c r="E345" i="4"/>
  <c r="C345" i="4" l="1"/>
  <c r="N345" i="4" s="1"/>
  <c r="P345" i="4" l="1"/>
  <c r="V345" i="4"/>
  <c r="B345" i="4"/>
  <c r="Q346" i="4" s="1"/>
  <c r="M346" i="4" l="1"/>
  <c r="R345" i="4"/>
  <c r="I345" i="4"/>
  <c r="H345" i="4"/>
  <c r="L345" i="4"/>
  <c r="S346" i="4" s="1"/>
  <c r="T346" i="4" s="1"/>
  <c r="X345" i="4" l="1"/>
  <c r="E346" i="4" l="1"/>
  <c r="D346" i="4"/>
  <c r="K346" i="4" s="1"/>
  <c r="C346" i="4" l="1"/>
  <c r="N346" i="4" s="1"/>
  <c r="P346" i="4" l="1"/>
  <c r="V346" i="4"/>
  <c r="B346" i="4"/>
  <c r="Q347" i="4" s="1"/>
  <c r="M347" i="4" l="1"/>
  <c r="R346" i="4"/>
  <c r="H346" i="4"/>
  <c r="L346" i="4"/>
  <c r="S347" i="4" s="1"/>
  <c r="T347" i="4" s="1"/>
  <c r="I346" i="4"/>
  <c r="X346" i="4" l="1"/>
  <c r="E347" i="4" l="1"/>
  <c r="D347" i="4"/>
  <c r="K347" i="4" s="1"/>
  <c r="C347" i="4" l="1"/>
  <c r="N347" i="4" s="1"/>
  <c r="P347" i="4" l="1"/>
  <c r="V347" i="4"/>
  <c r="B347" i="4"/>
  <c r="Q348" i="4" s="1"/>
  <c r="M348" i="4" l="1"/>
  <c r="R347" i="4"/>
  <c r="H347" i="4"/>
  <c r="I347" i="4"/>
  <c r="L347" i="4"/>
  <c r="S348" i="4" s="1"/>
  <c r="T348" i="4" s="1"/>
  <c r="X347" i="4" l="1"/>
  <c r="E348" i="4" l="1"/>
  <c r="D348" i="4"/>
  <c r="K348" i="4" s="1"/>
  <c r="C348" i="4" l="1"/>
  <c r="N348" i="4" s="1"/>
  <c r="P348" i="4" l="1"/>
  <c r="V348" i="4"/>
  <c r="B348" i="4"/>
  <c r="Q349" i="4" s="1"/>
  <c r="M349" i="4" l="1"/>
  <c r="R348" i="4"/>
  <c r="H348" i="4"/>
  <c r="I348" i="4"/>
  <c r="L348" i="4"/>
  <c r="S349" i="4" s="1"/>
  <c r="T349" i="4" s="1"/>
  <c r="X348" i="4" l="1"/>
  <c r="E349" i="4" l="1"/>
  <c r="D349" i="4"/>
  <c r="K349" i="4" s="1"/>
  <c r="C349" i="4" l="1"/>
  <c r="N349" i="4" s="1"/>
  <c r="P349" i="4" l="1"/>
  <c r="V349" i="4"/>
  <c r="B349" i="4"/>
  <c r="Q350" i="4" s="1"/>
  <c r="M350" i="4" l="1"/>
  <c r="R349" i="4"/>
  <c r="H349" i="4"/>
  <c r="L349" i="4"/>
  <c r="S350" i="4" s="1"/>
  <c r="T350" i="4" s="1"/>
  <c r="I349" i="4"/>
  <c r="X349" i="4" l="1"/>
  <c r="E350" i="4" l="1"/>
  <c r="D350" i="4"/>
  <c r="K350" i="4" s="1"/>
  <c r="C350" i="4" l="1"/>
  <c r="N350" i="4" s="1"/>
  <c r="P350" i="4" l="1"/>
  <c r="V350" i="4"/>
  <c r="B350" i="4"/>
  <c r="Q351" i="4" l="1"/>
  <c r="M351" i="4"/>
  <c r="R350" i="4"/>
  <c r="I350" i="4"/>
  <c r="H350" i="4"/>
  <c r="L350" i="4"/>
  <c r="S351" i="4" s="1"/>
  <c r="T351" i="4" s="1"/>
  <c r="X350" i="4" l="1"/>
  <c r="D351" i="4" l="1"/>
  <c r="K351" i="4" s="1"/>
  <c r="E351" i="4"/>
  <c r="C351" i="4" l="1"/>
  <c r="N351" i="4" s="1"/>
  <c r="P351" i="4" l="1"/>
  <c r="V351" i="4"/>
  <c r="B351" i="4"/>
  <c r="Q352" i="4" l="1"/>
  <c r="M352" i="4"/>
  <c r="R351" i="4"/>
  <c r="H351" i="4"/>
  <c r="I351" i="4"/>
  <c r="L351" i="4"/>
  <c r="S352" i="4" s="1"/>
  <c r="T352" i="4" s="1"/>
  <c r="X351" i="4" l="1"/>
  <c r="D352" i="4" l="1"/>
  <c r="K352" i="4" s="1"/>
  <c r="E352" i="4"/>
  <c r="C352" i="4" l="1"/>
  <c r="N352" i="4" s="1"/>
  <c r="P352" i="4" l="1"/>
  <c r="V352" i="4"/>
  <c r="B352" i="4"/>
  <c r="X352" i="4" l="1"/>
  <c r="Q353" i="4"/>
  <c r="I352" i="4"/>
  <c r="H352" i="4"/>
  <c r="L352" i="4"/>
  <c r="S353" i="4" s="1"/>
  <c r="M353" i="4" l="1"/>
  <c r="T353" i="4"/>
  <c r="R352" i="4"/>
  <c r="D353" i="4"/>
  <c r="E353" i="4"/>
  <c r="K353" i="4" l="1"/>
  <c r="C353" i="4"/>
  <c r="N353" i="4" s="1"/>
  <c r="P353" i="4" l="1"/>
  <c r="V353" i="4"/>
  <c r="B353" i="4"/>
  <c r="Q354" i="4" l="1"/>
  <c r="M354" i="4"/>
  <c r="R353" i="4"/>
  <c r="I353" i="4"/>
  <c r="H353" i="4"/>
  <c r="L353" i="4"/>
  <c r="S354" i="4" s="1"/>
  <c r="T354" i="4" s="1"/>
  <c r="X353" i="4" l="1"/>
  <c r="E354" i="4" l="1"/>
  <c r="D354" i="4"/>
  <c r="K354" i="4" s="1"/>
  <c r="C354" i="4" l="1"/>
  <c r="N354" i="4" s="1"/>
  <c r="P354" i="4" l="1"/>
  <c r="V354" i="4"/>
  <c r="B354" i="4"/>
  <c r="Q355" i="4" s="1"/>
  <c r="M355" i="4" l="1"/>
  <c r="R354" i="4"/>
  <c r="H354" i="4"/>
  <c r="I354" i="4"/>
  <c r="L354" i="4"/>
  <c r="S355" i="4" s="1"/>
  <c r="T355" i="4" s="1"/>
  <c r="X354" i="4" l="1"/>
  <c r="E355" i="4" l="1"/>
  <c r="D355" i="4"/>
  <c r="K355" i="4" s="1"/>
  <c r="C355" i="4" l="1"/>
  <c r="N355" i="4" s="1"/>
  <c r="P355" i="4" l="1"/>
  <c r="V355" i="4"/>
  <c r="B355" i="4"/>
  <c r="Q356" i="4" s="1"/>
  <c r="M356" i="4" l="1"/>
  <c r="R355" i="4"/>
  <c r="H355" i="4"/>
  <c r="I355" i="4"/>
  <c r="L355" i="4"/>
  <c r="S356" i="4" s="1"/>
  <c r="T356" i="4" s="1"/>
  <c r="X355" i="4" l="1"/>
  <c r="E356" i="4" l="1"/>
  <c r="D356" i="4"/>
  <c r="K356" i="4" s="1"/>
  <c r="C356" i="4" l="1"/>
  <c r="N356" i="4" s="1"/>
  <c r="P356" i="4" l="1"/>
  <c r="V356" i="4"/>
  <c r="B356" i="4"/>
  <c r="Q357" i="4" s="1"/>
  <c r="M357" i="4" l="1"/>
  <c r="R356" i="4"/>
  <c r="I356" i="4"/>
  <c r="L356" i="4"/>
  <c r="S357" i="4" s="1"/>
  <c r="T357" i="4" s="1"/>
  <c r="H356" i="4"/>
  <c r="X356" i="4" l="1"/>
  <c r="D357" i="4" l="1"/>
  <c r="K357" i="4" s="1"/>
  <c r="E357" i="4"/>
  <c r="C357" i="4" l="1"/>
  <c r="N357" i="4" s="1"/>
  <c r="P357" i="4" l="1"/>
  <c r="V357" i="4"/>
  <c r="B357" i="4"/>
  <c r="Q358" i="4" s="1"/>
  <c r="M358" i="4" l="1"/>
  <c r="R357" i="4"/>
  <c r="H357" i="4"/>
  <c r="I357" i="4"/>
  <c r="L357" i="4"/>
  <c r="S358" i="4" s="1"/>
  <c r="T358" i="4" s="1"/>
  <c r="X357" i="4" l="1"/>
  <c r="D358" i="4" l="1"/>
  <c r="K358" i="4" s="1"/>
  <c r="E358" i="4"/>
  <c r="C358" i="4" l="1"/>
  <c r="N358" i="4" s="1"/>
  <c r="P358" i="4" l="1"/>
  <c r="V358" i="4"/>
  <c r="B358" i="4"/>
  <c r="Q359" i="4" s="1"/>
  <c r="M359" i="4" l="1"/>
  <c r="R358" i="4"/>
  <c r="I358" i="4"/>
  <c r="H358" i="4"/>
  <c r="L358" i="4"/>
  <c r="S359" i="4" s="1"/>
  <c r="T359" i="4" s="1"/>
  <c r="X358" i="4" l="1"/>
  <c r="D359" i="4" l="1"/>
  <c r="K359" i="4" s="1"/>
  <c r="E359" i="4"/>
  <c r="C359" i="4" l="1"/>
  <c r="N359" i="4" s="1"/>
  <c r="P359" i="4" l="1"/>
  <c r="V359" i="4"/>
  <c r="B359" i="4"/>
  <c r="Q360" i="4" s="1"/>
  <c r="M360" i="4" l="1"/>
  <c r="R359" i="4"/>
  <c r="I359" i="4"/>
  <c r="H359" i="4"/>
  <c r="L359" i="4"/>
  <c r="S360" i="4" s="1"/>
  <c r="T360" i="4" s="1"/>
  <c r="X359" i="4" l="1"/>
  <c r="D360" i="4" l="1"/>
  <c r="K360" i="4" s="1"/>
  <c r="E360" i="4"/>
  <c r="C360" i="4" l="1"/>
  <c r="N360" i="4" s="1"/>
  <c r="P360" i="4" l="1"/>
  <c r="V360" i="4"/>
  <c r="B360" i="4"/>
  <c r="Q361" i="4" s="1"/>
  <c r="M361" i="4" l="1"/>
  <c r="R360" i="4"/>
  <c r="I360" i="4"/>
  <c r="H360" i="4"/>
  <c r="L360" i="4"/>
  <c r="S361" i="4" s="1"/>
  <c r="T361" i="4" s="1"/>
  <c r="X360" i="4" l="1"/>
  <c r="D361" i="4" l="1"/>
  <c r="K361" i="4" s="1"/>
  <c r="E361" i="4"/>
  <c r="C361" i="4" l="1"/>
  <c r="N361" i="4" s="1"/>
  <c r="P361" i="4" l="1"/>
  <c r="V361" i="4"/>
  <c r="B361" i="4"/>
  <c r="Q362" i="4" l="1"/>
  <c r="M362" i="4"/>
  <c r="R361" i="4"/>
  <c r="H361" i="4"/>
  <c r="I361" i="4"/>
  <c r="L361" i="4"/>
  <c r="S362" i="4" s="1"/>
  <c r="T362" i="4" s="1"/>
  <c r="X361" i="4" l="1"/>
  <c r="E362" i="4" l="1"/>
  <c r="D362" i="4"/>
  <c r="K362" i="4" s="1"/>
  <c r="C362" i="4" l="1"/>
  <c r="N362" i="4" s="1"/>
  <c r="P362" i="4" l="1"/>
  <c r="V362" i="4"/>
  <c r="B362" i="4"/>
  <c r="Q363" i="4" s="1"/>
  <c r="M363" i="4" l="1"/>
  <c r="R362" i="4"/>
  <c r="I362" i="4"/>
  <c r="H362" i="4"/>
  <c r="L362" i="4"/>
  <c r="S363" i="4" s="1"/>
  <c r="T363" i="4" s="1"/>
  <c r="X362" i="4" l="1"/>
  <c r="D363" i="4" l="1"/>
  <c r="E363" i="4"/>
  <c r="D8" i="4" l="1"/>
  <c r="K363" i="4"/>
  <c r="C363" i="4"/>
  <c r="N363" i="4" s="1"/>
  <c r="P363" i="4" l="1"/>
  <c r="V363" i="4"/>
  <c r="B363" i="4"/>
  <c r="Q364" i="4" s="1"/>
  <c r="M364" i="4" l="1"/>
  <c r="R363" i="4"/>
  <c r="I363" i="4"/>
  <c r="H363" i="4"/>
  <c r="L363" i="4"/>
  <c r="S364" i="4" s="1"/>
  <c r="T364" i="4" s="1"/>
  <c r="X363" i="4" l="1"/>
  <c r="X9" i="4" s="1"/>
  <c r="X7" i="4" s="1"/>
  <c r="E364" i="4" l="1"/>
  <c r="D364" i="4"/>
  <c r="K364" i="4" s="1"/>
  <c r="C364" i="4" l="1"/>
  <c r="N364" i="4" s="1"/>
  <c r="P364" i="4" l="1"/>
  <c r="V364" i="4"/>
  <c r="B364" i="4"/>
  <c r="Q365" i="4" s="1"/>
  <c r="M365" i="4" l="1"/>
  <c r="R364" i="4"/>
  <c r="H364" i="4"/>
  <c r="I364" i="4"/>
  <c r="L364" i="4"/>
  <c r="S365" i="4" s="1"/>
  <c r="T365" i="4" s="1"/>
  <c r="X364" i="4" l="1"/>
  <c r="D365" i="4" l="1"/>
  <c r="K365" i="4" s="1"/>
  <c r="E365" i="4"/>
  <c r="C365" i="4" l="1"/>
  <c r="N365" i="4" s="1"/>
  <c r="P365" i="4" l="1"/>
  <c r="V365" i="4"/>
  <c r="B365" i="4"/>
  <c r="Q366" i="4" s="1"/>
  <c r="M366" i="4" l="1"/>
  <c r="R365" i="4"/>
  <c r="I365" i="4"/>
  <c r="H365" i="4"/>
  <c r="L365" i="4"/>
  <c r="S366" i="4" s="1"/>
  <c r="T366" i="4" s="1"/>
  <c r="X365" i="4" l="1"/>
  <c r="D366" i="4" l="1"/>
  <c r="K366" i="4" s="1"/>
  <c r="E366" i="4"/>
  <c r="C366" i="4" l="1"/>
  <c r="N366" i="4" s="1"/>
  <c r="P366" i="4" l="1"/>
  <c r="V366" i="4"/>
  <c r="B366" i="4"/>
  <c r="Q367" i="4" l="1"/>
  <c r="M367" i="4"/>
  <c r="R366" i="4"/>
  <c r="I366" i="4"/>
  <c r="H366" i="4"/>
  <c r="L366" i="4"/>
  <c r="S367" i="4" s="1"/>
  <c r="T367" i="4" s="1"/>
  <c r="X366" i="4" l="1"/>
  <c r="D367" i="4" l="1"/>
  <c r="K367" i="4" s="1"/>
  <c r="E367" i="4"/>
  <c r="C367" i="4" l="1"/>
  <c r="N367" i="4" s="1"/>
  <c r="P367" i="4" l="1"/>
  <c r="V367" i="4"/>
  <c r="B367" i="4"/>
  <c r="Q368" i="4" s="1"/>
  <c r="R367" i="4" l="1"/>
  <c r="M368" i="4"/>
  <c r="I367" i="4"/>
  <c r="H367" i="4"/>
  <c r="L367" i="4"/>
  <c r="S368" i="4" s="1"/>
  <c r="T368" i="4" s="1"/>
  <c r="X367" i="4" l="1"/>
  <c r="E368" i="4" l="1"/>
  <c r="D368" i="4"/>
  <c r="K368" i="4" s="1"/>
  <c r="C368" i="4" l="1"/>
  <c r="N368" i="4" s="1"/>
  <c r="P368" i="4" l="1"/>
  <c r="V368" i="4"/>
  <c r="B368" i="4"/>
  <c r="Q369" i="4" s="1"/>
  <c r="M369" i="4" l="1"/>
  <c r="R368" i="4"/>
  <c r="I368" i="4"/>
  <c r="H368" i="4"/>
  <c r="L368" i="4"/>
  <c r="S369" i="4" s="1"/>
  <c r="T369" i="4" s="1"/>
  <c r="X368" i="4" l="1"/>
  <c r="E369" i="4" l="1"/>
  <c r="D369" i="4"/>
  <c r="K369" i="4" s="1"/>
  <c r="C369" i="4" l="1"/>
  <c r="N369" i="4" s="1"/>
  <c r="P369" i="4" l="1"/>
  <c r="V369" i="4"/>
  <c r="B369" i="4"/>
  <c r="R369" i="4" l="1"/>
  <c r="I369" i="4"/>
  <c r="H369" i="4"/>
  <c r="L369" i="4"/>
  <c r="X369" i="4" l="1"/>
  <c r="O353" i="4"/>
  <c r="W353" i="4" s="1"/>
  <c r="O331" i="4"/>
  <c r="W331" i="4" s="1"/>
  <c r="O248" i="4"/>
  <c r="W248" i="4" s="1"/>
  <c r="O218" i="4"/>
  <c r="W218" i="4" s="1"/>
  <c r="O216" i="4"/>
  <c r="W216" i="4" s="1"/>
  <c r="O114" i="4"/>
  <c r="W114" i="4" s="1"/>
  <c r="O109" i="4"/>
  <c r="W109" i="4" s="1"/>
  <c r="O95" i="4"/>
  <c r="W95" i="4" s="1"/>
  <c r="O90" i="4"/>
  <c r="W90" i="4" s="1"/>
  <c r="O82" i="4"/>
  <c r="W82" i="4" s="1"/>
  <c r="O77" i="4"/>
  <c r="W77" i="4" s="1"/>
  <c r="O33" i="4"/>
  <c r="W33" i="4" s="1"/>
  <c r="O31" i="4"/>
  <c r="W31" i="4" s="1"/>
  <c r="O26" i="4"/>
  <c r="W26" i="4" s="1"/>
  <c r="O25" i="4"/>
  <c r="W25" i="4" s="1"/>
  <c r="O18" i="4"/>
  <c r="W18" i="4" s="1"/>
  <c r="O13" i="4"/>
  <c r="W13" i="4" s="1"/>
  <c r="O302" i="4"/>
  <c r="W302" i="4" s="1"/>
  <c r="O164" i="4" l="1"/>
  <c r="W164" i="4" s="1"/>
  <c r="O180" i="4"/>
  <c r="W180" i="4" s="1"/>
  <c r="O231" i="4"/>
  <c r="W231" i="4" s="1"/>
  <c r="O269" i="4"/>
  <c r="W269" i="4" s="1"/>
  <c r="O210" i="4"/>
  <c r="W210" i="4" s="1"/>
  <c r="O256" i="4"/>
  <c r="W256" i="4" s="1"/>
  <c r="O299" i="4"/>
  <c r="W299" i="4" s="1"/>
  <c r="O34" i="4"/>
  <c r="W34" i="4" s="1"/>
  <c r="O41" i="4"/>
  <c r="W41" i="4" s="1"/>
  <c r="O98" i="4"/>
  <c r="W98" i="4" s="1"/>
  <c r="O151" i="4"/>
  <c r="W151" i="4" s="1"/>
  <c r="O159" i="4"/>
  <c r="W159" i="4" s="1"/>
  <c r="O167" i="4"/>
  <c r="W167" i="4" s="1"/>
  <c r="O175" i="4"/>
  <c r="W175" i="4" s="1"/>
  <c r="O183" i="4"/>
  <c r="W183" i="4" s="1"/>
  <c r="O223" i="4"/>
  <c r="W223" i="4" s="1"/>
  <c r="O361" i="4"/>
  <c r="W361" i="4" s="1"/>
  <c r="O15" i="4"/>
  <c r="W15" i="4" s="1"/>
  <c r="O29" i="4"/>
  <c r="W29" i="4" s="1"/>
  <c r="O93" i="4"/>
  <c r="W93" i="4" s="1"/>
  <c r="O111" i="4"/>
  <c r="W111" i="4" s="1"/>
  <c r="O364" i="4"/>
  <c r="W364" i="4" s="1"/>
  <c r="O156" i="4"/>
  <c r="W156" i="4" s="1"/>
  <c r="O172" i="4"/>
  <c r="W172" i="4" s="1"/>
  <c r="O249" i="4"/>
  <c r="W249" i="4" s="1"/>
  <c r="O85" i="4"/>
  <c r="W85" i="4" s="1"/>
  <c r="O103" i="4"/>
  <c r="W103" i="4" s="1"/>
  <c r="O17" i="4"/>
  <c r="W17" i="4" s="1"/>
  <c r="O49" i="4"/>
  <c r="W49" i="4" s="1"/>
  <c r="O106" i="4"/>
  <c r="W106" i="4" s="1"/>
  <c r="O136" i="4"/>
  <c r="W136" i="4" s="1"/>
  <c r="O144" i="4"/>
  <c r="W144" i="4" s="1"/>
  <c r="O152" i="4"/>
  <c r="W152" i="4" s="1"/>
  <c r="O160" i="4"/>
  <c r="W160" i="4" s="1"/>
  <c r="O168" i="4"/>
  <c r="W168" i="4" s="1"/>
  <c r="O224" i="4"/>
  <c r="W224" i="4" s="1"/>
  <c r="O367" i="4"/>
  <c r="W367" i="4" s="1"/>
  <c r="O356" i="4"/>
  <c r="W356" i="4" s="1"/>
  <c r="O348" i="4"/>
  <c r="W348" i="4" s="1"/>
  <c r="O340" i="4"/>
  <c r="W340" i="4" s="1"/>
  <c r="O332" i="4"/>
  <c r="W332" i="4" s="1"/>
  <c r="O324" i="4"/>
  <c r="W324" i="4" s="1"/>
  <c r="O316" i="4"/>
  <c r="W316" i="4" s="1"/>
  <c r="O308" i="4"/>
  <c r="W308" i="4" s="1"/>
  <c r="O300" i="4"/>
  <c r="W300" i="4" s="1"/>
  <c r="O292" i="4"/>
  <c r="W292" i="4" s="1"/>
  <c r="O284" i="4"/>
  <c r="W284" i="4" s="1"/>
  <c r="O276" i="4"/>
  <c r="W276" i="4" s="1"/>
  <c r="O268" i="4"/>
  <c r="W268" i="4" s="1"/>
  <c r="O260" i="4"/>
  <c r="W260" i="4" s="1"/>
  <c r="O252" i="4"/>
  <c r="W252" i="4" s="1"/>
  <c r="O244" i="4"/>
  <c r="W244" i="4" s="1"/>
  <c r="O236" i="4"/>
  <c r="W236" i="4" s="1"/>
  <c r="O359" i="4"/>
  <c r="W359" i="4" s="1"/>
  <c r="O351" i="4"/>
  <c r="W351" i="4" s="1"/>
  <c r="O343" i="4"/>
  <c r="W343" i="4" s="1"/>
  <c r="O335" i="4"/>
  <c r="W335" i="4" s="1"/>
  <c r="O327" i="4"/>
  <c r="W327" i="4" s="1"/>
  <c r="O319" i="4"/>
  <c r="W319" i="4" s="1"/>
  <c r="O311" i="4"/>
  <c r="W311" i="4" s="1"/>
  <c r="O303" i="4"/>
  <c r="W303" i="4" s="1"/>
  <c r="O295" i="4"/>
  <c r="W295" i="4" s="1"/>
  <c r="O287" i="4"/>
  <c r="W287" i="4" s="1"/>
  <c r="O279" i="4"/>
  <c r="W279" i="4" s="1"/>
  <c r="O271" i="4"/>
  <c r="W271" i="4" s="1"/>
  <c r="O263" i="4"/>
  <c r="W263" i="4" s="1"/>
  <c r="O255" i="4"/>
  <c r="W255" i="4" s="1"/>
  <c r="O247" i="4"/>
  <c r="W247" i="4" s="1"/>
  <c r="O239" i="4"/>
  <c r="W239" i="4" s="1"/>
  <c r="O365" i="4"/>
  <c r="W365" i="4" s="1"/>
  <c r="O362" i="4"/>
  <c r="W362" i="4" s="1"/>
  <c r="O354" i="4"/>
  <c r="W354" i="4" s="1"/>
  <c r="O346" i="4"/>
  <c r="W346" i="4" s="1"/>
  <c r="O338" i="4"/>
  <c r="W338" i="4" s="1"/>
  <c r="O330" i="4"/>
  <c r="W330" i="4" s="1"/>
  <c r="O322" i="4"/>
  <c r="W322" i="4" s="1"/>
  <c r="O314" i="4"/>
  <c r="W314" i="4" s="1"/>
  <c r="O306" i="4"/>
  <c r="W306" i="4" s="1"/>
  <c r="O298" i="4"/>
  <c r="W298" i="4" s="1"/>
  <c r="O290" i="4"/>
  <c r="W290" i="4" s="1"/>
  <c r="O282" i="4"/>
  <c r="W282" i="4" s="1"/>
  <c r="O274" i="4"/>
  <c r="W274" i="4" s="1"/>
  <c r="O266" i="4"/>
  <c r="W266" i="4" s="1"/>
  <c r="O258" i="4"/>
  <c r="W258" i="4" s="1"/>
  <c r="O250" i="4"/>
  <c r="W250" i="4" s="1"/>
  <c r="O242" i="4"/>
  <c r="W242" i="4" s="1"/>
  <c r="O360" i="4"/>
  <c r="W360" i="4" s="1"/>
  <c r="O355" i="4"/>
  <c r="W355" i="4" s="1"/>
  <c r="O350" i="4"/>
  <c r="W350" i="4" s="1"/>
  <c r="O345" i="4"/>
  <c r="W345" i="4" s="1"/>
  <c r="O301" i="4"/>
  <c r="W301" i="4" s="1"/>
  <c r="O296" i="4"/>
  <c r="W296" i="4" s="1"/>
  <c r="O291" i="4"/>
  <c r="W291" i="4" s="1"/>
  <c r="O286" i="4"/>
  <c r="W286" i="4" s="1"/>
  <c r="O281" i="4"/>
  <c r="W281" i="4" s="1"/>
  <c r="O237" i="4"/>
  <c r="W237" i="4" s="1"/>
  <c r="O235" i="4"/>
  <c r="W235" i="4" s="1"/>
  <c r="O227" i="4"/>
  <c r="W227" i="4" s="1"/>
  <c r="O219" i="4"/>
  <c r="W219" i="4" s="1"/>
  <c r="O211" i="4"/>
  <c r="W211" i="4" s="1"/>
  <c r="O203" i="4"/>
  <c r="W203" i="4" s="1"/>
  <c r="O195" i="4"/>
  <c r="W195" i="4" s="1"/>
  <c r="O187" i="4"/>
  <c r="W187" i="4" s="1"/>
  <c r="O357" i="4"/>
  <c r="W357" i="4" s="1"/>
  <c r="O352" i="4"/>
  <c r="W352" i="4" s="1"/>
  <c r="O347" i="4"/>
  <c r="W347" i="4" s="1"/>
  <c r="O342" i="4"/>
  <c r="W342" i="4" s="1"/>
  <c r="O337" i="4"/>
  <c r="W337" i="4" s="1"/>
  <c r="O293" i="4"/>
  <c r="W293" i="4" s="1"/>
  <c r="O288" i="4"/>
  <c r="W288" i="4" s="1"/>
  <c r="O283" i="4"/>
  <c r="W283" i="4" s="1"/>
  <c r="O278" i="4"/>
  <c r="W278" i="4" s="1"/>
  <c r="O273" i="4"/>
  <c r="W273" i="4" s="1"/>
  <c r="O230" i="4"/>
  <c r="W230" i="4" s="1"/>
  <c r="O222" i="4"/>
  <c r="W222" i="4" s="1"/>
  <c r="O214" i="4"/>
  <c r="W214" i="4" s="1"/>
  <c r="O206" i="4"/>
  <c r="W206" i="4" s="1"/>
  <c r="O198" i="4"/>
  <c r="W198" i="4" s="1"/>
  <c r="O190" i="4"/>
  <c r="W190" i="4" s="1"/>
  <c r="O349" i="4"/>
  <c r="W349" i="4" s="1"/>
  <c r="O344" i="4"/>
  <c r="W344" i="4" s="1"/>
  <c r="O339" i="4"/>
  <c r="W339" i="4" s="1"/>
  <c r="O334" i="4"/>
  <c r="W334" i="4" s="1"/>
  <c r="O329" i="4"/>
  <c r="W329" i="4" s="1"/>
  <c r="O285" i="4"/>
  <c r="W285" i="4" s="1"/>
  <c r="O280" i="4"/>
  <c r="W280" i="4" s="1"/>
  <c r="O275" i="4"/>
  <c r="W275" i="4" s="1"/>
  <c r="O270" i="4"/>
  <c r="W270" i="4" s="1"/>
  <c r="O265" i="4"/>
  <c r="W265" i="4" s="1"/>
  <c r="O233" i="4"/>
  <c r="W233" i="4" s="1"/>
  <c r="O225" i="4"/>
  <c r="W225" i="4" s="1"/>
  <c r="O217" i="4"/>
  <c r="W217" i="4" s="1"/>
  <c r="O209" i="4"/>
  <c r="W209" i="4" s="1"/>
  <c r="O201" i="4"/>
  <c r="W201" i="4" s="1"/>
  <c r="O193" i="4"/>
  <c r="W193" i="4" s="1"/>
  <c r="O185" i="4"/>
  <c r="W185" i="4" s="1"/>
  <c r="O366" i="4"/>
  <c r="W366" i="4" s="1"/>
  <c r="O341" i="4"/>
  <c r="W341" i="4" s="1"/>
  <c r="O333" i="4"/>
  <c r="W333" i="4" s="1"/>
  <c r="O325" i="4"/>
  <c r="W325" i="4" s="1"/>
  <c r="O321" i="4"/>
  <c r="W321" i="4" s="1"/>
  <c r="O317" i="4"/>
  <c r="W317" i="4" s="1"/>
  <c r="O313" i="4"/>
  <c r="W313" i="4" s="1"/>
  <c r="O309" i="4"/>
  <c r="W309" i="4" s="1"/>
  <c r="O305" i="4"/>
  <c r="W305" i="4" s="1"/>
  <c r="O297" i="4"/>
  <c r="W297" i="4" s="1"/>
  <c r="O289" i="4"/>
  <c r="W289" i="4" s="1"/>
  <c r="O212" i="4"/>
  <c r="W212" i="4" s="1"/>
  <c r="O207" i="4"/>
  <c r="W207" i="4" s="1"/>
  <c r="O202" i="4"/>
  <c r="W202" i="4" s="1"/>
  <c r="O197" i="4"/>
  <c r="W197" i="4" s="1"/>
  <c r="O192" i="4"/>
  <c r="W192" i="4" s="1"/>
  <c r="O179" i="4"/>
  <c r="W179" i="4" s="1"/>
  <c r="O171" i="4"/>
  <c r="W171" i="4" s="1"/>
  <c r="O163" i="4"/>
  <c r="W163" i="4" s="1"/>
  <c r="O155" i="4"/>
  <c r="W155" i="4" s="1"/>
  <c r="O147" i="4"/>
  <c r="W147" i="4" s="1"/>
  <c r="O139" i="4"/>
  <c r="W139" i="4" s="1"/>
  <c r="O131" i="4"/>
  <c r="W131" i="4" s="1"/>
  <c r="O123" i="4"/>
  <c r="W123" i="4" s="1"/>
  <c r="O115" i="4"/>
  <c r="W115" i="4" s="1"/>
  <c r="O107" i="4"/>
  <c r="W107" i="4" s="1"/>
  <c r="O99" i="4"/>
  <c r="W99" i="4" s="1"/>
  <c r="O91" i="4"/>
  <c r="W91" i="4" s="1"/>
  <c r="O83" i="4"/>
  <c r="W83" i="4" s="1"/>
  <c r="O75" i="4"/>
  <c r="W75" i="4" s="1"/>
  <c r="O64" i="4"/>
  <c r="W64" i="4" s="1"/>
  <c r="O56" i="4"/>
  <c r="W56" i="4" s="1"/>
  <c r="O48" i="4"/>
  <c r="W48" i="4" s="1"/>
  <c r="O40" i="4"/>
  <c r="W40" i="4" s="1"/>
  <c r="O32" i="4"/>
  <c r="W32" i="4" s="1"/>
  <c r="O24" i="4"/>
  <c r="W24" i="4" s="1"/>
  <c r="O16" i="4"/>
  <c r="W16" i="4" s="1"/>
  <c r="O358" i="4"/>
  <c r="W358" i="4" s="1"/>
  <c r="O267" i="4"/>
  <c r="W267" i="4" s="1"/>
  <c r="O259" i="4"/>
  <c r="W259" i="4" s="1"/>
  <c r="O251" i="4"/>
  <c r="W251" i="4" s="1"/>
  <c r="O243" i="4"/>
  <c r="W243" i="4" s="1"/>
  <c r="O204" i="4"/>
  <c r="W204" i="4" s="1"/>
  <c r="O199" i="4"/>
  <c r="W199" i="4" s="1"/>
  <c r="O194" i="4"/>
  <c r="W194" i="4" s="1"/>
  <c r="O189" i="4"/>
  <c r="W189" i="4" s="1"/>
  <c r="O184" i="4"/>
  <c r="W184" i="4" s="1"/>
  <c r="O182" i="4"/>
  <c r="W182" i="4" s="1"/>
  <c r="O174" i="4"/>
  <c r="W174" i="4" s="1"/>
  <c r="O166" i="4"/>
  <c r="W166" i="4" s="1"/>
  <c r="O158" i="4"/>
  <c r="W158" i="4" s="1"/>
  <c r="O150" i="4"/>
  <c r="W150" i="4" s="1"/>
  <c r="O142" i="4"/>
  <c r="W142" i="4" s="1"/>
  <c r="O134" i="4"/>
  <c r="W134" i="4" s="1"/>
  <c r="O126" i="4"/>
  <c r="W126" i="4" s="1"/>
  <c r="O118" i="4"/>
  <c r="W118" i="4" s="1"/>
  <c r="O110" i="4"/>
  <c r="W110" i="4" s="1"/>
  <c r="O102" i="4"/>
  <c r="W102" i="4" s="1"/>
  <c r="O94" i="4"/>
  <c r="W94" i="4" s="1"/>
  <c r="O86" i="4"/>
  <c r="W86" i="4" s="1"/>
  <c r="O78" i="4"/>
  <c r="W78" i="4" s="1"/>
  <c r="O70" i="4"/>
  <c r="W70" i="4" s="1"/>
  <c r="O67" i="4"/>
  <c r="W67" i="4" s="1"/>
  <c r="O59" i="4"/>
  <c r="W59" i="4" s="1"/>
  <c r="O51" i="4"/>
  <c r="W51" i="4" s="1"/>
  <c r="O43" i="4"/>
  <c r="W43" i="4" s="1"/>
  <c r="O35" i="4"/>
  <c r="W35" i="4" s="1"/>
  <c r="O27" i="4"/>
  <c r="W27" i="4" s="1"/>
  <c r="O19" i="4"/>
  <c r="W19" i="4" s="1"/>
  <c r="O369" i="4"/>
  <c r="W369" i="4" s="1"/>
  <c r="O336" i="4"/>
  <c r="W336" i="4" s="1"/>
  <c r="O328" i="4"/>
  <c r="W328" i="4" s="1"/>
  <c r="O320" i="4"/>
  <c r="W320" i="4" s="1"/>
  <c r="O312" i="4"/>
  <c r="W312" i="4" s="1"/>
  <c r="O304" i="4"/>
  <c r="W304" i="4" s="1"/>
  <c r="O196" i="4"/>
  <c r="W196" i="4" s="1"/>
  <c r="O191" i="4"/>
  <c r="W191" i="4" s="1"/>
  <c r="O186" i="4"/>
  <c r="W186" i="4" s="1"/>
  <c r="O177" i="4"/>
  <c r="W177" i="4" s="1"/>
  <c r="O169" i="4"/>
  <c r="W169" i="4" s="1"/>
  <c r="O161" i="4"/>
  <c r="W161" i="4" s="1"/>
  <c r="O153" i="4"/>
  <c r="W153" i="4" s="1"/>
  <c r="O145" i="4"/>
  <c r="W145" i="4" s="1"/>
  <c r="O137" i="4"/>
  <c r="W137" i="4" s="1"/>
  <c r="O129" i="4"/>
  <c r="W129" i="4" s="1"/>
  <c r="O121" i="4"/>
  <c r="W121" i="4" s="1"/>
  <c r="O113" i="4"/>
  <c r="W113" i="4" s="1"/>
  <c r="O105" i="4"/>
  <c r="W105" i="4" s="1"/>
  <c r="O97" i="4"/>
  <c r="W97" i="4" s="1"/>
  <c r="O89" i="4"/>
  <c r="W89" i="4" s="1"/>
  <c r="O81" i="4"/>
  <c r="W81" i="4" s="1"/>
  <c r="O73" i="4"/>
  <c r="W73" i="4" s="1"/>
  <c r="O62" i="4"/>
  <c r="W62" i="4" s="1"/>
  <c r="O54" i="4"/>
  <c r="W54" i="4" s="1"/>
  <c r="O46" i="4"/>
  <c r="W46" i="4" s="1"/>
  <c r="O38" i="4"/>
  <c r="W38" i="4" s="1"/>
  <c r="O30" i="4"/>
  <c r="W30" i="4" s="1"/>
  <c r="O22" i="4"/>
  <c r="W22" i="4" s="1"/>
  <c r="O14" i="4"/>
  <c r="W14" i="4" s="1"/>
  <c r="O318" i="4"/>
  <c r="W318" i="4" s="1"/>
  <c r="O272" i="4"/>
  <c r="W272" i="4" s="1"/>
  <c r="O240" i="4"/>
  <c r="W240" i="4" s="1"/>
  <c r="O188" i="4"/>
  <c r="W188" i="4" s="1"/>
  <c r="O148" i="4"/>
  <c r="W148" i="4" s="1"/>
  <c r="O143" i="4"/>
  <c r="W143" i="4" s="1"/>
  <c r="O138" i="4"/>
  <c r="W138" i="4" s="1"/>
  <c r="O133" i="4"/>
  <c r="W133" i="4" s="1"/>
  <c r="O128" i="4"/>
  <c r="W128" i="4" s="1"/>
  <c r="O84" i="4"/>
  <c r="W84" i="4" s="1"/>
  <c r="O79" i="4"/>
  <c r="W79" i="4" s="1"/>
  <c r="O74" i="4"/>
  <c r="W74" i="4" s="1"/>
  <c r="O68" i="4"/>
  <c r="W68" i="4" s="1"/>
  <c r="O63" i="4"/>
  <c r="W63" i="4" s="1"/>
  <c r="O58" i="4"/>
  <c r="W58" i="4" s="1"/>
  <c r="O53" i="4"/>
  <c r="W53" i="4" s="1"/>
  <c r="O363" i="4"/>
  <c r="W363" i="4" s="1"/>
  <c r="O323" i="4"/>
  <c r="W323" i="4" s="1"/>
  <c r="O277" i="4"/>
  <c r="W277" i="4" s="1"/>
  <c r="O245" i="4"/>
  <c r="W245" i="4" s="1"/>
  <c r="O238" i="4"/>
  <c r="W238" i="4" s="1"/>
  <c r="O229" i="4"/>
  <c r="W229" i="4" s="1"/>
  <c r="O221" i="4"/>
  <c r="W221" i="4" s="1"/>
  <c r="O213" i="4"/>
  <c r="W213" i="4" s="1"/>
  <c r="O205" i="4"/>
  <c r="W205" i="4" s="1"/>
  <c r="O140" i="4"/>
  <c r="W140" i="4" s="1"/>
  <c r="O135" i="4"/>
  <c r="W135" i="4" s="1"/>
  <c r="O130" i="4"/>
  <c r="W130" i="4" s="1"/>
  <c r="O125" i="4"/>
  <c r="W125" i="4" s="1"/>
  <c r="O120" i="4"/>
  <c r="W120" i="4" s="1"/>
  <c r="O76" i="4"/>
  <c r="W76" i="4" s="1"/>
  <c r="O71" i="4"/>
  <c r="W71" i="4" s="1"/>
  <c r="O65" i="4"/>
  <c r="W65" i="4" s="1"/>
  <c r="O60" i="4"/>
  <c r="W60" i="4" s="1"/>
  <c r="O55" i="4"/>
  <c r="W55" i="4" s="1"/>
  <c r="O50" i="4"/>
  <c r="W50" i="4" s="1"/>
  <c r="O45" i="4"/>
  <c r="W45" i="4" s="1"/>
  <c r="O368" i="4"/>
  <c r="W368" i="4" s="1"/>
  <c r="O310" i="4"/>
  <c r="W310" i="4" s="1"/>
  <c r="O264" i="4"/>
  <c r="W264" i="4" s="1"/>
  <c r="O257" i="4"/>
  <c r="W257" i="4" s="1"/>
  <c r="O181" i="4"/>
  <c r="W181" i="4" s="1"/>
  <c r="O176" i="4"/>
  <c r="W176" i="4" s="1"/>
  <c r="O132" i="4"/>
  <c r="W132" i="4" s="1"/>
  <c r="O127" i="4"/>
  <c r="W127" i="4" s="1"/>
  <c r="O122" i="4"/>
  <c r="W122" i="4" s="1"/>
  <c r="O117" i="4"/>
  <c r="W117" i="4" s="1"/>
  <c r="O112" i="4"/>
  <c r="W112" i="4" s="1"/>
  <c r="O57" i="4"/>
  <c r="W57" i="4" s="1"/>
  <c r="O52" i="4"/>
  <c r="W52" i="4" s="1"/>
  <c r="O47" i="4"/>
  <c r="W47" i="4" s="1"/>
  <c r="O42" i="4"/>
  <c r="W42" i="4" s="1"/>
  <c r="O37" i="4"/>
  <c r="W37" i="4" s="1"/>
  <c r="O307" i="4"/>
  <c r="W307" i="4" s="1"/>
  <c r="O254" i="4"/>
  <c r="W254" i="4" s="1"/>
  <c r="O215" i="4"/>
  <c r="W215" i="4" s="1"/>
  <c r="O208" i="4"/>
  <c r="W208" i="4" s="1"/>
  <c r="O178" i="4"/>
  <c r="W178" i="4" s="1"/>
  <c r="O170" i="4"/>
  <c r="W170" i="4" s="1"/>
  <c r="O162" i="4"/>
  <c r="W162" i="4" s="1"/>
  <c r="O154" i="4"/>
  <c r="W154" i="4" s="1"/>
  <c r="O146" i="4"/>
  <c r="W146" i="4" s="1"/>
  <c r="O66" i="4"/>
  <c r="W66" i="4" s="1"/>
  <c r="O315" i="4"/>
  <c r="W315" i="4" s="1"/>
  <c r="O262" i="4"/>
  <c r="W262" i="4" s="1"/>
  <c r="O234" i="4"/>
  <c r="W234" i="4" s="1"/>
  <c r="O220" i="4"/>
  <c r="W220" i="4" s="1"/>
  <c r="O124" i="4"/>
  <c r="W124" i="4" s="1"/>
  <c r="O116" i="4"/>
  <c r="W116" i="4" s="1"/>
  <c r="O108" i="4"/>
  <c r="W108" i="4" s="1"/>
  <c r="O104" i="4"/>
  <c r="W104" i="4" s="1"/>
  <c r="O100" i="4"/>
  <c r="W100" i="4" s="1"/>
  <c r="O96" i="4"/>
  <c r="W96" i="4" s="1"/>
  <c r="O92" i="4"/>
  <c r="W92" i="4" s="1"/>
  <c r="O88" i="4"/>
  <c r="W88" i="4" s="1"/>
  <c r="O80" i="4"/>
  <c r="W80" i="4" s="1"/>
  <c r="O72" i="4"/>
  <c r="W72" i="4" s="1"/>
  <c r="O44" i="4"/>
  <c r="W44" i="4" s="1"/>
  <c r="O36" i="4"/>
  <c r="W36" i="4" s="1"/>
  <c r="O28" i="4"/>
  <c r="W28" i="4" s="1"/>
  <c r="O20" i="4"/>
  <c r="W20" i="4" s="1"/>
  <c r="I4" i="4"/>
  <c r="O326" i="4"/>
  <c r="W326" i="4" s="1"/>
  <c r="O253" i="4"/>
  <c r="W253" i="4" s="1"/>
  <c r="O232" i="4"/>
  <c r="W232" i="4" s="1"/>
  <c r="O200" i="4"/>
  <c r="W200" i="4" s="1"/>
  <c r="O173" i="4"/>
  <c r="W173" i="4" s="1"/>
  <c r="O165" i="4"/>
  <c r="W165" i="4" s="1"/>
  <c r="O157" i="4"/>
  <c r="W157" i="4" s="1"/>
  <c r="O149" i="4"/>
  <c r="W149" i="4" s="1"/>
  <c r="O141" i="4"/>
  <c r="W141" i="4" s="1"/>
  <c r="O69" i="4"/>
  <c r="W69" i="4" s="1"/>
  <c r="O61" i="4"/>
  <c r="W61" i="4" s="1"/>
  <c r="O294" i="4"/>
  <c r="W294" i="4" s="1"/>
  <c r="O261" i="4"/>
  <c r="W261" i="4" s="1"/>
  <c r="O241" i="4"/>
  <c r="W241" i="4" s="1"/>
  <c r="O226" i="4"/>
  <c r="W226" i="4" s="1"/>
  <c r="O119" i="4"/>
  <c r="W119" i="4" s="1"/>
  <c r="O21" i="4"/>
  <c r="W21" i="4" s="1"/>
  <c r="O39" i="4"/>
  <c r="W39" i="4" s="1"/>
  <c r="O23" i="4"/>
  <c r="W23" i="4" s="1"/>
  <c r="O87" i="4"/>
  <c r="W87" i="4" s="1"/>
  <c r="O101" i="4"/>
  <c r="W101" i="4" s="1"/>
  <c r="O228" i="4"/>
  <c r="W228" i="4" s="1"/>
  <c r="O246" i="4"/>
  <c r="W246" i="4" s="1"/>
  <c r="F14" i="4" l="1"/>
  <c r="M5" i="4"/>
  <c r="O11" i="4"/>
  <c r="W11" i="4" s="1"/>
  <c r="F369" i="4"/>
  <c r="G369" i="4" s="1"/>
  <c r="F358" i="4"/>
  <c r="G358" i="4" s="1"/>
  <c r="F350" i="4"/>
  <c r="G350" i="4" s="1"/>
  <c r="F342" i="4"/>
  <c r="G342" i="4" s="1"/>
  <c r="F334" i="4"/>
  <c r="G334" i="4" s="1"/>
  <c r="F326" i="4"/>
  <c r="G326" i="4" s="1"/>
  <c r="F318" i="4"/>
  <c r="G318" i="4" s="1"/>
  <c r="F310" i="4"/>
  <c r="G310" i="4" s="1"/>
  <c r="F302" i="4"/>
  <c r="G302" i="4" s="1"/>
  <c r="F294" i="4"/>
  <c r="G294" i="4" s="1"/>
  <c r="F286" i="4"/>
  <c r="G286" i="4" s="1"/>
  <c r="F278" i="4"/>
  <c r="G278" i="4" s="1"/>
  <c r="F270" i="4"/>
  <c r="G270" i="4" s="1"/>
  <c r="F262" i="4"/>
  <c r="G262" i="4" s="1"/>
  <c r="F254" i="4"/>
  <c r="G254" i="4" s="1"/>
  <c r="F246" i="4"/>
  <c r="G246" i="4" s="1"/>
  <c r="F238" i="4"/>
  <c r="G238" i="4" s="1"/>
  <c r="F364" i="4"/>
  <c r="G364" i="4" s="1"/>
  <c r="F361" i="4"/>
  <c r="G361" i="4" s="1"/>
  <c r="F353" i="4"/>
  <c r="G353" i="4" s="1"/>
  <c r="F345" i="4"/>
  <c r="G345" i="4" s="1"/>
  <c r="F337" i="4"/>
  <c r="G337" i="4" s="1"/>
  <c r="F329" i="4"/>
  <c r="G329" i="4" s="1"/>
  <c r="F321" i="4"/>
  <c r="G321" i="4" s="1"/>
  <c r="F313" i="4"/>
  <c r="G313" i="4" s="1"/>
  <c r="F305" i="4"/>
  <c r="G305" i="4" s="1"/>
  <c r="F297" i="4"/>
  <c r="G297" i="4" s="1"/>
  <c r="F289" i="4"/>
  <c r="G289" i="4" s="1"/>
  <c r="F281" i="4"/>
  <c r="G281" i="4" s="1"/>
  <c r="F273" i="4"/>
  <c r="G273" i="4" s="1"/>
  <c r="F265" i="4"/>
  <c r="G265" i="4" s="1"/>
  <c r="F257" i="4"/>
  <c r="G257" i="4" s="1"/>
  <c r="F249" i="4"/>
  <c r="G249" i="4" s="1"/>
  <c r="F241" i="4"/>
  <c r="G241" i="4" s="1"/>
  <c r="F367" i="4"/>
  <c r="G367" i="4" s="1"/>
  <c r="F356" i="4"/>
  <c r="G356" i="4" s="1"/>
  <c r="F348" i="4"/>
  <c r="G348" i="4" s="1"/>
  <c r="F340" i="4"/>
  <c r="G340" i="4" s="1"/>
  <c r="F332" i="4"/>
  <c r="G332" i="4" s="1"/>
  <c r="F324" i="4"/>
  <c r="G324" i="4" s="1"/>
  <c r="F316" i="4"/>
  <c r="G316" i="4" s="1"/>
  <c r="F308" i="4"/>
  <c r="G308" i="4" s="1"/>
  <c r="F300" i="4"/>
  <c r="G300" i="4" s="1"/>
  <c r="F292" i="4"/>
  <c r="G292" i="4" s="1"/>
  <c r="F284" i="4"/>
  <c r="G284" i="4" s="1"/>
  <c r="F276" i="4"/>
  <c r="G276" i="4" s="1"/>
  <c r="F268" i="4"/>
  <c r="G268" i="4" s="1"/>
  <c r="F260" i="4"/>
  <c r="G260" i="4" s="1"/>
  <c r="F252" i="4"/>
  <c r="G252" i="4" s="1"/>
  <c r="F244" i="4"/>
  <c r="G244" i="4" s="1"/>
  <c r="F236" i="4"/>
  <c r="G236" i="4" s="1"/>
  <c r="F368" i="4"/>
  <c r="G368" i="4" s="1"/>
  <c r="F327" i="4"/>
  <c r="G327" i="4" s="1"/>
  <c r="F322" i="4"/>
  <c r="G322" i="4" s="1"/>
  <c r="F317" i="4"/>
  <c r="G317" i="4" s="1"/>
  <c r="F312" i="4"/>
  <c r="G312" i="4" s="1"/>
  <c r="F307" i="4"/>
  <c r="G307" i="4" s="1"/>
  <c r="F263" i="4"/>
  <c r="G263" i="4" s="1"/>
  <c r="F258" i="4"/>
  <c r="G258" i="4" s="1"/>
  <c r="F253" i="4"/>
  <c r="G253" i="4" s="1"/>
  <c r="F248" i="4"/>
  <c r="G248" i="4" s="1"/>
  <c r="F243" i="4"/>
  <c r="G243" i="4" s="1"/>
  <c r="F229" i="4"/>
  <c r="G229" i="4" s="1"/>
  <c r="F221" i="4"/>
  <c r="G221" i="4" s="1"/>
  <c r="F213" i="4"/>
  <c r="G213" i="4" s="1"/>
  <c r="F205" i="4"/>
  <c r="G205" i="4" s="1"/>
  <c r="F197" i="4"/>
  <c r="G197" i="4" s="1"/>
  <c r="F189" i="4"/>
  <c r="G189" i="4" s="1"/>
  <c r="F365" i="4"/>
  <c r="G365" i="4" s="1"/>
  <c r="F363" i="4"/>
  <c r="G363" i="4" s="1"/>
  <c r="F319" i="4"/>
  <c r="G319" i="4" s="1"/>
  <c r="F314" i="4"/>
  <c r="G314" i="4" s="1"/>
  <c r="F309" i="4"/>
  <c r="G309" i="4" s="1"/>
  <c r="F304" i="4"/>
  <c r="G304" i="4" s="1"/>
  <c r="F299" i="4"/>
  <c r="G299" i="4" s="1"/>
  <c r="F255" i="4"/>
  <c r="G255" i="4" s="1"/>
  <c r="F250" i="4"/>
  <c r="G250" i="4" s="1"/>
  <c r="F245" i="4"/>
  <c r="G245" i="4" s="1"/>
  <c r="F240" i="4"/>
  <c r="G240" i="4" s="1"/>
  <c r="F232" i="4"/>
  <c r="G232" i="4" s="1"/>
  <c r="F224" i="4"/>
  <c r="G224" i="4" s="1"/>
  <c r="F216" i="4"/>
  <c r="G216" i="4" s="1"/>
  <c r="F208" i="4"/>
  <c r="G208" i="4" s="1"/>
  <c r="F200" i="4"/>
  <c r="G200" i="4" s="1"/>
  <c r="F192" i="4"/>
  <c r="G192" i="4" s="1"/>
  <c r="F360" i="4"/>
  <c r="G360" i="4" s="1"/>
  <c r="F355" i="4"/>
  <c r="G355" i="4" s="1"/>
  <c r="F311" i="4"/>
  <c r="G311" i="4" s="1"/>
  <c r="F306" i="4"/>
  <c r="G306" i="4" s="1"/>
  <c r="F301" i="4"/>
  <c r="G301" i="4" s="1"/>
  <c r="F296" i="4"/>
  <c r="G296" i="4" s="1"/>
  <c r="F291" i="4"/>
  <c r="G291" i="4" s="1"/>
  <c r="F247" i="4"/>
  <c r="G247" i="4" s="1"/>
  <c r="F242" i="4"/>
  <c r="G242" i="4" s="1"/>
  <c r="F237" i="4"/>
  <c r="G237" i="4" s="1"/>
  <c r="F235" i="4"/>
  <c r="G235" i="4" s="1"/>
  <c r="F227" i="4"/>
  <c r="G227" i="4" s="1"/>
  <c r="F219" i="4"/>
  <c r="G219" i="4" s="1"/>
  <c r="F211" i="4"/>
  <c r="G211" i="4" s="1"/>
  <c r="F203" i="4"/>
  <c r="G203" i="4" s="1"/>
  <c r="F195" i="4"/>
  <c r="G195" i="4" s="1"/>
  <c r="F187" i="4"/>
  <c r="G187" i="4" s="1"/>
  <c r="F362" i="4"/>
  <c r="G362" i="4" s="1"/>
  <c r="F354" i="4"/>
  <c r="G354" i="4" s="1"/>
  <c r="F346" i="4"/>
  <c r="G346" i="4" s="1"/>
  <c r="F338" i="4"/>
  <c r="G338" i="4" s="1"/>
  <c r="F330" i="4"/>
  <c r="G330" i="4" s="1"/>
  <c r="F239" i="4"/>
  <c r="G239" i="4" s="1"/>
  <c r="F233" i="4"/>
  <c r="G233" i="4" s="1"/>
  <c r="F228" i="4"/>
  <c r="G228" i="4" s="1"/>
  <c r="F223" i="4"/>
  <c r="G223" i="4" s="1"/>
  <c r="F218" i="4"/>
  <c r="G218" i="4" s="1"/>
  <c r="F181" i="4"/>
  <c r="G181" i="4" s="1"/>
  <c r="F173" i="4"/>
  <c r="G173" i="4" s="1"/>
  <c r="F165" i="4"/>
  <c r="G165" i="4" s="1"/>
  <c r="F157" i="4"/>
  <c r="G157" i="4" s="1"/>
  <c r="F149" i="4"/>
  <c r="G149" i="4" s="1"/>
  <c r="F141" i="4"/>
  <c r="G141" i="4" s="1"/>
  <c r="F133" i="4"/>
  <c r="G133" i="4" s="1"/>
  <c r="F125" i="4"/>
  <c r="G125" i="4" s="1"/>
  <c r="F117" i="4"/>
  <c r="G117" i="4" s="1"/>
  <c r="F109" i="4"/>
  <c r="G109" i="4" s="1"/>
  <c r="F101" i="4"/>
  <c r="G101" i="4" s="1"/>
  <c r="F93" i="4"/>
  <c r="G93" i="4" s="1"/>
  <c r="F85" i="4"/>
  <c r="G85" i="4" s="1"/>
  <c r="F77" i="4"/>
  <c r="G77" i="4" s="1"/>
  <c r="F66" i="4"/>
  <c r="G66" i="4" s="1"/>
  <c r="F58" i="4"/>
  <c r="G58" i="4" s="1"/>
  <c r="F50" i="4"/>
  <c r="G50" i="4" s="1"/>
  <c r="F42" i="4"/>
  <c r="G42" i="4" s="1"/>
  <c r="F34" i="4"/>
  <c r="G34" i="4" s="1"/>
  <c r="F26" i="4"/>
  <c r="G26" i="4" s="1"/>
  <c r="F18" i="4"/>
  <c r="G18" i="4" s="1"/>
  <c r="G10" i="4"/>
  <c r="J369" i="4"/>
  <c r="J365" i="4"/>
  <c r="J361" i="4"/>
  <c r="J357" i="4"/>
  <c r="J353" i="4"/>
  <c r="F288" i="4"/>
  <c r="G288" i="4" s="1"/>
  <c r="F280" i="4"/>
  <c r="G280" i="4" s="1"/>
  <c r="F272" i="4"/>
  <c r="G272" i="4" s="1"/>
  <c r="F264" i="4"/>
  <c r="G264" i="4" s="1"/>
  <c r="F256" i="4"/>
  <c r="G256" i="4" s="1"/>
  <c r="F230" i="4"/>
  <c r="G230" i="4" s="1"/>
  <c r="F225" i="4"/>
  <c r="G225" i="4" s="1"/>
  <c r="F220" i="4"/>
  <c r="G220" i="4" s="1"/>
  <c r="F215" i="4"/>
  <c r="G215" i="4" s="1"/>
  <c r="F210" i="4"/>
  <c r="G210" i="4" s="1"/>
  <c r="F176" i="4"/>
  <c r="G176" i="4" s="1"/>
  <c r="F168" i="4"/>
  <c r="G168" i="4" s="1"/>
  <c r="F160" i="4"/>
  <c r="G160" i="4" s="1"/>
  <c r="F152" i="4"/>
  <c r="G152" i="4" s="1"/>
  <c r="F144" i="4"/>
  <c r="G144" i="4" s="1"/>
  <c r="F136" i="4"/>
  <c r="G136" i="4" s="1"/>
  <c r="F128" i="4"/>
  <c r="G128" i="4" s="1"/>
  <c r="F120" i="4"/>
  <c r="G120" i="4" s="1"/>
  <c r="F112" i="4"/>
  <c r="G112" i="4" s="1"/>
  <c r="F104" i="4"/>
  <c r="G104" i="4" s="1"/>
  <c r="F96" i="4"/>
  <c r="G96" i="4" s="1"/>
  <c r="F88" i="4"/>
  <c r="G88" i="4" s="1"/>
  <c r="F80" i="4"/>
  <c r="G80" i="4" s="1"/>
  <c r="F72" i="4"/>
  <c r="G72" i="4" s="1"/>
  <c r="F69" i="4"/>
  <c r="G69" i="4" s="1"/>
  <c r="F61" i="4"/>
  <c r="G61" i="4" s="1"/>
  <c r="F53" i="4"/>
  <c r="G53" i="4" s="1"/>
  <c r="F45" i="4"/>
  <c r="G45" i="4" s="1"/>
  <c r="F37" i="4"/>
  <c r="G37" i="4" s="1"/>
  <c r="F29" i="4"/>
  <c r="G29" i="4" s="1"/>
  <c r="F21" i="4"/>
  <c r="G21" i="4" s="1"/>
  <c r="F13" i="4"/>
  <c r="G13" i="4" s="1"/>
  <c r="F366" i="4"/>
  <c r="G366" i="4" s="1"/>
  <c r="F357" i="4"/>
  <c r="G357" i="4" s="1"/>
  <c r="F349" i="4"/>
  <c r="G349" i="4" s="1"/>
  <c r="F341" i="4"/>
  <c r="G341" i="4" s="1"/>
  <c r="F333" i="4"/>
  <c r="G333" i="4" s="1"/>
  <c r="F325" i="4"/>
  <c r="G325" i="4" s="1"/>
  <c r="F222" i="4"/>
  <c r="G222" i="4" s="1"/>
  <c r="F217" i="4"/>
  <c r="G217" i="4" s="1"/>
  <c r="F212" i="4"/>
  <c r="G212" i="4" s="1"/>
  <c r="F207" i="4"/>
  <c r="G207" i="4" s="1"/>
  <c r="F202" i="4"/>
  <c r="G202" i="4" s="1"/>
  <c r="F184" i="4"/>
  <c r="G184" i="4" s="1"/>
  <c r="F179" i="4"/>
  <c r="G179" i="4" s="1"/>
  <c r="F171" i="4"/>
  <c r="G171" i="4" s="1"/>
  <c r="F163" i="4"/>
  <c r="G163" i="4" s="1"/>
  <c r="F155" i="4"/>
  <c r="G155" i="4" s="1"/>
  <c r="F147" i="4"/>
  <c r="G147" i="4" s="1"/>
  <c r="F139" i="4"/>
  <c r="G139" i="4" s="1"/>
  <c r="F131" i="4"/>
  <c r="G131" i="4" s="1"/>
  <c r="F123" i="4"/>
  <c r="G123" i="4" s="1"/>
  <c r="F115" i="4"/>
  <c r="G115" i="4" s="1"/>
  <c r="F107" i="4"/>
  <c r="G107" i="4" s="1"/>
  <c r="F99" i="4"/>
  <c r="G99" i="4" s="1"/>
  <c r="F91" i="4"/>
  <c r="G91" i="4" s="1"/>
  <c r="F83" i="4"/>
  <c r="G83" i="4" s="1"/>
  <c r="F75" i="4"/>
  <c r="G75" i="4" s="1"/>
  <c r="F64" i="4"/>
  <c r="G64" i="4" s="1"/>
  <c r="F56" i="4"/>
  <c r="G56" i="4" s="1"/>
  <c r="F48" i="4"/>
  <c r="G48" i="4" s="1"/>
  <c r="F40" i="4"/>
  <c r="G40" i="4" s="1"/>
  <c r="F32" i="4"/>
  <c r="G32" i="4" s="1"/>
  <c r="F24" i="4"/>
  <c r="G24" i="4" s="1"/>
  <c r="F16" i="4"/>
  <c r="G16" i="4" s="1"/>
  <c r="F351" i="4"/>
  <c r="G351" i="4" s="1"/>
  <c r="F344" i="4"/>
  <c r="G344" i="4" s="1"/>
  <c r="F298" i="4"/>
  <c r="G298" i="4" s="1"/>
  <c r="F266" i="4"/>
  <c r="G266" i="4" s="1"/>
  <c r="F259" i="4"/>
  <c r="G259" i="4" s="1"/>
  <c r="F209" i="4"/>
  <c r="G209" i="4" s="1"/>
  <c r="F201" i="4"/>
  <c r="G201" i="4" s="1"/>
  <c r="F193" i="4"/>
  <c r="G193" i="4" s="1"/>
  <c r="F185" i="4"/>
  <c r="G185" i="4" s="1"/>
  <c r="F174" i="4"/>
  <c r="G174" i="4" s="1"/>
  <c r="F169" i="4"/>
  <c r="G169" i="4" s="1"/>
  <c r="F164" i="4"/>
  <c r="G164" i="4" s="1"/>
  <c r="F159" i="4"/>
  <c r="G159" i="4" s="1"/>
  <c r="F154" i="4"/>
  <c r="G154" i="4" s="1"/>
  <c r="F110" i="4"/>
  <c r="G110" i="4" s="1"/>
  <c r="F105" i="4"/>
  <c r="G105" i="4" s="1"/>
  <c r="F100" i="4"/>
  <c r="G100" i="4" s="1"/>
  <c r="F95" i="4"/>
  <c r="G95" i="4" s="1"/>
  <c r="F90" i="4"/>
  <c r="G90" i="4" s="1"/>
  <c r="F35" i="4"/>
  <c r="G35" i="4" s="1"/>
  <c r="F30" i="4"/>
  <c r="G30" i="4" s="1"/>
  <c r="F25" i="4"/>
  <c r="G25" i="4" s="1"/>
  <c r="F20" i="4"/>
  <c r="G20" i="4" s="1"/>
  <c r="G15" i="4"/>
  <c r="J368" i="4"/>
  <c r="J363" i="4"/>
  <c r="J358" i="4"/>
  <c r="J352" i="4"/>
  <c r="F331" i="4"/>
  <c r="G331" i="4" s="1"/>
  <c r="F303" i="4"/>
  <c r="G303" i="4" s="1"/>
  <c r="F285" i="4"/>
  <c r="G285" i="4" s="1"/>
  <c r="F271" i="4"/>
  <c r="G271" i="4" s="1"/>
  <c r="F234" i="4"/>
  <c r="G234" i="4" s="1"/>
  <c r="F226" i="4"/>
  <c r="G226" i="4" s="1"/>
  <c r="F166" i="4"/>
  <c r="G166" i="4" s="1"/>
  <c r="F161" i="4"/>
  <c r="G161" i="4" s="1"/>
  <c r="F156" i="4"/>
  <c r="G156" i="4" s="1"/>
  <c r="F151" i="4"/>
  <c r="G151" i="4" s="1"/>
  <c r="F146" i="4"/>
  <c r="G146" i="4" s="1"/>
  <c r="F102" i="4"/>
  <c r="G102" i="4" s="1"/>
  <c r="F97" i="4"/>
  <c r="G97" i="4" s="1"/>
  <c r="F92" i="4"/>
  <c r="G92" i="4" s="1"/>
  <c r="F87" i="4"/>
  <c r="G87" i="4" s="1"/>
  <c r="F82" i="4"/>
  <c r="G82" i="4" s="1"/>
  <c r="F27" i="4"/>
  <c r="G27" i="4" s="1"/>
  <c r="F22" i="4"/>
  <c r="G22" i="4" s="1"/>
  <c r="F17" i="4"/>
  <c r="G17" i="4" s="1"/>
  <c r="J347" i="4"/>
  <c r="J343" i="4"/>
  <c r="J339" i="4"/>
  <c r="J335" i="4"/>
  <c r="J331" i="4"/>
  <c r="J327" i="4"/>
  <c r="J323" i="4"/>
  <c r="J319" i="4"/>
  <c r="J315" i="4"/>
  <c r="J311" i="4"/>
  <c r="J307" i="4"/>
  <c r="J303" i="4"/>
  <c r="J299" i="4"/>
  <c r="J295" i="4"/>
  <c r="J291" i="4"/>
  <c r="J287" i="4"/>
  <c r="J283" i="4"/>
  <c r="J279" i="4"/>
  <c r="J275" i="4"/>
  <c r="J271" i="4"/>
  <c r="J267" i="4"/>
  <c r="J263" i="4"/>
  <c r="J259" i="4"/>
  <c r="J255" i="4"/>
  <c r="J251" i="4"/>
  <c r="J247" i="4"/>
  <c r="J243" i="4"/>
  <c r="J239" i="4"/>
  <c r="J235" i="4"/>
  <c r="J231" i="4"/>
  <c r="J227" i="4"/>
  <c r="J223" i="4"/>
  <c r="J219" i="4"/>
  <c r="J215" i="4"/>
  <c r="J211" i="4"/>
  <c r="J207" i="4"/>
  <c r="J203" i="4"/>
  <c r="J199" i="4"/>
  <c r="J195" i="4"/>
  <c r="J191" i="4"/>
  <c r="J187" i="4"/>
  <c r="J183" i="4"/>
  <c r="J179" i="4"/>
  <c r="J175" i="4"/>
  <c r="F343" i="4"/>
  <c r="G343" i="4" s="1"/>
  <c r="F336" i="4"/>
  <c r="G336" i="4" s="1"/>
  <c r="F290" i="4"/>
  <c r="G290" i="4" s="1"/>
  <c r="F283" i="4"/>
  <c r="G283" i="4" s="1"/>
  <c r="F251" i="4"/>
  <c r="G251" i="4" s="1"/>
  <c r="F204" i="4"/>
  <c r="G204" i="4" s="1"/>
  <c r="F196" i="4"/>
  <c r="G196" i="4" s="1"/>
  <c r="F188" i="4"/>
  <c r="G188" i="4" s="1"/>
  <c r="F158" i="4"/>
  <c r="G158" i="4" s="1"/>
  <c r="F153" i="4"/>
  <c r="G153" i="4" s="1"/>
  <c r="F148" i="4"/>
  <c r="G148" i="4" s="1"/>
  <c r="F143" i="4"/>
  <c r="G143" i="4" s="1"/>
  <c r="F138" i="4"/>
  <c r="G138" i="4" s="1"/>
  <c r="F94" i="4"/>
  <c r="G94" i="4" s="1"/>
  <c r="F89" i="4"/>
  <c r="G89" i="4" s="1"/>
  <c r="F84" i="4"/>
  <c r="G84" i="4" s="1"/>
  <c r="F79" i="4"/>
  <c r="G79" i="4" s="1"/>
  <c r="F74" i="4"/>
  <c r="G74" i="4" s="1"/>
  <c r="F68" i="4"/>
  <c r="G68" i="4" s="1"/>
  <c r="F63" i="4"/>
  <c r="G63" i="4" s="1"/>
  <c r="F19" i="4"/>
  <c r="G19" i="4" s="1"/>
  <c r="G14" i="4"/>
  <c r="G12" i="4"/>
  <c r="AH11" i="4"/>
  <c r="J367" i="4"/>
  <c r="J362" i="4"/>
  <c r="J356" i="4"/>
  <c r="J351" i="4"/>
  <c r="F328" i="4"/>
  <c r="G328" i="4" s="1"/>
  <c r="F295" i="4"/>
  <c r="G295" i="4" s="1"/>
  <c r="F275" i="4"/>
  <c r="G275" i="4" s="1"/>
  <c r="F183" i="4"/>
  <c r="G183" i="4" s="1"/>
  <c r="F175" i="4"/>
  <c r="G175" i="4" s="1"/>
  <c r="F167" i="4"/>
  <c r="G167" i="4" s="1"/>
  <c r="F76" i="4"/>
  <c r="G76" i="4" s="1"/>
  <c r="J346" i="4"/>
  <c r="J328" i="4"/>
  <c r="J321" i="4"/>
  <c r="J314" i="4"/>
  <c r="J296" i="4"/>
  <c r="J289" i="4"/>
  <c r="J282" i="4"/>
  <c r="J264" i="4"/>
  <c r="J257" i="4"/>
  <c r="J250" i="4"/>
  <c r="J232" i="4"/>
  <c r="J225" i="4"/>
  <c r="J218" i="4"/>
  <c r="J200" i="4"/>
  <c r="J193" i="4"/>
  <c r="J186" i="4"/>
  <c r="J169" i="4"/>
  <c r="J160" i="4"/>
  <c r="J155" i="4"/>
  <c r="J146" i="4"/>
  <c r="J137" i="4"/>
  <c r="J128" i="4"/>
  <c r="J123" i="4"/>
  <c r="J114" i="4"/>
  <c r="J105" i="4"/>
  <c r="J96" i="4"/>
  <c r="F359" i="4"/>
  <c r="G359" i="4" s="1"/>
  <c r="F339" i="4"/>
  <c r="G339" i="4" s="1"/>
  <c r="F214" i="4"/>
  <c r="G214" i="4" s="1"/>
  <c r="F145" i="4"/>
  <c r="G145" i="4" s="1"/>
  <c r="F137" i="4"/>
  <c r="G137" i="4" s="1"/>
  <c r="F129" i="4"/>
  <c r="G129" i="4" s="1"/>
  <c r="F121" i="4"/>
  <c r="G121" i="4" s="1"/>
  <c r="F113" i="4"/>
  <c r="G113" i="4" s="1"/>
  <c r="F65" i="4"/>
  <c r="G65" i="4" s="1"/>
  <c r="F57" i="4"/>
  <c r="G57" i="4" s="1"/>
  <c r="F49" i="4"/>
  <c r="G49" i="4" s="1"/>
  <c r="F41" i="4"/>
  <c r="G41" i="4" s="1"/>
  <c r="F33" i="4"/>
  <c r="G33" i="4" s="1"/>
  <c r="J354" i="4"/>
  <c r="J340" i="4"/>
  <c r="J333" i="4"/>
  <c r="J326" i="4"/>
  <c r="J308" i="4"/>
  <c r="J301" i="4"/>
  <c r="J294" i="4"/>
  <c r="J276" i="4"/>
  <c r="J269" i="4"/>
  <c r="J262" i="4"/>
  <c r="J244" i="4"/>
  <c r="J237" i="4"/>
  <c r="J230" i="4"/>
  <c r="J212" i="4"/>
  <c r="J205" i="4"/>
  <c r="J198" i="4"/>
  <c r="J180" i="4"/>
  <c r="J173" i="4"/>
  <c r="J164" i="4"/>
  <c r="J159" i="4"/>
  <c r="J150" i="4"/>
  <c r="J141" i="4"/>
  <c r="J132" i="4"/>
  <c r="J127" i="4"/>
  <c r="J118" i="4"/>
  <c r="J109" i="4"/>
  <c r="J100" i="4"/>
  <c r="J95" i="4"/>
  <c r="J91" i="4"/>
  <c r="J87" i="4"/>
  <c r="J83" i="4"/>
  <c r="J79" i="4"/>
  <c r="F347" i="4"/>
  <c r="G347" i="4" s="1"/>
  <c r="F274" i="4"/>
  <c r="G274" i="4" s="1"/>
  <c r="F194" i="4"/>
  <c r="G194" i="4" s="1"/>
  <c r="F182" i="4"/>
  <c r="G182" i="4" s="1"/>
  <c r="F178" i="4"/>
  <c r="G178" i="4" s="1"/>
  <c r="F170" i="4"/>
  <c r="G170" i="4" s="1"/>
  <c r="F162" i="4"/>
  <c r="G162" i="4" s="1"/>
  <c r="F71" i="4"/>
  <c r="G71" i="4" s="1"/>
  <c r="J360" i="4"/>
  <c r="J345" i="4"/>
  <c r="J338" i="4"/>
  <c r="J320" i="4"/>
  <c r="J313" i="4"/>
  <c r="J306" i="4"/>
  <c r="J288" i="4"/>
  <c r="J281" i="4"/>
  <c r="J274" i="4"/>
  <c r="J256" i="4"/>
  <c r="J249" i="4"/>
  <c r="J242" i="4"/>
  <c r="J224" i="4"/>
  <c r="J217" i="4"/>
  <c r="J210" i="4"/>
  <c r="J192" i="4"/>
  <c r="J185" i="4"/>
  <c r="J178" i="4"/>
  <c r="J168" i="4"/>
  <c r="J163" i="4"/>
  <c r="J154" i="4"/>
  <c r="J145" i="4"/>
  <c r="J136" i="4"/>
  <c r="J131" i="4"/>
  <c r="J122" i="4"/>
  <c r="J113" i="4"/>
  <c r="J104" i="4"/>
  <c r="J99" i="4"/>
  <c r="J10" i="4"/>
  <c r="F335" i="4"/>
  <c r="G335" i="4" s="1"/>
  <c r="F315" i="4"/>
  <c r="G315" i="4" s="1"/>
  <c r="F282" i="4"/>
  <c r="G282" i="4" s="1"/>
  <c r="F206" i="4"/>
  <c r="G206" i="4" s="1"/>
  <c r="F199" i="4"/>
  <c r="G199" i="4" s="1"/>
  <c r="F140" i="4"/>
  <c r="G140" i="4" s="1"/>
  <c r="F132" i="4"/>
  <c r="G132" i="4" s="1"/>
  <c r="F124" i="4"/>
  <c r="G124" i="4" s="1"/>
  <c r="F287" i="4"/>
  <c r="G287" i="4" s="1"/>
  <c r="F267" i="4"/>
  <c r="G267" i="4" s="1"/>
  <c r="F190" i="4"/>
  <c r="G190" i="4" s="1"/>
  <c r="F130" i="4"/>
  <c r="G130" i="4" s="1"/>
  <c r="F122" i="4"/>
  <c r="G122" i="4" s="1"/>
  <c r="F81" i="4"/>
  <c r="G81" i="4" s="1"/>
  <c r="F38" i="4"/>
  <c r="G38" i="4" s="1"/>
  <c r="F31" i="4"/>
  <c r="G31" i="4" s="1"/>
  <c r="J364" i="4"/>
  <c r="J329" i="4"/>
  <c r="J309" i="4"/>
  <c r="J286" i="4"/>
  <c r="J266" i="4"/>
  <c r="J246" i="4"/>
  <c r="J236" i="4"/>
  <c r="J226" i="4"/>
  <c r="J216" i="4"/>
  <c r="J206" i="4"/>
  <c r="J196" i="4"/>
  <c r="J176" i="4"/>
  <c r="J138" i="4"/>
  <c r="J130" i="4"/>
  <c r="J124" i="4"/>
  <c r="J116" i="4"/>
  <c r="J108" i="4"/>
  <c r="J88" i="4"/>
  <c r="J81" i="4"/>
  <c r="J71" i="4"/>
  <c r="J66" i="4"/>
  <c r="J57" i="4"/>
  <c r="J48" i="4"/>
  <c r="J39" i="4"/>
  <c r="J34" i="4"/>
  <c r="J25" i="4"/>
  <c r="J16" i="4"/>
  <c r="J336" i="4"/>
  <c r="J253" i="4"/>
  <c r="J233" i="4"/>
  <c r="J171" i="4"/>
  <c r="J149" i="4"/>
  <c r="J106" i="4"/>
  <c r="J85" i="4"/>
  <c r="J69" i="4"/>
  <c r="J28" i="4"/>
  <c r="J14" i="4"/>
  <c r="F142" i="4"/>
  <c r="G142" i="4" s="1"/>
  <c r="F118" i="4"/>
  <c r="G118" i="4" s="1"/>
  <c r="J304" i="4"/>
  <c r="J261" i="4"/>
  <c r="J201" i="4"/>
  <c r="J126" i="4"/>
  <c r="J41" i="4"/>
  <c r="J23" i="4"/>
  <c r="J342" i="4"/>
  <c r="J322" i="4"/>
  <c r="J302" i="4"/>
  <c r="J162" i="4"/>
  <c r="J148" i="4"/>
  <c r="J119" i="4"/>
  <c r="J97" i="4"/>
  <c r="J84" i="4"/>
  <c r="J36" i="4"/>
  <c r="J22" i="4"/>
  <c r="J366" i="4"/>
  <c r="J310" i="4"/>
  <c r="J290" i="4"/>
  <c r="J260" i="4"/>
  <c r="J197" i="4"/>
  <c r="J125" i="4"/>
  <c r="J82" i="4"/>
  <c r="J72" i="4"/>
  <c r="J58" i="4"/>
  <c r="J31" i="4"/>
  <c r="J17" i="4"/>
  <c r="F352" i="4"/>
  <c r="G352" i="4" s="1"/>
  <c r="F269" i="4"/>
  <c r="G269" i="4" s="1"/>
  <c r="F231" i="4"/>
  <c r="G231" i="4" s="1"/>
  <c r="F180" i="4"/>
  <c r="G180" i="4" s="1"/>
  <c r="G11" i="4"/>
  <c r="J278" i="4"/>
  <c r="J248" i="4"/>
  <c r="J153" i="4"/>
  <c r="J110" i="4"/>
  <c r="J94" i="4"/>
  <c r="J76" i="4"/>
  <c r="J62" i="4"/>
  <c r="J44" i="4"/>
  <c r="J30" i="4"/>
  <c r="F323" i="4"/>
  <c r="G323" i="4" s="1"/>
  <c r="F186" i="4"/>
  <c r="G186" i="4" s="1"/>
  <c r="F177" i="4"/>
  <c r="G177" i="4" s="1"/>
  <c r="F114" i="4"/>
  <c r="G114" i="4" s="1"/>
  <c r="F86" i="4"/>
  <c r="G86" i="4" s="1"/>
  <c r="F43" i="4"/>
  <c r="G43" i="4" s="1"/>
  <c r="F36" i="4"/>
  <c r="G36" i="4" s="1"/>
  <c r="J349" i="4"/>
  <c r="J337" i="4"/>
  <c r="J317" i="4"/>
  <c r="J297" i="4"/>
  <c r="J277" i="4"/>
  <c r="J254" i="4"/>
  <c r="J234" i="4"/>
  <c r="J214" i="4"/>
  <c r="J204" i="4"/>
  <c r="J194" i="4"/>
  <c r="J184" i="4"/>
  <c r="J174" i="4"/>
  <c r="J166" i="4"/>
  <c r="J158" i="4"/>
  <c r="J152" i="4"/>
  <c r="J144" i="4"/>
  <c r="J115" i="4"/>
  <c r="J107" i="4"/>
  <c r="J101" i="4"/>
  <c r="J93" i="4"/>
  <c r="J86" i="4"/>
  <c r="J75" i="4"/>
  <c r="J70" i="4"/>
  <c r="J61" i="4"/>
  <c r="J52" i="4"/>
  <c r="J43" i="4"/>
  <c r="J38" i="4"/>
  <c r="J29" i="4"/>
  <c r="J20" i="4"/>
  <c r="J11" i="4"/>
  <c r="F28" i="4"/>
  <c r="G28" i="4" s="1"/>
  <c r="J213" i="4"/>
  <c r="J157" i="4"/>
  <c r="J92" i="4"/>
  <c r="J60" i="4"/>
  <c r="J46" i="4"/>
  <c r="J37" i="4"/>
  <c r="N1" i="4"/>
  <c r="F320" i="4"/>
  <c r="G320" i="4" s="1"/>
  <c r="F150" i="4"/>
  <c r="G150" i="4" s="1"/>
  <c r="F126" i="4"/>
  <c r="G126" i="4" s="1"/>
  <c r="F47" i="4"/>
  <c r="G47" i="4" s="1"/>
  <c r="J334" i="4"/>
  <c r="J284" i="4"/>
  <c r="J221" i="4"/>
  <c r="J181" i="4"/>
  <c r="J134" i="4"/>
  <c r="J112" i="4"/>
  <c r="J90" i="4"/>
  <c r="J73" i="4"/>
  <c r="J64" i="4"/>
  <c r="J50" i="4"/>
  <c r="F98" i="4"/>
  <c r="G98" i="4" s="1"/>
  <c r="F70" i="4"/>
  <c r="G70" i="4" s="1"/>
  <c r="F59" i="4"/>
  <c r="G59" i="4" s="1"/>
  <c r="F52" i="4"/>
  <c r="G52" i="4" s="1"/>
  <c r="J111" i="4"/>
  <c r="J54" i="4"/>
  <c r="J280" i="4"/>
  <c r="J220" i="4"/>
  <c r="J147" i="4"/>
  <c r="J133" i="4"/>
  <c r="J89" i="4"/>
  <c r="J40" i="4"/>
  <c r="J26" i="4"/>
  <c r="F172" i="4"/>
  <c r="G172" i="4" s="1"/>
  <c r="F44" i="4"/>
  <c r="G44" i="4" s="1"/>
  <c r="J341" i="4"/>
  <c r="J298" i="4"/>
  <c r="J268" i="4"/>
  <c r="J238" i="4"/>
  <c r="J208" i="4"/>
  <c r="J188" i="4"/>
  <c r="J161" i="4"/>
  <c r="J35" i="4"/>
  <c r="J21" i="4"/>
  <c r="F261" i="4"/>
  <c r="G261" i="4" s="1"/>
  <c r="F198" i="4"/>
  <c r="G198" i="4" s="1"/>
  <c r="F135" i="4"/>
  <c r="G135" i="4" s="1"/>
  <c r="F127" i="4"/>
  <c r="G127" i="4" s="1"/>
  <c r="F119" i="4"/>
  <c r="G119" i="4" s="1"/>
  <c r="F73" i="4"/>
  <c r="G73" i="4" s="1"/>
  <c r="F62" i="4"/>
  <c r="G62" i="4" s="1"/>
  <c r="F55" i="4"/>
  <c r="G55" i="4" s="1"/>
  <c r="F23" i="4"/>
  <c r="G23" i="4" s="1"/>
  <c r="J359" i="4"/>
  <c r="J348" i="4"/>
  <c r="J325" i="4"/>
  <c r="J305" i="4"/>
  <c r="J285" i="4"/>
  <c r="J265" i="4"/>
  <c r="J245" i="4"/>
  <c r="J222" i="4"/>
  <c r="J202" i="4"/>
  <c r="J182" i="4"/>
  <c r="J172" i="4"/>
  <c r="J151" i="4"/>
  <c r="J143" i="4"/>
  <c r="J135" i="4"/>
  <c r="J129" i="4"/>
  <c r="J121" i="4"/>
  <c r="J80" i="4"/>
  <c r="J74" i="4"/>
  <c r="J65" i="4"/>
  <c r="J56" i="4"/>
  <c r="J47" i="4"/>
  <c r="J42" i="4"/>
  <c r="J33" i="4"/>
  <c r="J24" i="4"/>
  <c r="J15" i="4"/>
  <c r="F279" i="4"/>
  <c r="G279" i="4" s="1"/>
  <c r="F106" i="4"/>
  <c r="G106" i="4" s="1"/>
  <c r="F78" i="4"/>
  <c r="G78" i="4" s="1"/>
  <c r="F67" i="4"/>
  <c r="G67" i="4" s="1"/>
  <c r="F60" i="4"/>
  <c r="G60" i="4" s="1"/>
  <c r="J316" i="4"/>
  <c r="J293" i="4"/>
  <c r="J273" i="4"/>
  <c r="J190" i="4"/>
  <c r="J165" i="4"/>
  <c r="J98" i="4"/>
  <c r="J78" i="4"/>
  <c r="J51" i="4"/>
  <c r="J19" i="4"/>
  <c r="F277" i="4"/>
  <c r="G277" i="4" s="1"/>
  <c r="F134" i="4"/>
  <c r="G134" i="4" s="1"/>
  <c r="F111" i="4"/>
  <c r="G111" i="4" s="1"/>
  <c r="F54" i="4"/>
  <c r="G54" i="4" s="1"/>
  <c r="J344" i="4"/>
  <c r="J324" i="4"/>
  <c r="J241" i="4"/>
  <c r="J142" i="4"/>
  <c r="J120" i="4"/>
  <c r="J55" i="4"/>
  <c r="J32" i="4"/>
  <c r="J18" i="4"/>
  <c r="F293" i="4"/>
  <c r="G293" i="4" s="1"/>
  <c r="F116" i="4"/>
  <c r="G116" i="4" s="1"/>
  <c r="J355" i="4"/>
  <c r="J332" i="4"/>
  <c r="J312" i="4"/>
  <c r="J292" i="4"/>
  <c r="J272" i="4"/>
  <c r="J252" i="4"/>
  <c r="J229" i="4"/>
  <c r="J209" i="4"/>
  <c r="J189" i="4"/>
  <c r="J170" i="4"/>
  <c r="J156" i="4"/>
  <c r="J140" i="4"/>
  <c r="J103" i="4"/>
  <c r="J77" i="4"/>
  <c r="J68" i="4"/>
  <c r="J59" i="4"/>
  <c r="J45" i="4"/>
  <c r="J27" i="4"/>
  <c r="J13" i="4"/>
  <c r="F191" i="4"/>
  <c r="G191" i="4" s="1"/>
  <c r="F103" i="4"/>
  <c r="G103" i="4" s="1"/>
  <c r="F46" i="4"/>
  <c r="G46" i="4" s="1"/>
  <c r="F39" i="4"/>
  <c r="G39" i="4" s="1"/>
  <c r="J330" i="4"/>
  <c r="J300" i="4"/>
  <c r="J270" i="4"/>
  <c r="J240" i="4"/>
  <c r="J177" i="4"/>
  <c r="J139" i="4"/>
  <c r="J117" i="4"/>
  <c r="J63" i="4"/>
  <c r="J49" i="4"/>
  <c r="F108" i="4"/>
  <c r="G108" i="4" s="1"/>
  <c r="F51" i="4"/>
  <c r="G51" i="4" s="1"/>
  <c r="J350" i="4"/>
  <c r="J318" i="4"/>
  <c r="J258" i="4"/>
  <c r="J228" i="4"/>
  <c r="J167" i="4"/>
  <c r="J102" i="4"/>
  <c r="J67" i="4"/>
  <c r="J53" i="4"/>
  <c r="J12" i="4"/>
  <c r="Y5" i="4"/>
  <c r="Y4" i="4" s="1"/>
  <c r="Z5" i="4"/>
  <c r="AF11" i="4" l="1"/>
  <c r="AF12" i="4"/>
  <c r="W1" i="4"/>
  <c r="O7" i="4"/>
  <c r="AH5" i="4"/>
  <c r="AI5" i="4" s="1"/>
  <c r="W370" i="4"/>
  <c r="AE7" i="4"/>
  <c r="W7" i="4"/>
  <c r="Z4" i="4" l="1"/>
  <c r="Y6" i="4"/>
  <c r="W6" i="4"/>
  <c r="Z7" i="4" s="1"/>
  <c r="Z6" i="4"/>
  <c r="O31" i="8"/>
  <c r="M3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Zhang, Coco</author>
  </authors>
  <commentList>
    <comment ref="R10" authorId="0" shapeId="0" xr:uid="{3F9B1AA8-FDA6-304C-AF76-BAA29591316C}">
      <text>
        <r>
          <rPr>
            <b/>
            <sz val="10"/>
            <color rgb="FF000000"/>
            <rFont val="Tahoma"/>
            <family val="2"/>
          </rPr>
          <t>Zhang, Coco: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Zhang, Coco</author>
  </authors>
  <commentList>
    <comment ref="X10" authorId="0" shapeId="0" xr:uid="{C6E4A9E3-CB4D-004E-93A0-FF3727AEB9F2}">
      <text>
        <r>
          <rPr>
            <b/>
            <sz val="10"/>
            <color rgb="FF000000"/>
            <rFont val="Tahoma"/>
            <family val="2"/>
          </rPr>
          <t>Zhang, Coco: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Zhang, Coco</author>
  </authors>
  <commentList>
    <comment ref="W10" authorId="0" shapeId="0" xr:uid="{4D83A1EA-F44B-A140-8BBE-FCCE85BBDDB6}">
      <text>
        <r>
          <rPr>
            <b/>
            <sz val="10"/>
            <color rgb="FF000000"/>
            <rFont val="Tahoma"/>
            <family val="2"/>
          </rPr>
          <t>Zhang, Coco: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<sst xmlns="http://schemas.openxmlformats.org/spreadsheetml/2006/main" count="1313" uniqueCount="816">
  <si>
    <t>net w (period rate)</t>
  </si>
  <si>
    <t>Sfee-monthly</t>
  </si>
  <si>
    <t>balance</t>
  </si>
  <si>
    <t>(1- (1+w)^(i-n)) / (1- (1+w) ^ (-n))</t>
  </si>
  <si>
    <t>7/25 prin pmt</t>
  </si>
  <si>
    <t>jun 25th pmt</t>
  </si>
  <si>
    <t>yield input</t>
  </si>
  <si>
    <t>why are the one month factors different</t>
  </si>
  <si>
    <t xml:space="preserve">payment </t>
  </si>
  <si>
    <t>CPR=</t>
  </si>
  <si>
    <t>price</t>
  </si>
  <si>
    <t>settle</t>
  </si>
  <si>
    <t>smm =</t>
  </si>
  <si>
    <t>1 - (1-CPR)^(1/12)</t>
  </si>
  <si>
    <t>Prin:</t>
  </si>
  <si>
    <t>B0*w*(1 + w) ^ ( -n + i -1)/(1- (1+w) ^(-n))</t>
  </si>
  <si>
    <t>yield output</t>
  </si>
  <si>
    <t xml:space="preserve">b0 </t>
  </si>
  <si>
    <t>smm=</t>
  </si>
  <si>
    <t>proceeds</t>
  </si>
  <si>
    <t>tao minus 1</t>
  </si>
  <si>
    <t xml:space="preserve">CPR = </t>
  </si>
  <si>
    <t>1-(1-smm)^12</t>
  </si>
  <si>
    <t>price = SUM { CFL (i)/ (1+ yield/12) ^i}</t>
  </si>
  <si>
    <t>Net WAC</t>
  </si>
  <si>
    <t>pmt</t>
  </si>
  <si>
    <t>yield</t>
  </si>
  <si>
    <t>accrud</t>
  </si>
  <si>
    <t>1-smm=</t>
  </si>
  <si>
    <t>b(hat) /b</t>
  </si>
  <si>
    <t>Balance/notional</t>
  </si>
  <si>
    <t>Proceeds output</t>
  </si>
  <si>
    <t>WAC</t>
  </si>
  <si>
    <t>monthly yield=</t>
  </si>
  <si>
    <t>(1+ y/12) ^ 6 = 1 + YS / 2</t>
  </si>
  <si>
    <t>factor</t>
  </si>
  <si>
    <t>w / (1-(1+w) ^(-n)</t>
  </si>
  <si>
    <t>CLEAN PRICE</t>
  </si>
  <si>
    <t>full price output</t>
  </si>
  <si>
    <t>7/25 prin:</t>
  </si>
  <si>
    <t>gross w</t>
  </si>
  <si>
    <t>price:</t>
  </si>
  <si>
    <t>Clean price output</t>
  </si>
  <si>
    <t>wam</t>
  </si>
  <si>
    <t>BEY Output</t>
  </si>
  <si>
    <t>w * b0 / (1- (1/(1+w))^n</t>
  </si>
  <si>
    <t>proceeds:</t>
  </si>
  <si>
    <t>Yield to Price output</t>
  </si>
  <si>
    <t>wal</t>
  </si>
  <si>
    <t>month</t>
  </si>
  <si>
    <t>Sche principle</t>
  </si>
  <si>
    <t>int</t>
  </si>
  <si>
    <t>sch pmt</t>
  </si>
  <si>
    <t>cfl</t>
  </si>
  <si>
    <t>factor 
(B (i+1) /Bi</t>
  </si>
  <si>
    <t>factor to B0</t>
  </si>
  <si>
    <t>investor cash flow</t>
  </si>
  <si>
    <t>sfee</t>
  </si>
  <si>
    <t>B (hat) 
 [negative slope w smm]</t>
  </si>
  <si>
    <t>Interest</t>
  </si>
  <si>
    <t>principle</t>
  </si>
  <si>
    <t xml:space="preserve">unsche Prin </t>
  </si>
  <si>
    <t>CFL</t>
  </si>
  <si>
    <t>discounted cfl/ (1+yield/12)^I
(PV of final CFL) Analytics</t>
  </si>
  <si>
    <t>CPR</t>
  </si>
  <si>
    <t>Bal</t>
  </si>
  <si>
    <t>term</t>
  </si>
  <si>
    <t>rate</t>
  </si>
  <si>
    <t>B8</t>
  </si>
  <si>
    <t>B9</t>
  </si>
  <si>
    <t>Investor</t>
  </si>
  <si>
    <t>Balance</t>
  </si>
  <si>
    <t>Term</t>
  </si>
  <si>
    <t>Net</t>
  </si>
  <si>
    <t>Wac</t>
  </si>
  <si>
    <t>Next Balance</t>
  </si>
  <si>
    <t>Prin</t>
  </si>
  <si>
    <t>Int</t>
  </si>
  <si>
    <t>Total Payment</t>
  </si>
  <si>
    <t xml:space="preserve">Dollar D = </t>
  </si>
  <si>
    <t>colum u</t>
  </si>
  <si>
    <t>New Wac</t>
  </si>
  <si>
    <t>FACTOR 
w / (1-(1+w) ^(-n)</t>
  </si>
  <si>
    <t>payment</t>
  </si>
  <si>
    <t>principe</t>
  </si>
  <si>
    <t>prici percentage</t>
  </si>
  <si>
    <t>Percentage</t>
  </si>
  <si>
    <t>change every one percent yield change</t>
  </si>
  <si>
    <t>pop</t>
  </si>
  <si>
    <t>one percent price change every one percent yield change</t>
  </si>
  <si>
    <t>interest</t>
  </si>
  <si>
    <t>105-6</t>
  </si>
  <si>
    <t>shock</t>
  </si>
  <si>
    <t>per bp price changes</t>
  </si>
  <si>
    <t xml:space="preserve">price duration
price percentage 
</t>
  </si>
  <si>
    <t>same monthly pay</t>
  </si>
  <si>
    <t>actual pay</t>
  </si>
  <si>
    <t>implied cpr</t>
  </si>
  <si>
    <t>actual principal</t>
  </si>
  <si>
    <t>sch balance</t>
  </si>
  <si>
    <t>implied smm</t>
  </si>
  <si>
    <t>prepay principal</t>
  </si>
  <si>
    <t>CDR</t>
  </si>
  <si>
    <t>MONTHLY cdr</t>
  </si>
  <si>
    <t>REAL BAL</t>
  </si>
  <si>
    <t>total bal monthly decrease</t>
  </si>
  <si>
    <t>prin payment</t>
  </si>
  <si>
    <t>sch prin</t>
  </si>
  <si>
    <t>voluntary prepay</t>
  </si>
  <si>
    <t xml:space="preserve">smmXsch bal </t>
  </si>
  <si>
    <t>loss</t>
  </si>
  <si>
    <t>MDRXsch bal X (1-sev)</t>
  </si>
  <si>
    <t xml:space="preserve">total recovery </t>
  </si>
  <si>
    <t>wrte down = default times sev</t>
  </si>
  <si>
    <t>Severity</t>
  </si>
  <si>
    <t>loss amt</t>
  </si>
  <si>
    <t>excess sprd</t>
  </si>
  <si>
    <t>Net WAC[including 35bp aiox]</t>
  </si>
  <si>
    <t>lost int</t>
  </si>
  <si>
    <t>gross Interest on lower bal bc of cdr</t>
  </si>
  <si>
    <t>liability int</t>
  </si>
  <si>
    <t>sch int</t>
  </si>
  <si>
    <t>real collat int</t>
  </si>
  <si>
    <t>note bal ( w/ CPR)</t>
  </si>
  <si>
    <t>excess sprd [ collat int - liability int]</t>
  </si>
  <si>
    <t>voluntary prin</t>
  </si>
  <si>
    <t>liability including 35bp aiox and 3bps other fee</t>
  </si>
  <si>
    <t>loss amt curve</t>
  </si>
  <si>
    <t>F</t>
  </si>
  <si>
    <t>REAL BAL ( CDR CURVE)</t>
  </si>
  <si>
    <t>478325.425529 2794.300737</t>
  </si>
  <si>
    <t>0 c 0 cdr to mat</t>
  </si>
  <si>
    <t>15c 0 cdr</t>
  </si>
  <si>
    <t xml:space="preserve">27.5 C 4cdr 85 sev </t>
  </si>
  <si>
    <t>4 mon recovery leg</t>
  </si>
  <si>
    <t>5% DQ 0 prin 0 int recovery</t>
  </si>
  <si>
    <t>5% CPR 50 CDR 95% sev ( senior taking loss)</t>
  </si>
  <si>
    <t xml:space="preserve">CDI translates the structuring info </t>
  </si>
  <si>
    <t>DMS is a superset info of CDI. You can only change structure via DMS. You can run deal via CDI</t>
  </si>
  <si>
    <t>CDI is test, DMS is binary</t>
  </si>
  <si>
    <t>import collat from exisiting DMS</t>
  </si>
  <si>
    <t>0 CDR but 90% DQ ( P has to Pay I, sub suffer loss w/o collat loss) to stress test int waterfall</t>
  </si>
  <si>
    <t>Add servicing and fee</t>
  </si>
  <si>
    <t>add custome line to turn off warning when no CDR but loss</t>
  </si>
  <si>
    <t>500 fee, when collat is too small, ( if use prin to pay fee), in the end,use collat to pay sev fee</t>
  </si>
  <si>
    <t>expense use script, go to custom var in script to model expense, lots of time you will need to define custom var</t>
  </si>
  <si>
    <t xml:space="preserve">assume same yield bid, the roll up is X point worse. </t>
  </si>
  <si>
    <t xml:space="preserve">Waterfall and </t>
  </si>
  <si>
    <t>1 pcr cash move from mez px into resid px, youre lossing px different Times 1pcr - deal roll up worsened by this much</t>
  </si>
  <si>
    <t xml:space="preserve">both resid and mez should bid tighter , othereise sofi have to eat the difference </t>
  </si>
  <si>
    <t>avg life, cpn, yield, px at pricing speed.</t>
  </si>
  <si>
    <t>Up till month 7, SoFI gets sub_serv. Starting from mon 8, if performnace doesn’t trigger 5.5, sub serv goes to Sofi. If CNL btw 5.5 and 7, sub serv goes to reserve acct, and investor gets the protection that’s over the trigger.</t>
  </si>
  <si>
    <t xml:space="preserve">TUE WED </t>
  </si>
  <si>
    <t>POOL Selection</t>
  </si>
  <si>
    <t xml:space="preserve">GS </t>
  </si>
  <si>
    <t xml:space="preserve">( settle date) </t>
  </si>
  <si>
    <t xml:space="preserve">T+3 settledate </t>
  </si>
  <si>
    <t>settle date</t>
  </si>
  <si>
    <t>( GS  and fortress need 3 days ,)</t>
  </si>
  <si>
    <t>Blue later ( needs 2 day notification to their wh lender)</t>
  </si>
  <si>
    <t xml:space="preserve">translate </t>
  </si>
  <si>
    <t>Blue owl</t>
  </si>
  <si>
    <t>that translate $ per loan fee</t>
  </si>
  <si>
    <t>loan flatform</t>
  </si>
  <si>
    <t>no first pmt default ( diff than ff )</t>
  </si>
  <si>
    <t>102 pcr</t>
  </si>
  <si>
    <t>( flat fee for all loan)</t>
  </si>
  <si>
    <t xml:space="preserve">does not matter what Tier distrubution </t>
  </si>
  <si>
    <t xml:space="preserve">lower wac newer loans, </t>
  </si>
  <si>
    <t xml:space="preserve">sofi try to increase orignation vol, but decrease wac , but need to ssell same wac to LPV investors </t>
  </si>
  <si>
    <t xml:space="preserve">12.75 wac still </t>
  </si>
  <si>
    <t>500mm</t>
  </si>
  <si>
    <t>150mm 12.19</t>
  </si>
  <si>
    <t>more than 50% loan zero orig  fee</t>
  </si>
  <si>
    <t>blue owl requires for 45% loan  have orig fee at least ( 5.1% orig fee)</t>
  </si>
  <si>
    <t>program fixed px 102 for entire quarter</t>
  </si>
  <si>
    <t>cvb</t>
  </si>
  <si>
    <t/>
  </si>
  <si>
    <t>problem is how to select pools when the originated wac drift lower?</t>
  </si>
  <si>
    <t xml:space="preserve">loss protection: </t>
  </si>
  <si>
    <t>Loan pool selection</t>
  </si>
  <si>
    <t>requires look back 11 days max seasond ( or 12 days)</t>
  </si>
  <si>
    <t xml:space="preserve">look back to loans orignated no earlier than </t>
  </si>
  <si>
    <t>If loan selection date is 6/03</t>
  </si>
  <si>
    <t>sale date: 6/03</t>
  </si>
  <si>
    <t>output of a fixed fee per loan</t>
  </si>
  <si>
    <t>Blueowl pays us for origaniting these loans</t>
  </si>
  <si>
    <t>1. when deal is settle?</t>
  </si>
  <si>
    <t>2. what we do usually do as collat settle? Cut off exact deal settle, no trust collection. No extra cashflow. It belongs to the trust.</t>
  </si>
  <si>
    <t>money of deal exchange on 6/30, on 22, Sofi no longer collect money on loans.money goes to the trust. Sofi missed 8 days c</t>
  </si>
  <si>
    <t>3. wta is usuall process to determin cutt off date. / 6/30 morning collect cut off loan tape to match deal size. Check wac, size, fico- go thru checks- make sure same to statistic tape- RA is need confirm assumption is still goof</t>
  </si>
  <si>
    <t>4. first payment date. Shorter the delay , better for economics.</t>
  </si>
  <si>
    <t>sofi selling bond at same yield, you get more money with less delay</t>
  </si>
  <si>
    <t>5. First accrual date hard wired</t>
  </si>
  <si>
    <t>6. Firstaccrualdate = 33 if month is 5, total accrual days are   (5-2)*30+33+15</t>
  </si>
  <si>
    <t xml:space="preserve"> ELSE #30360Adj_SERVFEE</t>
  </si>
  <si>
    <t xml:space="preserve">COLLAT ZERO ACCRUED </t>
  </si>
  <si>
    <t xml:space="preserve">intex is RUNNING COLLAT on deal settlement ( everything run deal settlement) </t>
  </si>
  <si>
    <t>US Treasury Actives Curve</t>
  </si>
  <si>
    <t>intial rate</t>
  </si>
  <si>
    <t>lower</t>
  </si>
  <si>
    <t>Date</t>
  </si>
  <si>
    <t>Zero Rate</t>
  </si>
  <si>
    <t xml:space="preserve">  </t>
  </si>
  <si>
    <t>06/30/2025</t>
  </si>
  <si>
    <t>07/30/2025</t>
  </si>
  <si>
    <t>use today's curve to determine future rates on the curve</t>
  </si>
  <si>
    <t>08/30/2025</t>
  </si>
  <si>
    <t>09/30/2025</t>
  </si>
  <si>
    <t>10/30/2025</t>
  </si>
  <si>
    <t>11/30/2025</t>
  </si>
  <si>
    <t>12/30/2025</t>
  </si>
  <si>
    <t>01/30/2026</t>
  </si>
  <si>
    <t>2 yr one yr fwd</t>
  </si>
  <si>
    <t>02/28/2026</t>
  </si>
  <si>
    <t>03/30/2026</t>
  </si>
  <si>
    <t>1st number shud be close to spot,</t>
  </si>
  <si>
    <t>04/30/2026</t>
  </si>
  <si>
    <t>use 3 yr and 1 yr to calc 2yr rate one year fwd</t>
  </si>
  <si>
    <t>05/30/2026</t>
  </si>
  <si>
    <t>2yrrate 2 yr fwd</t>
  </si>
  <si>
    <t>06/30/2026</t>
  </si>
  <si>
    <t>use 4 yr spot and 2 yr spot</t>
  </si>
  <si>
    <t>07/30/2026</t>
  </si>
  <si>
    <t>08/30/2026</t>
  </si>
  <si>
    <t>09/30/2026</t>
  </si>
  <si>
    <t>10/30/2026</t>
  </si>
  <si>
    <t>11/30/2026</t>
  </si>
  <si>
    <t>12/30/2026</t>
  </si>
  <si>
    <t>01/30/2027</t>
  </si>
  <si>
    <t>02/28/2027</t>
  </si>
  <si>
    <t>03/30/2027</t>
  </si>
  <si>
    <t>04/30/2027</t>
  </si>
  <si>
    <t>05/30/2027</t>
  </si>
  <si>
    <t>06/30/2027</t>
  </si>
  <si>
    <t>07/30/2027</t>
  </si>
  <si>
    <t>08/30/2027</t>
  </si>
  <si>
    <t>09/30/2027</t>
  </si>
  <si>
    <t>10/30/2027</t>
  </si>
  <si>
    <t>11/30/2027</t>
  </si>
  <si>
    <t>12/30/2027</t>
  </si>
  <si>
    <t>01/30/2028</t>
  </si>
  <si>
    <t>02/29/2028</t>
  </si>
  <si>
    <t>03/30/2028</t>
  </si>
  <si>
    <t>04/30/2028</t>
  </si>
  <si>
    <t>05/30/2028</t>
  </si>
  <si>
    <t>06/30/2028</t>
  </si>
  <si>
    <t>2 yr  rate 3yr fwd</t>
  </si>
  <si>
    <t>you want it to start in 3 yr</t>
  </si>
  <si>
    <t>07/30/2028</t>
  </si>
  <si>
    <t>08/30/2028</t>
  </si>
  <si>
    <t>use 5yr spot and 3yr spot</t>
  </si>
  <si>
    <t>09/30/2028</t>
  </si>
  <si>
    <t>10/30/2028</t>
  </si>
  <si>
    <t>11/30/2028</t>
  </si>
  <si>
    <t>12/30/2028</t>
  </si>
  <si>
    <t>earn for 5yr</t>
  </si>
  <si>
    <t>01/30/2029</t>
  </si>
  <si>
    <t>02/28/2029</t>
  </si>
  <si>
    <t>03/30/2029</t>
  </si>
  <si>
    <t>04/30/2029</t>
  </si>
  <si>
    <t>05/30/2029</t>
  </si>
  <si>
    <t>06/30/2029</t>
  </si>
  <si>
    <t>07/30/2029</t>
  </si>
  <si>
    <t>08/30/2029</t>
  </si>
  <si>
    <t>09/30/2029</t>
  </si>
  <si>
    <t>10/30/2029</t>
  </si>
  <si>
    <t>11/30/2029</t>
  </si>
  <si>
    <t>12/30/2029</t>
  </si>
  <si>
    <t>01/30/2030</t>
  </si>
  <si>
    <t>02/28/2030</t>
  </si>
  <si>
    <t>03/30/2030</t>
  </si>
  <si>
    <t>04/30/2030</t>
  </si>
  <si>
    <t>05/30/2030</t>
  </si>
  <si>
    <t>on yr spot</t>
  </si>
  <si>
    <t>3 yr spot X 3</t>
  </si>
  <si>
    <t>amt of money  you earn in the next two year</t>
  </si>
  <si>
    <t>2 yr 3 yr fwd</t>
  </si>
  <si>
    <t>5yr spot</t>
  </si>
  <si>
    <t>3yr spot</t>
  </si>
  <si>
    <t xml:space="preserve"> </t>
  </si>
  <si>
    <t>patial fixed amt ( no int)</t>
  </si>
  <si>
    <t>6 mon grace period and then repay period</t>
  </si>
  <si>
    <t>more int Z ( more interest on interest)</t>
  </si>
  <si>
    <t>Z bond</t>
  </si>
  <si>
    <t>conslilidate all loans, lender will repay your loan</t>
  </si>
  <si>
    <t>orig vol</t>
  </si>
  <si>
    <t>wat kidna of loan</t>
  </si>
  <si>
    <t>get a loan tape</t>
  </si>
  <si>
    <t xml:space="preserve">strat by fico/school/cosigned max fico ( of co signer )/ how many year /20 -25 yr) after deferment perieod </t>
  </si>
  <si>
    <t xml:space="preserve">what you doing w these loans </t>
  </si>
  <si>
    <t>sold to JP</t>
  </si>
  <si>
    <t xml:space="preserve">spread? What channal? </t>
  </si>
  <si>
    <t>capitalization when Z bond starts to amortize</t>
  </si>
  <si>
    <t>Z bond interest accruel</t>
  </si>
  <si>
    <t>while in school no int on the accruel int. Interest does NOT accruel. I.E. IF borrow $100, while interest each month 1%, it becomes $ 112 in one year when repay starts</t>
  </si>
  <si>
    <t xml:space="preserve">stips </t>
  </si>
  <si>
    <t>flow</t>
  </si>
  <si>
    <t>raise wac by fico worse</t>
  </si>
  <si>
    <t xml:space="preserve">write optimization </t>
  </si>
  <si>
    <t>flow partner</t>
  </si>
  <si>
    <t>to select loans outta pool</t>
  </si>
  <si>
    <t>flow partner need low fico cheaper</t>
  </si>
  <si>
    <t>reason is that they only have performance for curve</t>
  </si>
  <si>
    <t xml:space="preserve">they only care abt net spread </t>
  </si>
  <si>
    <t>they don’t want to barbelled</t>
  </si>
  <si>
    <t xml:space="preserve">if can give 5 replines </t>
  </si>
  <si>
    <t>finer repline</t>
  </si>
  <si>
    <t xml:space="preserve">ran diff </t>
  </si>
  <si>
    <t>300/I for each repline</t>
  </si>
  <si>
    <t xml:space="preserve">break pools into replines </t>
  </si>
  <si>
    <t>ablity to price more detailed repline</t>
  </si>
  <si>
    <t>600-650</t>
  </si>
  <si>
    <t>650-700</t>
  </si>
  <si>
    <t>700-750</t>
  </si>
  <si>
    <t>loss curve</t>
  </si>
  <si>
    <t>give curve by repline</t>
  </si>
  <si>
    <t>agree on scenarios per bucket- run 350 on all bucket</t>
  </si>
  <si>
    <t>fico bucket</t>
  </si>
  <si>
    <t xml:space="preserve">strat table </t>
  </si>
  <si>
    <t>create one yourself</t>
  </si>
  <si>
    <t>flow partner - price loan by loan</t>
  </si>
  <si>
    <t>agree on ll pricing level</t>
  </si>
  <si>
    <t>pri</t>
  </si>
  <si>
    <t>rate sheet</t>
  </si>
  <si>
    <t>by bucket</t>
  </si>
  <si>
    <t>wac</t>
  </si>
  <si>
    <t>MM</t>
  </si>
  <si>
    <t>NO MM</t>
  </si>
  <si>
    <t>18TH REVIST q3 SELL</t>
  </si>
  <si>
    <t>~ 1bn each blue owl and Fortress</t>
  </si>
  <si>
    <t>rates in 2017 VS today</t>
  </si>
  <si>
    <t xml:space="preserve">clean </t>
  </si>
  <si>
    <t>own nothing</t>
  </si>
  <si>
    <t xml:space="preserve">collat trading par? </t>
  </si>
  <si>
    <t>if hold resid and sold bond</t>
  </si>
  <si>
    <t>A</t>
  </si>
  <si>
    <t>B</t>
  </si>
  <si>
    <t>kept</t>
  </si>
  <si>
    <t>if A is over Par or not?</t>
  </si>
  <si>
    <t>paying par for everything</t>
  </si>
  <si>
    <t>resid</t>
  </si>
  <si>
    <t>collat</t>
  </si>
  <si>
    <t>accru int but not yet capitalized</t>
  </si>
  <si>
    <t xml:space="preserve">in school int not capitalized </t>
  </si>
  <si>
    <t>accrued int during school ( fully defered huys)</t>
  </si>
  <si>
    <t xml:space="preserve">no loss and </t>
  </si>
  <si>
    <t>why take out servicing</t>
  </si>
  <si>
    <t>1.5 % dq</t>
  </si>
  <si>
    <t>cost basis is par, if no loss , so only 5.5% which is 150/I which sounds tight</t>
  </si>
  <si>
    <t>and in reality , with 1 cdpr . Don’t call it.</t>
  </si>
  <si>
    <t xml:space="preserve">we can call anytime , mayne market rally huge. So we wait for </t>
  </si>
  <si>
    <t xml:space="preserve">clean up call. Resid </t>
  </si>
  <si>
    <t>AAA</t>
  </si>
  <si>
    <t>AAA/AAA</t>
  </si>
  <si>
    <t>I-Curve</t>
  </si>
  <si>
    <t>NR/AA</t>
  </si>
  <si>
    <t>C</t>
  </si>
  <si>
    <t>NR/A</t>
  </si>
  <si>
    <t>D</t>
  </si>
  <si>
    <t>NR/BBB</t>
  </si>
  <si>
    <t>3mo</t>
  </si>
  <si>
    <t>6mo</t>
  </si>
  <si>
    <t>1yr</t>
  </si>
  <si>
    <t>2yr</t>
  </si>
  <si>
    <t>5yr</t>
  </si>
  <si>
    <t>10yr</t>
  </si>
  <si>
    <t>30yr</t>
  </si>
  <si>
    <t>/i</t>
  </si>
  <si>
    <t>AA-/AA-</t>
  </si>
  <si>
    <t>A-/A-</t>
  </si>
  <si>
    <t>BBB-/BBB-</t>
  </si>
  <si>
    <t>1mo</t>
  </si>
  <si>
    <t>3yr</t>
  </si>
  <si>
    <t>7yr</t>
  </si>
  <si>
    <t>20yr</t>
  </si>
  <si>
    <t>AA/AA(H)</t>
  </si>
  <si>
    <t>24-24</t>
  </si>
  <si>
    <t>I-CRV</t>
  </si>
  <si>
    <t>A/A(H)</t>
  </si>
  <si>
    <t>BBB/BBB(H)</t>
  </si>
  <si>
    <t>Indicative</t>
  </si>
  <si>
    <t>GS</t>
  </si>
  <si>
    <t>AA</t>
  </si>
  <si>
    <t>BBB</t>
  </si>
  <si>
    <t>OB7</t>
  </si>
  <si>
    <t>3.32 PROTECPTS</t>
  </si>
  <si>
    <t>PERFORMANCE Rebate</t>
  </si>
  <si>
    <t>performance rebate</t>
  </si>
  <si>
    <t>Cpn 4.72</t>
  </si>
  <si>
    <t>cpn 4.6396</t>
  </si>
  <si>
    <t xml:space="preserve">historical </t>
  </si>
  <si>
    <t xml:space="preserve">no bal sheet </t>
  </si>
  <si>
    <t>sell whole loan / private sell</t>
  </si>
  <si>
    <t>moves wac</t>
  </si>
  <si>
    <t xml:space="preserve">wac needs to be </t>
  </si>
  <si>
    <t xml:space="preserve">int rate low, investor drop low, </t>
  </si>
  <si>
    <t>rates2022 but start high</t>
  </si>
  <si>
    <t>late 2022 hold bal</t>
  </si>
  <si>
    <t>??</t>
  </si>
  <si>
    <t>Q3 2024</t>
  </si>
  <si>
    <t>LPB</t>
  </si>
  <si>
    <t xml:space="preserve">A Third origination </t>
  </si>
  <si>
    <t xml:space="preserve">cocentration limit  </t>
  </si>
  <si>
    <t xml:space="preserve">maximize pnl </t>
  </si>
  <si>
    <t xml:space="preserve">panning </t>
  </si>
  <si>
    <t>12.6 for Q3 plan</t>
  </si>
  <si>
    <t>not mist profitable</t>
  </si>
  <si>
    <t xml:space="preserve">how we price VS what we get to </t>
  </si>
  <si>
    <t>risk teir</t>
  </si>
  <si>
    <t xml:space="preserve">term </t>
  </si>
  <si>
    <t>fico</t>
  </si>
  <si>
    <t xml:space="preserve">loan amt ( by fee) </t>
  </si>
  <si>
    <t>north star</t>
  </si>
  <si>
    <t>channel</t>
  </si>
  <si>
    <t>affliate</t>
  </si>
  <si>
    <t>TK lightbox</t>
  </si>
  <si>
    <t xml:space="preserve">credit </t>
  </si>
  <si>
    <t>Refi</t>
  </si>
  <si>
    <t>Loan purpose</t>
  </si>
  <si>
    <t xml:space="preserve">Tier 1 </t>
  </si>
  <si>
    <t>680 -720</t>
  </si>
  <si>
    <t xml:space="preserve">150 higher </t>
  </si>
  <si>
    <t xml:space="preserve">flat </t>
  </si>
  <si>
    <t>HI</t>
  </si>
  <si>
    <t>I</t>
  </si>
  <si>
    <t>100 higher</t>
  </si>
  <si>
    <t xml:space="preserve">soft pool </t>
  </si>
  <si>
    <t>approved</t>
  </si>
  <si>
    <t>product select</t>
  </si>
  <si>
    <t>( offers)</t>
  </si>
  <si>
    <t>doc up loand ( verification)</t>
  </si>
  <si>
    <t>hard pool ( fofer can change)</t>
  </si>
  <si>
    <t>offer toelerancce</t>
  </si>
  <si>
    <t>risk teir ( gen forth</t>
  </si>
  <si>
    <t>risk model  ubpi</t>
  </si>
  <si>
    <t>income DTI)</t>
  </si>
  <si>
    <t>SCORE ITSELF IS CUTT OFF</t>
  </si>
  <si>
    <t xml:space="preserve">TOLERANCE  </t>
  </si>
  <si>
    <t>Tier may be up or down</t>
  </si>
  <si>
    <t>SELECT  separation_date, *</t>
  </si>
  <si>
    <t>FROM TDM_COLLATERAL.CLEANSED.SL_SERVICING_UNIFIED_DAILY ssud</t>
  </si>
  <si>
    <t>         left join TDM_SERVICING.CLEANSED.MOHELA_DAILY md on ssud.COMMONLINE_ID = md.COMMON_LINE_UNIQUE_ID</t>
  </si>
  <si>
    <t>    and md.FILE_DATE = 20250630</t>
  </si>
  <si>
    <t>where servicing_asof_date = CURRENT_DATE - 1 and application_id in (19097905);</t>
  </si>
  <si>
    <t xml:space="preserve">1 Tiering team is first filter for pricing </t>
  </si>
  <si>
    <t>Brad Bancho</t>
  </si>
  <si>
    <t>2. Risk tean</t>
  </si>
  <si>
    <t>Discount ( conditional)</t>
  </si>
  <si>
    <t>3. re-model every two weeks</t>
  </si>
  <si>
    <t>“Class B Target Note Balance” means, as of any Distribution Date, an amount equal to (a) when it is a Scheduled Amortization Distribution Date or an Amortization Event is in effect, zero, or (b) otherwise, an amount equal to the lesser of (1) the Class B Note Balance as of the prior Distribution Date and (2) the greater of (i) zero and (ii) (x) the Collateral Balance as of the last day of the related Collection Period minus (y) the Class B Target Overcollateralization Amount minus (z) the C</t>
  </si>
  <si>
    <t>Class B Target Overcollateralization Amount</t>
  </si>
  <si>
    <t>Class B Target Overcollateralization Amount” means as of any Distribution Date that is not a Scheduled Amortization Distribution Date or when an Amortization Event is not in effect, an amount equal to the product of 52.55% and the Collateral Balance as</t>
  </si>
  <si>
    <t>Original Term</t>
  </si>
  <si>
    <t>% of Pool</t>
  </si>
  <si>
    <t>PREV_BBAL("A1")</t>
  </si>
  <si>
    <t>collat bal*0.85</t>
  </si>
  <si>
    <t>-</t>
  </si>
  <si>
    <t>+</t>
  </si>
  <si>
    <t>tgt oc</t>
  </si>
  <si>
    <t>calculate :  #A_TGT_PRIN_LIM       = MAX(0, BBAL("A#1") - #TARGETNOTEBAL_A)</t>
  </si>
  <si>
    <t>calculate : #TargetNoteBal_A = IF TRIGGER("OCStep_Trigger") THEN 0 ELSE MIN(BBAL("A#1"), MAX(0, COLL_BAL - (#TargetOCAmt_A) ) )</t>
  </si>
  <si>
    <t>calculate : #TargetNoteBal_B = IF TRIGGER("OCStep_Trigger") THEN 0 ELSE MIN(BBAL("B#1"), MAX(0, COLL_BAL - (#TargetOCAmt_B + #TargetNoteBal_A) ) )</t>
  </si>
  <si>
    <t>calculate : #TargetNoteBal_C = IF TRIGGER("OCStep_Trigger") THEN 0 ELSE MIN(BBAL("C#1"), MAX(0, COLL_BAL - (#TargetOCAmt_C + #TargetNoteBal_A + #TargetNoteBal_B) ) )</t>
  </si>
  <si>
    <t>#A_TGT_PRIN_LIM</t>
  </si>
  <si>
    <t>First define</t>
  </si>
  <si>
    <t>#B_TGT_PRIN_LIM = 12,727,713.5</t>
  </si>
  <si>
    <t>---- #C_TGT_PRIN_LIM = 8,847,578.6</t>
  </si>
  <si>
    <t>#TARGETOCAMT_A = 143,942,956.8</t>
  </si>
  <si>
    <t>#TARGETOCAMT_B = 119,082,670.2</t>
  </si>
  <si>
    <t>---- #TARGETOCAMT_C = 104,375,248.8</t>
  </si>
  <si>
    <t>---- #TARGETNOTEBAL_A = 45,830,222.9</t>
  </si>
  <si>
    <t>---- #TARGETNOTEBAL_B = 24,860,286.5</t>
  </si>
  <si>
    <t>---- #TARGETNOTEBAL_C = 14,707,421.4</t>
  </si>
  <si>
    <t>oc</t>
  </si>
  <si>
    <t>collat oct</t>
  </si>
  <si>
    <t>note bal</t>
  </si>
  <si>
    <t>#A_TGT_OC</t>
  </si>
  <si>
    <t>each loan has CE</t>
  </si>
  <si>
    <t>one loan as if whole deal is this loan</t>
  </si>
  <si>
    <t>1000 defered loan</t>
  </si>
  <si>
    <t>static loss</t>
  </si>
  <si>
    <t>WA CE by outlane</t>
  </si>
  <si>
    <t>10k</t>
  </si>
  <si>
    <t>ra has model rto run each loan</t>
  </si>
  <si>
    <t>10 pct losss</t>
  </si>
  <si>
    <t>1 k loss</t>
  </si>
  <si>
    <t>5 cpt loss</t>
  </si>
  <si>
    <t>sum up loss dollar amt,</t>
  </si>
  <si>
    <t xml:space="preserve">static loss asumption= </t>
  </si>
  <si>
    <t>WA loss</t>
  </si>
  <si>
    <t>loss multiple</t>
  </si>
  <si>
    <t>5.25%'</t>
  </si>
  <si>
    <t>whole CE / static loss</t>
  </si>
  <si>
    <t xml:space="preserve">cut, mark deal to market </t>
  </si>
  <si>
    <t>loan roll up</t>
  </si>
  <si>
    <t>grid</t>
  </si>
  <si>
    <t>1.2X</t>
  </si>
  <si>
    <t>700 fico</t>
  </si>
  <si>
    <t>2x</t>
  </si>
  <si>
    <t xml:space="preserve">ltv </t>
  </si>
  <si>
    <t>we are exploring sec, what model can I have so that I can get a feel what the trauch is?</t>
  </si>
  <si>
    <t>SIGNER/CO</t>
  </si>
  <si>
    <t>TERM</t>
  </si>
  <si>
    <t xml:space="preserve">STATUS ( INSC) </t>
  </si>
  <si>
    <t>EACH TRANCH HAS diff rating</t>
  </si>
  <si>
    <t>each</t>
  </si>
  <si>
    <t>loan size</t>
  </si>
  <si>
    <t>payment option</t>
  </si>
  <si>
    <t>co signer</t>
  </si>
  <si>
    <t xml:space="preserve">out </t>
  </si>
  <si>
    <t>repayment</t>
  </si>
  <si>
    <t>FICO</t>
  </si>
  <si>
    <t>FIRS P</t>
  </si>
  <si>
    <t>SECOND PRO</t>
  </si>
  <si>
    <t>OC FLOOR</t>
  </si>
  <si>
    <t>BUILD oc</t>
  </si>
  <si>
    <t>Defaults For the trust student loans, Morningstar DBRS derived a base-case cumulative default expectation primarily based on an analysis of historical static pool default data. Morningstar DBRS used static pool default data from SMB’s Smart Option loan program. The static pool default data was segregated by loan type, school type, co-signer status, and FICO bucket. Morningstar DBRS analyzed this data to determine a cumulative default estimate for each of the aforementioned distinct components of the proposed securitization pool and then developed a seasoning adjusted WA default expectation based upon the relative contribution of each segment. The Morningstar DBRS analysis of the trust student loans results in a base-case cumulative default rate expectation for SMB 2025-B of 9.10%. The resulting stress level default rates are 29.600% for AAA (sf), 22.750% for AA (sf), 18.200% for A (sf), and 15.950% for BBB (sf). This represents a multiple of approximately 3.25x for AAA (sf), 2.50x for AA (sf), 2.00x for A (sf), and 1.75x for BBB (sf) of the Morningstar DBRS base-case cumulative default rate expectation for the SMB 2025-B pool.</t>
  </si>
  <si>
    <t>loan type</t>
  </si>
  <si>
    <t>school type</t>
  </si>
  <si>
    <t>co-signer</t>
  </si>
  <si>
    <t>SMB 2025-B</t>
  </si>
  <si>
    <t>GCL</t>
  </si>
  <si>
    <t>Multiple</t>
  </si>
  <si>
    <t>aa</t>
  </si>
  <si>
    <t>DBRS loan level loss grid</t>
  </si>
  <si>
    <t>recovery</t>
  </si>
  <si>
    <t>IO</t>
  </si>
  <si>
    <t>4-yr</t>
  </si>
  <si>
    <t>fully defered</t>
  </si>
  <si>
    <t>X</t>
  </si>
  <si>
    <t>fixed amt</t>
  </si>
  <si>
    <t>2-yr</t>
  </si>
  <si>
    <t>Expected loss</t>
  </si>
  <si>
    <t>loan ID</t>
  </si>
  <si>
    <t>LOAN AMT</t>
  </si>
  <si>
    <t>LOSS $</t>
  </si>
  <si>
    <t>LOSS % for pool</t>
  </si>
  <si>
    <t>**loss dollar/total bal</t>
  </si>
  <si>
    <t>return on our asset</t>
  </si>
  <si>
    <t>origination vintages</t>
  </si>
  <si>
    <t>pick a few, 2024 mid 2023</t>
  </si>
  <si>
    <t>cpr? Cdr?recovery?</t>
  </si>
  <si>
    <t>funding discount?</t>
  </si>
  <si>
    <t>cashflow</t>
  </si>
  <si>
    <t xml:space="preserve">ROA for </t>
  </si>
  <si>
    <t>XIRR</t>
  </si>
  <si>
    <t>PRICE</t>
  </si>
  <si>
    <t xml:space="preserve">TAKE Bunch of loans form Q2 Q3 </t>
  </si>
  <si>
    <t>intex, maybe?</t>
  </si>
  <si>
    <t>return on our asset.</t>
  </si>
  <si>
    <t>funding cost-</t>
  </si>
  <si>
    <t>building funding - discount rate</t>
  </si>
  <si>
    <t>proceeds/</t>
  </si>
  <si>
    <t xml:space="preserve">find some port - historical perf- </t>
  </si>
  <si>
    <t>some tail n those realistic</t>
  </si>
  <si>
    <t>map loan level to the curve</t>
  </si>
  <si>
    <t xml:space="preserve">pivot table on repline </t>
  </si>
  <si>
    <t xml:space="preserve">2023Q3 </t>
  </si>
  <si>
    <t>vintgae level vector, run yueild , to px</t>
  </si>
  <si>
    <t>term, loan</t>
  </si>
  <si>
    <t>add servcing to his cof</t>
  </si>
  <si>
    <t>zero day accrued px</t>
  </si>
  <si>
    <t>pretend u just made the loan</t>
  </si>
  <si>
    <t xml:space="preserve">model pt, </t>
  </si>
  <si>
    <t>to make rate sheet</t>
  </si>
  <si>
    <t>management case assumption /protion</t>
  </si>
  <si>
    <t>have curve</t>
  </si>
  <si>
    <t>credit underqriting team</t>
  </si>
  <si>
    <t>when creidt guy decides loans coupon</t>
  </si>
  <si>
    <t>so wam for 2yr is 24</t>
  </si>
  <si>
    <t>turbo trigger</t>
  </si>
  <si>
    <t>threshold</t>
  </si>
  <si>
    <t>act</t>
  </si>
  <si>
    <t>loss prot</t>
  </si>
  <si>
    <t>rebate</t>
  </si>
  <si>
    <t>withdrawal</t>
  </si>
  <si>
    <t>sub serv</t>
  </si>
  <si>
    <t>cum rebate</t>
  </si>
  <si>
    <t>accum loss</t>
  </si>
  <si>
    <t>mon 13</t>
  </si>
  <si>
    <t>#DEFSVCDEPOSITTODATE</t>
  </si>
  <si>
    <t>#MAXOWEDBYSOFI</t>
  </si>
  <si>
    <t xml:space="preserve">        from :  CREDIT_ENHANCEMENT ("DeferredSvc")</t>
  </si>
  <si>
    <t xml:space="preserve">  subject to :  CEILING ((#RESERVEEARLYDISTRIBUTION * #R1_PCT))</t>
  </si>
  <si>
    <t xml:space="preserve">  subject to :  CEILING (((IF CURMONTH LE 2 THEN #RMNRESIDCFS2 ELSE #RMNRESIDCFS) * #R1_PCT))</t>
  </si>
  <si>
    <t xml:space="preserve">  subject to :  CEILING (((#B_PAYDOWN)))</t>
  </si>
  <si>
    <t xml:space="preserve">         pay :  CLASS MORE_INTEREST SEQUENTIAL ("ROOT" )</t>
  </si>
  <si>
    <t>#RMNRESIDCFS</t>
  </si>
  <si>
    <t>#ReserveEarlyDistribution</t>
  </si>
  <si>
    <t>#TotalEarlyWithdrawals</t>
  </si>
  <si>
    <t>#DEFSVCRESERVESTART</t>
  </si>
  <si>
    <t>#DefSvcDepositToDate -</t>
  </si>
  <si>
    <t>#ReserveEarlyDistribution = (#ReserveEarlyWithdrawal * MIN(#MaxOwedBySoFi,#DefSvcDepositToDate)) - #TotalEarlyWithdrawals</t>
  </si>
  <si>
    <t>#RMNPROTECTIONCFS</t>
  </si>
  <si>
    <t>#PROTECTIONCAPAMT</t>
  </si>
  <si>
    <t>calculate :  #DefSvcReserveEnd   = CREDIT_ENHANCEMENT("DeferredSvc"</t>
  </si>
  <si>
    <t xml:space="preserve">BALANCE) </t>
  </si>
  <si>
    <t xml:space="preserve">calculate :  #DefSvcReserveDeposit   = #DefSvcReserveEnd - #DefSvcReserveStart </t>
  </si>
  <si>
    <t>calculate :  #DefSvcDepositToDate = #DefSvcReserveDeposit + #DefSvcDepositToDate</t>
  </si>
  <si>
    <t xml:space="preserve"> Custom Payrule: DefSvcEndBal</t>
  </si>
  <si>
    <t>calculate :  #DefSvcReserveStart   = CREDIT_ENHANCEMENT("DeferredSvc"</t>
  </si>
  <si>
    <t>calculate :  #TotalEarlyWithdrawals =  #DefSvcDepositToDate - #DefSvcReserveStart</t>
  </si>
  <si>
    <t>------------------------------------</t>
  </si>
  <si>
    <t>Payrule:</t>
  </si>
  <si>
    <t>DefSvcStartBal</t>
  </si>
  <si>
    <t xml:space="preserve">BALANCE)  </t>
  </si>
  <si>
    <t xml:space="preserve">excess </t>
  </si>
  <si>
    <t>collat cf</t>
  </si>
  <si>
    <t>base serv</t>
  </si>
  <si>
    <t>dec mon 16</t>
  </si>
  <si>
    <t>deposit</t>
  </si>
  <si>
    <t>R</t>
  </si>
  <si>
    <t>collat - debt</t>
  </si>
  <si>
    <t>july mon 13</t>
  </si>
  <si>
    <t>ceiling by #maxownedbysofi</t>
  </si>
  <si>
    <t>#DEFSVCRESERVEEND</t>
  </si>
  <si>
    <t>#DEFSVCRESERVEDEPOSIT</t>
  </si>
  <si>
    <t>ACCUM LOSS</t>
  </si>
  <si>
    <t>CNL_Threshold</t>
  </si>
  <si>
    <t>DEFINE DYNAMIC STICKY #MaxOwedBySoFi = MAX(0</t>
  </si>
  <si>
    <t>MIN((#ProtectionPts/100)*#OrigCollBal</t>
  </si>
  <si>
    <t xml:space="preserve"> #OrigCollBal *((#Accum_Loss / #OrigCollBal) - #CNL_Threshold/100)))</t>
  </si>
  <si>
    <t>maxownedbysofi is defined different than protectioncf</t>
  </si>
  <si>
    <t>accum loss - ownedbysofi</t>
  </si>
  <si>
    <t>#AccumSubSvc   = Max((#SubServCFs ) + #AccumSubSvc  - INTPMT("SUB_SVC")</t>
  </si>
  <si>
    <t>0)</t>
  </si>
  <si>
    <t>#OrigCollBal*0.01*MIN( #ProtectionPts,(Max(0, #LOSSPT-#CNL_Threshold</t>
  </si>
  <si>
    <t>losspts</t>
  </si>
  <si>
    <t>no breach</t>
  </si>
  <si>
    <t>breach</t>
  </si>
  <si>
    <t>no breach - breach</t>
  </si>
  <si>
    <t>A bal is bigger no breach</t>
  </si>
  <si>
    <t>feb 26 mon 5</t>
  </si>
  <si>
    <t>price on resid</t>
  </si>
  <si>
    <t xml:space="preserve">MV </t>
  </si>
  <si>
    <t>sprd duration</t>
  </si>
  <si>
    <t>class a spred duration</t>
  </si>
  <si>
    <t>spred duration on RESID</t>
  </si>
  <si>
    <t>( 18KOVER RESID FACE )</t>
  </si>
  <si>
    <t>CLASS a SIZE OVER RESID SIZE</t>
  </si>
  <si>
    <t xml:space="preserve">sprd duration of class A with step down </t>
  </si>
  <si>
    <t>( total sprd dur minus first 6mon worth sprd duration )</t>
  </si>
  <si>
    <t xml:space="preserve"> lev ratio ( size X sprd dur)</t>
  </si>
  <si>
    <t>new base</t>
  </si>
  <si>
    <t xml:space="preserve"> lev ratio ( size X sprd dur) adjusted</t>
  </si>
  <si>
    <t>RESID</t>
  </si>
  <si>
    <t>MV/Proceeds</t>
  </si>
  <si>
    <t>MSR</t>
  </si>
  <si>
    <t>Fees</t>
  </si>
  <si>
    <t>A1A</t>
  </si>
  <si>
    <t>A1B</t>
  </si>
  <si>
    <t>spread /Yield</t>
  </si>
  <si>
    <t>%</t>
  </si>
  <si>
    <t>TOTAL</t>
  </si>
  <si>
    <t>Input</t>
  </si>
  <si>
    <t>Curr Bal</t>
  </si>
  <si>
    <t>Factor</t>
  </si>
  <si>
    <t>WAC / NWAC</t>
  </si>
  <si>
    <t>11.3802 / 11.3802</t>
  </si>
  <si>
    <t>WAM / WALA</t>
  </si>
  <si>
    <t>176 / 15</t>
  </si>
  <si>
    <t>Orig Pool Bal (incl. Pending Cap Int)</t>
  </si>
  <si>
    <t>Curr Pool Bal (incl. Pending Cap Int)</t>
  </si>
  <si>
    <t>Orig Pending Capitalized Interest</t>
  </si>
  <si>
    <t>Curr Pending Capitalized Interest</t>
  </si>
  <si>
    <t>https://blinks.bloomberg.com/news/stories/SZ794ET1UM0W</t>
  </si>
  <si>
    <t>net execution</t>
  </si>
  <si>
    <t>gross execution</t>
  </si>
  <si>
    <t>Break even GWAC /roll up</t>
  </si>
  <si>
    <t>SOFI in-house color</t>
  </si>
  <si>
    <t>Cushion</t>
  </si>
  <si>
    <t>assumption</t>
  </si>
  <si>
    <t>FULL Deferred</t>
  </si>
  <si>
    <t>IO ONLY</t>
  </si>
  <si>
    <t>FIXED ( $25)</t>
  </si>
  <si>
    <t>FULL P &amp; I</t>
  </si>
  <si>
    <t>SIZE(MM)</t>
  </si>
  <si>
    <t>DBRS</t>
  </si>
  <si>
    <t>TO Dos:</t>
  </si>
  <si>
    <t>1. ISL Tape header - accrued intetest</t>
  </si>
  <si>
    <t>2. Performance curve by month</t>
  </si>
  <si>
    <t>6-7 SOFI</t>
  </si>
  <si>
    <t>first period collat pmt is half</t>
  </si>
  <si>
    <t>short coupon</t>
  </si>
  <si>
    <t xml:space="preserve">collat first </t>
  </si>
  <si>
    <t>first accrual</t>
  </si>
  <si>
    <t>bond payment</t>
  </si>
  <si>
    <t>extra long first accrual</t>
  </si>
  <si>
    <t>Trust gets CF on 14</t>
  </si>
  <si>
    <t>servicer distribute CF ON 30TH</t>
  </si>
  <si>
    <t>15 DAYS Collection of accrued int</t>
  </si>
  <si>
    <t>when you uncheck box, even tho collat cut off is 14th, intex still gives you full mon pmt.</t>
  </si>
  <si>
    <t>box checked, resid down , bc resid half cf</t>
  </si>
  <si>
    <t>catch oc</t>
  </si>
  <si>
    <t>checked, harder to breach the cnl</t>
  </si>
  <si>
    <t>cnl 1.4 not changing but first mon loss is only half</t>
  </si>
  <si>
    <t>collat cut off on 14th</t>
  </si>
  <si>
    <t>new new ramp</t>
  </si>
  <si>
    <t>checked, first mon not full loss</t>
  </si>
  <si>
    <t>fron loaded</t>
  </si>
  <si>
    <t>backloaded</t>
  </si>
  <si>
    <t>front loaded</t>
  </si>
  <si>
    <t>correct</t>
  </si>
  <si>
    <t xml:space="preserve">Hello, why is the the deposit in the DeferredSvc reserve account does not equal to  #PROTECTIONCFS ? It's meant to pay from Cash account to the DeferredSvc ceiling by </t>
  </si>
  <si>
    <t>mon</t>
  </si>
  <si>
    <t>select servicing_asof_date, commonline_id, owner, owner_begin_date, principal_balance, interest_accrued, current_payment_amount, servicer_name from tdm_collateral.cleansed.sl_servicing_unified_daily where left(owner,6) = 351100 and servicing_asof_date = '2025-07-31'</t>
  </si>
  <si>
    <t>extra channel</t>
  </si>
  <si>
    <t xml:space="preserve">loan buyer let them </t>
  </si>
  <si>
    <t>pts lowered on A</t>
  </si>
  <si>
    <t>resid wal</t>
  </si>
  <si>
    <t>pnl</t>
  </si>
  <si>
    <t>px term</t>
  </si>
  <si>
    <t>yield changed</t>
  </si>
  <si>
    <t>pts</t>
  </si>
  <si>
    <t>because its lot of IO , weighted Avg is on prinipal</t>
  </si>
  <si>
    <t>wal for cf</t>
  </si>
  <si>
    <t xml:space="preserve">use resid principal </t>
  </si>
  <si>
    <t>dollar</t>
  </si>
  <si>
    <t>Yield move</t>
  </si>
  <si>
    <t>11 pcr</t>
  </si>
  <si>
    <t>reality</t>
  </si>
  <si>
    <t>cf same so yiield same but sprd change bc discount rate changed</t>
  </si>
  <si>
    <t>snr</t>
  </si>
  <si>
    <t>snr wal</t>
  </si>
  <si>
    <t>base case</t>
  </si>
  <si>
    <t>equivalent px on the collat</t>
  </si>
  <si>
    <t>DURATION</t>
  </si>
  <si>
    <t>9.1 CNL / 8 CPR/STATIC CDR</t>
  </si>
  <si>
    <t>Current wac</t>
  </si>
  <si>
    <t>$ price at 8.4% yield</t>
  </si>
  <si>
    <t>current WA wac</t>
  </si>
  <si>
    <t>adjusted required wac</t>
  </si>
  <si>
    <t>new WA WAC ( total portfolio)</t>
  </si>
  <si>
    <t>Portion</t>
  </si>
  <si>
    <t>distance to the required portfolio wac</t>
  </si>
  <si>
    <t>Margin</t>
  </si>
  <si>
    <t>Output</t>
  </si>
  <si>
    <t>TRIGGER ("Bal_Test")</t>
  </si>
  <si>
    <t>=0 MEANS BAL Test trigger past, returN ZERO</t>
  </si>
  <si>
    <t>TRIGGER("OC_THRESHOLD")</t>
  </si>
  <si>
    <t>=1 MEANS BAL TEST trigger failed, return 1- trigger gets breached</t>
  </si>
  <si>
    <t>12/15 truncate</t>
  </si>
  <si>
    <t xml:space="preserve">first month int </t>
  </si>
  <si>
    <t>full</t>
  </si>
  <si>
    <t>12/25 truncate</t>
  </si>
  <si>
    <t>sclp1</t>
  </si>
  <si>
    <t>timing curve</t>
  </si>
  <si>
    <t>CNL</t>
  </si>
  <si>
    <t>697,600,000.00 / 389,812,175.10 / 0.5588</t>
  </si>
  <si>
    <t>INTEX</t>
  </si>
  <si>
    <t>collection</t>
  </si>
  <si>
    <t>dates</t>
  </si>
  <si>
    <t>Tranche R1: Reported Interest Payment</t>
  </si>
  <si>
    <t>Tranche R2: Reported Interest Payment</t>
  </si>
  <si>
    <t>find out if there's ever</t>
  </si>
  <si>
    <t>seasoned curve</t>
  </si>
  <si>
    <t>OB7 and OB8 blend</t>
  </si>
  <si>
    <t>trigger over perf</t>
  </si>
  <si>
    <t>p + i</t>
  </si>
  <si>
    <t>i</t>
  </si>
  <si>
    <t>re am at 2</t>
  </si>
  <si>
    <t>supposed to get</t>
  </si>
  <si>
    <t>act int</t>
  </si>
  <si>
    <t>supposed int</t>
  </si>
  <si>
    <t>amor at four</t>
  </si>
  <si>
    <t>suppose prin</t>
  </si>
  <si>
    <t>supposed pmy</t>
  </si>
  <si>
    <t>supposed prin</t>
  </si>
  <si>
    <t>Trigger - Actual</t>
  </si>
  <si>
    <t>Trigger</t>
  </si>
  <si>
    <t>OB7 Actual</t>
  </si>
  <si>
    <t>OB8 Actual</t>
  </si>
  <si>
    <t>proposed trigger</t>
  </si>
  <si>
    <t>Loss Protection (pts)</t>
  </si>
  <si>
    <t>OB9</t>
  </si>
  <si>
    <t>Proposed</t>
  </si>
  <si>
    <t>Resid return</t>
  </si>
  <si>
    <t>PT</t>
  </si>
  <si>
    <t>Class B prin in whole</t>
  </si>
  <si>
    <t>Y</t>
  </si>
  <si>
    <t>Trigger timing curve</t>
  </si>
  <si>
    <t xml:space="preserve">Weslehy </t>
  </si>
  <si>
    <t>Intex relationship manager Ai</t>
  </si>
  <si>
    <t xml:space="preserve">same </t>
  </si>
  <si>
    <t>reagart</t>
  </si>
  <si>
    <t xml:space="preserve">sell Lona </t>
  </si>
  <si>
    <t xml:space="preserve">recycle cap, combine these two , taking two dollar + servicing </t>
  </si>
  <si>
    <t xml:space="preserve">optimize loan selection </t>
  </si>
  <si>
    <t xml:space="preserve">useable in 5 year , still can use it. </t>
  </si>
  <si>
    <t>what are Docu sign and E original? and why are they important to UBS warehouse financing desk in terms of valuing collateral? especially given recent fraud event</t>
  </si>
  <si>
    <t>month to maturarty</t>
  </si>
  <si>
    <t>acquire loans from originator</t>
  </si>
  <si>
    <t>securitize or WLS</t>
  </si>
  <si>
    <t xml:space="preserve"> each loan return on equity</t>
  </si>
  <si>
    <t xml:space="preserve">max ROE </t>
  </si>
  <si>
    <t>CATOGRIZE LOAN into buckets,fico, ltv, 2025, 12 month have total loan allocation</t>
  </si>
  <si>
    <t>set different weight on each of bucket,</t>
  </si>
  <si>
    <t>when 2026  , combined return will reach ROE</t>
  </si>
  <si>
    <t xml:space="preserve">Cashout </t>
  </si>
  <si>
    <t>return and risk op</t>
  </si>
  <si>
    <t xml:space="preserve">cof is variable by bucket </t>
  </si>
  <si>
    <t>bucekt A</t>
  </si>
  <si>
    <t xml:space="preserve">wa return risk cof </t>
  </si>
  <si>
    <t>15 irr</t>
  </si>
  <si>
    <t xml:space="preserve">cof </t>
  </si>
  <si>
    <t>risk</t>
  </si>
  <si>
    <t xml:space="preserve">output weight </t>
  </si>
  <si>
    <t xml:space="preserve">fico </t>
  </si>
  <si>
    <t>1000 loans</t>
  </si>
  <si>
    <t>different return risk cofamong these 1000 loans</t>
  </si>
  <si>
    <t>wa return risk cof for this bucket</t>
  </si>
  <si>
    <t xml:space="preserve">26 buckets, </t>
  </si>
  <si>
    <t>each bucekt has a weight of 1</t>
  </si>
  <si>
    <t>RE OPTIMIZE the weight for each bucket</t>
  </si>
  <si>
    <t>re combine all buckets, improve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</si>
</sst>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_);[Red]\(&quot;$&quot;#,##0\)"/>
    <numFmt numFmtId="8" formatCode="&quot;$&quot;#,##0.00_);[Red]\(&quot;$&quot;#,##0.00\)"/>
    <numFmt numFmtId="44" formatCode="_(&quot;$&quot;* #,##0.00_);_(&quot;$&quot;* \(#,##0.00\);_(&quot;$&quot;* &quot;-&quot;??_);_(@_)"/>
    <numFmt numFmtId="43" formatCode="_(* #,##0.00_);_(* \(#,##0.00\);_(* &quot;-&quot;??_);_(@_)"/>
    <numFmt numFmtId="164" formatCode="0.000%"/>
    <numFmt numFmtId="165" formatCode="0.0000%"/>
    <numFmt numFmtId="166" formatCode="#,##0.000"/>
    <numFmt numFmtId="167" formatCode="0.0000000%"/>
    <numFmt numFmtId="168" formatCode="#,##0.0"/>
    <numFmt numFmtId="169" formatCode="_(&quot;$&quot;* #,##0.00000_);_(&quot;$&quot;* \(#,##0.00000\);_(&quot;$&quot;* &quot;-&quot;??_);_(@_)"/>
    <numFmt numFmtId="170" formatCode="_(* #,##0.000_);_(* \(#,##0.000\);_(* &quot;-&quot;???_);_(@_)"/>
    <numFmt numFmtId="171" formatCode="_(&quot;$&quot;* #,##0.0000_);_(&quot;$&quot;* \(#,##0.0000\);_(&quot;$&quot;* &quot;-&quot;??_);_(@_)"/>
    <numFmt numFmtId="172" formatCode="_(&quot;$&quot;* #,##0.0000000_);_(&quot;$&quot;* \(#,##0.0000000\);_(&quot;$&quot;* &quot;-&quot;??_);_(@_)"/>
    <numFmt numFmtId="173" formatCode="_(&quot;$&quot;* #,##0.000000_);_(&quot;$&quot;* \(#,##0.000000\);_(&quot;$&quot;* &quot;-&quot;??_);_(@_)"/>
    <numFmt numFmtId="174" formatCode="&quot;$&quot;#,##0.0000_);[Red]\(&quot;$&quot;#,##0.0000\)"/>
    <numFmt numFmtId="175" formatCode="#,##0.0000"/>
    <numFmt numFmtId="176" formatCode="0.00000%"/>
    <numFmt numFmtId="177" formatCode="_(* #,##0_);_(* \(#,##0\);_(* &quot;-&quot;??_);_(@_)"/>
    <numFmt numFmtId="178" formatCode="_(&quot;$&quot;* #,##0_);_(&quot;$&quot;* \(#,##0\);_(&quot;$&quot;* &quot;-&quot;??_);_(@_)"/>
    <numFmt numFmtId="179" formatCode="0.0000"/>
    <numFmt numFmtId="180" formatCode="0.000"/>
    <numFmt numFmtId="181" formatCode="&quot;$&quot;#,##0.00"/>
    <numFmt numFmtId="182" formatCode="0.0%"/>
    <numFmt numFmtId="183" formatCode="0.00000000000000%"/>
  </numFmts>
  <fonts count="27"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0"/>
      <color rgb="FF000000"/>
      <name val="Tahoma"/>
      <family val="2"/>
    </font>
    <font>
      <b/>
      <sz val="12"/>
      <color rgb="FFFF0000"/>
      <name val="Calibri"/>
      <family val="2"/>
      <scheme val="minor"/>
    </font>
    <font>
      <sz val="7"/>
      <color rgb="FF616161"/>
      <name val="Arial"/>
      <family val="2"/>
    </font>
    <font>
      <sz val="8"/>
      <color rgb="FF616161"/>
      <name val="Arial"/>
      <family val="2"/>
    </font>
    <font>
      <b/>
      <sz val="8"/>
      <color rgb="FF616161"/>
      <name val="Arial"/>
      <family val="2"/>
    </font>
    <font>
      <sz val="11"/>
      <color rgb="FF616161"/>
      <name val="Arial"/>
      <family val="2"/>
    </font>
    <font>
      <b/>
      <sz val="11"/>
      <color rgb="FF616161"/>
      <name val="Arial"/>
      <family val="2"/>
    </font>
    <font>
      <sz val="12"/>
      <color theme="1"/>
      <name val="Segoe UI"/>
      <family val="2"/>
    </font>
    <font>
      <sz val="12"/>
      <color rgb="FF222222"/>
      <name val="Arial"/>
      <family val="2"/>
    </font>
    <font>
      <sz val="12"/>
      <color rgb="FF156082"/>
      <name val="Arial"/>
      <family val="2"/>
    </font>
    <font>
      <u/>
      <sz val="12"/>
      <color theme="1"/>
      <name val="Calibri"/>
      <family val="2"/>
      <scheme val="minor"/>
    </font>
    <font>
      <b/>
      <u/>
      <sz val="12"/>
      <color theme="1"/>
      <name val="Calibri"/>
      <family val="2"/>
      <scheme val="minor"/>
    </font>
    <font>
      <sz val="14"/>
      <color theme="1"/>
      <name val="Calibri"/>
      <family val="2"/>
      <scheme val="minor"/>
    </font>
    <font>
      <sz val="8"/>
      <color indexed="8"/>
      <name val="Calibri"/>
      <family val="2"/>
      <scheme val="minor"/>
    </font>
    <font>
      <sz val="6"/>
      <color rgb="FF1D1C1D"/>
      <name val="Consolas"/>
      <family val="3"/>
    </font>
    <font>
      <sz val="6"/>
      <color rgb="FF000000"/>
      <name val="Arial"/>
      <family val="2"/>
    </font>
    <font>
      <b/>
      <sz val="14"/>
      <color theme="1"/>
      <name val="Arial"/>
      <family val="2"/>
    </font>
    <font>
      <sz val="11"/>
      <color theme="1"/>
      <name val="Calibri"/>
      <family val="2"/>
    </font>
    <font>
      <sz val="10"/>
      <color theme="1"/>
      <name val="Arial"/>
      <family val="2"/>
    </font>
    <font>
      <sz val="8"/>
      <color rgb="FF141413"/>
      <name val="Segoe UI"/>
      <family val="2"/>
    </font>
  </fonts>
  <fills count="79">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9F9F9"/>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0"/>
        <bgColor indexed="64"/>
      </patternFill>
    </fill>
    <fill>
      <patternFill patternType="solid">
        <fgColor rgb="FFE88672"/>
        <bgColor indexed="64"/>
      </patternFill>
    </fill>
    <fill>
      <patternFill patternType="solid">
        <fgColor rgb="FFEB9071"/>
        <bgColor indexed="64"/>
      </patternFill>
    </fill>
    <fill>
      <patternFill patternType="solid">
        <fgColor rgb="FFE88572"/>
        <bgColor indexed="64"/>
      </patternFill>
    </fill>
    <fill>
      <patternFill patternType="solid">
        <fgColor rgb="FFE98A71"/>
        <bgColor indexed="64"/>
      </patternFill>
    </fill>
    <fill>
      <patternFill patternType="solid">
        <fgColor rgb="FFEB9170"/>
        <bgColor indexed="64"/>
      </patternFill>
    </fill>
    <fill>
      <patternFill patternType="solid">
        <fgColor rgb="FFE78173"/>
        <bgColor indexed="64"/>
      </patternFill>
    </fill>
    <fill>
      <patternFill patternType="solid">
        <fgColor rgb="FFF0A16E"/>
        <bgColor indexed="64"/>
      </patternFill>
    </fill>
    <fill>
      <patternFill patternType="solid">
        <fgColor rgb="FFF4AE6C"/>
        <bgColor indexed="64"/>
      </patternFill>
    </fill>
    <fill>
      <patternFill patternType="solid">
        <fgColor rgb="FFF2A96D"/>
        <bgColor indexed="64"/>
      </patternFill>
    </fill>
    <fill>
      <patternFill patternType="solid">
        <fgColor rgb="FFEA8C71"/>
        <bgColor indexed="64"/>
      </patternFill>
    </fill>
    <fill>
      <patternFill patternType="solid">
        <fgColor rgb="FFF3AB6D"/>
        <bgColor indexed="64"/>
      </patternFill>
    </fill>
    <fill>
      <patternFill patternType="solid">
        <fgColor rgb="FFEE986F"/>
        <bgColor indexed="64"/>
      </patternFill>
    </fill>
    <fill>
      <patternFill patternType="solid">
        <fgColor rgb="FFFDD267"/>
        <bgColor indexed="64"/>
      </patternFill>
    </fill>
    <fill>
      <patternFill patternType="solid">
        <fgColor rgb="FFF1A56D"/>
        <bgColor indexed="64"/>
      </patternFill>
    </fill>
    <fill>
      <patternFill patternType="solid">
        <fgColor rgb="FFF0A26E"/>
        <bgColor indexed="64"/>
      </patternFill>
    </fill>
    <fill>
      <patternFill patternType="solid">
        <fgColor rgb="FFFDCF67"/>
        <bgColor indexed="64"/>
      </patternFill>
    </fill>
    <fill>
      <patternFill patternType="solid">
        <fgColor rgb="FFF5B36B"/>
        <bgColor indexed="64"/>
      </patternFill>
    </fill>
    <fill>
      <patternFill patternType="solid">
        <fgColor rgb="FFED9670"/>
        <bgColor indexed="64"/>
      </patternFill>
    </fill>
    <fill>
      <patternFill patternType="solid">
        <fgColor rgb="FFE0D16C"/>
        <bgColor indexed="64"/>
      </patternFill>
    </fill>
    <fill>
      <patternFill patternType="solid">
        <fgColor rgb="FFFCD666"/>
        <bgColor indexed="64"/>
      </patternFill>
    </fill>
    <fill>
      <patternFill patternType="solid">
        <fgColor rgb="FFF1A56E"/>
        <bgColor indexed="64"/>
      </patternFill>
    </fill>
    <fill>
      <patternFill patternType="solid">
        <fgColor rgb="FFF9C269"/>
        <bgColor indexed="64"/>
      </patternFill>
    </fill>
    <fill>
      <patternFill patternType="solid">
        <fgColor rgb="FFF8D567"/>
        <bgColor indexed="64"/>
      </patternFill>
    </fill>
    <fill>
      <patternFill patternType="solid">
        <fgColor rgb="FFFCCC68"/>
        <bgColor indexed="64"/>
      </patternFill>
    </fill>
    <fill>
      <patternFill patternType="solid">
        <fgColor rgb="FFFFD666"/>
        <bgColor indexed="64"/>
      </patternFill>
    </fill>
    <fill>
      <patternFill patternType="solid">
        <fgColor rgb="FFF7D567"/>
        <bgColor indexed="64"/>
      </patternFill>
    </fill>
    <fill>
      <patternFill patternType="solid">
        <fgColor rgb="FFE9D36A"/>
        <bgColor indexed="64"/>
      </patternFill>
    </fill>
    <fill>
      <patternFill patternType="solid">
        <fgColor rgb="FFF8BF6A"/>
        <bgColor indexed="64"/>
      </patternFill>
    </fill>
    <fill>
      <patternFill patternType="solid">
        <fgColor rgb="FFFAC569"/>
        <bgColor indexed="64"/>
      </patternFill>
    </fill>
    <fill>
      <patternFill patternType="solid">
        <fgColor rgb="FFCFCF70"/>
        <bgColor indexed="64"/>
      </patternFill>
    </fill>
    <fill>
      <patternFill patternType="solid">
        <fgColor rgb="FFB4CA76"/>
        <bgColor indexed="64"/>
      </patternFill>
    </fill>
    <fill>
      <patternFill patternType="solid">
        <fgColor rgb="FFFED567"/>
        <bgColor indexed="64"/>
      </patternFill>
    </fill>
    <fill>
      <patternFill patternType="solid">
        <fgColor rgb="FFFDD067"/>
        <bgColor indexed="64"/>
      </patternFill>
    </fill>
    <fill>
      <patternFill patternType="solid">
        <fgColor rgb="FFE4D26B"/>
        <bgColor indexed="64"/>
      </patternFill>
    </fill>
    <fill>
      <patternFill patternType="solid">
        <fgColor rgb="FFFAC469"/>
        <bgColor indexed="64"/>
      </patternFill>
    </fill>
    <fill>
      <patternFill patternType="solid">
        <fgColor rgb="FFA9C978"/>
        <bgColor indexed="64"/>
      </patternFill>
    </fill>
    <fill>
      <patternFill patternType="solid">
        <fgColor rgb="FF83C380"/>
        <bgColor indexed="64"/>
      </patternFill>
    </fill>
    <fill>
      <patternFill patternType="solid">
        <fgColor rgb="FFCECF70"/>
        <bgColor indexed="64"/>
      </patternFill>
    </fill>
    <fill>
      <patternFill patternType="solid">
        <fgColor rgb="FFC8CE71"/>
        <bgColor indexed="64"/>
      </patternFill>
    </fill>
    <fill>
      <patternFill patternType="solid">
        <fgColor rgb="FFB0CA76"/>
        <bgColor indexed="64"/>
      </patternFill>
    </fill>
    <fill>
      <patternFill patternType="solid">
        <fgColor rgb="FFFBC968"/>
        <bgColor indexed="64"/>
      </patternFill>
    </fill>
    <fill>
      <patternFill patternType="solid">
        <fgColor rgb="FF80C281"/>
        <bgColor indexed="64"/>
      </patternFill>
    </fill>
    <fill>
      <patternFill patternType="solid">
        <fgColor rgb="FFD8D06E"/>
        <bgColor indexed="64"/>
      </patternFill>
    </fill>
    <fill>
      <patternFill patternType="solid">
        <fgColor rgb="FFFED467"/>
        <bgColor indexed="64"/>
      </patternFill>
    </fill>
    <fill>
      <patternFill patternType="solid">
        <fgColor rgb="FFD7D06E"/>
        <bgColor indexed="64"/>
      </patternFill>
    </fill>
    <fill>
      <patternFill patternType="solid">
        <fgColor rgb="FF92C57D"/>
        <bgColor indexed="64"/>
      </patternFill>
    </fill>
    <fill>
      <patternFill patternType="solid">
        <fgColor rgb="FFCDCE70"/>
        <bgColor indexed="64"/>
      </patternFill>
    </fill>
    <fill>
      <patternFill patternType="solid">
        <fgColor rgb="FFA2C77A"/>
        <bgColor indexed="64"/>
      </patternFill>
    </fill>
    <fill>
      <patternFill patternType="solid">
        <fgColor rgb="FFB3CA76"/>
        <bgColor indexed="64"/>
      </patternFill>
    </fill>
    <fill>
      <patternFill patternType="solid">
        <fgColor rgb="FFFBC769"/>
        <bgColor indexed="64"/>
      </patternFill>
    </fill>
    <fill>
      <patternFill patternType="solid">
        <fgColor rgb="FF90C57D"/>
        <bgColor indexed="64"/>
      </patternFill>
    </fill>
    <fill>
      <patternFill patternType="solid">
        <fgColor rgb="FF5CBC88"/>
        <bgColor indexed="64"/>
      </patternFill>
    </fill>
    <fill>
      <patternFill patternType="solid">
        <fgColor rgb="FF75C083"/>
        <bgColor indexed="64"/>
      </patternFill>
    </fill>
    <fill>
      <patternFill patternType="solid">
        <fgColor rgb="FFA4C879"/>
        <bgColor indexed="64"/>
      </patternFill>
    </fill>
    <fill>
      <patternFill patternType="solid">
        <fgColor rgb="FFE2D26C"/>
        <bgColor indexed="64"/>
      </patternFill>
    </fill>
    <fill>
      <patternFill patternType="solid">
        <fgColor rgb="FFFBCB68"/>
        <bgColor indexed="64"/>
      </patternFill>
    </fill>
    <fill>
      <patternFill patternType="solid">
        <fgColor rgb="FF68BE86"/>
        <bgColor indexed="64"/>
      </patternFill>
    </fill>
    <fill>
      <patternFill patternType="solid">
        <fgColor rgb="FF62BD87"/>
        <bgColor indexed="64"/>
      </patternFill>
    </fill>
    <fill>
      <patternFill patternType="solid">
        <fgColor rgb="FF57BB8A"/>
        <bgColor indexed="64"/>
      </patternFill>
    </fill>
    <fill>
      <patternFill patternType="solid">
        <fgColor rgb="FFA2C879"/>
        <bgColor indexed="64"/>
      </patternFill>
    </fill>
    <fill>
      <patternFill patternType="solid">
        <fgColor rgb="FFC5CD72"/>
        <bgColor indexed="64"/>
      </patternFill>
    </fill>
    <fill>
      <patternFill patternType="solid">
        <fgColor rgb="FFF2D468"/>
        <bgColor indexed="64"/>
      </patternFill>
    </fill>
    <fill>
      <patternFill patternType="solid">
        <fgColor rgb="FFBBCC74"/>
        <bgColor indexed="64"/>
      </patternFill>
    </fill>
    <fill>
      <patternFill patternType="solid">
        <fgColor rgb="FFD1CF6F"/>
        <bgColor indexed="64"/>
      </patternFill>
    </fill>
    <fill>
      <patternFill patternType="solid">
        <fgColor rgb="FFC9CE71"/>
        <bgColor indexed="64"/>
      </patternFill>
    </fill>
    <fill>
      <patternFill patternType="solid">
        <fgColor rgb="FFF3D568"/>
        <bgColor indexed="64"/>
      </patternFill>
    </fill>
    <fill>
      <patternFill patternType="solid">
        <fgColor rgb="FFF7B96B"/>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right/>
      <top/>
      <bottom style="thin">
        <color indexed="64"/>
      </bottom>
      <diagonal/>
    </border>
    <border>
      <left/>
      <right/>
      <top style="mediumDashed">
        <color rgb="FF000000"/>
      </top>
      <bottom/>
      <diagonal/>
    </border>
    <border>
      <left/>
      <right style="medium">
        <color rgb="FF000000"/>
      </right>
      <top style="mediumDashed">
        <color rgb="FF000000"/>
      </top>
      <bottom/>
      <diagonal/>
    </border>
  </borders>
  <cellStyleXfs count="6">
    <xf numFmtId="0" fontId="0"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3" fillId="0" borderId="0"/>
    <xf numFmtId="0" fontId="20" fillId="0" borderId="0"/>
  </cellStyleXfs>
  <cellXfs count="258">
    <xf numFmtId="0" fontId="0" fillId="0" borderId="0" xfId="0"/>
    <xf numFmtId="0" fontId="0" fillId="0" borderId="0" xfId="0" applyAlignment="1">
      <alignment horizontal="center" vertical="center"/>
    </xf>
    <xf numFmtId="0" fontId="6" fillId="0" borderId="0" xfId="0" applyFont="1"/>
    <xf numFmtId="164" fontId="0" fillId="0" borderId="0" xfId="0" applyNumberFormat="1"/>
    <xf numFmtId="0" fontId="6" fillId="0" borderId="0" xfId="0" applyFont="1" applyAlignment="1">
      <alignment vertical="center"/>
    </xf>
    <xf numFmtId="10" fontId="0" fillId="0" borderId="0" xfId="0" applyNumberFormat="1"/>
    <xf numFmtId="0" fontId="5" fillId="0" borderId="0" xfId="0" applyFont="1" applyAlignment="1">
      <alignment wrapText="1"/>
    </xf>
    <xf numFmtId="43" fontId="0" fillId="0" borderId="0" xfId="1" applyFont="1"/>
    <xf numFmtId="8" fontId="0" fillId="0" borderId="0" xfId="0" applyNumberFormat="1"/>
    <xf numFmtId="43" fontId="0" fillId="0" borderId="0" xfId="0" applyNumberFormat="1"/>
    <xf numFmtId="0" fontId="0" fillId="2" borderId="0" xfId="0" applyFill="1"/>
    <xf numFmtId="43" fontId="0" fillId="2" borderId="0" xfId="1" applyFont="1" applyFill="1"/>
    <xf numFmtId="3" fontId="0" fillId="0" borderId="0" xfId="0" applyNumberFormat="1"/>
    <xf numFmtId="165" fontId="0" fillId="0" borderId="0" xfId="3" applyNumberFormat="1" applyFont="1" applyFill="1"/>
    <xf numFmtId="9" fontId="0" fillId="0" borderId="0" xfId="0" applyNumberFormat="1"/>
    <xf numFmtId="43" fontId="0" fillId="0" borderId="0" xfId="1" applyFont="1" applyAlignment="1">
      <alignment horizontal="center" vertical="center"/>
    </xf>
    <xf numFmtId="0" fontId="0" fillId="2" borderId="0" xfId="0" quotePrefix="1" applyFill="1"/>
    <xf numFmtId="165" fontId="0" fillId="0" borderId="0" xfId="0" applyNumberFormat="1"/>
    <xf numFmtId="10" fontId="0" fillId="2" borderId="0" xfId="0" applyNumberFormat="1" applyFill="1"/>
    <xf numFmtId="0" fontId="5" fillId="0" borderId="0" xfId="0" applyFont="1" applyAlignment="1">
      <alignment horizontal="center"/>
    </xf>
    <xf numFmtId="164" fontId="5" fillId="0" borderId="0" xfId="3" applyNumberFormat="1" applyFont="1"/>
    <xf numFmtId="0" fontId="5" fillId="0" borderId="0" xfId="0" applyFont="1" applyAlignment="1">
      <alignment horizontal="center" vertical="center"/>
    </xf>
    <xf numFmtId="164" fontId="0" fillId="0" borderId="0" xfId="3" applyNumberFormat="1" applyFont="1" applyFill="1" applyAlignment="1">
      <alignment horizontal="center" vertical="center"/>
    </xf>
    <xf numFmtId="43" fontId="0" fillId="0" borderId="0" xfId="1" applyFont="1" applyFill="1" applyAlignment="1">
      <alignment horizontal="center" vertical="center"/>
    </xf>
    <xf numFmtId="164" fontId="0" fillId="0" borderId="0" xfId="3" applyNumberFormat="1" applyFont="1"/>
    <xf numFmtId="166" fontId="0" fillId="0" borderId="0" xfId="0" applyNumberFormat="1"/>
    <xf numFmtId="165" fontId="5" fillId="0" borderId="0" xfId="3" applyNumberFormat="1" applyFont="1"/>
    <xf numFmtId="167" fontId="0" fillId="0" borderId="0" xfId="0" applyNumberFormat="1"/>
    <xf numFmtId="0" fontId="5" fillId="0" borderId="0" xfId="3" applyNumberFormat="1" applyFont="1" applyFill="1" applyAlignment="1">
      <alignment horizontal="center"/>
    </xf>
    <xf numFmtId="9" fontId="0" fillId="0" borderId="0" xfId="3" applyFont="1" applyFill="1" applyAlignment="1">
      <alignment horizontal="center"/>
    </xf>
    <xf numFmtId="0" fontId="0" fillId="0" borderId="0" xfId="0" applyAlignment="1">
      <alignment horizontal="center"/>
    </xf>
    <xf numFmtId="0" fontId="0" fillId="0" borderId="0" xfId="3" applyNumberFormat="1" applyFont="1"/>
    <xf numFmtId="43" fontId="0" fillId="2" borderId="0" xfId="1" applyFont="1" applyFill="1" applyAlignment="1">
      <alignment horizontal="center" vertical="center"/>
    </xf>
    <xf numFmtId="165" fontId="6" fillId="2" borderId="0" xfId="0" applyNumberFormat="1" applyFont="1" applyFill="1"/>
    <xf numFmtId="3" fontId="5" fillId="0" borderId="0" xfId="0" applyNumberFormat="1" applyFont="1" applyAlignment="1">
      <alignment horizontal="center"/>
    </xf>
    <xf numFmtId="3" fontId="5" fillId="0" borderId="0" xfId="0" applyNumberFormat="1" applyFont="1"/>
    <xf numFmtId="165" fontId="6" fillId="0" borderId="0" xfId="0" applyNumberFormat="1" applyFont="1"/>
    <xf numFmtId="0" fontId="5" fillId="0" borderId="0" xfId="0" applyFont="1"/>
    <xf numFmtId="0" fontId="6" fillId="0" borderId="0" xfId="0" applyFont="1" applyAlignment="1">
      <alignment horizontal="center" vertical="top"/>
    </xf>
    <xf numFmtId="0" fontId="6" fillId="0" borderId="0" xfId="0" applyFont="1" applyAlignment="1">
      <alignment vertical="top"/>
    </xf>
    <xf numFmtId="0" fontId="6" fillId="0" borderId="0" xfId="0" applyFont="1" applyAlignment="1">
      <alignment vertical="top" wrapText="1"/>
    </xf>
    <xf numFmtId="43" fontId="6" fillId="0" borderId="0" xfId="1" applyFont="1" applyAlignment="1">
      <alignment vertical="top" wrapText="1"/>
    </xf>
    <xf numFmtId="166" fontId="6" fillId="0" borderId="0" xfId="0" applyNumberFormat="1" applyFont="1" applyAlignment="1">
      <alignment vertical="top" wrapText="1"/>
    </xf>
    <xf numFmtId="0" fontId="0" fillId="0" borderId="0" xfId="0" applyAlignment="1">
      <alignment vertical="top"/>
    </xf>
    <xf numFmtId="43" fontId="0" fillId="0" borderId="0" xfId="1" quotePrefix="1" applyFont="1"/>
    <xf numFmtId="168" fontId="0" fillId="0" borderId="0" xfId="0" applyNumberFormat="1"/>
    <xf numFmtId="166" fontId="6" fillId="0" borderId="0" xfId="0" applyNumberFormat="1" applyFont="1" applyAlignment="1">
      <alignment vertical="top"/>
    </xf>
    <xf numFmtId="44" fontId="0" fillId="0" borderId="0" xfId="2" applyFont="1" applyFill="1" applyAlignment="1"/>
    <xf numFmtId="169" fontId="0" fillId="0" borderId="0" xfId="2" applyNumberFormat="1" applyFont="1" applyAlignment="1">
      <alignment horizontal="right"/>
    </xf>
    <xf numFmtId="44" fontId="0" fillId="0" borderId="0" xfId="2" applyFont="1" applyAlignment="1">
      <alignment horizontal="right"/>
    </xf>
    <xf numFmtId="170" fontId="0" fillId="0" borderId="0" xfId="0" applyNumberFormat="1"/>
    <xf numFmtId="169" fontId="0" fillId="0" borderId="0" xfId="0" applyNumberFormat="1"/>
    <xf numFmtId="10" fontId="0" fillId="0" borderId="0" xfId="3" applyNumberFormat="1" applyFont="1"/>
    <xf numFmtId="0" fontId="5" fillId="0" borderId="0" xfId="0" applyFont="1" applyAlignment="1">
      <alignment vertical="top" wrapText="1"/>
    </xf>
    <xf numFmtId="0" fontId="6" fillId="0" borderId="0" xfId="0" applyFont="1" applyAlignment="1">
      <alignment horizontal="right"/>
    </xf>
    <xf numFmtId="0" fontId="6" fillId="0" borderId="0" xfId="0" applyFont="1" applyAlignment="1">
      <alignment wrapText="1"/>
    </xf>
    <xf numFmtId="169" fontId="0" fillId="0" borderId="0" xfId="2" applyNumberFormat="1" applyFont="1" applyAlignment="1"/>
    <xf numFmtId="171" fontId="0" fillId="0" borderId="0" xfId="2" applyNumberFormat="1" applyFont="1" applyAlignment="1"/>
    <xf numFmtId="0" fontId="0" fillId="0" borderId="0" xfId="0" quotePrefix="1"/>
    <xf numFmtId="172" fontId="0" fillId="0" borderId="0" xfId="0" applyNumberFormat="1"/>
    <xf numFmtId="173" fontId="0" fillId="0" borderId="0" xfId="0" applyNumberFormat="1"/>
    <xf numFmtId="0" fontId="0" fillId="0" borderId="0" xfId="0" applyAlignment="1">
      <alignment horizontal="right"/>
    </xf>
    <xf numFmtId="0" fontId="0" fillId="0" borderId="0" xfId="0" applyAlignment="1">
      <alignment horizontal="left"/>
    </xf>
    <xf numFmtId="171" fontId="0" fillId="0" borderId="0" xfId="0" applyNumberFormat="1"/>
    <xf numFmtId="43" fontId="0" fillId="3" borderId="0" xfId="1" applyFont="1" applyFill="1"/>
    <xf numFmtId="0" fontId="0" fillId="3" borderId="0" xfId="0" applyFill="1"/>
    <xf numFmtId="174" fontId="0" fillId="3" borderId="0" xfId="0" applyNumberFormat="1" applyFill="1"/>
    <xf numFmtId="174" fontId="0" fillId="0" borderId="0" xfId="0" applyNumberFormat="1"/>
    <xf numFmtId="8" fontId="0" fillId="3" borderId="0" xfId="0" applyNumberFormat="1" applyFill="1"/>
    <xf numFmtId="165" fontId="0" fillId="0" borderId="0" xfId="3" applyNumberFormat="1" applyFont="1"/>
    <xf numFmtId="0" fontId="0" fillId="4" borderId="0" xfId="0" applyFill="1" applyAlignment="1">
      <alignment horizontal="center" vertical="center"/>
    </xf>
    <xf numFmtId="3" fontId="0" fillId="4" borderId="0" xfId="0" applyNumberFormat="1" applyFill="1"/>
    <xf numFmtId="43" fontId="0" fillId="4" borderId="0" xfId="1" applyFont="1" applyFill="1"/>
    <xf numFmtId="43" fontId="0" fillId="4" borderId="0" xfId="0" applyNumberFormat="1" applyFill="1"/>
    <xf numFmtId="0" fontId="0" fillId="4" borderId="0" xfId="0" applyFill="1"/>
    <xf numFmtId="168" fontId="0" fillId="4" borderId="0" xfId="0" applyNumberFormat="1" applyFill="1"/>
    <xf numFmtId="8" fontId="0" fillId="4" borderId="0" xfId="0" applyNumberFormat="1" applyFill="1"/>
    <xf numFmtId="43" fontId="5" fillId="4" borderId="0" xfId="1" quotePrefix="1" applyFont="1" applyFill="1"/>
    <xf numFmtId="10" fontId="0" fillId="0" borderId="0" xfId="3" quotePrefix="1" applyNumberFormat="1" applyFont="1"/>
    <xf numFmtId="9" fontId="0" fillId="2" borderId="0" xfId="3" applyFont="1" applyFill="1"/>
    <xf numFmtId="165" fontId="0" fillId="2" borderId="0" xfId="3" applyNumberFormat="1" applyFont="1" applyFill="1"/>
    <xf numFmtId="164" fontId="0" fillId="0" borderId="0" xfId="0" applyNumberFormat="1" applyAlignment="1">
      <alignment horizontal="center" vertical="center"/>
    </xf>
    <xf numFmtId="9" fontId="0" fillId="0" borderId="0" xfId="1" applyNumberFormat="1" applyFont="1"/>
    <xf numFmtId="9" fontId="0" fillId="0" borderId="0" xfId="0" applyNumberFormat="1" applyAlignment="1">
      <alignment horizontal="center" vertical="center"/>
    </xf>
    <xf numFmtId="9" fontId="5" fillId="0" borderId="0" xfId="0" applyNumberFormat="1" applyFont="1" applyAlignment="1">
      <alignment horizontal="center"/>
    </xf>
    <xf numFmtId="175" fontId="5" fillId="0" borderId="0" xfId="0" applyNumberFormat="1" applyFont="1" applyAlignment="1">
      <alignment horizontal="center"/>
    </xf>
    <xf numFmtId="43" fontId="0" fillId="2" borderId="0" xfId="1" quotePrefix="1" applyFont="1" applyFill="1"/>
    <xf numFmtId="0" fontId="6" fillId="2" borderId="0" xfId="0" applyFont="1" applyFill="1" applyAlignment="1">
      <alignment vertical="top" wrapText="1"/>
    </xf>
    <xf numFmtId="0" fontId="8" fillId="0" borderId="0" xfId="0" applyFont="1" applyAlignment="1">
      <alignment vertical="center"/>
    </xf>
    <xf numFmtId="10" fontId="5" fillId="0" borderId="0" xfId="0" applyNumberFormat="1" applyFont="1"/>
    <xf numFmtId="10" fontId="5" fillId="0" borderId="0" xfId="3" applyNumberFormat="1" applyFont="1" applyAlignment="1">
      <alignment horizontal="center"/>
    </xf>
    <xf numFmtId="176" fontId="5" fillId="0" borderId="0" xfId="3" applyNumberFormat="1" applyFont="1" applyAlignment="1">
      <alignment horizontal="center"/>
    </xf>
    <xf numFmtId="43" fontId="5" fillId="0" borderId="0" xfId="0" applyNumberFormat="1" applyFont="1" applyAlignment="1">
      <alignment horizontal="center"/>
    </xf>
    <xf numFmtId="3" fontId="6" fillId="0" borderId="0" xfId="0" applyNumberFormat="1" applyFont="1" applyAlignment="1">
      <alignment vertical="top"/>
    </xf>
    <xf numFmtId="0" fontId="6" fillId="4" borderId="0" xfId="0" applyFont="1" applyFill="1" applyAlignment="1">
      <alignment vertical="top" wrapText="1"/>
    </xf>
    <xf numFmtId="177" fontId="0" fillId="0" borderId="0" xfId="1" applyNumberFormat="1" applyFont="1"/>
    <xf numFmtId="4" fontId="0" fillId="0" borderId="0" xfId="0" applyNumberFormat="1"/>
    <xf numFmtId="16" fontId="0" fillId="0" borderId="0" xfId="0" applyNumberFormat="1"/>
    <xf numFmtId="6" fontId="0" fillId="0" borderId="0" xfId="0" applyNumberFormat="1"/>
    <xf numFmtId="9" fontId="0" fillId="0" borderId="0" xfId="3" applyFont="1"/>
    <xf numFmtId="0" fontId="0" fillId="5" borderId="0" xfId="0" applyFill="1"/>
    <xf numFmtId="4" fontId="0" fillId="2" borderId="0" xfId="0" applyNumberFormat="1" applyFill="1"/>
    <xf numFmtId="0" fontId="3" fillId="0" borderId="0" xfId="4"/>
    <xf numFmtId="0" fontId="3" fillId="2" borderId="0" xfId="4" applyFill="1"/>
    <xf numFmtId="164" fontId="3" fillId="0" borderId="0" xfId="3" applyNumberFormat="1" applyFont="1"/>
    <xf numFmtId="0" fontId="2" fillId="0" borderId="0" xfId="4" applyFont="1"/>
    <xf numFmtId="4" fontId="3" fillId="0" borderId="0" xfId="4" applyNumberFormat="1"/>
    <xf numFmtId="43" fontId="3" fillId="0" borderId="0" xfId="1" applyFont="1"/>
    <xf numFmtId="0" fontId="0" fillId="6" borderId="0" xfId="0" applyFill="1"/>
    <xf numFmtId="0" fontId="10" fillId="7" borderId="1" xfId="0" applyFont="1" applyFill="1" applyBorder="1" applyAlignment="1">
      <alignment horizontal="center" vertical="center" wrapText="1"/>
    </xf>
    <xf numFmtId="14" fontId="10" fillId="7" borderId="1" xfId="0" applyNumberFormat="1" applyFont="1" applyFill="1" applyBorder="1" applyAlignment="1">
      <alignment horizontal="center" vertical="center" wrapText="1"/>
    </xf>
    <xf numFmtId="10" fontId="10" fillId="7" borderId="1" xfId="0" applyNumberFormat="1" applyFont="1" applyFill="1" applyBorder="1" applyAlignment="1">
      <alignment horizontal="center" vertical="center" wrapText="1"/>
    </xf>
    <xf numFmtId="0" fontId="11" fillId="7" borderId="1" xfId="0" applyFont="1" applyFill="1" applyBorder="1" applyAlignment="1">
      <alignment horizontal="center" vertical="center" wrapText="1"/>
    </xf>
    <xf numFmtId="0" fontId="9" fillId="7" borderId="1" xfId="0" applyFont="1" applyFill="1" applyBorder="1" applyAlignment="1">
      <alignment horizontal="left" vertical="top" wrapText="1"/>
    </xf>
    <xf numFmtId="0" fontId="12" fillId="7" borderId="1" xfId="0" applyFont="1" applyFill="1" applyBorder="1" applyAlignment="1">
      <alignment horizontal="center" vertical="center" wrapText="1"/>
    </xf>
    <xf numFmtId="10" fontId="12" fillId="7" borderId="1" xfId="0" applyNumberFormat="1" applyFont="1" applyFill="1" applyBorder="1" applyAlignment="1">
      <alignment horizontal="center" vertical="center" wrapText="1"/>
    </xf>
    <xf numFmtId="0" fontId="13" fillId="7" borderId="1" xfId="0" applyFont="1" applyFill="1" applyBorder="1" applyAlignment="1">
      <alignment horizontal="center" vertical="center" wrapText="1"/>
    </xf>
    <xf numFmtId="0" fontId="1" fillId="0" borderId="0" xfId="4" applyFont="1"/>
    <xf numFmtId="0" fontId="1" fillId="0" borderId="0" xfId="4" applyFont="1" applyAlignment="1">
      <alignment horizontal="right"/>
    </xf>
    <xf numFmtId="0" fontId="14" fillId="0" borderId="0" xfId="0" applyFont="1"/>
    <xf numFmtId="15" fontId="0" fillId="0" borderId="0" xfId="0" applyNumberFormat="1"/>
    <xf numFmtId="2" fontId="0" fillId="0" borderId="0" xfId="0" applyNumberFormat="1"/>
    <xf numFmtId="9" fontId="0" fillId="5" borderId="0" xfId="0" applyNumberFormat="1" applyFill="1"/>
    <xf numFmtId="0" fontId="0" fillId="5" borderId="0" xfId="0" quotePrefix="1" applyFill="1"/>
    <xf numFmtId="0" fontId="0" fillId="5" borderId="0" xfId="0" applyFill="1" applyAlignment="1">
      <alignment horizontal="left"/>
    </xf>
    <xf numFmtId="9" fontId="0" fillId="8" borderId="0" xfId="0" applyNumberFormat="1" applyFill="1"/>
    <xf numFmtId="0" fontId="0" fillId="8" borderId="0" xfId="0" applyFill="1"/>
    <xf numFmtId="0" fontId="0" fillId="8" borderId="0" xfId="0" quotePrefix="1" applyFill="1"/>
    <xf numFmtId="0" fontId="0" fillId="8" borderId="0" xfId="0" applyFill="1" applyAlignment="1">
      <alignment horizontal="left"/>
    </xf>
    <xf numFmtId="9" fontId="0" fillId="9" borderId="0" xfId="0" applyNumberFormat="1" applyFill="1"/>
    <xf numFmtId="0" fontId="0" fillId="9" borderId="0" xfId="0" applyFill="1"/>
    <xf numFmtId="0" fontId="0" fillId="9" borderId="0" xfId="0" quotePrefix="1" applyFill="1"/>
    <xf numFmtId="0" fontId="0" fillId="9" borderId="0" xfId="0" applyFill="1" applyAlignment="1">
      <alignment horizontal="left"/>
    </xf>
    <xf numFmtId="178" fontId="0" fillId="0" borderId="0" xfId="2" applyNumberFormat="1" applyFont="1"/>
    <xf numFmtId="17" fontId="0" fillId="0" borderId="0" xfId="0" applyNumberFormat="1"/>
    <xf numFmtId="164" fontId="0" fillId="2" borderId="0" xfId="3" applyNumberFormat="1" applyFont="1" applyFill="1"/>
    <xf numFmtId="15" fontId="0" fillId="2" borderId="0" xfId="0" applyNumberFormat="1" applyFill="1"/>
    <xf numFmtId="43" fontId="0" fillId="2" borderId="0" xfId="0" applyNumberFormat="1" applyFill="1"/>
    <xf numFmtId="0" fontId="15" fillId="0" borderId="0" xfId="0" applyFont="1"/>
    <xf numFmtId="0" fontId="16" fillId="0" borderId="0" xfId="0" applyFont="1"/>
    <xf numFmtId="0" fontId="16" fillId="2" borderId="0" xfId="0" applyFont="1" applyFill="1"/>
    <xf numFmtId="179" fontId="0" fillId="0" borderId="0" xfId="0" applyNumberFormat="1"/>
    <xf numFmtId="180" fontId="0" fillId="0" borderId="0" xfId="0" applyNumberFormat="1"/>
    <xf numFmtId="0" fontId="17" fillId="0" borderId="0" xfId="0" applyFont="1" applyAlignment="1">
      <alignment horizontal="left"/>
    </xf>
    <xf numFmtId="0" fontId="18" fillId="10" borderId="0" xfId="0" applyFont="1" applyFill="1" applyAlignment="1">
      <alignment horizontal="left"/>
    </xf>
    <xf numFmtId="0" fontId="6" fillId="10" borderId="3" xfId="0" applyFont="1" applyFill="1" applyBorder="1"/>
    <xf numFmtId="0" fontId="17" fillId="0" borderId="0" xfId="0" applyFont="1" applyAlignment="1">
      <alignment horizontal="right"/>
    </xf>
    <xf numFmtId="0" fontId="19" fillId="0" borderId="0" xfId="0" applyFont="1" applyAlignment="1">
      <alignment horizontal="center"/>
    </xf>
    <xf numFmtId="0" fontId="19" fillId="0" borderId="0" xfId="0" applyFont="1"/>
    <xf numFmtId="4" fontId="19" fillId="0" borderId="0" xfId="0" applyNumberFormat="1" applyFont="1"/>
    <xf numFmtId="0" fontId="19" fillId="0" borderId="0" xfId="0" quotePrefix="1" applyFont="1"/>
    <xf numFmtId="0" fontId="19" fillId="2" borderId="0" xfId="0" applyFont="1" applyFill="1"/>
    <xf numFmtId="43" fontId="19" fillId="0" borderId="0" xfId="1" applyFont="1"/>
    <xf numFmtId="9" fontId="19" fillId="0" borderId="0" xfId="3" applyFont="1"/>
    <xf numFmtId="10" fontId="19" fillId="0" borderId="0" xfId="0" applyNumberFormat="1" applyFont="1"/>
    <xf numFmtId="2" fontId="19" fillId="2" borderId="0" xfId="0" applyNumberFormat="1" applyFont="1" applyFill="1"/>
    <xf numFmtId="4" fontId="19" fillId="11" borderId="0" xfId="0" applyNumberFormat="1" applyFont="1" applyFill="1"/>
    <xf numFmtId="0" fontId="19" fillId="2" borderId="0" xfId="0" quotePrefix="1" applyFont="1" applyFill="1"/>
    <xf numFmtId="181" fontId="0" fillId="0" borderId="0" xfId="0" applyNumberFormat="1" applyAlignment="1">
      <alignment horizontal="left"/>
    </xf>
    <xf numFmtId="0" fontId="6" fillId="2" borderId="0" xfId="0" applyFont="1" applyFill="1"/>
    <xf numFmtId="0" fontId="21" fillId="0" borderId="0" xfId="0" applyFont="1"/>
    <xf numFmtId="0" fontId="0" fillId="2" borderId="0" xfId="0" applyFill="1" applyAlignment="1">
      <alignment horizontal="center"/>
    </xf>
    <xf numFmtId="10" fontId="0" fillId="8" borderId="0" xfId="0" applyNumberFormat="1" applyFill="1"/>
    <xf numFmtId="4" fontId="0" fillId="8" borderId="0" xfId="0" applyNumberFormat="1" applyFill="1"/>
    <xf numFmtId="182" fontId="0" fillId="8" borderId="0" xfId="3" applyNumberFormat="1" applyFont="1" applyFill="1"/>
    <xf numFmtId="9" fontId="0" fillId="8" borderId="0" xfId="3" applyFont="1" applyFill="1"/>
    <xf numFmtId="10" fontId="22" fillId="12" borderId="1" xfId="0" applyNumberFormat="1" applyFont="1" applyFill="1" applyBorder="1" applyAlignment="1">
      <alignment horizontal="center" vertical="center" wrapText="1"/>
    </xf>
    <xf numFmtId="10" fontId="22" fillId="13" borderId="1" xfId="0" applyNumberFormat="1" applyFont="1" applyFill="1" applyBorder="1" applyAlignment="1">
      <alignment horizontal="center" vertical="center" wrapText="1"/>
    </xf>
    <xf numFmtId="10" fontId="22" fillId="14" borderId="1" xfId="0" applyNumberFormat="1" applyFont="1" applyFill="1" applyBorder="1" applyAlignment="1">
      <alignment horizontal="center" vertical="center" wrapText="1"/>
    </xf>
    <xf numFmtId="10" fontId="22" fillId="15" borderId="1" xfId="0" applyNumberFormat="1" applyFont="1" applyFill="1" applyBorder="1" applyAlignment="1">
      <alignment horizontal="center" vertical="center" wrapText="1"/>
    </xf>
    <xf numFmtId="10" fontId="22" fillId="16" borderId="1" xfId="0" applyNumberFormat="1" applyFont="1" applyFill="1" applyBorder="1" applyAlignment="1">
      <alignment horizontal="center" vertical="center" wrapText="1"/>
    </xf>
    <xf numFmtId="10" fontId="22" fillId="17" borderId="1" xfId="0" applyNumberFormat="1" applyFont="1" applyFill="1" applyBorder="1" applyAlignment="1">
      <alignment horizontal="center" vertical="center" wrapText="1"/>
    </xf>
    <xf numFmtId="10" fontId="22" fillId="18" borderId="1" xfId="0" applyNumberFormat="1" applyFont="1" applyFill="1" applyBorder="1" applyAlignment="1">
      <alignment horizontal="center" vertical="center" wrapText="1"/>
    </xf>
    <xf numFmtId="10" fontId="22" fillId="19" borderId="1" xfId="0" applyNumberFormat="1" applyFont="1" applyFill="1" applyBorder="1" applyAlignment="1">
      <alignment horizontal="center" vertical="center" wrapText="1"/>
    </xf>
    <xf numFmtId="10" fontId="22" fillId="20" borderId="1" xfId="0" applyNumberFormat="1" applyFont="1" applyFill="1" applyBorder="1" applyAlignment="1">
      <alignment horizontal="center" vertical="center" wrapText="1"/>
    </xf>
    <xf numFmtId="10" fontId="22" fillId="21" borderId="1" xfId="0" applyNumberFormat="1" applyFont="1" applyFill="1" applyBorder="1" applyAlignment="1">
      <alignment horizontal="center" vertical="center" wrapText="1"/>
    </xf>
    <xf numFmtId="10" fontId="22" fillId="22" borderId="1" xfId="0" applyNumberFormat="1" applyFont="1" applyFill="1" applyBorder="1" applyAlignment="1">
      <alignment horizontal="center" vertical="center" wrapText="1"/>
    </xf>
    <xf numFmtId="10" fontId="22" fillId="23" borderId="1" xfId="0" applyNumberFormat="1" applyFont="1" applyFill="1" applyBorder="1" applyAlignment="1">
      <alignment horizontal="center" vertical="center" wrapText="1"/>
    </xf>
    <xf numFmtId="10" fontId="22" fillId="24" borderId="1" xfId="0" applyNumberFormat="1" applyFont="1" applyFill="1" applyBorder="1" applyAlignment="1">
      <alignment horizontal="center" vertical="center" wrapText="1"/>
    </xf>
    <xf numFmtId="10" fontId="22" fillId="25" borderId="1" xfId="0" applyNumberFormat="1" applyFont="1" applyFill="1" applyBorder="1" applyAlignment="1">
      <alignment horizontal="center" vertical="center" wrapText="1"/>
    </xf>
    <xf numFmtId="10" fontId="22" fillId="26" borderId="1" xfId="0" applyNumberFormat="1" applyFont="1" applyFill="1" applyBorder="1" applyAlignment="1">
      <alignment horizontal="center" vertical="center" wrapText="1"/>
    </xf>
    <xf numFmtId="10" fontId="22" fillId="27" borderId="1" xfId="0" applyNumberFormat="1" applyFont="1" applyFill="1" applyBorder="1" applyAlignment="1">
      <alignment horizontal="center" vertical="center" wrapText="1"/>
    </xf>
    <xf numFmtId="10" fontId="22" fillId="28" borderId="1" xfId="0" applyNumberFormat="1" applyFont="1" applyFill="1" applyBorder="1" applyAlignment="1">
      <alignment horizontal="center" vertical="center" wrapText="1"/>
    </xf>
    <xf numFmtId="10" fontId="22" fillId="29" borderId="1" xfId="0" applyNumberFormat="1" applyFont="1" applyFill="1" applyBorder="1" applyAlignment="1">
      <alignment horizontal="center" vertical="center" wrapText="1"/>
    </xf>
    <xf numFmtId="10" fontId="22" fillId="30" borderId="1" xfId="0" applyNumberFormat="1" applyFont="1" applyFill="1" applyBorder="1" applyAlignment="1">
      <alignment horizontal="center" vertical="center" wrapText="1"/>
    </xf>
    <xf numFmtId="10" fontId="22" fillId="31" borderId="1" xfId="0" applyNumberFormat="1" applyFont="1" applyFill="1" applyBorder="1" applyAlignment="1">
      <alignment horizontal="center" vertical="center" wrapText="1"/>
    </xf>
    <xf numFmtId="10" fontId="22" fillId="32" borderId="1" xfId="0" applyNumberFormat="1" applyFont="1" applyFill="1" applyBorder="1" applyAlignment="1">
      <alignment horizontal="center" vertical="center" wrapText="1"/>
    </xf>
    <xf numFmtId="10" fontId="22" fillId="33" borderId="1" xfId="0" applyNumberFormat="1" applyFont="1" applyFill="1" applyBorder="1" applyAlignment="1">
      <alignment horizontal="center" vertical="center" wrapText="1"/>
    </xf>
    <xf numFmtId="10" fontId="22" fillId="34" borderId="1" xfId="0" applyNumberFormat="1" applyFont="1" applyFill="1" applyBorder="1" applyAlignment="1">
      <alignment horizontal="center" vertical="center" wrapText="1"/>
    </xf>
    <xf numFmtId="10" fontId="22" fillId="35" borderId="1" xfId="0" applyNumberFormat="1" applyFont="1" applyFill="1" applyBorder="1" applyAlignment="1">
      <alignment horizontal="center" vertical="center" wrapText="1"/>
    </xf>
    <xf numFmtId="10" fontId="22" fillId="36" borderId="1" xfId="0" applyNumberFormat="1" applyFont="1" applyFill="1" applyBorder="1" applyAlignment="1">
      <alignment horizontal="center" vertical="center" wrapText="1"/>
    </xf>
    <xf numFmtId="10" fontId="22" fillId="37" borderId="1" xfId="0" applyNumberFormat="1" applyFont="1" applyFill="1" applyBorder="1" applyAlignment="1">
      <alignment horizontal="center" vertical="center" wrapText="1"/>
    </xf>
    <xf numFmtId="10" fontId="22" fillId="38" borderId="1" xfId="0" applyNumberFormat="1" applyFont="1" applyFill="1" applyBorder="1" applyAlignment="1">
      <alignment horizontal="center" vertical="center" wrapText="1"/>
    </xf>
    <xf numFmtId="10" fontId="22" fillId="39" borderId="1" xfId="0" applyNumberFormat="1" applyFont="1" applyFill="1" applyBorder="1" applyAlignment="1">
      <alignment horizontal="center" vertical="center" wrapText="1"/>
    </xf>
    <xf numFmtId="10" fontId="22" fillId="40" borderId="1" xfId="0" applyNumberFormat="1" applyFont="1" applyFill="1" applyBorder="1" applyAlignment="1">
      <alignment horizontal="center" vertical="center" wrapText="1"/>
    </xf>
    <xf numFmtId="10" fontId="22" fillId="41" borderId="1" xfId="0" applyNumberFormat="1" applyFont="1" applyFill="1" applyBorder="1" applyAlignment="1">
      <alignment horizontal="center" vertical="center" wrapText="1"/>
    </xf>
    <xf numFmtId="10" fontId="22" fillId="42" borderId="1" xfId="0" applyNumberFormat="1" applyFont="1" applyFill="1" applyBorder="1" applyAlignment="1">
      <alignment horizontal="center" vertical="center" wrapText="1"/>
    </xf>
    <xf numFmtId="10" fontId="22" fillId="43" borderId="1" xfId="0" applyNumberFormat="1" applyFont="1" applyFill="1" applyBorder="1" applyAlignment="1">
      <alignment horizontal="center" vertical="center" wrapText="1"/>
    </xf>
    <xf numFmtId="10" fontId="22" fillId="44" borderId="1" xfId="0" applyNumberFormat="1" applyFont="1" applyFill="1" applyBorder="1" applyAlignment="1">
      <alignment horizontal="center" vertical="center" wrapText="1"/>
    </xf>
    <xf numFmtId="10" fontId="22" fillId="45" borderId="1" xfId="0" applyNumberFormat="1" applyFont="1" applyFill="1" applyBorder="1" applyAlignment="1">
      <alignment horizontal="center" vertical="center" wrapText="1"/>
    </xf>
    <xf numFmtId="10" fontId="22" fillId="46" borderId="1" xfId="0" applyNumberFormat="1" applyFont="1" applyFill="1" applyBorder="1" applyAlignment="1">
      <alignment horizontal="center" vertical="center" wrapText="1"/>
    </xf>
    <xf numFmtId="10" fontId="22" fillId="47" borderId="1" xfId="0" applyNumberFormat="1" applyFont="1" applyFill="1" applyBorder="1" applyAlignment="1">
      <alignment horizontal="center" vertical="center" wrapText="1"/>
    </xf>
    <xf numFmtId="10" fontId="22" fillId="48" borderId="1" xfId="0" applyNumberFormat="1" applyFont="1" applyFill="1" applyBorder="1" applyAlignment="1">
      <alignment horizontal="center" vertical="center" wrapText="1"/>
    </xf>
    <xf numFmtId="10" fontId="22" fillId="49" borderId="1" xfId="0" applyNumberFormat="1" applyFont="1" applyFill="1" applyBorder="1" applyAlignment="1">
      <alignment horizontal="center" vertical="center" wrapText="1"/>
    </xf>
    <xf numFmtId="10" fontId="22" fillId="50" borderId="1" xfId="0" applyNumberFormat="1" applyFont="1" applyFill="1" applyBorder="1" applyAlignment="1">
      <alignment horizontal="center" vertical="center" wrapText="1"/>
    </xf>
    <xf numFmtId="10" fontId="22" fillId="51" borderId="1" xfId="0" applyNumberFormat="1" applyFont="1" applyFill="1" applyBorder="1" applyAlignment="1">
      <alignment horizontal="center" vertical="center" wrapText="1"/>
    </xf>
    <xf numFmtId="10" fontId="22" fillId="52" borderId="1" xfId="0" applyNumberFormat="1" applyFont="1" applyFill="1" applyBorder="1" applyAlignment="1">
      <alignment horizontal="center" vertical="center" wrapText="1"/>
    </xf>
    <xf numFmtId="10" fontId="22" fillId="53" borderId="1" xfId="0" applyNumberFormat="1" applyFont="1" applyFill="1" applyBorder="1" applyAlignment="1">
      <alignment horizontal="center" vertical="center" wrapText="1"/>
    </xf>
    <xf numFmtId="10" fontId="22" fillId="54" borderId="1" xfId="0" applyNumberFormat="1" applyFont="1" applyFill="1" applyBorder="1" applyAlignment="1">
      <alignment horizontal="center" vertical="center" wrapText="1"/>
    </xf>
    <xf numFmtId="10" fontId="22" fillId="55" borderId="1" xfId="0" applyNumberFormat="1" applyFont="1" applyFill="1" applyBorder="1" applyAlignment="1">
      <alignment horizontal="center" vertical="center" wrapText="1"/>
    </xf>
    <xf numFmtId="10" fontId="22" fillId="56" borderId="1" xfId="0" applyNumberFormat="1" applyFont="1" applyFill="1" applyBorder="1" applyAlignment="1">
      <alignment horizontal="center" vertical="center" wrapText="1"/>
    </xf>
    <xf numFmtId="10" fontId="22" fillId="57" borderId="1" xfId="0" applyNumberFormat="1" applyFont="1" applyFill="1" applyBorder="1" applyAlignment="1">
      <alignment horizontal="center" vertical="center" wrapText="1"/>
    </xf>
    <xf numFmtId="10" fontId="22" fillId="58" borderId="1" xfId="0" applyNumberFormat="1" applyFont="1" applyFill="1" applyBorder="1" applyAlignment="1">
      <alignment horizontal="center" vertical="center" wrapText="1"/>
    </xf>
    <xf numFmtId="10" fontId="22" fillId="59" borderId="1" xfId="0" applyNumberFormat="1" applyFont="1" applyFill="1" applyBorder="1" applyAlignment="1">
      <alignment horizontal="center" vertical="center" wrapText="1"/>
    </xf>
    <xf numFmtId="10" fontId="22" fillId="60" borderId="1" xfId="0" applyNumberFormat="1" applyFont="1" applyFill="1" applyBorder="1" applyAlignment="1">
      <alignment horizontal="center" vertical="center" wrapText="1"/>
    </xf>
    <xf numFmtId="10" fontId="22" fillId="61" borderId="1" xfId="0" applyNumberFormat="1" applyFont="1" applyFill="1" applyBorder="1" applyAlignment="1">
      <alignment horizontal="center" vertical="center" wrapText="1"/>
    </xf>
    <xf numFmtId="10" fontId="22" fillId="62" borderId="1" xfId="0" applyNumberFormat="1" applyFont="1" applyFill="1" applyBorder="1" applyAlignment="1">
      <alignment horizontal="center" vertical="center" wrapText="1"/>
    </xf>
    <xf numFmtId="10" fontId="22" fillId="63" borderId="1" xfId="0" applyNumberFormat="1" applyFont="1" applyFill="1" applyBorder="1" applyAlignment="1">
      <alignment horizontal="center" vertical="center" wrapText="1"/>
    </xf>
    <xf numFmtId="10" fontId="22" fillId="64" borderId="1" xfId="0" applyNumberFormat="1" applyFont="1" applyFill="1" applyBorder="1" applyAlignment="1">
      <alignment horizontal="center" vertical="center" wrapText="1"/>
    </xf>
    <xf numFmtId="10" fontId="22" fillId="65" borderId="1" xfId="0" applyNumberFormat="1" applyFont="1" applyFill="1" applyBorder="1" applyAlignment="1">
      <alignment horizontal="center" vertical="center" wrapText="1"/>
    </xf>
    <xf numFmtId="10" fontId="22" fillId="66" borderId="1" xfId="0" applyNumberFormat="1" applyFont="1" applyFill="1" applyBorder="1" applyAlignment="1">
      <alignment horizontal="center" vertical="center" wrapText="1"/>
    </xf>
    <xf numFmtId="10" fontId="22" fillId="67" borderId="1" xfId="0" applyNumberFormat="1" applyFont="1" applyFill="1" applyBorder="1" applyAlignment="1">
      <alignment horizontal="center" vertical="center" wrapText="1"/>
    </xf>
    <xf numFmtId="10" fontId="22" fillId="68" borderId="1" xfId="0" applyNumberFormat="1" applyFont="1" applyFill="1" applyBorder="1" applyAlignment="1">
      <alignment horizontal="center" vertical="center" wrapText="1"/>
    </xf>
    <xf numFmtId="10" fontId="22" fillId="69" borderId="1" xfId="0" applyNumberFormat="1" applyFont="1" applyFill="1" applyBorder="1" applyAlignment="1">
      <alignment horizontal="center" vertical="center" wrapText="1"/>
    </xf>
    <xf numFmtId="10" fontId="22" fillId="70" borderId="1" xfId="0" applyNumberFormat="1" applyFont="1" applyFill="1" applyBorder="1" applyAlignment="1">
      <alignment horizontal="center" vertical="center" wrapText="1"/>
    </xf>
    <xf numFmtId="10" fontId="22" fillId="71" borderId="1" xfId="0" applyNumberFormat="1" applyFont="1" applyFill="1" applyBorder="1" applyAlignment="1">
      <alignment horizontal="center" vertical="center" wrapText="1"/>
    </xf>
    <xf numFmtId="10" fontId="22" fillId="72" borderId="1" xfId="0" applyNumberFormat="1" applyFont="1" applyFill="1" applyBorder="1" applyAlignment="1">
      <alignment horizontal="center" vertical="center" wrapText="1"/>
    </xf>
    <xf numFmtId="10" fontId="22" fillId="73" borderId="1" xfId="0" applyNumberFormat="1" applyFont="1" applyFill="1" applyBorder="1" applyAlignment="1">
      <alignment horizontal="center" vertical="center" wrapText="1"/>
    </xf>
    <xf numFmtId="10" fontId="22" fillId="74" borderId="1" xfId="0" applyNumberFormat="1" applyFont="1" applyFill="1" applyBorder="1" applyAlignment="1">
      <alignment horizontal="center" vertical="center" wrapText="1"/>
    </xf>
    <xf numFmtId="10" fontId="22" fillId="75" borderId="1" xfId="0" applyNumberFormat="1" applyFont="1" applyFill="1" applyBorder="1" applyAlignment="1">
      <alignment horizontal="center" vertical="center" wrapText="1"/>
    </xf>
    <xf numFmtId="10" fontId="22" fillId="76" borderId="1" xfId="0" applyNumberFormat="1" applyFont="1" applyFill="1" applyBorder="1" applyAlignment="1">
      <alignment horizontal="center" vertical="center" wrapText="1"/>
    </xf>
    <xf numFmtId="10" fontId="22" fillId="77" borderId="1" xfId="0" applyNumberFormat="1" applyFont="1" applyFill="1" applyBorder="1" applyAlignment="1">
      <alignment horizontal="center" vertical="center" wrapText="1"/>
    </xf>
    <xf numFmtId="10" fontId="22" fillId="78" borderId="1" xfId="0" applyNumberFormat="1" applyFont="1" applyFill="1" applyBorder="1" applyAlignment="1">
      <alignment horizontal="center" vertical="center" wrapText="1"/>
    </xf>
    <xf numFmtId="181" fontId="0" fillId="0" borderId="0" xfId="2" applyNumberFormat="1" applyFont="1" applyAlignment="1">
      <alignment horizontal="center" vertical="center"/>
    </xf>
    <xf numFmtId="0" fontId="0" fillId="0" borderId="0" xfId="0" applyAlignment="1">
      <alignment horizontal="center" vertical="top"/>
    </xf>
    <xf numFmtId="2" fontId="0" fillId="0" borderId="0" xfId="0" applyNumberFormat="1" applyAlignment="1">
      <alignment horizontal="center"/>
    </xf>
    <xf numFmtId="9" fontId="0" fillId="0" borderId="0" xfId="3" applyFont="1" applyAlignment="1">
      <alignment horizontal="center"/>
    </xf>
    <xf numFmtId="0" fontId="6" fillId="0" borderId="0" xfId="0" applyFont="1" applyAlignment="1">
      <alignment horizontal="left" indent="1"/>
    </xf>
    <xf numFmtId="4" fontId="23" fillId="0" borderId="0" xfId="0" applyNumberFormat="1" applyFont="1"/>
    <xf numFmtId="14" fontId="0" fillId="0" borderId="0" xfId="0" applyNumberFormat="1"/>
    <xf numFmtId="14" fontId="24" fillId="0" borderId="0" xfId="0" applyNumberFormat="1" applyFont="1" applyAlignment="1">
      <alignment horizontal="center"/>
    </xf>
    <xf numFmtId="10" fontId="25" fillId="0" borderId="2" xfId="0" applyNumberFormat="1" applyFont="1" applyBorder="1" applyAlignment="1">
      <alignment horizontal="center" vertical="center" wrapText="1"/>
    </xf>
    <xf numFmtId="0" fontId="25" fillId="0" borderId="0" xfId="0" applyFont="1" applyAlignment="1">
      <alignment wrapText="1"/>
    </xf>
    <xf numFmtId="10" fontId="0" fillId="5" borderId="0" xfId="3" applyNumberFormat="1" applyFont="1" applyFill="1"/>
    <xf numFmtId="164" fontId="0" fillId="5" borderId="0" xfId="3" applyNumberFormat="1" applyFont="1" applyFill="1"/>
    <xf numFmtId="183" fontId="0" fillId="0" borderId="0" xfId="0" applyNumberFormat="1"/>
    <xf numFmtId="2" fontId="0" fillId="0" borderId="0" xfId="3" applyNumberFormat="1" applyFont="1"/>
    <xf numFmtId="2" fontId="0" fillId="5" borderId="0" xfId="0" applyNumberFormat="1" applyFill="1"/>
    <xf numFmtId="10" fontId="25" fillId="0" borderId="4" xfId="0" applyNumberFormat="1" applyFont="1" applyBorder="1" applyAlignment="1">
      <alignment horizontal="center" vertical="center" wrapText="1"/>
    </xf>
    <xf numFmtId="10" fontId="25" fillId="0" borderId="4" xfId="0" applyNumberFormat="1" applyFont="1" applyBorder="1" applyAlignment="1">
      <alignment horizontal="right" vertical="center" wrapText="1"/>
    </xf>
    <xf numFmtId="0" fontId="25" fillId="0" borderId="4" xfId="0" applyFont="1" applyBorder="1" applyAlignment="1">
      <alignment vertical="center" wrapText="1"/>
    </xf>
    <xf numFmtId="0" fontId="25" fillId="0" borderId="5" xfId="0" applyFont="1" applyBorder="1" applyAlignment="1">
      <alignment vertical="center" wrapText="1"/>
    </xf>
    <xf numFmtId="179" fontId="0" fillId="2" borderId="0" xfId="0" applyNumberFormat="1" applyFill="1"/>
    <xf numFmtId="180" fontId="0" fillId="2" borderId="0" xfId="0" applyNumberFormat="1" applyFill="1"/>
    <xf numFmtId="0" fontId="26" fillId="0" borderId="0" xfId="0" applyFont="1"/>
    <xf numFmtId="0" fontId="5" fillId="0" borderId="0" xfId="0" applyFont="1" applyAlignment="1">
      <alignment horizontal="left" vertical="top" wrapText="1"/>
    </xf>
    <xf numFmtId="0" fontId="3" fillId="0" borderId="0" xfId="4"/>
    <xf numFmtId="0" fontId="0" fillId="0" borderId="2" xfId="0" applyBorder="1"/>
  </cellXfs>
  <cellStyles count="6">
    <cellStyle name="Comma" xfId="1" builtinId="3"/>
    <cellStyle name="Currency" xfId="2" builtinId="4"/>
    <cellStyle name="Normal" xfId="0" builtinId="0"/>
    <cellStyle name="Normal 2" xfId="4" xr:uid="{2ED0E57E-E9DF-4F31-8197-C477D0B40203}"/>
    <cellStyle name="Normal 3" xfId="5" xr:uid="{479A7955-82D2-44CA-89DB-D8F8DFDD911C}"/>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CNL threshold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Trigger</c:v>
          </c:tx>
          <c:spPr>
            <a:ln w="19050" cap="rnd">
              <a:solidFill>
                <a:schemeClr val="accent1"/>
              </a:solidFill>
              <a:round/>
            </a:ln>
            <a:effectLst/>
          </c:spPr>
          <c:marker>
            <c:symbol val="none"/>
          </c:marker>
          <c:xVal>
            <c:numRef>
              <c:f>'Ob term'!$B$7:$B$92</c:f>
              <c:numCache>
                <c:formatCode>General</c:formatCode>
                <c:ptCount val="8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numCache>
            </c:numRef>
          </c:xVal>
          <c:yVal>
            <c:numRef>
              <c:f>'Ob term'!$C$7:$C$92</c:f>
              <c:numCache>
                <c:formatCode>General</c:formatCode>
                <c:ptCount val="86"/>
                <c:pt idx="0">
                  <c:v>0</c:v>
                </c:pt>
                <c:pt idx="1">
                  <c:v>0</c:v>
                </c:pt>
                <c:pt idx="2">
                  <c:v>0</c:v>
                </c:pt>
                <c:pt idx="3">
                  <c:v>0</c:v>
                </c:pt>
                <c:pt idx="4">
                  <c:v>7.0000000000000007E-2</c:v>
                </c:pt>
                <c:pt idx="5">
                  <c:v>0.2</c:v>
                </c:pt>
                <c:pt idx="6">
                  <c:v>0.37</c:v>
                </c:pt>
                <c:pt idx="7">
                  <c:v>0.59</c:v>
                </c:pt>
                <c:pt idx="8">
                  <c:v>0.85</c:v>
                </c:pt>
                <c:pt idx="9">
                  <c:v>1.1000000000000001</c:v>
                </c:pt>
                <c:pt idx="10">
                  <c:v>1.33</c:v>
                </c:pt>
                <c:pt idx="11">
                  <c:v>1.56</c:v>
                </c:pt>
                <c:pt idx="12">
                  <c:v>1.77</c:v>
                </c:pt>
                <c:pt idx="13">
                  <c:v>1.97</c:v>
                </c:pt>
                <c:pt idx="14">
                  <c:v>2.16</c:v>
                </c:pt>
                <c:pt idx="15">
                  <c:v>2.34</c:v>
                </c:pt>
                <c:pt idx="16">
                  <c:v>2.5099999999999998</c:v>
                </c:pt>
                <c:pt idx="17">
                  <c:v>2.68</c:v>
                </c:pt>
                <c:pt idx="18">
                  <c:v>2.83</c:v>
                </c:pt>
                <c:pt idx="19">
                  <c:v>2.97</c:v>
                </c:pt>
                <c:pt idx="20">
                  <c:v>3.11</c:v>
                </c:pt>
                <c:pt idx="21">
                  <c:v>3.24</c:v>
                </c:pt>
                <c:pt idx="22">
                  <c:v>3.36</c:v>
                </c:pt>
                <c:pt idx="23">
                  <c:v>3.47</c:v>
                </c:pt>
                <c:pt idx="24">
                  <c:v>3.58</c:v>
                </c:pt>
                <c:pt idx="25">
                  <c:v>3.68</c:v>
                </c:pt>
                <c:pt idx="26">
                  <c:v>3.77</c:v>
                </c:pt>
                <c:pt idx="27">
                  <c:v>3.86</c:v>
                </c:pt>
                <c:pt idx="28">
                  <c:v>3.94</c:v>
                </c:pt>
                <c:pt idx="29">
                  <c:v>4.0199999999999996</c:v>
                </c:pt>
                <c:pt idx="30">
                  <c:v>4.0999999999999996</c:v>
                </c:pt>
                <c:pt idx="31">
                  <c:v>4.17</c:v>
                </c:pt>
                <c:pt idx="32">
                  <c:v>4.2300000000000004</c:v>
                </c:pt>
                <c:pt idx="33">
                  <c:v>4.29</c:v>
                </c:pt>
                <c:pt idx="34">
                  <c:v>4.3499999999999996</c:v>
                </c:pt>
                <c:pt idx="35">
                  <c:v>4.4000000000000004</c:v>
                </c:pt>
                <c:pt idx="36">
                  <c:v>4.45</c:v>
                </c:pt>
                <c:pt idx="37">
                  <c:v>4.5</c:v>
                </c:pt>
                <c:pt idx="38">
                  <c:v>4.54</c:v>
                </c:pt>
                <c:pt idx="39">
                  <c:v>4.58</c:v>
                </c:pt>
                <c:pt idx="40">
                  <c:v>4.62</c:v>
                </c:pt>
                <c:pt idx="41">
                  <c:v>4.6500000000000004</c:v>
                </c:pt>
                <c:pt idx="42">
                  <c:v>4.68</c:v>
                </c:pt>
                <c:pt idx="43">
                  <c:v>4.71</c:v>
                </c:pt>
                <c:pt idx="44">
                  <c:v>4.74</c:v>
                </c:pt>
                <c:pt idx="45">
                  <c:v>4.7699999999999996</c:v>
                </c:pt>
                <c:pt idx="46">
                  <c:v>4.79</c:v>
                </c:pt>
                <c:pt idx="47">
                  <c:v>4.8099999999999996</c:v>
                </c:pt>
                <c:pt idx="48">
                  <c:v>4.83</c:v>
                </c:pt>
                <c:pt idx="49">
                  <c:v>4.8499999999999996</c:v>
                </c:pt>
                <c:pt idx="50">
                  <c:v>4.8600000000000003</c:v>
                </c:pt>
                <c:pt idx="51">
                  <c:v>4.88</c:v>
                </c:pt>
                <c:pt idx="52">
                  <c:v>4.8899999999999997</c:v>
                </c:pt>
                <c:pt idx="53">
                  <c:v>4.9000000000000004</c:v>
                </c:pt>
                <c:pt idx="54">
                  <c:v>4.91</c:v>
                </c:pt>
                <c:pt idx="55">
                  <c:v>4.93</c:v>
                </c:pt>
                <c:pt idx="56">
                  <c:v>4.93</c:v>
                </c:pt>
                <c:pt idx="57">
                  <c:v>4.9400000000000004</c:v>
                </c:pt>
                <c:pt idx="58">
                  <c:v>4.95</c:v>
                </c:pt>
                <c:pt idx="59">
                  <c:v>4.96</c:v>
                </c:pt>
                <c:pt idx="60">
                  <c:v>4.96</c:v>
                </c:pt>
                <c:pt idx="61">
                  <c:v>4.97</c:v>
                </c:pt>
                <c:pt idx="62">
                  <c:v>4.97</c:v>
                </c:pt>
                <c:pt idx="63">
                  <c:v>4.97</c:v>
                </c:pt>
                <c:pt idx="64">
                  <c:v>4.9800000000000004</c:v>
                </c:pt>
                <c:pt idx="65">
                  <c:v>4.9800000000000004</c:v>
                </c:pt>
                <c:pt idx="66">
                  <c:v>4.9800000000000004</c:v>
                </c:pt>
                <c:pt idx="67">
                  <c:v>4.99</c:v>
                </c:pt>
                <c:pt idx="68">
                  <c:v>4.99</c:v>
                </c:pt>
                <c:pt idx="69">
                  <c:v>4.99</c:v>
                </c:pt>
                <c:pt idx="70">
                  <c:v>4.99</c:v>
                </c:pt>
                <c:pt idx="71">
                  <c:v>4.99</c:v>
                </c:pt>
                <c:pt idx="72">
                  <c:v>4.99</c:v>
                </c:pt>
                <c:pt idx="73">
                  <c:v>5</c:v>
                </c:pt>
                <c:pt idx="74">
                  <c:v>5</c:v>
                </c:pt>
                <c:pt idx="75">
                  <c:v>5</c:v>
                </c:pt>
                <c:pt idx="76">
                  <c:v>5</c:v>
                </c:pt>
                <c:pt idx="77">
                  <c:v>5</c:v>
                </c:pt>
                <c:pt idx="78">
                  <c:v>5</c:v>
                </c:pt>
                <c:pt idx="79">
                  <c:v>5</c:v>
                </c:pt>
                <c:pt idx="80">
                  <c:v>5</c:v>
                </c:pt>
                <c:pt idx="81">
                  <c:v>5</c:v>
                </c:pt>
                <c:pt idx="82">
                  <c:v>5</c:v>
                </c:pt>
                <c:pt idx="83">
                  <c:v>5</c:v>
                </c:pt>
                <c:pt idx="84">
                  <c:v>5</c:v>
                </c:pt>
                <c:pt idx="85">
                  <c:v>5</c:v>
                </c:pt>
              </c:numCache>
            </c:numRef>
          </c:yVal>
          <c:smooth val="1"/>
          <c:extLst>
            <c:ext xmlns:c16="http://schemas.microsoft.com/office/drawing/2014/chart" uri="{C3380CC4-5D6E-409C-BE32-E72D297353CC}">
              <c16:uniqueId val="{00000000-7A38-445B-8B26-8E9B0BBD7EB5}"/>
            </c:ext>
          </c:extLst>
        </c:ser>
        <c:ser>
          <c:idx val="1"/>
          <c:order val="1"/>
          <c:tx>
            <c:v>OB8 forecast</c:v>
          </c:tx>
          <c:spPr>
            <a:ln w="19050" cap="rnd">
              <a:solidFill>
                <a:schemeClr val="accent2"/>
              </a:solidFill>
              <a:round/>
            </a:ln>
            <a:effectLst/>
          </c:spPr>
          <c:marker>
            <c:symbol val="none"/>
          </c:marker>
          <c:xVal>
            <c:numRef>
              <c:f>'Ob term'!$B$7:$B$92</c:f>
              <c:numCache>
                <c:formatCode>General</c:formatCode>
                <c:ptCount val="8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numCache>
            </c:numRef>
          </c:xVal>
          <c:yVal>
            <c:numRef>
              <c:f>'Ob term'!$F$7:$F$90</c:f>
              <c:numCache>
                <c:formatCode>0.000</c:formatCode>
                <c:ptCount val="84"/>
                <c:pt idx="0">
                  <c:v>0.02</c:v>
                </c:pt>
                <c:pt idx="1">
                  <c:v>0.05</c:v>
                </c:pt>
                <c:pt idx="2">
                  <c:v>0.05</c:v>
                </c:pt>
                <c:pt idx="3">
                  <c:v>6.9999999999999993E-2</c:v>
                </c:pt>
                <c:pt idx="4">
                  <c:v>0.09</c:v>
                </c:pt>
                <c:pt idx="5">
                  <c:v>0.36</c:v>
                </c:pt>
                <c:pt idx="6">
                  <c:v>0.73</c:v>
                </c:pt>
                <c:pt idx="7">
                  <c:v>1.02</c:v>
                </c:pt>
                <c:pt idx="8">
                  <c:v>1.53</c:v>
                </c:pt>
                <c:pt idx="9">
                  <c:v>1.87</c:v>
                </c:pt>
                <c:pt idx="10">
                  <c:v>2.1999999999999997</c:v>
                </c:pt>
                <c:pt idx="11">
                  <c:v>2.5299999999999998</c:v>
                </c:pt>
                <c:pt idx="12">
                  <c:v>2.86</c:v>
                </c:pt>
                <c:pt idx="13">
                  <c:v>3.18</c:v>
                </c:pt>
                <c:pt idx="14">
                  <c:v>3.49</c:v>
                </c:pt>
                <c:pt idx="15">
                  <c:v>3.7900000000000005</c:v>
                </c:pt>
                <c:pt idx="16">
                  <c:v>4.07</c:v>
                </c:pt>
                <c:pt idx="17">
                  <c:v>4.34</c:v>
                </c:pt>
                <c:pt idx="18">
                  <c:v>4.5999999999999996</c:v>
                </c:pt>
                <c:pt idx="19">
                  <c:v>4.84</c:v>
                </c:pt>
                <c:pt idx="20">
                  <c:v>5.07</c:v>
                </c:pt>
                <c:pt idx="21">
                  <c:v>5.28</c:v>
                </c:pt>
                <c:pt idx="22">
                  <c:v>5.47</c:v>
                </c:pt>
                <c:pt idx="23">
                  <c:v>5.65</c:v>
                </c:pt>
                <c:pt idx="24">
                  <c:v>5.81</c:v>
                </c:pt>
                <c:pt idx="25">
                  <c:v>5.9700000000000006</c:v>
                </c:pt>
                <c:pt idx="26">
                  <c:v>6.11</c:v>
                </c:pt>
                <c:pt idx="27">
                  <c:v>6.2399999999999993</c:v>
                </c:pt>
                <c:pt idx="28">
                  <c:v>6.36</c:v>
                </c:pt>
                <c:pt idx="29">
                  <c:v>6.4600000000000009</c:v>
                </c:pt>
                <c:pt idx="30">
                  <c:v>6.5600000000000005</c:v>
                </c:pt>
                <c:pt idx="31">
                  <c:v>6.65</c:v>
                </c:pt>
                <c:pt idx="32">
                  <c:v>6.74</c:v>
                </c:pt>
                <c:pt idx="33">
                  <c:v>6.81</c:v>
                </c:pt>
                <c:pt idx="34">
                  <c:v>6.88</c:v>
                </c:pt>
                <c:pt idx="35">
                  <c:v>6.94</c:v>
                </c:pt>
                <c:pt idx="36">
                  <c:v>7.0000000000000009</c:v>
                </c:pt>
                <c:pt idx="37">
                  <c:v>7.0499999999999989</c:v>
                </c:pt>
                <c:pt idx="38">
                  <c:v>7.0900000000000007</c:v>
                </c:pt>
                <c:pt idx="39">
                  <c:v>7.13</c:v>
                </c:pt>
                <c:pt idx="40">
                  <c:v>7.17</c:v>
                </c:pt>
                <c:pt idx="41">
                  <c:v>7.1999999999999993</c:v>
                </c:pt>
                <c:pt idx="42">
                  <c:v>7.23</c:v>
                </c:pt>
                <c:pt idx="43">
                  <c:v>7.26</c:v>
                </c:pt>
                <c:pt idx="44">
                  <c:v>7.2900000000000009</c:v>
                </c:pt>
                <c:pt idx="45">
                  <c:v>7.31</c:v>
                </c:pt>
                <c:pt idx="46">
                  <c:v>7.33</c:v>
                </c:pt>
                <c:pt idx="47">
                  <c:v>7.3400000000000007</c:v>
                </c:pt>
                <c:pt idx="48">
                  <c:v>7.3599999999999994</c:v>
                </c:pt>
                <c:pt idx="49">
                  <c:v>7.37</c:v>
                </c:pt>
                <c:pt idx="50">
                  <c:v>7.3800000000000008</c:v>
                </c:pt>
                <c:pt idx="51">
                  <c:v>7.3999999999999995</c:v>
                </c:pt>
                <c:pt idx="52">
                  <c:v>7.41</c:v>
                </c:pt>
                <c:pt idx="53">
                  <c:v>7.41</c:v>
                </c:pt>
                <c:pt idx="54">
                  <c:v>7.42</c:v>
                </c:pt>
                <c:pt idx="55">
                  <c:v>7.4300000000000006</c:v>
                </c:pt>
                <c:pt idx="56">
                  <c:v>7.4399999999999995</c:v>
                </c:pt>
                <c:pt idx="57">
                  <c:v>7.4399999999999995</c:v>
                </c:pt>
                <c:pt idx="58">
                  <c:v>7.4399999999999995</c:v>
                </c:pt>
                <c:pt idx="59">
                  <c:v>7.4499999999999993</c:v>
                </c:pt>
                <c:pt idx="60">
                  <c:v>7.4499999999999993</c:v>
                </c:pt>
                <c:pt idx="61">
                  <c:v>7.4499999999999993</c:v>
                </c:pt>
                <c:pt idx="62">
                  <c:v>7.4499999999999993</c:v>
                </c:pt>
                <c:pt idx="63">
                  <c:v>7.4499999999999993</c:v>
                </c:pt>
                <c:pt idx="64">
                  <c:v>7.46</c:v>
                </c:pt>
                <c:pt idx="65">
                  <c:v>7.46</c:v>
                </c:pt>
                <c:pt idx="66">
                  <c:v>7.46</c:v>
                </c:pt>
                <c:pt idx="67">
                  <c:v>7.46</c:v>
                </c:pt>
                <c:pt idx="68">
                  <c:v>7.46</c:v>
                </c:pt>
                <c:pt idx="69">
                  <c:v>7.46</c:v>
                </c:pt>
                <c:pt idx="70">
                  <c:v>7.46</c:v>
                </c:pt>
                <c:pt idx="71">
                  <c:v>7.46</c:v>
                </c:pt>
                <c:pt idx="72">
                  <c:v>7.46</c:v>
                </c:pt>
                <c:pt idx="73">
                  <c:v>7.46</c:v>
                </c:pt>
                <c:pt idx="74">
                  <c:v>7.46</c:v>
                </c:pt>
                <c:pt idx="75">
                  <c:v>7.46</c:v>
                </c:pt>
                <c:pt idx="76">
                  <c:v>7.46</c:v>
                </c:pt>
                <c:pt idx="77">
                  <c:v>7.4700000000000006</c:v>
                </c:pt>
                <c:pt idx="78">
                  <c:v>7.4700000000000006</c:v>
                </c:pt>
                <c:pt idx="79">
                  <c:v>7.4700000000000006</c:v>
                </c:pt>
                <c:pt idx="80">
                  <c:v>7.4700000000000006</c:v>
                </c:pt>
                <c:pt idx="81">
                  <c:v>7.4700000000000006</c:v>
                </c:pt>
                <c:pt idx="82">
                  <c:v>7.4700000000000006</c:v>
                </c:pt>
                <c:pt idx="83">
                  <c:v>7.4700000000000006</c:v>
                </c:pt>
              </c:numCache>
            </c:numRef>
          </c:yVal>
          <c:smooth val="1"/>
          <c:extLst>
            <c:ext xmlns:c16="http://schemas.microsoft.com/office/drawing/2014/chart" uri="{C3380CC4-5D6E-409C-BE32-E72D297353CC}">
              <c16:uniqueId val="{00000001-7A38-445B-8B26-8E9B0BBD7EB5}"/>
            </c:ext>
          </c:extLst>
        </c:ser>
        <c:ser>
          <c:idx val="2"/>
          <c:order val="2"/>
          <c:tx>
            <c:v>proposed trigger</c:v>
          </c:tx>
          <c:spPr>
            <a:ln w="19050" cap="rnd">
              <a:solidFill>
                <a:schemeClr val="accent3"/>
              </a:solidFill>
              <a:round/>
            </a:ln>
            <a:effectLst/>
          </c:spPr>
          <c:marker>
            <c:symbol val="none"/>
          </c:marker>
          <c:xVal>
            <c:numRef>
              <c:f>'Ob term'!$B$7:$B$92</c:f>
              <c:numCache>
                <c:formatCode>General</c:formatCode>
                <c:ptCount val="8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numCache>
            </c:numRef>
          </c:xVal>
          <c:yVal>
            <c:numRef>
              <c:f>'Ob term'!$I$7:$I$92</c:f>
              <c:numCache>
                <c:formatCode>0.000</c:formatCode>
                <c:ptCount val="86"/>
                <c:pt idx="0">
                  <c:v>1.4285714285714287E-2</c:v>
                </c:pt>
                <c:pt idx="1">
                  <c:v>3.5714285714285719E-2</c:v>
                </c:pt>
                <c:pt idx="2">
                  <c:v>3.5714285714285719E-2</c:v>
                </c:pt>
                <c:pt idx="3">
                  <c:v>4.9999999999999996E-2</c:v>
                </c:pt>
                <c:pt idx="4">
                  <c:v>6.4285714285714279E-2</c:v>
                </c:pt>
                <c:pt idx="5">
                  <c:v>0.25714285714285712</c:v>
                </c:pt>
                <c:pt idx="6">
                  <c:v>0.52142857142857146</c:v>
                </c:pt>
                <c:pt idx="7">
                  <c:v>0.72857142857142865</c:v>
                </c:pt>
                <c:pt idx="8">
                  <c:v>1.092857142857143</c:v>
                </c:pt>
                <c:pt idx="9">
                  <c:v>1.3357142857142859</c:v>
                </c:pt>
                <c:pt idx="10">
                  <c:v>1.5714285714285712</c:v>
                </c:pt>
                <c:pt idx="11">
                  <c:v>1.8071428571428569</c:v>
                </c:pt>
                <c:pt idx="12">
                  <c:v>2.0428571428571427</c:v>
                </c:pt>
                <c:pt idx="13">
                  <c:v>2.2714285714285718</c:v>
                </c:pt>
                <c:pt idx="14">
                  <c:v>2.4928571428571429</c:v>
                </c:pt>
                <c:pt idx="15">
                  <c:v>2.7071428571428577</c:v>
                </c:pt>
                <c:pt idx="16">
                  <c:v>2.9071428571428575</c:v>
                </c:pt>
                <c:pt idx="17">
                  <c:v>3.1</c:v>
                </c:pt>
                <c:pt idx="18">
                  <c:v>3.2857142857142856</c:v>
                </c:pt>
                <c:pt idx="19">
                  <c:v>3.4571428571428573</c:v>
                </c:pt>
                <c:pt idx="20">
                  <c:v>3.6214285714285719</c:v>
                </c:pt>
                <c:pt idx="21">
                  <c:v>3.7714285714285718</c:v>
                </c:pt>
                <c:pt idx="22">
                  <c:v>3.907142857142857</c:v>
                </c:pt>
                <c:pt idx="23">
                  <c:v>4.0357142857142865</c:v>
                </c:pt>
                <c:pt idx="24">
                  <c:v>4.1499999999999995</c:v>
                </c:pt>
                <c:pt idx="25">
                  <c:v>4.2642857142857151</c:v>
                </c:pt>
                <c:pt idx="26">
                  <c:v>4.3642857142857148</c:v>
                </c:pt>
                <c:pt idx="27">
                  <c:v>4.4571428571428564</c:v>
                </c:pt>
                <c:pt idx="28">
                  <c:v>4.5428571428571436</c:v>
                </c:pt>
                <c:pt idx="29">
                  <c:v>4.6142857142857148</c:v>
                </c:pt>
                <c:pt idx="30">
                  <c:v>4.6857142857142859</c:v>
                </c:pt>
                <c:pt idx="31">
                  <c:v>4.75</c:v>
                </c:pt>
                <c:pt idx="32">
                  <c:v>4.8142857142857149</c:v>
                </c:pt>
                <c:pt idx="33">
                  <c:v>4.8642857142857139</c:v>
                </c:pt>
                <c:pt idx="34">
                  <c:v>4.9142857142857146</c:v>
                </c:pt>
                <c:pt idx="35">
                  <c:v>4.9571428571428573</c:v>
                </c:pt>
                <c:pt idx="36">
                  <c:v>5.0000000000000009</c:v>
                </c:pt>
                <c:pt idx="37">
                  <c:v>5.0357142857142847</c:v>
                </c:pt>
                <c:pt idx="38">
                  <c:v>5.0642857142857149</c:v>
                </c:pt>
                <c:pt idx="39">
                  <c:v>5.0928571428571425</c:v>
                </c:pt>
                <c:pt idx="40">
                  <c:v>5.1214285714285719</c:v>
                </c:pt>
                <c:pt idx="41">
                  <c:v>5.1428571428571423</c:v>
                </c:pt>
                <c:pt idx="42">
                  <c:v>5.1642857142857146</c:v>
                </c:pt>
                <c:pt idx="43">
                  <c:v>5.1857142857142859</c:v>
                </c:pt>
                <c:pt idx="44">
                  <c:v>5.2071428571428582</c:v>
                </c:pt>
                <c:pt idx="45">
                  <c:v>5.2214285714285715</c:v>
                </c:pt>
                <c:pt idx="46">
                  <c:v>5.2357142857142858</c:v>
                </c:pt>
                <c:pt idx="47">
                  <c:v>5.2428571428571438</c:v>
                </c:pt>
                <c:pt idx="48">
                  <c:v>5.2571428571428571</c:v>
                </c:pt>
                <c:pt idx="49">
                  <c:v>5.2642857142857142</c:v>
                </c:pt>
                <c:pt idx="50">
                  <c:v>5.2714285714285722</c:v>
                </c:pt>
                <c:pt idx="51">
                  <c:v>5.2857142857142856</c:v>
                </c:pt>
                <c:pt idx="52">
                  <c:v>5.2928571428571427</c:v>
                </c:pt>
                <c:pt idx="53">
                  <c:v>5.2928571428571427</c:v>
                </c:pt>
                <c:pt idx="54">
                  <c:v>5.3</c:v>
                </c:pt>
                <c:pt idx="55">
                  <c:v>5.3071428571428578</c:v>
                </c:pt>
                <c:pt idx="56">
                  <c:v>5.3142857142857141</c:v>
                </c:pt>
                <c:pt idx="57">
                  <c:v>5.3142857142857141</c:v>
                </c:pt>
                <c:pt idx="58">
                  <c:v>5.3142857142857141</c:v>
                </c:pt>
                <c:pt idx="59">
                  <c:v>5.3214285714285712</c:v>
                </c:pt>
                <c:pt idx="60">
                  <c:v>5.3214285714285712</c:v>
                </c:pt>
                <c:pt idx="61">
                  <c:v>5.3214285714285712</c:v>
                </c:pt>
                <c:pt idx="62">
                  <c:v>5.3214285714285712</c:v>
                </c:pt>
                <c:pt idx="63">
                  <c:v>5.3214285714285712</c:v>
                </c:pt>
                <c:pt idx="64">
                  <c:v>5.3285714285714283</c:v>
                </c:pt>
                <c:pt idx="65">
                  <c:v>5.3285714285714283</c:v>
                </c:pt>
                <c:pt idx="66">
                  <c:v>5.3285714285714283</c:v>
                </c:pt>
                <c:pt idx="67">
                  <c:v>5.3285714285714283</c:v>
                </c:pt>
                <c:pt idx="68">
                  <c:v>5.3285714285714283</c:v>
                </c:pt>
                <c:pt idx="69">
                  <c:v>5.3285714285714283</c:v>
                </c:pt>
                <c:pt idx="70">
                  <c:v>5.3285714285714283</c:v>
                </c:pt>
                <c:pt idx="71">
                  <c:v>5.3285714285714283</c:v>
                </c:pt>
                <c:pt idx="72">
                  <c:v>5.3285714285714283</c:v>
                </c:pt>
                <c:pt idx="73">
                  <c:v>5.3285714285714283</c:v>
                </c:pt>
                <c:pt idx="74">
                  <c:v>5.3285714285714283</c:v>
                </c:pt>
                <c:pt idx="75">
                  <c:v>5.3285714285714283</c:v>
                </c:pt>
                <c:pt idx="76">
                  <c:v>5.3285714285714283</c:v>
                </c:pt>
                <c:pt idx="77">
                  <c:v>5.3357142857142863</c:v>
                </c:pt>
                <c:pt idx="78">
                  <c:v>5.3357142857142863</c:v>
                </c:pt>
                <c:pt idx="79">
                  <c:v>5.3357142857142863</c:v>
                </c:pt>
                <c:pt idx="80">
                  <c:v>5.3357142857142863</c:v>
                </c:pt>
                <c:pt idx="81">
                  <c:v>5.3357142857142863</c:v>
                </c:pt>
                <c:pt idx="82">
                  <c:v>5.3357142857142863</c:v>
                </c:pt>
                <c:pt idx="83">
                  <c:v>5.3357142857142863</c:v>
                </c:pt>
                <c:pt idx="84">
                  <c:v>5.3357142857142863</c:v>
                </c:pt>
                <c:pt idx="85">
                  <c:v>5.3357142857142863</c:v>
                </c:pt>
              </c:numCache>
            </c:numRef>
          </c:yVal>
          <c:smooth val="1"/>
          <c:extLst>
            <c:ext xmlns:c16="http://schemas.microsoft.com/office/drawing/2014/chart" uri="{C3380CC4-5D6E-409C-BE32-E72D297353CC}">
              <c16:uniqueId val="{00000002-7A38-445B-8B26-8E9B0BBD7EB5}"/>
            </c:ext>
          </c:extLst>
        </c:ser>
        <c:dLbls>
          <c:showLegendKey val="0"/>
          <c:showVal val="0"/>
          <c:showCatName val="0"/>
          <c:showSerName val="0"/>
          <c:showPercent val="0"/>
          <c:showBubbleSize val="0"/>
        </c:dLbls>
        <c:axId val="533664191"/>
        <c:axId val="533662751"/>
      </c:scatterChart>
      <c:valAx>
        <c:axId val="533664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Collection 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662751"/>
        <c:crosses val="autoZero"/>
        <c:crossBetween val="midCat"/>
        <c:majorUnit val="5"/>
      </c:valAx>
      <c:valAx>
        <c:axId val="533662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664191"/>
        <c:crossesAt val="3"/>
        <c:crossBetween val="midCat"/>
        <c:majorUnit val="0.35000000000000003"/>
      </c:valAx>
      <c:spPr>
        <a:noFill/>
        <a:ln>
          <a:noFill/>
        </a:ln>
        <a:effectLst/>
      </c:spPr>
    </c:plotArea>
    <c:legend>
      <c:legendPos val="r"/>
      <c:layout>
        <c:manualLayout>
          <c:xMode val="edge"/>
          <c:yMode val="edge"/>
          <c:x val="0.89005902604646514"/>
          <c:y val="0.14334374258800844"/>
          <c:w val="0.10994097395353486"/>
          <c:h val="0.183674728705379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225</xdr:row>
      <xdr:rowOff>0</xdr:rowOff>
    </xdr:from>
    <xdr:to>
      <xdr:col>10</xdr:col>
      <xdr:colOff>1303932</xdr:colOff>
      <xdr:row>240</xdr:row>
      <xdr:rowOff>63928</xdr:rowOff>
    </xdr:to>
    <xdr:pic>
      <xdr:nvPicPr>
        <xdr:cNvPr id="2" name="Picture 1">
          <a:extLst>
            <a:ext uri="{FF2B5EF4-FFF2-40B4-BE49-F238E27FC236}">
              <a16:creationId xmlns:a16="http://schemas.microsoft.com/office/drawing/2014/main" id="{C9559C7B-2DDF-54BE-F024-12B3B758E327}"/>
            </a:ext>
          </a:extLst>
        </xdr:cNvPr>
        <xdr:cNvPicPr>
          <a:picLocks noChangeAspect="1"/>
        </xdr:cNvPicPr>
      </xdr:nvPicPr>
      <xdr:blipFill>
        <a:blip xmlns:r="http://schemas.openxmlformats.org/officeDocument/2006/relationships" r:embed="rId1"/>
        <a:stretch>
          <a:fillRect/>
        </a:stretch>
      </xdr:blipFill>
      <xdr:spPr>
        <a:xfrm>
          <a:off x="809625" y="44605575"/>
          <a:ext cx="15632707" cy="3067478"/>
        </a:xfrm>
        <a:prstGeom prst="rect">
          <a:avLst/>
        </a:prstGeom>
      </xdr:spPr>
    </xdr:pic>
    <xdr:clientData/>
  </xdr:twoCellAnchor>
  <xdr:twoCellAnchor editAs="oneCell">
    <xdr:from>
      <xdr:col>1</xdr:col>
      <xdr:colOff>0</xdr:colOff>
      <xdr:row>243</xdr:row>
      <xdr:rowOff>0</xdr:rowOff>
    </xdr:from>
    <xdr:to>
      <xdr:col>11</xdr:col>
      <xdr:colOff>1037462</xdr:colOff>
      <xdr:row>246</xdr:row>
      <xdr:rowOff>38189</xdr:rowOff>
    </xdr:to>
    <xdr:pic>
      <xdr:nvPicPr>
        <xdr:cNvPr id="3" name="Picture 2">
          <a:extLst>
            <a:ext uri="{FF2B5EF4-FFF2-40B4-BE49-F238E27FC236}">
              <a16:creationId xmlns:a16="http://schemas.microsoft.com/office/drawing/2014/main" id="{EBDD33E9-291A-467C-C40B-3CFF67D3603B}"/>
            </a:ext>
          </a:extLst>
        </xdr:cNvPr>
        <xdr:cNvPicPr>
          <a:picLocks noChangeAspect="1"/>
        </xdr:cNvPicPr>
      </xdr:nvPicPr>
      <xdr:blipFill>
        <a:blip xmlns:r="http://schemas.openxmlformats.org/officeDocument/2006/relationships" r:embed="rId2"/>
        <a:stretch>
          <a:fillRect/>
        </a:stretch>
      </xdr:blipFill>
      <xdr:spPr>
        <a:xfrm>
          <a:off x="809625" y="48606075"/>
          <a:ext cx="17280762" cy="638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155</xdr:row>
      <xdr:rowOff>0</xdr:rowOff>
    </xdr:from>
    <xdr:to>
      <xdr:col>16</xdr:col>
      <xdr:colOff>716696</xdr:colOff>
      <xdr:row>184</xdr:row>
      <xdr:rowOff>172284</xdr:rowOff>
    </xdr:to>
    <xdr:pic>
      <xdr:nvPicPr>
        <xdr:cNvPr id="2" name="Picture 1">
          <a:extLst>
            <a:ext uri="{FF2B5EF4-FFF2-40B4-BE49-F238E27FC236}">
              <a16:creationId xmlns:a16="http://schemas.microsoft.com/office/drawing/2014/main" id="{0598E770-417B-4CB1-75F5-4C7155CEB921}"/>
            </a:ext>
          </a:extLst>
        </xdr:cNvPr>
        <xdr:cNvPicPr>
          <a:picLocks noChangeAspect="1"/>
        </xdr:cNvPicPr>
      </xdr:nvPicPr>
      <xdr:blipFill>
        <a:blip xmlns:r="http://schemas.openxmlformats.org/officeDocument/2006/relationships" r:embed="rId1"/>
        <a:stretch>
          <a:fillRect/>
        </a:stretch>
      </xdr:blipFill>
      <xdr:spPr>
        <a:xfrm>
          <a:off x="3457575" y="31003875"/>
          <a:ext cx="16632971" cy="59730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9</xdr:col>
      <xdr:colOff>128603</xdr:colOff>
      <xdr:row>20</xdr:row>
      <xdr:rowOff>73149</xdr:rowOff>
    </xdr:to>
    <xdr:pic>
      <xdr:nvPicPr>
        <xdr:cNvPr id="2" name="Picture 1">
          <a:extLst>
            <a:ext uri="{FF2B5EF4-FFF2-40B4-BE49-F238E27FC236}">
              <a16:creationId xmlns:a16="http://schemas.microsoft.com/office/drawing/2014/main" id="{C771663E-F67C-C34A-F598-91B970DF354F}"/>
            </a:ext>
          </a:extLst>
        </xdr:cNvPr>
        <xdr:cNvPicPr>
          <a:picLocks noChangeAspect="1"/>
        </xdr:cNvPicPr>
      </xdr:nvPicPr>
      <xdr:blipFill>
        <a:blip xmlns:r="http://schemas.openxmlformats.org/officeDocument/2006/relationships" r:embed="rId1"/>
        <a:stretch>
          <a:fillRect/>
        </a:stretch>
      </xdr:blipFill>
      <xdr:spPr>
        <a:xfrm>
          <a:off x="0" y="3251200"/>
          <a:ext cx="11488753" cy="885949"/>
        </a:xfrm>
        <a:prstGeom prst="rect">
          <a:avLst/>
        </a:prstGeom>
      </xdr:spPr>
    </xdr:pic>
    <xdr:clientData/>
  </xdr:twoCellAnchor>
  <xdr:twoCellAnchor editAs="oneCell">
    <xdr:from>
      <xdr:col>0</xdr:col>
      <xdr:colOff>0</xdr:colOff>
      <xdr:row>32</xdr:row>
      <xdr:rowOff>47625</xdr:rowOff>
    </xdr:from>
    <xdr:to>
      <xdr:col>12</xdr:col>
      <xdr:colOff>548246</xdr:colOff>
      <xdr:row>54</xdr:row>
      <xdr:rowOff>76818</xdr:rowOff>
    </xdr:to>
    <xdr:pic>
      <xdr:nvPicPr>
        <xdr:cNvPr id="3" name="Picture 2">
          <a:extLst>
            <a:ext uri="{FF2B5EF4-FFF2-40B4-BE49-F238E27FC236}">
              <a16:creationId xmlns:a16="http://schemas.microsoft.com/office/drawing/2014/main" id="{B48A999A-D1A2-6728-46F5-435FEFDE4123}"/>
            </a:ext>
          </a:extLst>
        </xdr:cNvPr>
        <xdr:cNvPicPr>
          <a:picLocks noChangeAspect="1"/>
        </xdr:cNvPicPr>
      </xdr:nvPicPr>
      <xdr:blipFill>
        <a:blip xmlns:r="http://schemas.openxmlformats.org/officeDocument/2006/relationships" r:embed="rId2"/>
        <a:stretch>
          <a:fillRect/>
        </a:stretch>
      </xdr:blipFill>
      <xdr:spPr>
        <a:xfrm>
          <a:off x="0" y="6448425"/>
          <a:ext cx="15375496" cy="4429743"/>
        </a:xfrm>
        <a:prstGeom prst="rect">
          <a:avLst/>
        </a:prstGeom>
      </xdr:spPr>
    </xdr:pic>
    <xdr:clientData/>
  </xdr:twoCellAnchor>
  <xdr:twoCellAnchor editAs="oneCell">
    <xdr:from>
      <xdr:col>11</xdr:col>
      <xdr:colOff>0</xdr:colOff>
      <xdr:row>14</xdr:row>
      <xdr:rowOff>57150</xdr:rowOff>
    </xdr:from>
    <xdr:to>
      <xdr:col>30</xdr:col>
      <xdr:colOff>78459</xdr:colOff>
      <xdr:row>46</xdr:row>
      <xdr:rowOff>150130</xdr:rowOff>
    </xdr:to>
    <xdr:pic>
      <xdr:nvPicPr>
        <xdr:cNvPr id="4" name="Picture 3">
          <a:extLst>
            <a:ext uri="{FF2B5EF4-FFF2-40B4-BE49-F238E27FC236}">
              <a16:creationId xmlns:a16="http://schemas.microsoft.com/office/drawing/2014/main" id="{ECEF5BBA-1AE3-449E-021E-F453BFC90D27}"/>
            </a:ext>
          </a:extLst>
        </xdr:cNvPr>
        <xdr:cNvPicPr>
          <a:picLocks noChangeAspect="1"/>
        </xdr:cNvPicPr>
      </xdr:nvPicPr>
      <xdr:blipFill>
        <a:blip xmlns:r="http://schemas.openxmlformats.org/officeDocument/2006/relationships" r:embed="rId3"/>
        <a:stretch>
          <a:fillRect/>
        </a:stretch>
      </xdr:blipFill>
      <xdr:spPr>
        <a:xfrm>
          <a:off x="12011025" y="2857500"/>
          <a:ext cx="16185234" cy="6487430"/>
        </a:xfrm>
        <a:prstGeom prst="rect">
          <a:avLst/>
        </a:prstGeom>
      </xdr:spPr>
    </xdr:pic>
    <xdr:clientData/>
  </xdr:twoCellAnchor>
  <xdr:twoCellAnchor editAs="oneCell">
    <xdr:from>
      <xdr:col>0</xdr:col>
      <xdr:colOff>0</xdr:colOff>
      <xdr:row>56</xdr:row>
      <xdr:rowOff>0</xdr:rowOff>
    </xdr:from>
    <xdr:to>
      <xdr:col>13</xdr:col>
      <xdr:colOff>129206</xdr:colOff>
      <xdr:row>75</xdr:row>
      <xdr:rowOff>16407</xdr:rowOff>
    </xdr:to>
    <xdr:pic>
      <xdr:nvPicPr>
        <xdr:cNvPr id="5" name="Picture 4">
          <a:extLst>
            <a:ext uri="{FF2B5EF4-FFF2-40B4-BE49-F238E27FC236}">
              <a16:creationId xmlns:a16="http://schemas.microsoft.com/office/drawing/2014/main" id="{07272F3E-6BCA-03F2-BBFE-78B210AC3B5C}"/>
            </a:ext>
          </a:extLst>
        </xdr:cNvPr>
        <xdr:cNvPicPr>
          <a:picLocks noChangeAspect="1"/>
        </xdr:cNvPicPr>
      </xdr:nvPicPr>
      <xdr:blipFill>
        <a:blip xmlns:r="http://schemas.openxmlformats.org/officeDocument/2006/relationships" r:embed="rId4"/>
        <a:stretch>
          <a:fillRect/>
        </a:stretch>
      </xdr:blipFill>
      <xdr:spPr>
        <a:xfrm>
          <a:off x="0" y="11201400"/>
          <a:ext cx="15804181" cy="38105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27</xdr:row>
      <xdr:rowOff>0</xdr:rowOff>
    </xdr:from>
    <xdr:to>
      <xdr:col>15</xdr:col>
      <xdr:colOff>39350</xdr:colOff>
      <xdr:row>41</xdr:row>
      <xdr:rowOff>127415</xdr:rowOff>
    </xdr:to>
    <xdr:pic>
      <xdr:nvPicPr>
        <xdr:cNvPr id="2" name="Picture 1">
          <a:extLst>
            <a:ext uri="{FF2B5EF4-FFF2-40B4-BE49-F238E27FC236}">
              <a16:creationId xmlns:a16="http://schemas.microsoft.com/office/drawing/2014/main" id="{A1EA32B6-C1D2-75C2-448B-5799C6B64AF6}"/>
            </a:ext>
          </a:extLst>
        </xdr:cNvPr>
        <xdr:cNvPicPr>
          <a:picLocks noChangeAspect="1"/>
        </xdr:cNvPicPr>
      </xdr:nvPicPr>
      <xdr:blipFill>
        <a:blip xmlns:r="http://schemas.openxmlformats.org/officeDocument/2006/relationships" r:embed="rId1"/>
        <a:stretch>
          <a:fillRect/>
        </a:stretch>
      </xdr:blipFill>
      <xdr:spPr>
        <a:xfrm>
          <a:off x="1371600" y="5486400"/>
          <a:ext cx="8954750" cy="2972215"/>
        </a:xfrm>
        <a:prstGeom prst="rect">
          <a:avLst/>
        </a:prstGeom>
      </xdr:spPr>
    </xdr:pic>
    <xdr:clientData/>
  </xdr:twoCellAnchor>
  <xdr:twoCellAnchor editAs="oneCell">
    <xdr:from>
      <xdr:col>2</xdr:col>
      <xdr:colOff>385024</xdr:colOff>
      <xdr:row>43</xdr:row>
      <xdr:rowOff>9525</xdr:rowOff>
    </xdr:from>
    <xdr:to>
      <xdr:col>16</xdr:col>
      <xdr:colOff>115914</xdr:colOff>
      <xdr:row>63</xdr:row>
      <xdr:rowOff>175358</xdr:rowOff>
    </xdr:to>
    <xdr:pic>
      <xdr:nvPicPr>
        <xdr:cNvPr id="3" name="Picture 2">
          <a:extLst>
            <a:ext uri="{FF2B5EF4-FFF2-40B4-BE49-F238E27FC236}">
              <a16:creationId xmlns:a16="http://schemas.microsoft.com/office/drawing/2014/main" id="{52F8FD9D-9634-8EBA-6752-20C2379C9D37}"/>
            </a:ext>
          </a:extLst>
        </xdr:cNvPr>
        <xdr:cNvPicPr>
          <a:picLocks noChangeAspect="1"/>
        </xdr:cNvPicPr>
      </xdr:nvPicPr>
      <xdr:blipFill>
        <a:blip xmlns:r="http://schemas.openxmlformats.org/officeDocument/2006/relationships" r:embed="rId2"/>
        <a:stretch>
          <a:fillRect/>
        </a:stretch>
      </xdr:blipFill>
      <xdr:spPr>
        <a:xfrm>
          <a:off x="1756624" y="8747125"/>
          <a:ext cx="9332090" cy="4229833"/>
        </a:xfrm>
        <a:prstGeom prst="rect">
          <a:avLst/>
        </a:prstGeom>
      </xdr:spPr>
    </xdr:pic>
    <xdr:clientData/>
  </xdr:twoCellAnchor>
  <xdr:twoCellAnchor editAs="oneCell">
    <xdr:from>
      <xdr:col>2</xdr:col>
      <xdr:colOff>114300</xdr:colOff>
      <xdr:row>66</xdr:row>
      <xdr:rowOff>38100</xdr:rowOff>
    </xdr:from>
    <xdr:to>
      <xdr:col>21</xdr:col>
      <xdr:colOff>220908</xdr:colOff>
      <xdr:row>86</xdr:row>
      <xdr:rowOff>130755</xdr:rowOff>
    </xdr:to>
    <xdr:pic>
      <xdr:nvPicPr>
        <xdr:cNvPr id="4" name="Picture 3">
          <a:extLst>
            <a:ext uri="{FF2B5EF4-FFF2-40B4-BE49-F238E27FC236}">
              <a16:creationId xmlns:a16="http://schemas.microsoft.com/office/drawing/2014/main" id="{E19C60BD-A573-329E-7A8D-7F17940A9153}"/>
            </a:ext>
          </a:extLst>
        </xdr:cNvPr>
        <xdr:cNvPicPr>
          <a:picLocks noChangeAspect="1"/>
        </xdr:cNvPicPr>
      </xdr:nvPicPr>
      <xdr:blipFill>
        <a:blip xmlns:r="http://schemas.openxmlformats.org/officeDocument/2006/relationships" r:embed="rId3"/>
        <a:stretch>
          <a:fillRect/>
        </a:stretch>
      </xdr:blipFill>
      <xdr:spPr>
        <a:xfrm>
          <a:off x="1428750" y="13239750"/>
          <a:ext cx="12593883" cy="40931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0</xdr:colOff>
      <xdr:row>0</xdr:row>
      <xdr:rowOff>0</xdr:rowOff>
    </xdr:from>
    <xdr:to>
      <xdr:col>43</xdr:col>
      <xdr:colOff>621505</xdr:colOff>
      <xdr:row>30</xdr:row>
      <xdr:rowOff>105627</xdr:rowOff>
    </xdr:to>
    <xdr:pic>
      <xdr:nvPicPr>
        <xdr:cNvPr id="2" name="Picture 1">
          <a:extLst>
            <a:ext uri="{FF2B5EF4-FFF2-40B4-BE49-F238E27FC236}">
              <a16:creationId xmlns:a16="http://schemas.microsoft.com/office/drawing/2014/main" id="{7A9275E0-7A85-A429-3ACF-BE4CDAA1E62A}"/>
            </a:ext>
          </a:extLst>
        </xdr:cNvPr>
        <xdr:cNvPicPr>
          <a:picLocks noChangeAspect="1"/>
        </xdr:cNvPicPr>
      </xdr:nvPicPr>
      <xdr:blipFill>
        <a:blip xmlns:r="http://schemas.openxmlformats.org/officeDocument/2006/relationships" r:embed="rId1"/>
        <a:stretch>
          <a:fillRect/>
        </a:stretch>
      </xdr:blipFill>
      <xdr:spPr>
        <a:xfrm>
          <a:off x="14011275" y="0"/>
          <a:ext cx="17052130" cy="6106377"/>
        </a:xfrm>
        <a:prstGeom prst="rect">
          <a:avLst/>
        </a:prstGeom>
      </xdr:spPr>
    </xdr:pic>
    <xdr:clientData/>
  </xdr:twoCellAnchor>
  <xdr:twoCellAnchor editAs="oneCell">
    <xdr:from>
      <xdr:col>0</xdr:col>
      <xdr:colOff>0</xdr:colOff>
      <xdr:row>3</xdr:row>
      <xdr:rowOff>0</xdr:rowOff>
    </xdr:from>
    <xdr:to>
      <xdr:col>9</xdr:col>
      <xdr:colOff>1483197</xdr:colOff>
      <xdr:row>17</xdr:row>
      <xdr:rowOff>158900</xdr:rowOff>
    </xdr:to>
    <xdr:pic>
      <xdr:nvPicPr>
        <xdr:cNvPr id="3" name="Picture 2">
          <a:extLst>
            <a:ext uri="{FF2B5EF4-FFF2-40B4-BE49-F238E27FC236}">
              <a16:creationId xmlns:a16="http://schemas.microsoft.com/office/drawing/2014/main" id="{ADD878E7-B719-4C5E-E5AC-A7EEB6859FBE}"/>
            </a:ext>
          </a:extLst>
        </xdr:cNvPr>
        <xdr:cNvPicPr>
          <a:picLocks noChangeAspect="1"/>
        </xdr:cNvPicPr>
      </xdr:nvPicPr>
      <xdr:blipFill>
        <a:blip xmlns:r="http://schemas.openxmlformats.org/officeDocument/2006/relationships" r:embed="rId2"/>
        <a:stretch>
          <a:fillRect/>
        </a:stretch>
      </xdr:blipFill>
      <xdr:spPr>
        <a:xfrm>
          <a:off x="0" y="590550"/>
          <a:ext cx="9182572" cy="2921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23</xdr:col>
      <xdr:colOff>38100</xdr:colOff>
      <xdr:row>2</xdr:row>
      <xdr:rowOff>85725</xdr:rowOff>
    </xdr:from>
    <xdr:to>
      <xdr:col>38</xdr:col>
      <xdr:colOff>181489</xdr:colOff>
      <xdr:row>31</xdr:row>
      <xdr:rowOff>76498</xdr:rowOff>
    </xdr:to>
    <xdr:pic>
      <xdr:nvPicPr>
        <xdr:cNvPr id="2" name="Picture 1">
          <a:extLst>
            <a:ext uri="{FF2B5EF4-FFF2-40B4-BE49-F238E27FC236}">
              <a16:creationId xmlns:a16="http://schemas.microsoft.com/office/drawing/2014/main" id="{412C2451-1B3D-BA02-B2E2-464CC0DA9599}"/>
            </a:ext>
          </a:extLst>
        </xdr:cNvPr>
        <xdr:cNvPicPr>
          <a:picLocks noChangeAspect="1"/>
        </xdr:cNvPicPr>
      </xdr:nvPicPr>
      <xdr:blipFill>
        <a:blip xmlns:r="http://schemas.openxmlformats.org/officeDocument/2006/relationships" r:embed="rId1"/>
        <a:stretch>
          <a:fillRect/>
        </a:stretch>
      </xdr:blipFill>
      <xdr:spPr>
        <a:xfrm>
          <a:off x="15154275" y="485775"/>
          <a:ext cx="9998589" cy="5791498"/>
        </a:xfrm>
        <a:prstGeom prst="rect">
          <a:avLst/>
        </a:prstGeom>
      </xdr:spPr>
    </xdr:pic>
    <xdr:clientData/>
  </xdr:twoCellAnchor>
  <xdr:twoCellAnchor editAs="oneCell">
    <xdr:from>
      <xdr:col>25</xdr:col>
      <xdr:colOff>0</xdr:colOff>
      <xdr:row>36</xdr:row>
      <xdr:rowOff>0</xdr:rowOff>
    </xdr:from>
    <xdr:to>
      <xdr:col>34</xdr:col>
      <xdr:colOff>486104</xdr:colOff>
      <xdr:row>60</xdr:row>
      <xdr:rowOff>152655</xdr:rowOff>
    </xdr:to>
    <xdr:pic>
      <xdr:nvPicPr>
        <xdr:cNvPr id="3" name="Picture 2">
          <a:extLst>
            <a:ext uri="{FF2B5EF4-FFF2-40B4-BE49-F238E27FC236}">
              <a16:creationId xmlns:a16="http://schemas.microsoft.com/office/drawing/2014/main" id="{729F489A-C80F-FE7F-F3EF-22C9094001BE}"/>
            </a:ext>
          </a:extLst>
        </xdr:cNvPr>
        <xdr:cNvPicPr>
          <a:picLocks noChangeAspect="1"/>
        </xdr:cNvPicPr>
      </xdr:nvPicPr>
      <xdr:blipFill>
        <a:blip xmlns:r="http://schemas.openxmlformats.org/officeDocument/2006/relationships" r:embed="rId2"/>
        <a:stretch>
          <a:fillRect/>
        </a:stretch>
      </xdr:blipFill>
      <xdr:spPr>
        <a:xfrm>
          <a:off x="16430625" y="7200900"/>
          <a:ext cx="6401129" cy="4953255"/>
        </a:xfrm>
        <a:prstGeom prst="rect">
          <a:avLst/>
        </a:prstGeom>
      </xdr:spPr>
    </xdr:pic>
    <xdr:clientData/>
  </xdr:twoCellAnchor>
  <xdr:twoCellAnchor editAs="oneCell">
    <xdr:from>
      <xdr:col>25</xdr:col>
      <xdr:colOff>0</xdr:colOff>
      <xdr:row>63</xdr:row>
      <xdr:rowOff>0</xdr:rowOff>
    </xdr:from>
    <xdr:to>
      <xdr:col>33</xdr:col>
      <xdr:colOff>619427</xdr:colOff>
      <xdr:row>84</xdr:row>
      <xdr:rowOff>149449</xdr:rowOff>
    </xdr:to>
    <xdr:pic>
      <xdr:nvPicPr>
        <xdr:cNvPr id="4" name="Picture 3">
          <a:extLst>
            <a:ext uri="{FF2B5EF4-FFF2-40B4-BE49-F238E27FC236}">
              <a16:creationId xmlns:a16="http://schemas.microsoft.com/office/drawing/2014/main" id="{7C70B406-C76F-865C-70CD-F3873A6ABB98}"/>
            </a:ext>
          </a:extLst>
        </xdr:cNvPr>
        <xdr:cNvPicPr>
          <a:picLocks noChangeAspect="1"/>
        </xdr:cNvPicPr>
      </xdr:nvPicPr>
      <xdr:blipFill>
        <a:blip xmlns:r="http://schemas.openxmlformats.org/officeDocument/2006/relationships" r:embed="rId3"/>
        <a:stretch>
          <a:fillRect/>
        </a:stretch>
      </xdr:blipFill>
      <xdr:spPr>
        <a:xfrm>
          <a:off x="16430625" y="12601575"/>
          <a:ext cx="5874052" cy="43499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54</xdr:col>
      <xdr:colOff>415925</xdr:colOff>
      <xdr:row>9</xdr:row>
      <xdr:rowOff>66675</xdr:rowOff>
    </xdr:from>
    <xdr:to>
      <xdr:col>67</xdr:col>
      <xdr:colOff>200470</xdr:colOff>
      <xdr:row>43</xdr:row>
      <xdr:rowOff>92426</xdr:rowOff>
    </xdr:to>
    <xdr:pic>
      <xdr:nvPicPr>
        <xdr:cNvPr id="2" name="Picture 1">
          <a:extLst>
            <a:ext uri="{FF2B5EF4-FFF2-40B4-BE49-F238E27FC236}">
              <a16:creationId xmlns:a16="http://schemas.microsoft.com/office/drawing/2014/main" id="{0A20EBB4-C8FF-02AF-3AF1-35DD29A10C13}"/>
            </a:ext>
          </a:extLst>
        </xdr:cNvPr>
        <xdr:cNvPicPr>
          <a:picLocks noChangeAspect="1"/>
        </xdr:cNvPicPr>
      </xdr:nvPicPr>
      <xdr:blipFill>
        <a:blip xmlns:r="http://schemas.openxmlformats.org/officeDocument/2006/relationships" r:embed="rId1"/>
        <a:stretch>
          <a:fillRect/>
        </a:stretch>
      </xdr:blipFill>
      <xdr:spPr>
        <a:xfrm>
          <a:off x="23237825" y="1866900"/>
          <a:ext cx="8325295" cy="6826601"/>
        </a:xfrm>
        <a:prstGeom prst="rect">
          <a:avLst/>
        </a:prstGeom>
      </xdr:spPr>
    </xdr:pic>
    <xdr:clientData/>
  </xdr:twoCellAnchor>
  <xdr:twoCellAnchor editAs="oneCell">
    <xdr:from>
      <xdr:col>32</xdr:col>
      <xdr:colOff>257175</xdr:colOff>
      <xdr:row>5</xdr:row>
      <xdr:rowOff>9525</xdr:rowOff>
    </xdr:from>
    <xdr:to>
      <xdr:col>41</xdr:col>
      <xdr:colOff>523875</xdr:colOff>
      <xdr:row>23</xdr:row>
      <xdr:rowOff>77809</xdr:rowOff>
    </xdr:to>
    <xdr:pic>
      <xdr:nvPicPr>
        <xdr:cNvPr id="3" name="Picture 2">
          <a:extLst>
            <a:ext uri="{FF2B5EF4-FFF2-40B4-BE49-F238E27FC236}">
              <a16:creationId xmlns:a16="http://schemas.microsoft.com/office/drawing/2014/main" id="{0A9E0CDA-3CC3-21A8-DE4B-D491EFC00F51}"/>
            </a:ext>
          </a:extLst>
        </xdr:cNvPr>
        <xdr:cNvPicPr>
          <a:picLocks noChangeAspect="1"/>
        </xdr:cNvPicPr>
      </xdr:nvPicPr>
      <xdr:blipFill>
        <a:blip xmlns:r="http://schemas.openxmlformats.org/officeDocument/2006/relationships" r:embed="rId2"/>
        <a:stretch>
          <a:fillRect/>
        </a:stretch>
      </xdr:blipFill>
      <xdr:spPr>
        <a:xfrm>
          <a:off x="22974300" y="1057275"/>
          <a:ext cx="6438900" cy="3840184"/>
        </a:xfrm>
        <a:prstGeom prst="rect">
          <a:avLst/>
        </a:prstGeom>
      </xdr:spPr>
    </xdr:pic>
    <xdr:clientData/>
  </xdr:twoCellAnchor>
  <xdr:twoCellAnchor editAs="oneCell">
    <xdr:from>
      <xdr:col>32</xdr:col>
      <xdr:colOff>295275</xdr:colOff>
      <xdr:row>21</xdr:row>
      <xdr:rowOff>63500</xdr:rowOff>
    </xdr:from>
    <xdr:to>
      <xdr:col>41</xdr:col>
      <xdr:colOff>315153</xdr:colOff>
      <xdr:row>39</xdr:row>
      <xdr:rowOff>130687</xdr:rowOff>
    </xdr:to>
    <xdr:pic>
      <xdr:nvPicPr>
        <xdr:cNvPr id="4" name="Picture 3">
          <a:extLst>
            <a:ext uri="{FF2B5EF4-FFF2-40B4-BE49-F238E27FC236}">
              <a16:creationId xmlns:a16="http://schemas.microsoft.com/office/drawing/2014/main" id="{FD249C03-9E0F-E3D0-7F40-3BEE47FD9FCE}"/>
            </a:ext>
          </a:extLst>
        </xdr:cNvPr>
        <xdr:cNvPicPr>
          <a:picLocks noChangeAspect="1"/>
        </xdr:cNvPicPr>
      </xdr:nvPicPr>
      <xdr:blipFill>
        <a:blip xmlns:r="http://schemas.openxmlformats.org/officeDocument/2006/relationships" r:embed="rId3"/>
        <a:stretch>
          <a:fillRect/>
        </a:stretch>
      </xdr:blipFill>
      <xdr:spPr>
        <a:xfrm>
          <a:off x="23012400" y="4464050"/>
          <a:ext cx="6192078" cy="3839087"/>
        </a:xfrm>
        <a:prstGeom prst="rect">
          <a:avLst/>
        </a:prstGeom>
      </xdr:spPr>
    </xdr:pic>
    <xdr:clientData/>
  </xdr:twoCellAnchor>
  <xdr:twoCellAnchor>
    <xdr:from>
      <xdr:col>16</xdr:col>
      <xdr:colOff>569911</xdr:colOff>
      <xdr:row>0</xdr:row>
      <xdr:rowOff>153987</xdr:rowOff>
    </xdr:from>
    <xdr:to>
      <xdr:col>28</xdr:col>
      <xdr:colOff>469899</xdr:colOff>
      <xdr:row>18</xdr:row>
      <xdr:rowOff>53975</xdr:rowOff>
    </xdr:to>
    <xdr:graphicFrame macro="">
      <xdr:nvGraphicFramePr>
        <xdr:cNvPr id="5" name="Chart 4">
          <a:extLst>
            <a:ext uri="{FF2B5EF4-FFF2-40B4-BE49-F238E27FC236}">
              <a16:creationId xmlns:a16="http://schemas.microsoft.com/office/drawing/2014/main" id="{6E050EF7-1ADB-ED78-3CC6-E1F73F01A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609600</xdr:colOff>
      <xdr:row>13</xdr:row>
      <xdr:rowOff>38100</xdr:rowOff>
    </xdr:from>
    <xdr:to>
      <xdr:col>23</xdr:col>
      <xdr:colOff>121037</xdr:colOff>
      <xdr:row>32</xdr:row>
      <xdr:rowOff>104999</xdr:rowOff>
    </xdr:to>
    <xdr:pic>
      <xdr:nvPicPr>
        <xdr:cNvPr id="2" name="Picture 1">
          <a:extLst>
            <a:ext uri="{FF2B5EF4-FFF2-40B4-BE49-F238E27FC236}">
              <a16:creationId xmlns:a16="http://schemas.microsoft.com/office/drawing/2014/main" id="{0A0FD6B8-5EAC-B0FF-8304-57B738A9FA35}"/>
            </a:ext>
          </a:extLst>
        </xdr:cNvPr>
        <xdr:cNvPicPr>
          <a:picLocks noChangeAspect="1"/>
        </xdr:cNvPicPr>
      </xdr:nvPicPr>
      <xdr:blipFill>
        <a:blip xmlns:r="http://schemas.openxmlformats.org/officeDocument/2006/relationships" r:embed="rId1"/>
        <a:stretch>
          <a:fillRect/>
        </a:stretch>
      </xdr:blipFill>
      <xdr:spPr>
        <a:xfrm>
          <a:off x="9667875" y="3057525"/>
          <a:ext cx="7531487" cy="436267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DA7C-8F21-477A-A55A-21F3D97E512D}">
  <sheetPr codeName="Sheet12"/>
  <dimension ref="A1:X260"/>
  <sheetViews>
    <sheetView workbookViewId="0">
      <selection activeCell="E33" sqref="E33"/>
    </sheetView>
  </sheetViews>
  <sheetFormatPr defaultColWidth="10.625" defaultRowHeight="15.75" x14ac:dyDescent="0.25"/>
  <cols>
    <col min="2" max="2" width="18.625" customWidth="1"/>
    <col min="3" max="3" width="12.625" bestFit="1" customWidth="1"/>
    <col min="4" max="4" width="19" customWidth="1"/>
    <col min="5" max="5" width="20.125" customWidth="1"/>
    <col min="6" max="6" width="17.125" customWidth="1"/>
    <col min="7" max="11" width="25.125" customWidth="1"/>
    <col min="12" max="12" width="27.25" customWidth="1"/>
    <col min="13" max="13" width="22.75" customWidth="1"/>
    <col min="14" max="15" width="14.125" customWidth="1"/>
    <col min="16" max="16" width="13.625" customWidth="1"/>
    <col min="17" max="17" width="17.125" customWidth="1"/>
    <col min="19" max="19" width="21" customWidth="1"/>
  </cols>
  <sheetData>
    <row r="1" spans="1:17" x14ac:dyDescent="0.25">
      <c r="L1" t="s">
        <v>131</v>
      </c>
      <c r="Q1" t="s">
        <v>137</v>
      </c>
    </row>
    <row r="2" spans="1:17" x14ac:dyDescent="0.25">
      <c r="L2" t="s">
        <v>132</v>
      </c>
    </row>
    <row r="3" spans="1:17" x14ac:dyDescent="0.25">
      <c r="L3" t="s">
        <v>133</v>
      </c>
      <c r="Q3" t="s">
        <v>138</v>
      </c>
    </row>
    <row r="4" spans="1:17" x14ac:dyDescent="0.25">
      <c r="L4" t="s">
        <v>134</v>
      </c>
      <c r="Q4" t="s">
        <v>139</v>
      </c>
    </row>
    <row r="5" spans="1:17" x14ac:dyDescent="0.25">
      <c r="L5" t="s">
        <v>135</v>
      </c>
    </row>
    <row r="6" spans="1:17" x14ac:dyDescent="0.25">
      <c r="L6" t="s">
        <v>136</v>
      </c>
    </row>
    <row r="7" spans="1:17" x14ac:dyDescent="0.25">
      <c r="L7" t="s">
        <v>141</v>
      </c>
    </row>
    <row r="11" spans="1:17" x14ac:dyDescent="0.25">
      <c r="D11" s="96"/>
      <c r="E11" s="96"/>
    </row>
    <row r="12" spans="1:17" x14ac:dyDescent="0.25">
      <c r="A12" t="s">
        <v>187</v>
      </c>
      <c r="D12" s="17"/>
      <c r="P12" s="97">
        <v>45830</v>
      </c>
    </row>
    <row r="13" spans="1:17" x14ac:dyDescent="0.25">
      <c r="A13" t="s">
        <v>188</v>
      </c>
      <c r="D13" s="7"/>
      <c r="E13" s="7"/>
      <c r="F13" s="9"/>
      <c r="G13" s="9"/>
      <c r="H13" s="9"/>
      <c r="I13" s="9"/>
      <c r="J13" s="9"/>
      <c r="K13" s="9"/>
      <c r="P13" s="97">
        <v>45838</v>
      </c>
    </row>
    <row r="14" spans="1:17" x14ac:dyDescent="0.25">
      <c r="A14" t="s">
        <v>190</v>
      </c>
      <c r="P14" s="97"/>
      <c r="Q14" s="96"/>
    </row>
    <row r="15" spans="1:17" x14ac:dyDescent="0.25">
      <c r="A15" t="s">
        <v>191</v>
      </c>
      <c r="F15" t="s">
        <v>192</v>
      </c>
      <c r="P15" t="s">
        <v>189</v>
      </c>
      <c r="Q15" s="96"/>
    </row>
    <row r="16" spans="1:17" x14ac:dyDescent="0.25">
      <c r="A16" t="s">
        <v>193</v>
      </c>
    </row>
    <row r="17" spans="1:17" x14ac:dyDescent="0.25">
      <c r="A17" t="s">
        <v>194</v>
      </c>
    </row>
    <row r="20" spans="1:17" x14ac:dyDescent="0.25">
      <c r="A20" t="s">
        <v>196</v>
      </c>
      <c r="G20" s="10">
        <v>4.74</v>
      </c>
      <c r="H20" s="10"/>
      <c r="I20" s="10"/>
      <c r="J20" s="10"/>
      <c r="K20" s="10"/>
      <c r="L20" s="101">
        <v>437522709.07999998</v>
      </c>
      <c r="M20" s="10"/>
      <c r="N20" s="101">
        <v>438662698.81</v>
      </c>
      <c r="O20" s="101"/>
      <c r="P20" s="101">
        <v>437522709.07999998</v>
      </c>
      <c r="Q20" s="96">
        <f>P20-N20</f>
        <v>-1139989.7300000191</v>
      </c>
    </row>
    <row r="21" spans="1:17" x14ac:dyDescent="0.25">
      <c r="A21" t="s">
        <v>197</v>
      </c>
      <c r="G21" s="10"/>
      <c r="H21" s="10"/>
      <c r="I21" s="10"/>
      <c r="J21" s="10"/>
      <c r="K21" s="10"/>
      <c r="L21" s="11">
        <f>20*G20*0.01*L20/360</f>
        <v>1152143.1339106669</v>
      </c>
      <c r="M21" s="10"/>
      <c r="N21" s="10"/>
      <c r="O21" s="10"/>
      <c r="P21" s="10"/>
    </row>
    <row r="22" spans="1:17" x14ac:dyDescent="0.25">
      <c r="D22" t="s">
        <v>195</v>
      </c>
      <c r="F22" s="97">
        <v>45669</v>
      </c>
    </row>
    <row r="24" spans="1:17" x14ac:dyDescent="0.25">
      <c r="L24">
        <v>478325</v>
      </c>
    </row>
    <row r="25" spans="1:17" x14ac:dyDescent="0.25">
      <c r="L25">
        <v>2794</v>
      </c>
    </row>
    <row r="26" spans="1:17" x14ac:dyDescent="0.25">
      <c r="L26">
        <f>L24+L25</f>
        <v>481119</v>
      </c>
    </row>
    <row r="29" spans="1:17" x14ac:dyDescent="0.25">
      <c r="L29" t="s">
        <v>130</v>
      </c>
    </row>
    <row r="35" spans="4:17" x14ac:dyDescent="0.25">
      <c r="D35" t="s">
        <v>539</v>
      </c>
      <c r="N35" t="s">
        <v>558</v>
      </c>
      <c r="Q35" t="s">
        <v>559</v>
      </c>
    </row>
    <row r="36" spans="4:17" x14ac:dyDescent="0.25">
      <c r="D36" t="s">
        <v>540</v>
      </c>
    </row>
    <row r="37" spans="4:17" x14ac:dyDescent="0.25">
      <c r="D37" t="s">
        <v>541</v>
      </c>
      <c r="Q37" t="s">
        <v>560</v>
      </c>
    </row>
    <row r="38" spans="4:17" x14ac:dyDescent="0.25">
      <c r="D38" t="s">
        <v>542</v>
      </c>
    </row>
    <row r="39" spans="4:17" x14ac:dyDescent="0.25">
      <c r="D39" t="s">
        <v>543</v>
      </c>
    </row>
    <row r="40" spans="4:17" x14ac:dyDescent="0.25">
      <c r="D40" t="s">
        <v>544</v>
      </c>
      <c r="Q40" t="s">
        <v>561</v>
      </c>
    </row>
    <row r="41" spans="4:17" x14ac:dyDescent="0.25">
      <c r="D41" t="s">
        <v>545</v>
      </c>
    </row>
    <row r="42" spans="4:17" x14ac:dyDescent="0.25">
      <c r="D42" t="s">
        <v>546</v>
      </c>
      <c r="E42" t="s">
        <v>547</v>
      </c>
    </row>
    <row r="45" spans="4:17" x14ac:dyDescent="0.25">
      <c r="D45" t="s">
        <v>548</v>
      </c>
      <c r="F45" t="s">
        <v>549</v>
      </c>
      <c r="L45" t="s">
        <v>550</v>
      </c>
    </row>
    <row r="47" spans="4:17" x14ac:dyDescent="0.25">
      <c r="D47" t="s">
        <v>551</v>
      </c>
      <c r="E47" t="s">
        <v>552</v>
      </c>
      <c r="L47" t="s">
        <v>553</v>
      </c>
    </row>
    <row r="48" spans="4:17" x14ac:dyDescent="0.25">
      <c r="Q48" t="s">
        <v>562</v>
      </c>
    </row>
    <row r="49" spans="4:24" x14ac:dyDescent="0.25">
      <c r="D49" t="s">
        <v>554</v>
      </c>
      <c r="F49" t="s">
        <v>555</v>
      </c>
      <c r="Q49" t="s">
        <v>563</v>
      </c>
      <c r="S49" t="s">
        <v>570</v>
      </c>
    </row>
    <row r="51" spans="4:24" x14ac:dyDescent="0.25">
      <c r="Q51" t="s">
        <v>564</v>
      </c>
    </row>
    <row r="53" spans="4:24" x14ac:dyDescent="0.25">
      <c r="D53" t="s">
        <v>556</v>
      </c>
    </row>
    <row r="54" spans="4:24" x14ac:dyDescent="0.25">
      <c r="D54" t="s">
        <v>557</v>
      </c>
    </row>
    <row r="59" spans="4:24" x14ac:dyDescent="0.25">
      <c r="E59" t="s">
        <v>569</v>
      </c>
      <c r="R59">
        <v>8</v>
      </c>
      <c r="X59" s="24"/>
    </row>
    <row r="60" spans="4:24" x14ac:dyDescent="0.25">
      <c r="E60" t="s">
        <v>565</v>
      </c>
      <c r="F60" t="s">
        <v>566</v>
      </c>
      <c r="M60" t="s">
        <v>567</v>
      </c>
      <c r="R60">
        <v>8</v>
      </c>
      <c r="V60" s="134">
        <v>44927</v>
      </c>
      <c r="X60" s="24">
        <v>3.9100000000000003E-2</v>
      </c>
    </row>
    <row r="61" spans="4:24" x14ac:dyDescent="0.25">
      <c r="E61" t="s">
        <v>568</v>
      </c>
      <c r="R61">
        <v>8</v>
      </c>
      <c r="V61" s="134">
        <v>44958</v>
      </c>
      <c r="X61" s="24">
        <v>3.9100000000000003E-2</v>
      </c>
    </row>
    <row r="62" spans="4:24" x14ac:dyDescent="0.25">
      <c r="R62">
        <v>8</v>
      </c>
      <c r="V62" s="134">
        <v>44986</v>
      </c>
      <c r="X62" s="24">
        <v>3.9100000000000003E-2</v>
      </c>
    </row>
    <row r="63" spans="4:24" x14ac:dyDescent="0.25">
      <c r="R63">
        <v>8</v>
      </c>
      <c r="V63" s="134">
        <v>45017</v>
      </c>
      <c r="X63" s="24">
        <v>4.0399999999999998E-2</v>
      </c>
    </row>
    <row r="64" spans="4:24" x14ac:dyDescent="0.25">
      <c r="R64">
        <v>5</v>
      </c>
      <c r="V64" s="134">
        <v>45047</v>
      </c>
      <c r="X64" s="24">
        <v>4.0399999999999998E-2</v>
      </c>
    </row>
    <row r="65" spans="2:24" x14ac:dyDescent="0.25">
      <c r="R65">
        <v>5</v>
      </c>
      <c r="V65" s="134">
        <v>45078</v>
      </c>
      <c r="X65" s="24">
        <v>4.0399999999999998E-2</v>
      </c>
    </row>
    <row r="66" spans="2:24" x14ac:dyDescent="0.25">
      <c r="R66">
        <v>5</v>
      </c>
      <c r="V66" s="134">
        <v>45108</v>
      </c>
      <c r="X66" s="24">
        <v>4.3400000000000001E-2</v>
      </c>
    </row>
    <row r="67" spans="2:24" x14ac:dyDescent="0.25">
      <c r="R67">
        <v>5</v>
      </c>
      <c r="V67" s="134">
        <v>45139</v>
      </c>
      <c r="X67" s="24">
        <v>4.3400000000000001E-2</v>
      </c>
    </row>
    <row r="68" spans="2:24" x14ac:dyDescent="0.25">
      <c r="R68">
        <v>5</v>
      </c>
      <c r="V68" s="134">
        <v>45170</v>
      </c>
      <c r="X68" s="24">
        <v>4.3400000000000001E-2</v>
      </c>
    </row>
    <row r="69" spans="2:24" x14ac:dyDescent="0.25">
      <c r="R69">
        <v>5</v>
      </c>
      <c r="V69" s="134">
        <v>45200</v>
      </c>
      <c r="X69" s="24">
        <v>4.48E-2</v>
      </c>
    </row>
    <row r="70" spans="2:24" x14ac:dyDescent="0.25">
      <c r="R70">
        <v>5</v>
      </c>
      <c r="V70" s="134">
        <v>45231</v>
      </c>
      <c r="X70" s="24">
        <v>4.48E-2</v>
      </c>
    </row>
    <row r="71" spans="2:24" x14ac:dyDescent="0.25">
      <c r="E71" s="138">
        <f>2196109.1138-1540846.4809</f>
        <v>655262.63289999985</v>
      </c>
      <c r="R71">
        <v>5</v>
      </c>
      <c r="V71" s="134">
        <v>45261</v>
      </c>
      <c r="X71" s="24">
        <v>3.8399999999999997E-2</v>
      </c>
    </row>
    <row r="72" spans="2:24" x14ac:dyDescent="0.25">
      <c r="R72">
        <v>5</v>
      </c>
      <c r="V72" s="134">
        <v>45292</v>
      </c>
      <c r="X72" s="24">
        <v>4.3900000000000002E-2</v>
      </c>
    </row>
    <row r="73" spans="2:24" x14ac:dyDescent="0.25">
      <c r="R73">
        <v>2</v>
      </c>
      <c r="V73" s="134">
        <v>45323</v>
      </c>
      <c r="X73" s="24">
        <v>4.3900000000000002E-2</v>
      </c>
    </row>
    <row r="74" spans="2:24" x14ac:dyDescent="0.25">
      <c r="R74">
        <v>2</v>
      </c>
      <c r="V74" s="134">
        <v>45352</v>
      </c>
      <c r="X74" s="24">
        <v>4.3900000000000002E-2</v>
      </c>
    </row>
    <row r="75" spans="2:24" x14ac:dyDescent="0.25">
      <c r="L75" t="s">
        <v>572</v>
      </c>
      <c r="M75" t="s">
        <v>573</v>
      </c>
      <c r="N75" t="s">
        <v>575</v>
      </c>
      <c r="O75" t="s">
        <v>578</v>
      </c>
      <c r="P75" t="s">
        <v>577</v>
      </c>
      <c r="Q75" t="s">
        <v>576</v>
      </c>
      <c r="R75">
        <v>2</v>
      </c>
      <c r="V75" s="134">
        <v>45383</v>
      </c>
      <c r="X75" s="24">
        <v>4.2099999999999999E-2</v>
      </c>
    </row>
    <row r="76" spans="2:24" x14ac:dyDescent="0.25">
      <c r="B76">
        <v>0</v>
      </c>
      <c r="D76" s="120">
        <v>45823</v>
      </c>
      <c r="E76">
        <v>0</v>
      </c>
      <c r="F76">
        <v>0</v>
      </c>
      <c r="G76" s="96">
        <v>268209739.44999999</v>
      </c>
      <c r="H76" s="96"/>
      <c r="I76" s="96"/>
      <c r="J76" s="96"/>
      <c r="K76" s="96"/>
      <c r="L76" s="7">
        <f>G$76*F76/100</f>
        <v>0</v>
      </c>
      <c r="M76">
        <v>0</v>
      </c>
      <c r="N76" s="9">
        <f>M76-L76</f>
        <v>0</v>
      </c>
      <c r="O76" s="9"/>
      <c r="Q76">
        <v>0</v>
      </c>
      <c r="R76">
        <v>2</v>
      </c>
      <c r="V76" s="134">
        <v>45413</v>
      </c>
      <c r="X76" s="24">
        <v>4.2099999999999999E-2</v>
      </c>
    </row>
    <row r="77" spans="2:24" x14ac:dyDescent="0.25">
      <c r="B77" s="96">
        <v>124287.43</v>
      </c>
      <c r="D77" s="120">
        <v>45853</v>
      </c>
      <c r="E77">
        <v>1</v>
      </c>
      <c r="F77">
        <v>0</v>
      </c>
      <c r="G77" s="96">
        <v>266589359</v>
      </c>
      <c r="H77" s="96"/>
      <c r="I77" s="96"/>
      <c r="J77" s="96"/>
      <c r="K77" s="96"/>
      <c r="L77" s="7">
        <f t="shared" ref="L77:L118" si="0">G$76*F77/100</f>
        <v>0</v>
      </c>
      <c r="M77" s="96">
        <v>0</v>
      </c>
      <c r="N77" s="9">
        <f>M77-L77</f>
        <v>0</v>
      </c>
      <c r="O77" s="9"/>
      <c r="Q77">
        <v>0</v>
      </c>
      <c r="R77">
        <v>2</v>
      </c>
      <c r="V77" s="134">
        <v>45444</v>
      </c>
      <c r="X77" s="24">
        <v>4.2099999999999999E-2</v>
      </c>
    </row>
    <row r="78" spans="2:24" x14ac:dyDescent="0.25">
      <c r="B78" s="96">
        <v>926651.01</v>
      </c>
      <c r="D78" s="120">
        <v>45884</v>
      </c>
      <c r="E78">
        <v>2</v>
      </c>
      <c r="F78">
        <v>0.04</v>
      </c>
      <c r="G78" s="96">
        <v>254605241.31</v>
      </c>
      <c r="H78" s="96"/>
      <c r="I78" s="96"/>
      <c r="J78" s="96"/>
      <c r="K78" s="96"/>
      <c r="L78" s="7">
        <f t="shared" si="0"/>
        <v>107283.89577999999</v>
      </c>
      <c r="M78" s="96">
        <v>0</v>
      </c>
      <c r="N78" s="9">
        <f t="shared" ref="N78:N112" si="1">M78-L78</f>
        <v>-107283.89577999999</v>
      </c>
      <c r="O78" s="9"/>
      <c r="Q78">
        <v>0</v>
      </c>
      <c r="R78">
        <v>1</v>
      </c>
      <c r="V78" s="134">
        <v>45474</v>
      </c>
      <c r="X78" s="24">
        <v>4.2900000000000001E-2</v>
      </c>
    </row>
    <row r="79" spans="2:24" x14ac:dyDescent="0.25">
      <c r="B79" s="96">
        <v>885927.19</v>
      </c>
      <c r="D79" s="120">
        <v>45915</v>
      </c>
      <c r="E79">
        <v>3</v>
      </c>
      <c r="F79">
        <v>0.16</v>
      </c>
      <c r="G79" s="96">
        <v>243050403.13999999</v>
      </c>
      <c r="H79" s="96"/>
      <c r="I79" s="96"/>
      <c r="J79" s="96"/>
      <c r="K79" s="96"/>
      <c r="L79" s="7">
        <f t="shared" si="0"/>
        <v>429135.58311999997</v>
      </c>
      <c r="M79" s="96">
        <v>0</v>
      </c>
      <c r="N79" s="9">
        <f t="shared" si="1"/>
        <v>-429135.58311999997</v>
      </c>
      <c r="O79" s="9"/>
      <c r="Q79">
        <v>0</v>
      </c>
      <c r="R79">
        <v>1</v>
      </c>
      <c r="V79" s="134">
        <v>45505</v>
      </c>
      <c r="X79" s="24">
        <v>4.2900000000000001E-2</v>
      </c>
    </row>
    <row r="80" spans="2:24" x14ac:dyDescent="0.25">
      <c r="B80" s="96">
        <v>846611.83</v>
      </c>
      <c r="D80" s="120">
        <v>45945</v>
      </c>
      <c r="E80">
        <v>4</v>
      </c>
      <c r="F80">
        <v>0.34</v>
      </c>
      <c r="G80" s="96">
        <v>231910815.02000001</v>
      </c>
      <c r="H80" s="96"/>
      <c r="I80" s="96"/>
      <c r="J80" s="96"/>
      <c r="K80" s="96"/>
      <c r="L80" s="7">
        <f t="shared" si="0"/>
        <v>911913.11413</v>
      </c>
      <c r="M80" s="96">
        <v>0</v>
      </c>
      <c r="N80" s="9">
        <f t="shared" si="1"/>
        <v>-911913.11413</v>
      </c>
      <c r="O80" s="9"/>
      <c r="Q80">
        <v>0</v>
      </c>
      <c r="R80">
        <v>1</v>
      </c>
      <c r="V80" s="134">
        <v>45536</v>
      </c>
      <c r="X80" s="24">
        <v>4.2900000000000001E-2</v>
      </c>
    </row>
    <row r="81" spans="2:24" x14ac:dyDescent="0.25">
      <c r="B81" s="96">
        <v>808660.61</v>
      </c>
      <c r="D81" s="120">
        <v>45976</v>
      </c>
      <c r="E81">
        <v>5</v>
      </c>
      <c r="F81">
        <v>0.57999999999999996</v>
      </c>
      <c r="G81" s="96">
        <v>221172884.93000001</v>
      </c>
      <c r="H81" s="96"/>
      <c r="I81" s="96"/>
      <c r="J81" s="96"/>
      <c r="K81" s="96"/>
      <c r="L81" s="7">
        <f t="shared" si="0"/>
        <v>1555616.4888099998</v>
      </c>
      <c r="M81" s="96">
        <v>135769.37609999999</v>
      </c>
      <c r="N81" s="9">
        <f t="shared" si="1"/>
        <v>-1419847.1127099998</v>
      </c>
      <c r="O81" s="9"/>
      <c r="Q81">
        <v>0</v>
      </c>
      <c r="R81">
        <v>1</v>
      </c>
      <c r="V81" s="134">
        <v>45566</v>
      </c>
      <c r="X81" s="24">
        <v>3.8399999999999997E-2</v>
      </c>
    </row>
    <row r="82" spans="2:24" x14ac:dyDescent="0.25">
      <c r="B82" s="96">
        <v>772030.52</v>
      </c>
      <c r="D82" s="120">
        <v>46006</v>
      </c>
      <c r="E82">
        <v>6</v>
      </c>
      <c r="F82">
        <v>0.95</v>
      </c>
      <c r="G82" s="96">
        <v>210823445.03999999</v>
      </c>
      <c r="H82" s="96"/>
      <c r="I82" s="96"/>
      <c r="J82" s="96"/>
      <c r="K82" s="96"/>
      <c r="L82" s="7">
        <f t="shared" si="0"/>
        <v>2547992.5247749998</v>
      </c>
      <c r="M82" s="96">
        <v>1147975.2886999999</v>
      </c>
      <c r="N82" s="9">
        <f t="shared" si="1"/>
        <v>-1400017.2360749999</v>
      </c>
      <c r="O82" s="9"/>
      <c r="Q82">
        <v>0</v>
      </c>
      <c r="R82">
        <v>1</v>
      </c>
      <c r="V82" s="134">
        <v>45597</v>
      </c>
      <c r="X82" s="24">
        <v>3.8399999999999997E-2</v>
      </c>
    </row>
    <row r="83" spans="2:24" x14ac:dyDescent="0.25">
      <c r="B83" s="96">
        <v>736679.85</v>
      </c>
      <c r="D83" s="120">
        <v>46037</v>
      </c>
      <c r="E83">
        <v>7</v>
      </c>
      <c r="F83">
        <v>1.1499999999999999</v>
      </c>
      <c r="G83" s="96">
        <v>200849738.81</v>
      </c>
      <c r="H83" s="96"/>
      <c r="I83" s="96"/>
      <c r="J83" s="96"/>
      <c r="K83" s="96"/>
      <c r="L83" s="7">
        <f t="shared" si="0"/>
        <v>3084412.0036749993</v>
      </c>
      <c r="M83" s="96">
        <v>2115321.4912</v>
      </c>
      <c r="N83" s="9">
        <f t="shared" si="1"/>
        <v>-969090.5124749993</v>
      </c>
      <c r="O83" s="9"/>
      <c r="Q83">
        <v>0</v>
      </c>
      <c r="V83" s="134">
        <v>45627</v>
      </c>
      <c r="X83" s="24">
        <v>3.3799999999999997E-2</v>
      </c>
    </row>
    <row r="84" spans="2:24" x14ac:dyDescent="0.25">
      <c r="B84" s="96">
        <v>702568.14</v>
      </c>
      <c r="D84" s="120">
        <v>46068</v>
      </c>
      <c r="E84">
        <v>8</v>
      </c>
      <c r="F84">
        <v>1.45</v>
      </c>
      <c r="G84" s="96">
        <v>191239408.53999999</v>
      </c>
      <c r="H84" s="96"/>
      <c r="I84" s="96"/>
      <c r="J84" s="96"/>
      <c r="K84" s="96"/>
      <c r="L84" s="7">
        <f t="shared" si="0"/>
        <v>3889041.222025</v>
      </c>
      <c r="M84" s="96">
        <v>3039379.997</v>
      </c>
      <c r="N84" s="9">
        <f t="shared" si="1"/>
        <v>-849661.22502500005</v>
      </c>
      <c r="O84" s="9"/>
      <c r="P84" s="96"/>
      <c r="Q84">
        <v>0</v>
      </c>
      <c r="V84" s="134">
        <v>45658</v>
      </c>
      <c r="X84" s="24">
        <v>3.5099999999999999E-2</v>
      </c>
    </row>
    <row r="85" spans="2:24" x14ac:dyDescent="0.25">
      <c r="B85" s="96">
        <v>669656.17000000004</v>
      </c>
      <c r="D85" s="120">
        <v>46096</v>
      </c>
      <c r="E85">
        <v>9</v>
      </c>
      <c r="F85">
        <v>1.67</v>
      </c>
      <c r="G85" s="96">
        <v>181980483.16999999</v>
      </c>
      <c r="H85" s="96"/>
      <c r="I85" s="96"/>
      <c r="J85" s="96"/>
      <c r="K85" s="96"/>
      <c r="L85" s="7">
        <f t="shared" si="0"/>
        <v>4479102.6488149995</v>
      </c>
      <c r="M85" s="96">
        <v>3921672.6387</v>
      </c>
      <c r="N85" s="9">
        <f t="shared" si="1"/>
        <v>-557430.01011499949</v>
      </c>
      <c r="O85" s="9"/>
      <c r="P85" s="96"/>
      <c r="Q85" s="96">
        <v>0</v>
      </c>
      <c r="V85" s="134">
        <v>45689</v>
      </c>
      <c r="X85" s="135">
        <v>3.5099999999999999E-2</v>
      </c>
    </row>
    <row r="86" spans="2:24" x14ac:dyDescent="0.25">
      <c r="B86" s="96">
        <v>637905.86</v>
      </c>
      <c r="D86" s="120">
        <v>46127</v>
      </c>
      <c r="E86">
        <v>10</v>
      </c>
      <c r="F86">
        <v>1.91</v>
      </c>
      <c r="G86" s="96">
        <v>173061366.62</v>
      </c>
      <c r="H86" s="96"/>
      <c r="I86" s="96"/>
      <c r="J86" s="96"/>
      <c r="K86" s="96"/>
      <c r="L86" s="7">
        <f t="shared" si="0"/>
        <v>5122806.0234949999</v>
      </c>
      <c r="M86" s="96">
        <v>4763672.5966999996</v>
      </c>
      <c r="N86" s="9">
        <f t="shared" si="1"/>
        <v>-359133.42679500021</v>
      </c>
      <c r="O86" s="9"/>
      <c r="P86" s="96"/>
      <c r="Q86">
        <v>0</v>
      </c>
      <c r="V86" s="134">
        <v>45717</v>
      </c>
      <c r="X86" s="24">
        <v>3.5099999999999999E-2</v>
      </c>
    </row>
    <row r="87" spans="2:24" x14ac:dyDescent="0.25">
      <c r="B87" s="96">
        <v>607280.31999999995</v>
      </c>
      <c r="D87" s="120">
        <v>46157</v>
      </c>
      <c r="E87">
        <v>11</v>
      </c>
      <c r="F87">
        <v>2.13</v>
      </c>
      <c r="G87" s="96">
        <v>164470826.27000001</v>
      </c>
      <c r="H87" s="96"/>
      <c r="I87" s="96"/>
      <c r="J87" s="96"/>
      <c r="K87" s="96"/>
      <c r="L87" s="7">
        <f t="shared" si="0"/>
        <v>5712867.4502849998</v>
      </c>
      <c r="M87" s="96">
        <v>5566805.8810000001</v>
      </c>
      <c r="N87" s="9">
        <f t="shared" si="1"/>
        <v>-146061.56928499974</v>
      </c>
      <c r="O87" s="9"/>
      <c r="P87" s="96"/>
      <c r="Q87">
        <v>0</v>
      </c>
      <c r="V87" s="134">
        <v>45748</v>
      </c>
      <c r="X87" s="24">
        <v>3.39E-2</v>
      </c>
    </row>
    <row r="88" spans="2:24" x14ac:dyDescent="0.25">
      <c r="B88" s="96">
        <v>577743.74</v>
      </c>
      <c r="D88" s="120">
        <v>46188</v>
      </c>
      <c r="E88" s="10">
        <v>12</v>
      </c>
      <c r="F88" s="10">
        <v>2.5</v>
      </c>
      <c r="G88" s="101">
        <v>156197982</v>
      </c>
      <c r="H88" s="101"/>
      <c r="I88" s="101"/>
      <c r="J88" s="101"/>
      <c r="K88" s="101"/>
      <c r="L88" s="7">
        <f t="shared" si="0"/>
        <v>6705243.4862500001</v>
      </c>
      <c r="M88" s="96">
        <v>6332452.7697999999</v>
      </c>
      <c r="N88" s="9">
        <f t="shared" si="1"/>
        <v>-372790.71645000018</v>
      </c>
      <c r="O88" s="137"/>
      <c r="P88" s="101"/>
      <c r="Q88" s="101">
        <v>0</v>
      </c>
      <c r="R88" s="10"/>
      <c r="V88" s="134">
        <v>45778</v>
      </c>
      <c r="X88" s="24">
        <v>3.39E-2</v>
      </c>
    </row>
    <row r="89" spans="2:24" x14ac:dyDescent="0.25">
      <c r="B89" s="96">
        <v>549261.42000000004</v>
      </c>
      <c r="D89" s="120">
        <v>46218</v>
      </c>
      <c r="E89">
        <v>13</v>
      </c>
      <c r="F89">
        <v>2.62</v>
      </c>
      <c r="G89" s="96">
        <v>148232295.37</v>
      </c>
      <c r="H89" s="96"/>
      <c r="I89" s="96"/>
      <c r="J89" s="96"/>
      <c r="K89" s="96"/>
      <c r="L89" s="7">
        <f t="shared" si="0"/>
        <v>7027095.1735899998</v>
      </c>
      <c r="M89" s="101">
        <v>7061949.2060000002</v>
      </c>
      <c r="N89" s="9">
        <f t="shared" si="1"/>
        <v>34854.032410000451</v>
      </c>
      <c r="O89" s="9"/>
      <c r="P89" s="96">
        <v>592696.98529999994</v>
      </c>
      <c r="Q89" s="96">
        <v>0</v>
      </c>
      <c r="V89" s="134">
        <v>45809</v>
      </c>
      <c r="X89" s="24">
        <v>3.39E-2</v>
      </c>
    </row>
    <row r="90" spans="2:24" x14ac:dyDescent="0.25">
      <c r="B90" s="96">
        <v>521799.67999999999</v>
      </c>
      <c r="D90" s="120">
        <v>46249</v>
      </c>
      <c r="E90">
        <v>14</v>
      </c>
      <c r="F90">
        <v>2.8109999999999999</v>
      </c>
      <c r="G90" s="96">
        <v>140563559.25</v>
      </c>
      <c r="H90" s="96"/>
      <c r="I90" s="96"/>
      <c r="J90" s="96"/>
      <c r="K90" s="96"/>
      <c r="L90" s="7">
        <f t="shared" si="0"/>
        <v>7539375.775939499</v>
      </c>
      <c r="M90" s="96">
        <v>7756588.1509999996</v>
      </c>
      <c r="N90" s="9">
        <f t="shared" si="1"/>
        <v>217212.37506050058</v>
      </c>
      <c r="O90" s="9"/>
      <c r="P90" s="96">
        <v>562864.79989999998</v>
      </c>
      <c r="Q90" s="96">
        <v>0</v>
      </c>
      <c r="V90" s="134">
        <v>45839</v>
      </c>
      <c r="X90" s="24">
        <v>3.5000000000000003E-2</v>
      </c>
    </row>
    <row r="91" spans="2:24" x14ac:dyDescent="0.25">
      <c r="B91" s="96">
        <v>495325.88</v>
      </c>
      <c r="D91" s="136">
        <v>46280</v>
      </c>
      <c r="E91" s="10">
        <v>15</v>
      </c>
      <c r="F91">
        <v>3.1</v>
      </c>
      <c r="G91" s="101">
        <v>133181887.7</v>
      </c>
      <c r="H91" s="101"/>
      <c r="I91" s="101"/>
      <c r="J91" s="101"/>
      <c r="K91" s="101"/>
      <c r="L91" s="7">
        <f t="shared" si="0"/>
        <v>8314501.9229499996</v>
      </c>
      <c r="M91" s="96">
        <v>8417620.8992999997</v>
      </c>
      <c r="N91" s="9">
        <f t="shared" si="1"/>
        <v>103118.97635000013</v>
      </c>
      <c r="O91" s="9"/>
      <c r="P91" s="96">
        <v>534120.02179999999</v>
      </c>
      <c r="Q91" s="96">
        <v>103118.98</v>
      </c>
      <c r="S91" s="96">
        <v>1540846.48</v>
      </c>
      <c r="V91" s="134">
        <v>45870</v>
      </c>
      <c r="X91" s="24">
        <v>3.5000000000000003E-2</v>
      </c>
    </row>
    <row r="92" spans="2:24" x14ac:dyDescent="0.25">
      <c r="B92" s="96">
        <v>469808.36</v>
      </c>
      <c r="D92" s="120">
        <v>46310</v>
      </c>
      <c r="E92">
        <v>16</v>
      </c>
      <c r="F92" s="10">
        <v>3.2149999999999999</v>
      </c>
      <c r="G92" s="96">
        <v>126077706.15000001</v>
      </c>
      <c r="H92" s="96"/>
      <c r="I92" s="96"/>
      <c r="J92" s="96"/>
      <c r="K92" s="96"/>
      <c r="L92" s="7">
        <f t="shared" si="0"/>
        <v>8622943.1233174987</v>
      </c>
      <c r="M92" s="96">
        <v>9046258.3534999993</v>
      </c>
      <c r="N92" s="9">
        <f t="shared" si="1"/>
        <v>423315.23018250056</v>
      </c>
      <c r="O92" s="9"/>
      <c r="P92" s="96">
        <v>506427.30680000002</v>
      </c>
      <c r="Q92" s="96">
        <v>0</v>
      </c>
      <c r="S92">
        <v>0</v>
      </c>
      <c r="V92" s="134">
        <v>45901</v>
      </c>
      <c r="X92" s="24">
        <v>3.5000000000000003E-2</v>
      </c>
    </row>
    <row r="93" spans="2:24" x14ac:dyDescent="0.25">
      <c r="B93" s="96">
        <v>445216.41</v>
      </c>
      <c r="D93" s="120">
        <v>46341</v>
      </c>
      <c r="E93">
        <v>17</v>
      </c>
      <c r="F93">
        <v>3.3410000000000002</v>
      </c>
      <c r="G93" s="96">
        <v>119241741.95</v>
      </c>
      <c r="H93" s="96"/>
      <c r="I93" s="96"/>
      <c r="J93" s="96"/>
      <c r="K93" s="96"/>
      <c r="L93" s="7">
        <f t="shared" si="0"/>
        <v>8960887.3950245008</v>
      </c>
      <c r="M93" s="96">
        <v>9643672.2617000006</v>
      </c>
      <c r="N93" s="9">
        <f t="shared" si="1"/>
        <v>682784.86667549983</v>
      </c>
      <c r="O93" s="9"/>
      <c r="P93" s="96">
        <v>479752.39750000002</v>
      </c>
      <c r="Q93" s="96">
        <v>0</v>
      </c>
      <c r="S93">
        <v>0</v>
      </c>
      <c r="V93" s="134">
        <v>45931</v>
      </c>
      <c r="X93" s="24">
        <v>3.3799999999999997E-2</v>
      </c>
    </row>
    <row r="94" spans="2:24" x14ac:dyDescent="0.25">
      <c r="B94" s="96">
        <v>421520.28</v>
      </c>
      <c r="D94" s="120">
        <v>46371</v>
      </c>
      <c r="E94">
        <v>18</v>
      </c>
      <c r="F94">
        <v>3.468</v>
      </c>
      <c r="G94" s="96">
        <v>112665015.09</v>
      </c>
      <c r="H94" s="96"/>
      <c r="I94" s="96"/>
      <c r="J94" s="96"/>
      <c r="K94" s="96"/>
      <c r="L94" s="7">
        <f t="shared" si="0"/>
        <v>9301513.7641259991</v>
      </c>
      <c r="M94" s="96">
        <v>10210996.418</v>
      </c>
      <c r="N94" s="137">
        <f t="shared" si="1"/>
        <v>909482.65387400053</v>
      </c>
      <c r="O94" s="9">
        <f>SUM(N88:N94)</f>
        <v>1997977.4181025019</v>
      </c>
      <c r="P94" s="96">
        <v>454062.09049999999</v>
      </c>
      <c r="Q94" s="101">
        <v>737110.8</v>
      </c>
      <c r="R94" s="96">
        <f>Q94+Q91</f>
        <v>840229.78</v>
      </c>
      <c r="S94" s="96">
        <v>737110.8</v>
      </c>
      <c r="V94" s="134">
        <v>45962</v>
      </c>
      <c r="X94" s="24">
        <v>3.3799999999999997E-2</v>
      </c>
    </row>
    <row r="95" spans="2:24" x14ac:dyDescent="0.25">
      <c r="B95" s="96">
        <v>398691.1</v>
      </c>
      <c r="D95" s="120">
        <v>46402</v>
      </c>
      <c r="E95">
        <v>19</v>
      </c>
      <c r="F95">
        <v>3.6749999999999998</v>
      </c>
      <c r="G95" s="96">
        <v>106338829.27</v>
      </c>
      <c r="H95" s="96"/>
      <c r="I95" s="96"/>
      <c r="J95" s="96"/>
      <c r="K95" s="96"/>
      <c r="L95" s="7">
        <f t="shared" si="0"/>
        <v>9856707.924787499</v>
      </c>
      <c r="M95" s="96">
        <v>10749327.827299999</v>
      </c>
      <c r="N95" s="9">
        <f t="shared" si="1"/>
        <v>892619.90251250006</v>
      </c>
      <c r="O95" s="9"/>
      <c r="P95" s="96">
        <v>429324.20539999998</v>
      </c>
      <c r="Q95">
        <v>0</v>
      </c>
      <c r="S95">
        <v>0</v>
      </c>
      <c r="V95" s="134">
        <v>45992</v>
      </c>
      <c r="X95" s="24">
        <v>3.3799999999999997E-2</v>
      </c>
    </row>
    <row r="96" spans="2:24" x14ac:dyDescent="0.25">
      <c r="B96" s="96">
        <v>376700.88</v>
      </c>
      <c r="D96" s="120">
        <v>46433</v>
      </c>
      <c r="E96">
        <v>20</v>
      </c>
      <c r="F96">
        <v>3.802</v>
      </c>
      <c r="G96" s="96">
        <v>100254763.23999999</v>
      </c>
      <c r="H96" s="96"/>
      <c r="I96" s="96"/>
      <c r="J96" s="96"/>
      <c r="K96" s="96"/>
      <c r="L96" s="7">
        <f t="shared" si="0"/>
        <v>10197334.293888999</v>
      </c>
      <c r="M96" s="96">
        <v>11259727.835000001</v>
      </c>
      <c r="N96" s="9">
        <f t="shared" si="1"/>
        <v>1062393.5411110017</v>
      </c>
      <c r="O96" s="9"/>
      <c r="P96" s="96">
        <v>405507.55410000001</v>
      </c>
      <c r="Q96" s="96">
        <v>0</v>
      </c>
      <c r="S96">
        <v>0</v>
      </c>
      <c r="V96" s="134">
        <v>46023</v>
      </c>
      <c r="X96" s="5">
        <v>3.04E-2</v>
      </c>
    </row>
    <row r="97" spans="2:24" x14ac:dyDescent="0.25">
      <c r="B97" s="96">
        <v>355522.49</v>
      </c>
      <c r="D97" s="120">
        <v>46461</v>
      </c>
      <c r="E97">
        <v>21</v>
      </c>
      <c r="F97">
        <v>3.94</v>
      </c>
      <c r="G97" s="96">
        <v>94373491.849999994</v>
      </c>
      <c r="H97" s="96"/>
      <c r="I97" s="96"/>
      <c r="J97" s="96"/>
      <c r="K97" s="96"/>
      <c r="L97" s="7">
        <f t="shared" si="0"/>
        <v>10567463.73433</v>
      </c>
      <c r="M97" s="96">
        <v>11743223.223999999</v>
      </c>
      <c r="N97" s="9">
        <f t="shared" si="1"/>
        <v>1175759.4896699991</v>
      </c>
      <c r="O97" s="9"/>
      <c r="P97" s="96">
        <v>382581.91129999998</v>
      </c>
      <c r="Q97" s="96">
        <v>335529.71999999997</v>
      </c>
      <c r="S97" s="96">
        <v>660910.18000000005</v>
      </c>
      <c r="V97" s="134">
        <v>46054</v>
      </c>
      <c r="X97" s="5">
        <v>3.04E-2</v>
      </c>
    </row>
    <row r="98" spans="2:24" x14ac:dyDescent="0.25">
      <c r="B98" s="96">
        <v>335018.96000000002</v>
      </c>
      <c r="D98" s="120">
        <v>46492</v>
      </c>
      <c r="E98">
        <v>22</v>
      </c>
      <c r="F98">
        <v>3.9969999999999999</v>
      </c>
      <c r="G98" s="96">
        <v>88145274.390000001</v>
      </c>
      <c r="H98" s="96"/>
      <c r="I98" s="96"/>
      <c r="J98" s="96"/>
      <c r="K98" s="96"/>
      <c r="L98" s="7">
        <f t="shared" si="0"/>
        <v>10720343.285816498</v>
      </c>
      <c r="M98" s="96">
        <v>12200807.278100001</v>
      </c>
      <c r="N98" s="9">
        <f t="shared" si="1"/>
        <v>1480463.9922835026</v>
      </c>
      <c r="O98" s="9"/>
      <c r="P98" s="96">
        <v>360401.3652</v>
      </c>
      <c r="Q98" s="96">
        <v>0</v>
      </c>
      <c r="S98">
        <v>0</v>
      </c>
      <c r="V98" s="134">
        <v>46082</v>
      </c>
      <c r="X98" s="5">
        <v>3.04E-2</v>
      </c>
    </row>
    <row r="99" spans="2:24" x14ac:dyDescent="0.25">
      <c r="B99" s="96">
        <v>313238.90000000002</v>
      </c>
      <c r="D99" s="120">
        <v>46522</v>
      </c>
      <c r="E99">
        <v>23</v>
      </c>
      <c r="F99">
        <v>4.1239999999999997</v>
      </c>
      <c r="G99" s="96">
        <v>83510304.049999997</v>
      </c>
      <c r="H99" s="96"/>
      <c r="I99" s="96"/>
      <c r="J99" s="96"/>
      <c r="K99" s="96"/>
      <c r="L99" s="7">
        <f t="shared" si="0"/>
        <v>11060969.654917998</v>
      </c>
      <c r="M99" s="96">
        <v>12633440.813899999</v>
      </c>
      <c r="N99" s="9">
        <f t="shared" si="1"/>
        <v>1572471.1589820012</v>
      </c>
      <c r="O99" s="9"/>
      <c r="P99" s="96">
        <v>336908.1888</v>
      </c>
      <c r="Q99" s="96">
        <v>0</v>
      </c>
      <c r="S99">
        <v>0</v>
      </c>
      <c r="V99" s="134">
        <v>46113</v>
      </c>
      <c r="X99" s="5">
        <v>2.9600000000000001E-2</v>
      </c>
    </row>
    <row r="100" spans="2:24" x14ac:dyDescent="0.25">
      <c r="B100" s="96">
        <v>297080.42</v>
      </c>
      <c r="D100" s="120">
        <v>46553</v>
      </c>
      <c r="E100">
        <v>24</v>
      </c>
      <c r="F100">
        <v>4.2619999999999996</v>
      </c>
      <c r="G100" s="96">
        <v>79048058.049999997</v>
      </c>
      <c r="H100" s="96"/>
      <c r="I100" s="96"/>
      <c r="J100" s="96"/>
      <c r="K100" s="96"/>
      <c r="L100" s="7">
        <f t="shared" si="0"/>
        <v>11431099.095358999</v>
      </c>
      <c r="M100" s="96">
        <v>13042053.182399999</v>
      </c>
      <c r="N100" s="9">
        <f t="shared" si="1"/>
        <v>1610954.0870409999</v>
      </c>
      <c r="O100" s="9"/>
      <c r="P100" s="96">
        <v>319358.29080000002</v>
      </c>
      <c r="Q100" s="96">
        <v>435194.6</v>
      </c>
      <c r="S100" s="96">
        <v>503494.13</v>
      </c>
      <c r="V100" s="134">
        <v>46143</v>
      </c>
      <c r="X100" s="5">
        <v>2.9600000000000001E-2</v>
      </c>
    </row>
    <row r="101" spans="2:24" x14ac:dyDescent="0.25">
      <c r="B101" s="96">
        <v>281502.63</v>
      </c>
      <c r="D101" s="120">
        <v>46583</v>
      </c>
      <c r="E101">
        <v>25</v>
      </c>
      <c r="F101">
        <v>4.319</v>
      </c>
      <c r="G101" s="96">
        <v>74752818.459999993</v>
      </c>
      <c r="H101" s="96"/>
      <c r="I101" s="96"/>
      <c r="J101" s="96"/>
      <c r="K101" s="96"/>
      <c r="L101" s="7">
        <f t="shared" si="0"/>
        <v>11583978.646845501</v>
      </c>
      <c r="M101" s="96">
        <v>13427543.24</v>
      </c>
      <c r="N101" s="9">
        <f t="shared" si="1"/>
        <v>1843564.5931544993</v>
      </c>
      <c r="O101" s="9"/>
      <c r="P101" s="96">
        <v>302460.72259999998</v>
      </c>
      <c r="Q101" s="96">
        <v>0</v>
      </c>
      <c r="S101">
        <v>0</v>
      </c>
      <c r="V101" s="134">
        <v>46174</v>
      </c>
      <c r="X101" s="5">
        <v>2.9600000000000001E-2</v>
      </c>
    </row>
    <row r="102" spans="2:24" x14ac:dyDescent="0.25">
      <c r="B102" s="96">
        <v>266487.06</v>
      </c>
      <c r="D102" s="120">
        <v>46614</v>
      </c>
      <c r="E102">
        <v>26</v>
      </c>
      <c r="F102">
        <v>4.3879999999999999</v>
      </c>
      <c r="G102" s="96">
        <v>70619046.239999995</v>
      </c>
      <c r="H102" s="96"/>
      <c r="I102" s="96"/>
      <c r="J102" s="96"/>
      <c r="K102" s="96"/>
      <c r="L102" s="7">
        <f t="shared" si="0"/>
        <v>11769043.367066</v>
      </c>
      <c r="M102" s="96">
        <v>13790660.3572</v>
      </c>
      <c r="N102" s="9">
        <f t="shared" si="1"/>
        <v>2021616.9901340008</v>
      </c>
      <c r="O102" s="9"/>
      <c r="P102" s="96">
        <v>286194.18819999998</v>
      </c>
      <c r="Q102" s="96">
        <v>0</v>
      </c>
      <c r="S102">
        <v>0</v>
      </c>
      <c r="V102" s="134">
        <v>46204</v>
      </c>
      <c r="X102" s="5">
        <v>2.86E-2</v>
      </c>
    </row>
    <row r="103" spans="2:24" x14ac:dyDescent="0.25">
      <c r="B103" s="96">
        <v>252015.76</v>
      </c>
      <c r="D103" s="120">
        <v>46645</v>
      </c>
      <c r="E103">
        <v>27</v>
      </c>
      <c r="F103">
        <v>4.4459999999999997</v>
      </c>
      <c r="G103" s="96">
        <v>66641375.880000003</v>
      </c>
      <c r="H103" s="96"/>
      <c r="I103" s="96"/>
      <c r="J103" s="96"/>
      <c r="K103" s="96"/>
      <c r="L103" s="7">
        <f t="shared" si="0"/>
        <v>11924605.015946999</v>
      </c>
      <c r="M103" s="96">
        <v>14130038.808499999</v>
      </c>
      <c r="N103" s="9">
        <f t="shared" si="1"/>
        <v>2205433.7925530002</v>
      </c>
      <c r="O103" s="9"/>
      <c r="P103" s="96">
        <v>270538.56709999999</v>
      </c>
      <c r="Q103" s="96">
        <v>448595.34</v>
      </c>
      <c r="S103" s="96">
        <v>448595.34</v>
      </c>
      <c r="V103" s="134">
        <v>46235</v>
      </c>
      <c r="X103" s="5">
        <v>2.86E-2</v>
      </c>
    </row>
    <row r="104" spans="2:24" x14ac:dyDescent="0.25">
      <c r="B104" s="96">
        <v>238071.33</v>
      </c>
      <c r="D104" s="120">
        <v>46675</v>
      </c>
      <c r="E104">
        <v>28</v>
      </c>
      <c r="F104">
        <v>4.51</v>
      </c>
      <c r="G104" s="96">
        <v>62814610.100000001</v>
      </c>
      <c r="H104" s="96"/>
      <c r="I104" s="96"/>
      <c r="J104" s="96"/>
      <c r="K104" s="96"/>
      <c r="L104" s="7">
        <f t="shared" si="0"/>
        <v>12096259.249194998</v>
      </c>
      <c r="M104" s="96">
        <v>14451785.3047</v>
      </c>
      <c r="N104" s="9">
        <f t="shared" si="1"/>
        <v>2355526.0555050019</v>
      </c>
      <c r="O104" s="9"/>
      <c r="P104" s="96">
        <v>255483.4357</v>
      </c>
      <c r="Q104" s="96">
        <v>0</v>
      </c>
      <c r="S104">
        <v>0</v>
      </c>
      <c r="V104" s="134">
        <v>46266</v>
      </c>
      <c r="X104" s="5">
        <v>2.86E-2</v>
      </c>
    </row>
    <row r="105" spans="2:24" x14ac:dyDescent="0.25">
      <c r="B105" s="96">
        <v>224636.91</v>
      </c>
      <c r="D105" s="120">
        <v>46706</v>
      </c>
      <c r="E105">
        <v>29</v>
      </c>
      <c r="F105">
        <v>4.59</v>
      </c>
      <c r="G105" s="96">
        <v>59133714.719999999</v>
      </c>
      <c r="H105" s="96"/>
      <c r="I105" s="96"/>
      <c r="J105" s="96"/>
      <c r="K105" s="96"/>
      <c r="L105" s="7">
        <f t="shared" si="0"/>
        <v>12310827.040755</v>
      </c>
      <c r="M105" s="96">
        <v>14756542.170499999</v>
      </c>
      <c r="N105" s="9">
        <f t="shared" si="1"/>
        <v>2445715.1297449991</v>
      </c>
      <c r="O105" s="9"/>
      <c r="P105" s="96">
        <v>240986.41200000001</v>
      </c>
      <c r="Q105" s="96">
        <v>0</v>
      </c>
      <c r="S105">
        <v>0</v>
      </c>
      <c r="V105" s="134">
        <v>46296</v>
      </c>
      <c r="X105" s="5">
        <v>2.8500000000000001E-2</v>
      </c>
    </row>
    <row r="106" spans="2:24" x14ac:dyDescent="0.25">
      <c r="B106" s="96">
        <v>211696.13</v>
      </c>
      <c r="D106" s="120">
        <v>46736</v>
      </c>
      <c r="E106">
        <v>30</v>
      </c>
      <c r="F106">
        <v>4.66</v>
      </c>
      <c r="G106" s="96">
        <v>55593813.740000002</v>
      </c>
      <c r="H106" s="96"/>
      <c r="I106" s="96"/>
      <c r="J106" s="96"/>
      <c r="K106" s="96"/>
      <c r="L106" s="7">
        <f t="shared" si="0"/>
        <v>12498573.858369999</v>
      </c>
      <c r="M106" s="96">
        <v>15044930.975099999</v>
      </c>
      <c r="N106" s="9">
        <f t="shared" si="1"/>
        <v>2546357.1167300008</v>
      </c>
      <c r="O106" s="9"/>
      <c r="P106" s="96">
        <v>227029.3279</v>
      </c>
      <c r="Q106" s="96">
        <v>400313.27</v>
      </c>
      <c r="S106" s="96">
        <v>400313.27</v>
      </c>
      <c r="V106" s="134">
        <v>46327</v>
      </c>
      <c r="X106" s="5">
        <v>2.8500000000000001E-2</v>
      </c>
    </row>
    <row r="107" spans="2:24" x14ac:dyDescent="0.25">
      <c r="B107" s="96">
        <v>199233.11</v>
      </c>
      <c r="D107" s="120">
        <v>46767</v>
      </c>
      <c r="E107">
        <v>31</v>
      </c>
      <c r="F107">
        <v>4.7300000000000004</v>
      </c>
      <c r="G107" s="96">
        <v>52190184.520000003</v>
      </c>
      <c r="H107" s="96"/>
      <c r="I107" s="96"/>
      <c r="J107" s="96"/>
      <c r="K107" s="96"/>
      <c r="L107" s="7">
        <f t="shared" si="0"/>
        <v>12686320.675985001</v>
      </c>
      <c r="M107" s="96">
        <v>15317553.1668</v>
      </c>
      <c r="N107" s="9">
        <f t="shared" si="1"/>
        <v>2631232.4908149987</v>
      </c>
      <c r="O107" s="9"/>
      <c r="P107" s="96">
        <v>213594.57209999999</v>
      </c>
      <c r="Q107" s="96">
        <v>0</v>
      </c>
      <c r="S107">
        <v>0</v>
      </c>
      <c r="V107" s="134">
        <v>46357</v>
      </c>
      <c r="X107" s="5">
        <v>2.8500000000000001E-2</v>
      </c>
    </row>
    <row r="108" spans="2:24" x14ac:dyDescent="0.25">
      <c r="B108" s="96">
        <v>187232.47</v>
      </c>
      <c r="D108" s="120">
        <v>46798</v>
      </c>
      <c r="E108">
        <v>32</v>
      </c>
      <c r="F108">
        <v>4.79</v>
      </c>
      <c r="G108" s="96">
        <v>48918253.090000004</v>
      </c>
      <c r="H108" s="96"/>
      <c r="I108" s="96"/>
      <c r="J108" s="96"/>
      <c r="K108" s="96"/>
      <c r="L108" s="7">
        <f t="shared" si="0"/>
        <v>12847246.519654999</v>
      </c>
      <c r="M108" s="96">
        <v>15574990.6873</v>
      </c>
      <c r="N108" s="9">
        <f t="shared" si="1"/>
        <v>2727744.1676450018</v>
      </c>
      <c r="O108" s="9"/>
      <c r="P108" s="96">
        <v>200665.07380000001</v>
      </c>
      <c r="Q108" s="96">
        <v>0</v>
      </c>
      <c r="S108">
        <v>0</v>
      </c>
    </row>
    <row r="109" spans="2:24" x14ac:dyDescent="0.25">
      <c r="B109" s="96">
        <v>175679.3</v>
      </c>
      <c r="D109" s="120">
        <v>46827</v>
      </c>
      <c r="E109">
        <v>33</v>
      </c>
      <c r="F109">
        <v>4.8499999999999996</v>
      </c>
      <c r="G109" s="96">
        <v>45646451.07</v>
      </c>
      <c r="H109" s="96"/>
      <c r="I109" s="96"/>
      <c r="J109" s="96"/>
      <c r="K109" s="96"/>
      <c r="L109" s="7">
        <f t="shared" si="0"/>
        <v>13008172.363324998</v>
      </c>
      <c r="M109" s="96">
        <v>15817806.5692</v>
      </c>
      <c r="N109" s="9">
        <f t="shared" si="1"/>
        <v>2809634.2058750018</v>
      </c>
      <c r="O109" s="9"/>
      <c r="P109" s="96">
        <v>14810.418</v>
      </c>
      <c r="Q109" s="96">
        <v>349771.51</v>
      </c>
      <c r="S109" s="96">
        <v>370898.95</v>
      </c>
    </row>
    <row r="110" spans="2:24" x14ac:dyDescent="0.25">
      <c r="B110" s="96">
        <v>164102.03</v>
      </c>
      <c r="D110" s="120">
        <v>46858</v>
      </c>
      <c r="E110">
        <v>34</v>
      </c>
      <c r="F110">
        <v>4.91</v>
      </c>
      <c r="G110" s="96">
        <v>42622803.329999998</v>
      </c>
      <c r="H110" s="96"/>
      <c r="I110" s="96"/>
      <c r="J110" s="96"/>
      <c r="K110" s="96"/>
      <c r="L110" s="7">
        <f t="shared" si="0"/>
        <v>13169098.206995001</v>
      </c>
      <c r="M110" s="96">
        <v>16046545.514599999</v>
      </c>
      <c r="N110" s="9">
        <f t="shared" si="1"/>
        <v>2877447.3076049984</v>
      </c>
      <c r="O110" s="9"/>
      <c r="Q110" s="96">
        <v>0</v>
      </c>
      <c r="S110">
        <v>0</v>
      </c>
    </row>
    <row r="111" spans="2:24" x14ac:dyDescent="0.25">
      <c r="B111" s="96">
        <v>153393.25</v>
      </c>
      <c r="D111" s="120">
        <v>46888</v>
      </c>
      <c r="E111">
        <v>35</v>
      </c>
      <c r="F111">
        <v>4.96</v>
      </c>
      <c r="G111" s="96">
        <v>40029638.399999999</v>
      </c>
      <c r="H111" s="96"/>
      <c r="I111" s="96"/>
      <c r="J111" s="96"/>
      <c r="K111" s="96"/>
      <c r="L111" s="7">
        <f t="shared" si="0"/>
        <v>13303203.076719999</v>
      </c>
      <c r="M111" s="96">
        <v>16261734.457599999</v>
      </c>
      <c r="N111" s="9">
        <f t="shared" si="1"/>
        <v>2958531.3808800001</v>
      </c>
      <c r="O111" s="9"/>
      <c r="Q111" s="96">
        <v>0</v>
      </c>
      <c r="S111">
        <v>0</v>
      </c>
    </row>
    <row r="112" spans="2:24" x14ac:dyDescent="0.25">
      <c r="B112" s="96">
        <v>144212.6</v>
      </c>
      <c r="D112" s="120">
        <v>46919</v>
      </c>
      <c r="E112">
        <v>36</v>
      </c>
      <c r="F112">
        <v>5</v>
      </c>
      <c r="G112" s="96">
        <v>37536239.390000001</v>
      </c>
      <c r="H112" s="96"/>
      <c r="I112" s="96"/>
      <c r="J112" s="96"/>
      <c r="K112" s="96"/>
      <c r="L112" s="7">
        <f t="shared" si="0"/>
        <v>13410486.9725</v>
      </c>
      <c r="M112" s="96">
        <v>16463883.109300001</v>
      </c>
      <c r="N112" s="9">
        <f t="shared" si="1"/>
        <v>3053396.1368000004</v>
      </c>
      <c r="O112" s="9"/>
      <c r="Q112" s="96">
        <v>243761.93</v>
      </c>
      <c r="S112" s="96">
        <v>283799.17</v>
      </c>
    </row>
    <row r="113" spans="2:19" x14ac:dyDescent="0.25">
      <c r="B113" s="96">
        <v>135372.23000000001</v>
      </c>
      <c r="D113" s="120">
        <v>46949</v>
      </c>
      <c r="E113">
        <v>37</v>
      </c>
      <c r="G113" s="96">
        <v>35139266.869999997</v>
      </c>
      <c r="H113" s="96"/>
      <c r="I113" s="96"/>
      <c r="J113" s="96"/>
      <c r="K113" s="96"/>
      <c r="L113" s="7">
        <f t="shared" si="0"/>
        <v>0</v>
      </c>
      <c r="M113" s="96">
        <v>16653484.4867</v>
      </c>
      <c r="Q113" s="96">
        <v>0</v>
      </c>
      <c r="S113">
        <v>0</v>
      </c>
    </row>
    <row r="114" spans="2:19" x14ac:dyDescent="0.25">
      <c r="B114" s="96">
        <v>126861.2</v>
      </c>
      <c r="D114" s="120">
        <v>46980</v>
      </c>
      <c r="E114">
        <v>38</v>
      </c>
      <c r="G114" s="96">
        <v>32835486.350000001</v>
      </c>
      <c r="H114" s="96"/>
      <c r="I114" s="96"/>
      <c r="J114" s="96"/>
      <c r="K114" s="96"/>
      <c r="L114" s="7">
        <f t="shared" si="0"/>
        <v>0</v>
      </c>
      <c r="M114" s="96">
        <v>16830522.324999999</v>
      </c>
      <c r="Q114" s="96">
        <v>0</v>
      </c>
    </row>
    <row r="115" spans="2:19" x14ac:dyDescent="0.25">
      <c r="B115" s="96">
        <v>118668.89</v>
      </c>
      <c r="D115" s="120">
        <v>47011</v>
      </c>
      <c r="E115">
        <v>39</v>
      </c>
      <c r="G115" s="96">
        <v>30621765.100000001</v>
      </c>
      <c r="H115" s="96"/>
      <c r="I115" s="96"/>
      <c r="J115" s="96"/>
      <c r="K115" s="96"/>
      <c r="L115" s="7">
        <f t="shared" si="0"/>
        <v>0</v>
      </c>
      <c r="M115" s="96">
        <v>16995942.936700001</v>
      </c>
      <c r="Q115" s="96">
        <v>252168.24</v>
      </c>
    </row>
    <row r="116" spans="2:19" x14ac:dyDescent="0.25">
      <c r="B116" s="96">
        <v>110785</v>
      </c>
      <c r="D116" s="120">
        <v>47041</v>
      </c>
      <c r="E116">
        <v>40</v>
      </c>
      <c r="G116" s="96">
        <v>28495069.030000001</v>
      </c>
      <c r="H116" s="96"/>
      <c r="I116" s="96"/>
      <c r="J116" s="96"/>
      <c r="K116" s="96"/>
      <c r="L116" s="7">
        <f t="shared" si="0"/>
        <v>0</v>
      </c>
      <c r="M116" s="96">
        <v>17151402.631700002</v>
      </c>
      <c r="Q116" s="96">
        <v>0</v>
      </c>
    </row>
    <row r="117" spans="2:19" x14ac:dyDescent="0.25">
      <c r="B117" s="96">
        <v>103199.54</v>
      </c>
      <c r="D117" s="120">
        <v>47072</v>
      </c>
      <c r="E117">
        <v>41</v>
      </c>
      <c r="G117" s="96">
        <v>26452459.699999999</v>
      </c>
      <c r="H117" s="96"/>
      <c r="I117" s="96"/>
      <c r="J117" s="96"/>
      <c r="K117" s="96"/>
      <c r="L117" s="7">
        <f t="shared" si="0"/>
        <v>0</v>
      </c>
      <c r="M117" s="96">
        <v>17297275.806899998</v>
      </c>
      <c r="Q117" s="96">
        <v>0</v>
      </c>
    </row>
    <row r="118" spans="2:19" x14ac:dyDescent="0.25">
      <c r="B118" s="96">
        <v>95902.82</v>
      </c>
      <c r="D118" s="120">
        <v>47102</v>
      </c>
      <c r="E118">
        <v>42</v>
      </c>
      <c r="G118" s="96">
        <v>24491091.420000002</v>
      </c>
      <c r="H118" s="96"/>
      <c r="I118" s="96"/>
      <c r="J118" s="96"/>
      <c r="K118" s="96"/>
      <c r="L118" s="7">
        <f t="shared" si="0"/>
        <v>0</v>
      </c>
      <c r="M118" s="96">
        <v>17433924.632800002</v>
      </c>
      <c r="Q118" s="96">
        <v>224077.48</v>
      </c>
    </row>
    <row r="119" spans="2:19" x14ac:dyDescent="0.25">
      <c r="B119" s="96">
        <v>88885.47</v>
      </c>
      <c r="G119" s="96">
        <v>22608208.41</v>
      </c>
      <c r="H119" s="96"/>
      <c r="I119" s="96"/>
      <c r="J119" s="96"/>
      <c r="K119" s="96"/>
      <c r="M119" s="96">
        <v>17561699.427900001</v>
      </c>
      <c r="Q119">
        <v>0</v>
      </c>
    </row>
    <row r="120" spans="2:19" x14ac:dyDescent="0.25">
      <c r="B120" s="96">
        <v>82138.37</v>
      </c>
      <c r="G120" s="96">
        <v>20801142.07</v>
      </c>
      <c r="H120" s="96"/>
      <c r="I120" s="96"/>
      <c r="J120" s="96"/>
      <c r="K120" s="96"/>
      <c r="M120" s="96">
        <v>17680939.022999998</v>
      </c>
      <c r="Q120">
        <v>0</v>
      </c>
    </row>
    <row r="121" spans="2:19" x14ac:dyDescent="0.25">
      <c r="B121" s="96">
        <v>75652.7</v>
      </c>
      <c r="G121" s="96">
        <v>18957723.829999998</v>
      </c>
      <c r="H121" s="96"/>
      <c r="I121" s="96"/>
      <c r="J121" s="96"/>
      <c r="K121" s="96"/>
      <c r="M121" s="96">
        <v>17791971.113600001</v>
      </c>
      <c r="Q121" s="96">
        <v>409207.82</v>
      </c>
    </row>
    <row r="122" spans="2:19" x14ac:dyDescent="0.25">
      <c r="B122" s="96">
        <v>69020.92</v>
      </c>
      <c r="G122" s="96">
        <v>17253431.199999999</v>
      </c>
      <c r="H122" s="96"/>
      <c r="I122" s="96"/>
      <c r="J122" s="96"/>
      <c r="K122" s="96"/>
      <c r="M122" s="96">
        <v>17895112.602600001</v>
      </c>
      <c r="Q122">
        <v>0</v>
      </c>
    </row>
    <row r="123" spans="2:19" x14ac:dyDescent="0.25">
      <c r="B123" s="96">
        <v>62882.14</v>
      </c>
      <c r="G123" s="96">
        <v>15971115.060000001</v>
      </c>
      <c r="H123" s="96"/>
      <c r="I123" s="96"/>
      <c r="J123" s="96"/>
      <c r="K123" s="96"/>
      <c r="M123" s="96">
        <v>17990669.932700001</v>
      </c>
      <c r="Q123">
        <v>0</v>
      </c>
    </row>
    <row r="124" spans="2:19" x14ac:dyDescent="0.25">
      <c r="B124" s="96">
        <v>58269.91</v>
      </c>
      <c r="G124" s="96">
        <v>14739876.33</v>
      </c>
      <c r="H124" s="96"/>
      <c r="I124" s="96"/>
      <c r="J124" s="96"/>
      <c r="K124" s="96"/>
      <c r="M124" s="96">
        <v>18078939.408500001</v>
      </c>
      <c r="Q124" s="96">
        <v>75948.14</v>
      </c>
    </row>
    <row r="125" spans="2:19" x14ac:dyDescent="0.25">
      <c r="B125" s="96">
        <v>53834.45</v>
      </c>
      <c r="G125" s="96">
        <v>13557986.17</v>
      </c>
      <c r="H125" s="96"/>
      <c r="I125" s="96"/>
      <c r="J125" s="96"/>
      <c r="K125" s="96"/>
      <c r="M125" s="96">
        <v>18160207.509500001</v>
      </c>
      <c r="Q125">
        <v>0</v>
      </c>
    </row>
    <row r="126" spans="2:19" x14ac:dyDescent="0.25">
      <c r="B126" s="96">
        <v>49570</v>
      </c>
      <c r="G126" s="96">
        <v>12423770.25</v>
      </c>
      <c r="H126" s="96"/>
      <c r="I126" s="96"/>
      <c r="J126" s="96"/>
      <c r="K126" s="96"/>
      <c r="M126" s="96">
        <v>18234322.772799999</v>
      </c>
      <c r="Q126">
        <v>0</v>
      </c>
    </row>
    <row r="127" spans="2:19" x14ac:dyDescent="0.25">
      <c r="B127" s="96">
        <v>45470.99</v>
      </c>
      <c r="G127" s="96">
        <v>11335607.119999999</v>
      </c>
      <c r="H127" s="96"/>
      <c r="I127" s="96"/>
      <c r="J127" s="96"/>
      <c r="K127" s="96"/>
      <c r="M127" s="96">
        <v>18301819.928399999</v>
      </c>
      <c r="Q127" s="96">
        <v>316052.21999999997</v>
      </c>
    </row>
    <row r="128" spans="2:19" x14ac:dyDescent="0.25">
      <c r="B128" s="96">
        <v>41532.019999999997</v>
      </c>
      <c r="G128" s="96">
        <v>10291926.619999999</v>
      </c>
      <c r="H128" s="96"/>
      <c r="I128" s="96"/>
      <c r="J128" s="96"/>
      <c r="K128" s="96"/>
      <c r="M128" s="96">
        <v>18364342.058400001</v>
      </c>
      <c r="Q128">
        <v>0</v>
      </c>
    </row>
    <row r="129" spans="2:17" x14ac:dyDescent="0.25">
      <c r="B129" s="96">
        <v>37747.86</v>
      </c>
      <c r="G129" s="96">
        <v>9291208.2899999991</v>
      </c>
      <c r="H129" s="96"/>
      <c r="I129" s="96"/>
      <c r="J129" s="96"/>
      <c r="K129" s="96"/>
      <c r="M129" s="96">
        <v>18422082.6061</v>
      </c>
      <c r="Q129">
        <v>0</v>
      </c>
    </row>
    <row r="130" spans="2:17" x14ac:dyDescent="0.25">
      <c r="B130" s="96">
        <v>34113.410000000003</v>
      </c>
      <c r="G130" s="96">
        <v>8331979.8899999997</v>
      </c>
      <c r="H130" s="96"/>
      <c r="I130" s="96"/>
      <c r="J130" s="96"/>
      <c r="K130" s="96"/>
      <c r="M130" s="96">
        <v>18475228.629900001</v>
      </c>
      <c r="Q130" s="96">
        <v>30371.5</v>
      </c>
    </row>
    <row r="131" spans="2:17" x14ac:dyDescent="0.25">
      <c r="G131" s="96">
        <v>7412815.8799999999</v>
      </c>
      <c r="H131" s="96"/>
      <c r="I131" s="96"/>
      <c r="J131" s="96"/>
      <c r="K131" s="96"/>
      <c r="M131" s="96">
        <v>18523961</v>
      </c>
      <c r="Q131">
        <v>0</v>
      </c>
    </row>
    <row r="132" spans="2:17" x14ac:dyDescent="0.25">
      <c r="G132" s="96">
        <v>6532336.0300000003</v>
      </c>
      <c r="H132" s="96"/>
      <c r="I132" s="96"/>
      <c r="J132" s="96"/>
      <c r="K132" s="96"/>
      <c r="M132" s="96">
        <v>18568454.5891</v>
      </c>
    </row>
    <row r="133" spans="2:17" x14ac:dyDescent="0.25">
      <c r="M133" s="96">
        <v>18608878.457199998</v>
      </c>
    </row>
    <row r="134" spans="2:17" x14ac:dyDescent="0.25">
      <c r="M134" s="96">
        <v>18645396.030900002</v>
      </c>
    </row>
    <row r="135" spans="2:17" x14ac:dyDescent="0.25">
      <c r="M135" s="96">
        <v>18678165.278000001</v>
      </c>
    </row>
    <row r="136" spans="2:17" x14ac:dyDescent="0.25">
      <c r="M136" s="96">
        <v>18707338.8761</v>
      </c>
    </row>
    <row r="137" spans="2:17" x14ac:dyDescent="0.25">
      <c r="M137" s="96">
        <v>18733064.376600001</v>
      </c>
    </row>
    <row r="138" spans="2:17" x14ac:dyDescent="0.25">
      <c r="M138" s="96">
        <v>18755484.363499999</v>
      </c>
    </row>
    <row r="139" spans="2:17" x14ac:dyDescent="0.25">
      <c r="M139" s="96">
        <v>18773144.271899998</v>
      </c>
    </row>
    <row r="140" spans="2:17" x14ac:dyDescent="0.25">
      <c r="M140" s="96">
        <v>18789602.493000001</v>
      </c>
    </row>
    <row r="141" spans="2:17" x14ac:dyDescent="0.25">
      <c r="M141" s="96">
        <v>18819092.929299999</v>
      </c>
    </row>
    <row r="142" spans="2:17" x14ac:dyDescent="0.25">
      <c r="F142" t="s">
        <v>594</v>
      </c>
      <c r="G142" s="96">
        <v>3526390.9541000002</v>
      </c>
      <c r="H142" s="96">
        <v>7375767.8349000001</v>
      </c>
      <c r="I142" s="96">
        <f>H142-G142</f>
        <v>3849376.8807999999</v>
      </c>
      <c r="M142" s="96">
        <v>18832211.083900001</v>
      </c>
    </row>
    <row r="143" spans="2:17" x14ac:dyDescent="0.25">
      <c r="F143" t="s">
        <v>595</v>
      </c>
      <c r="M143" s="96">
        <v>18844299.516399998</v>
      </c>
    </row>
    <row r="144" spans="2:17" x14ac:dyDescent="0.25">
      <c r="B144" t="s">
        <v>580</v>
      </c>
      <c r="C144" t="s">
        <v>579</v>
      </c>
      <c r="D144" s="96">
        <v>7061949.2060000002</v>
      </c>
      <c r="E144">
        <f>D144/G76</f>
        <v>2.6329950659068062E-2</v>
      </c>
      <c r="F144" s="7">
        <f>(E144*2.75/100)*G76</f>
        <v>194203.60316500004</v>
      </c>
      <c r="M144" s="96">
        <v>18855397.8006</v>
      </c>
    </row>
    <row r="145" spans="1:13" x14ac:dyDescent="0.25">
      <c r="B145" t="s">
        <v>581</v>
      </c>
      <c r="D145" t="s">
        <v>582</v>
      </c>
      <c r="F145" t="s">
        <v>588</v>
      </c>
      <c r="G145" s="139" t="s">
        <v>589</v>
      </c>
      <c r="H145" s="140" t="s">
        <v>590</v>
      </c>
      <c r="I145" s="139" t="s">
        <v>592</v>
      </c>
      <c r="J145" s="139" t="s">
        <v>591</v>
      </c>
      <c r="K145" s="139"/>
      <c r="M145" s="96">
        <v>18865544.2247</v>
      </c>
    </row>
    <row r="146" spans="1:13" x14ac:dyDescent="0.25">
      <c r="B146">
        <v>0</v>
      </c>
      <c r="D146">
        <v>0</v>
      </c>
      <c r="F146">
        <v>0</v>
      </c>
      <c r="H146">
        <v>0</v>
      </c>
      <c r="I146">
        <v>0</v>
      </c>
      <c r="J146">
        <v>0</v>
      </c>
      <c r="M146" s="96">
        <v>18874775.8314</v>
      </c>
    </row>
    <row r="147" spans="1:13" x14ac:dyDescent="0.25">
      <c r="A147">
        <v>1</v>
      </c>
      <c r="B147">
        <v>0</v>
      </c>
      <c r="D147">
        <v>0</v>
      </c>
      <c r="F147">
        <v>0</v>
      </c>
      <c r="H147">
        <v>0</v>
      </c>
      <c r="I147">
        <v>0</v>
      </c>
      <c r="J147">
        <v>0</v>
      </c>
      <c r="M147" s="96">
        <v>18883128.454700001</v>
      </c>
    </row>
    <row r="148" spans="1:13" x14ac:dyDescent="0.25">
      <c r="A148">
        <v>2</v>
      </c>
      <c r="B148">
        <v>0</v>
      </c>
      <c r="D148">
        <v>0</v>
      </c>
      <c r="F148" s="96">
        <v>69636620.499500006</v>
      </c>
      <c r="H148">
        <v>0</v>
      </c>
      <c r="I148">
        <v>0</v>
      </c>
      <c r="J148">
        <v>0</v>
      </c>
    </row>
    <row r="149" spans="1:13" x14ac:dyDescent="0.25">
      <c r="A149">
        <v>3</v>
      </c>
      <c r="B149">
        <v>0</v>
      </c>
      <c r="D149">
        <v>0</v>
      </c>
      <c r="F149" s="96">
        <v>74505139.053399995</v>
      </c>
      <c r="H149">
        <v>0</v>
      </c>
      <c r="I149">
        <v>0</v>
      </c>
      <c r="J149">
        <v>0</v>
      </c>
    </row>
    <row r="150" spans="1:13" x14ac:dyDescent="0.25">
      <c r="A150">
        <v>4</v>
      </c>
      <c r="B150">
        <v>0</v>
      </c>
      <c r="D150">
        <v>0</v>
      </c>
      <c r="F150" s="96">
        <v>79714031.289100006</v>
      </c>
      <c r="H150">
        <v>0</v>
      </c>
      <c r="I150">
        <v>0</v>
      </c>
      <c r="J150">
        <v>0</v>
      </c>
    </row>
    <row r="151" spans="1:13" x14ac:dyDescent="0.25">
      <c r="A151">
        <v>5</v>
      </c>
      <c r="B151">
        <v>0</v>
      </c>
      <c r="D151">
        <v>0</v>
      </c>
      <c r="F151" s="96">
        <v>85287093.817900002</v>
      </c>
      <c r="H151">
        <v>0</v>
      </c>
      <c r="I151">
        <v>0</v>
      </c>
      <c r="J151">
        <v>0</v>
      </c>
    </row>
    <row r="152" spans="1:13" x14ac:dyDescent="0.25">
      <c r="A152">
        <v>6</v>
      </c>
      <c r="B152">
        <v>0</v>
      </c>
      <c r="D152">
        <v>0</v>
      </c>
      <c r="F152" s="96">
        <v>91249786.947999999</v>
      </c>
      <c r="H152">
        <v>0</v>
      </c>
      <c r="I152">
        <v>0</v>
      </c>
      <c r="J152">
        <v>0</v>
      </c>
      <c r="L152" t="s">
        <v>593</v>
      </c>
    </row>
    <row r="153" spans="1:13" x14ac:dyDescent="0.25">
      <c r="A153">
        <v>7</v>
      </c>
      <c r="B153">
        <v>0</v>
      </c>
      <c r="D153">
        <v>0</v>
      </c>
      <c r="F153" s="96">
        <v>97629350.999300003</v>
      </c>
      <c r="H153">
        <v>0</v>
      </c>
      <c r="I153">
        <v>0</v>
      </c>
      <c r="J153">
        <v>0</v>
      </c>
    </row>
    <row r="154" spans="1:13" x14ac:dyDescent="0.25">
      <c r="A154">
        <v>8</v>
      </c>
      <c r="B154">
        <v>0</v>
      </c>
      <c r="D154">
        <v>0</v>
      </c>
      <c r="F154" s="96">
        <v>104454930.7493</v>
      </c>
      <c r="H154">
        <v>0</v>
      </c>
      <c r="I154">
        <v>0</v>
      </c>
      <c r="J154">
        <v>0</v>
      </c>
    </row>
    <row r="155" spans="1:13" x14ac:dyDescent="0.25">
      <c r="A155">
        <v>9</v>
      </c>
      <c r="B155">
        <v>0</v>
      </c>
      <c r="D155">
        <v>0</v>
      </c>
      <c r="F155" s="96">
        <v>111757708.5801</v>
      </c>
      <c r="H155">
        <v>0</v>
      </c>
      <c r="I155">
        <v>0</v>
      </c>
      <c r="J155">
        <v>0</v>
      </c>
    </row>
    <row r="156" spans="1:13" x14ac:dyDescent="0.25">
      <c r="A156">
        <v>10</v>
      </c>
      <c r="B156">
        <v>0</v>
      </c>
      <c r="D156">
        <v>0</v>
      </c>
      <c r="F156" s="96">
        <v>119571046.9337</v>
      </c>
      <c r="H156">
        <v>0</v>
      </c>
      <c r="I156">
        <v>0</v>
      </c>
      <c r="J156">
        <v>0</v>
      </c>
    </row>
    <row r="157" spans="1:13" x14ac:dyDescent="0.25">
      <c r="A157">
        <v>11</v>
      </c>
      <c r="B157">
        <v>0</v>
      </c>
      <c r="D157">
        <v>0</v>
      </c>
      <c r="F157" s="96">
        <v>127930640.72679999</v>
      </c>
      <c r="H157">
        <v>0</v>
      </c>
      <c r="I157">
        <v>0</v>
      </c>
      <c r="J157">
        <v>0</v>
      </c>
    </row>
    <row r="158" spans="1:13" x14ac:dyDescent="0.25">
      <c r="A158">
        <v>12</v>
      </c>
      <c r="B158">
        <v>0</v>
      </c>
      <c r="D158">
        <v>0</v>
      </c>
      <c r="F158" s="96">
        <v>136874680.42199999</v>
      </c>
      <c r="H158">
        <v>0</v>
      </c>
      <c r="I158">
        <v>0</v>
      </c>
      <c r="J158">
        <v>0</v>
      </c>
      <c r="L158" t="s">
        <v>583</v>
      </c>
    </row>
    <row r="159" spans="1:13" x14ac:dyDescent="0.25">
      <c r="A159">
        <v>13</v>
      </c>
      <c r="B159" s="96">
        <v>592696.98529999994</v>
      </c>
      <c r="D159" s="96">
        <v>34854.032399999996</v>
      </c>
      <c r="E159" s="96">
        <f>MIN(D159,B159)</f>
        <v>34854.032399999996</v>
      </c>
      <c r="F159" s="96">
        <v>146444026.4989</v>
      </c>
      <c r="H159">
        <v>0</v>
      </c>
      <c r="I159" s="96">
        <v>592696.98529999994</v>
      </c>
      <c r="J159">
        <v>0</v>
      </c>
      <c r="K159" s="96">
        <f>I159-J159</f>
        <v>592696.98529999994</v>
      </c>
      <c r="L159" t="s">
        <v>584</v>
      </c>
    </row>
    <row r="160" spans="1:13" x14ac:dyDescent="0.25">
      <c r="A160">
        <v>14</v>
      </c>
      <c r="B160" s="96">
        <v>1155561.7851</v>
      </c>
      <c r="D160" s="96">
        <v>217212.3751</v>
      </c>
      <c r="E160" s="96">
        <f t="shared" ref="E160:E188" si="2">MIN(D160,B160)</f>
        <v>217212.3751</v>
      </c>
      <c r="F160" s="96">
        <v>156682396.12400001</v>
      </c>
      <c r="H160">
        <v>0</v>
      </c>
      <c r="I160" s="96">
        <v>1155561.7851</v>
      </c>
      <c r="J160" s="96">
        <v>592696.98529999994</v>
      </c>
      <c r="K160" s="96">
        <f t="shared" ref="K160:K188" si="3">I160-J160</f>
        <v>562864.79980000004</v>
      </c>
      <c r="L160" t="s">
        <v>585</v>
      </c>
    </row>
    <row r="161" spans="1:12" x14ac:dyDescent="0.25">
      <c r="A161">
        <v>15</v>
      </c>
      <c r="B161" s="96">
        <v>1689681.8069</v>
      </c>
      <c r="D161" s="101">
        <v>103118.97629999999</v>
      </c>
      <c r="E161" s="101">
        <f t="shared" si="2"/>
        <v>103118.97629999999</v>
      </c>
      <c r="F161" s="96">
        <v>167636562.87020001</v>
      </c>
      <c r="G161" s="12">
        <v>102973</v>
      </c>
      <c r="H161" s="12">
        <v>0</v>
      </c>
      <c r="I161" s="12">
        <v>1689681.8069</v>
      </c>
      <c r="J161" s="12">
        <v>1155561.7851</v>
      </c>
      <c r="K161" s="96">
        <f t="shared" si="3"/>
        <v>534120.02179999999</v>
      </c>
      <c r="L161" t="s">
        <v>586</v>
      </c>
    </row>
    <row r="162" spans="1:12" x14ac:dyDescent="0.25">
      <c r="A162">
        <v>16</v>
      </c>
      <c r="B162" s="96">
        <v>2196109.1137999999</v>
      </c>
      <c r="D162" s="96">
        <v>423315.23009999999</v>
      </c>
      <c r="E162" s="96">
        <f t="shared" si="2"/>
        <v>423315.23009999999</v>
      </c>
      <c r="F162" s="96">
        <v>179304889.70480001</v>
      </c>
      <c r="H162" s="96">
        <v>103118.97629999999</v>
      </c>
      <c r="I162" s="96">
        <v>2196109.1137999999</v>
      </c>
      <c r="J162" s="96">
        <v>1586562.8306</v>
      </c>
      <c r="K162" s="96">
        <f t="shared" si="3"/>
        <v>609546.28319999995</v>
      </c>
      <c r="L162" t="s">
        <v>587</v>
      </c>
    </row>
    <row r="163" spans="1:12" x14ac:dyDescent="0.25">
      <c r="A163">
        <v>17</v>
      </c>
      <c r="B163" s="96">
        <v>2675861.5112999999</v>
      </c>
      <c r="D163" s="96">
        <v>682784.86670000001</v>
      </c>
      <c r="E163" s="96">
        <f t="shared" si="2"/>
        <v>682784.86670000001</v>
      </c>
      <c r="F163" s="96">
        <v>191687220.97040001</v>
      </c>
      <c r="H163" s="96">
        <v>103118.97629999999</v>
      </c>
      <c r="I163" s="96">
        <v>2675861.5112999999</v>
      </c>
      <c r="J163" s="96">
        <v>2092990.1373999999</v>
      </c>
      <c r="K163" s="96">
        <f t="shared" si="3"/>
        <v>582871.37390000001</v>
      </c>
    </row>
    <row r="164" spans="1:12" x14ac:dyDescent="0.25">
      <c r="A164">
        <v>18</v>
      </c>
      <c r="B164" s="96">
        <v>3129923.6017</v>
      </c>
      <c r="D164" s="96">
        <v>909482.65390000003</v>
      </c>
      <c r="E164" s="96">
        <f t="shared" si="2"/>
        <v>909482.65390000003</v>
      </c>
      <c r="F164" s="96">
        <v>204199251.0812</v>
      </c>
      <c r="G164" s="96">
        <v>737110</v>
      </c>
      <c r="H164" s="96">
        <v>103118.97629999999</v>
      </c>
      <c r="I164" s="96">
        <v>3129923.6017</v>
      </c>
      <c r="J164" s="96">
        <v>2572742.5348999999</v>
      </c>
      <c r="K164" s="96">
        <f t="shared" si="3"/>
        <v>557181.06680000015</v>
      </c>
    </row>
    <row r="165" spans="1:12" x14ac:dyDescent="0.25">
      <c r="A165">
        <v>19</v>
      </c>
      <c r="B165" s="96">
        <v>3559247.8070999999</v>
      </c>
      <c r="D165" s="96">
        <v>892619.90249999997</v>
      </c>
      <c r="E165" s="96">
        <f t="shared" si="2"/>
        <v>892619.90249999997</v>
      </c>
      <c r="F165" s="96">
        <v>218324276.7358</v>
      </c>
      <c r="H165" s="96">
        <v>840229.77399999998</v>
      </c>
      <c r="I165" s="96">
        <v>3559247.8070999999</v>
      </c>
      <c r="J165" s="96">
        <v>2289693.8276999998</v>
      </c>
      <c r="K165" s="96">
        <f t="shared" si="3"/>
        <v>1269553.9794000001</v>
      </c>
    </row>
    <row r="166" spans="1:12" x14ac:dyDescent="0.25">
      <c r="A166">
        <v>20</v>
      </c>
      <c r="B166" s="96">
        <v>3964755.3612000002</v>
      </c>
      <c r="D166" s="96">
        <v>1062393.5411</v>
      </c>
      <c r="E166" s="96">
        <f t="shared" si="2"/>
        <v>1062393.5411</v>
      </c>
      <c r="F166" s="96">
        <v>233437893.3644</v>
      </c>
      <c r="H166" s="96">
        <v>840229.77399999998</v>
      </c>
      <c r="I166" s="96">
        <v>3964755.3612000002</v>
      </c>
      <c r="J166" s="96">
        <v>2719018.0331000001</v>
      </c>
      <c r="K166" s="96">
        <f t="shared" si="3"/>
        <v>1245737.3281</v>
      </c>
    </row>
    <row r="167" spans="1:12" x14ac:dyDescent="0.25">
      <c r="A167">
        <v>21</v>
      </c>
      <c r="B167" s="96">
        <v>4347337.2725</v>
      </c>
      <c r="D167" s="96">
        <v>1175759.4897</v>
      </c>
      <c r="E167" s="96">
        <f t="shared" si="2"/>
        <v>1175759.4897</v>
      </c>
      <c r="F167" s="96">
        <v>249271611.11739999</v>
      </c>
      <c r="H167" s="96">
        <v>840229.77399999998</v>
      </c>
      <c r="I167" s="96">
        <v>4347337.2725</v>
      </c>
      <c r="J167" s="96">
        <v>3124525.5872</v>
      </c>
      <c r="K167" s="96">
        <f t="shared" si="3"/>
        <v>1222811.6853</v>
      </c>
    </row>
    <row r="168" spans="1:12" x14ac:dyDescent="0.25">
      <c r="A168">
        <v>22</v>
      </c>
      <c r="B168" s="96">
        <v>4707738.6376999998</v>
      </c>
      <c r="D168" s="96">
        <v>1480463.9923</v>
      </c>
      <c r="E168" s="96">
        <f t="shared" si="2"/>
        <v>1480463.9923</v>
      </c>
      <c r="F168" s="96">
        <v>266514045.5618</v>
      </c>
      <c r="H168" s="96">
        <v>1175759.4897</v>
      </c>
      <c r="I168" s="96">
        <v>4707738.6376999998</v>
      </c>
      <c r="J168" s="96">
        <v>3171577.7828000002</v>
      </c>
      <c r="K168" s="96">
        <f t="shared" si="3"/>
        <v>1536160.8548999997</v>
      </c>
    </row>
    <row r="169" spans="1:12" x14ac:dyDescent="0.25">
      <c r="A169">
        <v>23</v>
      </c>
      <c r="B169" s="96">
        <v>5044646.8265000004</v>
      </c>
      <c r="D169" s="96">
        <v>1572471.159</v>
      </c>
      <c r="E169" s="96">
        <f t="shared" si="2"/>
        <v>1572471.159</v>
      </c>
      <c r="F169" s="96">
        <v>285045816.93849999</v>
      </c>
      <c r="H169" s="96">
        <v>1175759.4897</v>
      </c>
      <c r="I169" s="96">
        <v>5044646.8265000004</v>
      </c>
      <c r="J169" s="96">
        <v>3531979.148</v>
      </c>
      <c r="K169" s="96">
        <f t="shared" si="3"/>
        <v>1512667.6785000004</v>
      </c>
    </row>
    <row r="170" spans="1:12" x14ac:dyDescent="0.25">
      <c r="A170">
        <v>24</v>
      </c>
      <c r="B170" s="96">
        <v>5364005.1173</v>
      </c>
      <c r="D170" s="96">
        <v>1610954.0870999999</v>
      </c>
      <c r="E170" s="96">
        <f t="shared" si="2"/>
        <v>1610954.0870999999</v>
      </c>
      <c r="F170" s="96">
        <v>304437183.00889999</v>
      </c>
      <c r="H170" s="96">
        <v>1175759.4897</v>
      </c>
      <c r="I170" s="96">
        <v>5364005.1173</v>
      </c>
      <c r="J170" s="96">
        <v>3868887.3368000002</v>
      </c>
      <c r="K170" s="96">
        <f t="shared" si="3"/>
        <v>1495117.7804999999</v>
      </c>
    </row>
    <row r="171" spans="1:12" x14ac:dyDescent="0.25">
      <c r="A171">
        <v>25</v>
      </c>
      <c r="B171" s="96">
        <v>5666465.8399</v>
      </c>
      <c r="D171" s="96">
        <v>1843564.5930999999</v>
      </c>
      <c r="E171" s="96">
        <f t="shared" si="2"/>
        <v>1843564.5930999999</v>
      </c>
      <c r="F171" s="96">
        <v>325618652.68449998</v>
      </c>
      <c r="H171" s="96">
        <v>1610954.0870999999</v>
      </c>
      <c r="I171" s="96">
        <v>5666465.8399</v>
      </c>
      <c r="J171" s="96">
        <v>3753051.0301999999</v>
      </c>
      <c r="K171" s="96">
        <f t="shared" si="3"/>
        <v>1913414.8097000001</v>
      </c>
    </row>
    <row r="172" spans="1:12" x14ac:dyDescent="0.25">
      <c r="A172">
        <v>26</v>
      </c>
      <c r="B172" s="96">
        <v>5952660.0280999998</v>
      </c>
      <c r="D172" s="96">
        <v>2021616.9901000001</v>
      </c>
      <c r="E172" s="96">
        <f t="shared" si="2"/>
        <v>2021616.9901000001</v>
      </c>
      <c r="F172" s="96">
        <v>348280145.81150001</v>
      </c>
      <c r="H172" s="96">
        <v>1610954.0870999999</v>
      </c>
      <c r="I172" s="96">
        <v>5952660.0280999998</v>
      </c>
      <c r="J172" s="96">
        <v>4055511.7527999999</v>
      </c>
      <c r="K172" s="96">
        <f t="shared" si="3"/>
        <v>1897148.2752999999</v>
      </c>
    </row>
    <row r="173" spans="1:12" x14ac:dyDescent="0.25">
      <c r="A173">
        <v>27</v>
      </c>
      <c r="B173" s="96">
        <v>6223198.5952000003</v>
      </c>
      <c r="D173" s="96">
        <v>2205433.7925</v>
      </c>
      <c r="E173" s="96">
        <f t="shared" si="2"/>
        <v>2205433.7925</v>
      </c>
      <c r="F173" s="96">
        <v>372074443.43470001</v>
      </c>
      <c r="H173" s="96">
        <v>1610954.0870999999</v>
      </c>
      <c r="I173" s="96">
        <v>6223198.5952000003</v>
      </c>
      <c r="J173" s="96">
        <v>4341705.9409999996</v>
      </c>
      <c r="K173" s="96">
        <f t="shared" si="3"/>
        <v>1881492.6542000007</v>
      </c>
    </row>
    <row r="174" spans="1:12" x14ac:dyDescent="0.25">
      <c r="A174">
        <v>28</v>
      </c>
      <c r="B174" s="96">
        <v>6478682.0308999997</v>
      </c>
      <c r="D174" s="96">
        <v>2355526.0554999998</v>
      </c>
      <c r="E174" s="96">
        <f t="shared" si="2"/>
        <v>2355526.0554999998</v>
      </c>
      <c r="F174" s="96">
        <v>397982933.4824</v>
      </c>
      <c r="H174" s="96">
        <v>2059549.4258999999</v>
      </c>
      <c r="I174" s="96">
        <v>6478682.0308999997</v>
      </c>
      <c r="J174" s="96">
        <v>4163649.1693000002</v>
      </c>
      <c r="K174" s="96">
        <f t="shared" si="3"/>
        <v>2315032.8615999995</v>
      </c>
    </row>
    <row r="175" spans="1:12" x14ac:dyDescent="0.25">
      <c r="A175">
        <v>29</v>
      </c>
      <c r="B175" s="96">
        <v>6719668.443</v>
      </c>
      <c r="D175" s="96">
        <v>2445715.1296999999</v>
      </c>
      <c r="E175" s="96">
        <f t="shared" si="2"/>
        <v>2445715.1296999999</v>
      </c>
      <c r="F175" s="96">
        <v>425704765.5851</v>
      </c>
      <c r="H175" s="96">
        <v>2059549.4258999999</v>
      </c>
      <c r="I175" s="96">
        <v>6719668.443</v>
      </c>
      <c r="J175" s="96">
        <v>4419132.6050000004</v>
      </c>
      <c r="K175" s="96">
        <f t="shared" si="3"/>
        <v>2300535.8379999995</v>
      </c>
    </row>
    <row r="176" spans="1:12" x14ac:dyDescent="0.25">
      <c r="A176">
        <v>30</v>
      </c>
      <c r="B176" s="96">
        <v>6946697.7708999999</v>
      </c>
      <c r="D176" s="96">
        <v>2546357.1168</v>
      </c>
      <c r="E176" s="96">
        <f t="shared" si="2"/>
        <v>2546357.1168</v>
      </c>
      <c r="F176" s="96">
        <v>454966297.78860003</v>
      </c>
      <c r="H176" s="96">
        <v>2059549.4258999999</v>
      </c>
      <c r="I176" s="96">
        <v>6946697.7708999999</v>
      </c>
      <c r="J176" s="96">
        <v>4660119.017</v>
      </c>
      <c r="K176" s="96">
        <f t="shared" si="3"/>
        <v>2286578.7538999999</v>
      </c>
    </row>
    <row r="177" spans="1:11" x14ac:dyDescent="0.25">
      <c r="A177">
        <v>31</v>
      </c>
      <c r="B177" s="96">
        <v>7160292.3430000003</v>
      </c>
      <c r="D177" s="96">
        <v>2631232.4907999998</v>
      </c>
      <c r="E177" s="96">
        <f t="shared" si="2"/>
        <v>2631232.4907999998</v>
      </c>
      <c r="F177" s="96">
        <v>486675747.32410002</v>
      </c>
      <c r="H177" s="96">
        <v>2459862.6911999998</v>
      </c>
      <c r="I177" s="96">
        <v>7160292.3430000003</v>
      </c>
      <c r="J177" s="96">
        <v>4486835.0796999997</v>
      </c>
      <c r="K177" s="96">
        <f t="shared" si="3"/>
        <v>2673457.2633000007</v>
      </c>
    </row>
    <row r="178" spans="1:11" x14ac:dyDescent="0.25">
      <c r="A178">
        <v>32</v>
      </c>
      <c r="B178" s="96">
        <v>7360957.4168999996</v>
      </c>
      <c r="D178" s="96">
        <v>2727744.1677000001</v>
      </c>
      <c r="E178" s="96">
        <f t="shared" si="2"/>
        <v>2727744.1677000001</v>
      </c>
      <c r="F178" s="96">
        <v>520603867.63499999</v>
      </c>
      <c r="H178" s="96">
        <v>2459862.6911999998</v>
      </c>
      <c r="I178" s="96">
        <v>7360957.4168999996</v>
      </c>
      <c r="J178" s="96">
        <v>4700429.6518000001</v>
      </c>
      <c r="K178" s="96">
        <f t="shared" si="3"/>
        <v>2660527.7650999995</v>
      </c>
    </row>
    <row r="179" spans="1:11" x14ac:dyDescent="0.25">
      <c r="B179" s="96">
        <v>7360957.4168999996</v>
      </c>
      <c r="D179" s="96">
        <v>2809634.2058000001</v>
      </c>
      <c r="E179" s="96">
        <f t="shared" si="2"/>
        <v>2809634.2058000001</v>
      </c>
      <c r="F179" s="96">
        <v>556548095.84679997</v>
      </c>
      <c r="H179" s="96">
        <v>2459862.6911999998</v>
      </c>
      <c r="I179" s="96">
        <v>7360957.4168999996</v>
      </c>
      <c r="J179" s="96">
        <v>4901094.7255999995</v>
      </c>
      <c r="K179" s="96">
        <f t="shared" si="3"/>
        <v>2459862.6913000001</v>
      </c>
    </row>
    <row r="180" spans="1:11" x14ac:dyDescent="0.25">
      <c r="B180" s="96">
        <v>7360957.4168999996</v>
      </c>
      <c r="D180" s="96">
        <v>2877447.3075999999</v>
      </c>
      <c r="E180" s="96">
        <f t="shared" si="2"/>
        <v>2877447.3075999999</v>
      </c>
      <c r="F180" s="96">
        <v>595364304.64880002</v>
      </c>
      <c r="H180" s="96">
        <v>2809634.2058000001</v>
      </c>
      <c r="I180" s="96">
        <v>7360957.4168999996</v>
      </c>
      <c r="J180" s="96">
        <v>4551323.2111</v>
      </c>
      <c r="K180" s="96">
        <f t="shared" si="3"/>
        <v>2809634.2057999996</v>
      </c>
    </row>
    <row r="181" spans="1:11" x14ac:dyDescent="0.25">
      <c r="B181" s="96">
        <v>7360957.4168999996</v>
      </c>
      <c r="D181" s="96">
        <v>2958531.3809000002</v>
      </c>
      <c r="E181" s="96">
        <f t="shared" si="2"/>
        <v>2958531.3809000002</v>
      </c>
      <c r="F181" s="96">
        <v>636915241.71860003</v>
      </c>
      <c r="H181" s="96">
        <v>2809634.2058000001</v>
      </c>
      <c r="I181" s="96">
        <v>7360957.4168999996</v>
      </c>
      <c r="J181" s="96">
        <v>4551323.2111</v>
      </c>
      <c r="K181" s="96">
        <f t="shared" si="3"/>
        <v>2809634.2057999996</v>
      </c>
    </row>
    <row r="182" spans="1:11" x14ac:dyDescent="0.25">
      <c r="B182" s="96">
        <v>7360957.4168999996</v>
      </c>
      <c r="D182" s="96">
        <v>3053396.1368</v>
      </c>
      <c r="E182" s="96">
        <f t="shared" si="2"/>
        <v>3053396.1368</v>
      </c>
      <c r="F182" s="96">
        <v>681127780.99520004</v>
      </c>
      <c r="H182" s="96">
        <v>2809634.2058000001</v>
      </c>
      <c r="I182" s="96">
        <v>7360957.4168999996</v>
      </c>
      <c r="J182" s="96">
        <v>4551323.2111</v>
      </c>
      <c r="K182" s="96">
        <f t="shared" si="3"/>
        <v>2809634.2057999996</v>
      </c>
    </row>
    <row r="183" spans="1:11" x14ac:dyDescent="0.25">
      <c r="B183" s="96">
        <v>7360957.4168999996</v>
      </c>
      <c r="D183" s="96">
        <v>3108892.6444999999</v>
      </c>
      <c r="E183" s="96">
        <f t="shared" si="2"/>
        <v>3108892.6444999999</v>
      </c>
      <c r="F183" s="96">
        <v>728675512.76400006</v>
      </c>
      <c r="H183" s="96">
        <v>3053396.1368</v>
      </c>
      <c r="I183" s="96">
        <v>7360957.4168999996</v>
      </c>
      <c r="J183" s="96">
        <v>4307561.2801000001</v>
      </c>
      <c r="K183" s="96">
        <f t="shared" si="3"/>
        <v>3053396.1367999995</v>
      </c>
    </row>
    <row r="184" spans="1:11" x14ac:dyDescent="0.25">
      <c r="B184" s="96">
        <v>7360957.4168999996</v>
      </c>
      <c r="D184" s="96">
        <v>3178646.5869999998</v>
      </c>
      <c r="E184" s="96">
        <f t="shared" si="2"/>
        <v>3178646.5869999998</v>
      </c>
      <c r="F184" s="96">
        <v>779547542.00139999</v>
      </c>
      <c r="H184" s="96">
        <v>3053396.1368</v>
      </c>
      <c r="I184" s="96">
        <v>7360957.4168999996</v>
      </c>
      <c r="J184" s="96">
        <v>4307561.2801000001</v>
      </c>
      <c r="K184" s="96">
        <f t="shared" si="3"/>
        <v>3053396.1367999995</v>
      </c>
    </row>
    <row r="185" spans="1:11" x14ac:dyDescent="0.25">
      <c r="B185" s="96">
        <v>7360957.4168999996</v>
      </c>
      <c r="D185" s="96">
        <v>3236783.3029</v>
      </c>
      <c r="E185" s="96">
        <f t="shared" si="2"/>
        <v>3236783.3029</v>
      </c>
      <c r="F185" s="96">
        <v>833793568.41849995</v>
      </c>
      <c r="H185" s="96">
        <v>3053396.1368</v>
      </c>
      <c r="I185" s="96">
        <v>7360957.4168999996</v>
      </c>
      <c r="J185" s="96">
        <v>4307561.2801000001</v>
      </c>
      <c r="K185" s="96">
        <f t="shared" si="3"/>
        <v>3053396.1367999995</v>
      </c>
    </row>
    <row r="186" spans="1:11" x14ac:dyDescent="0.25">
      <c r="B186" s="96">
        <v>7360957.4168999996</v>
      </c>
      <c r="D186" s="96">
        <v>3311780.0761000002</v>
      </c>
      <c r="E186" s="96">
        <f t="shared" si="2"/>
        <v>3311780.0761000002</v>
      </c>
      <c r="F186" s="96">
        <v>892017206.20469999</v>
      </c>
      <c r="H186" s="96">
        <v>3236783.3029</v>
      </c>
      <c r="I186" s="96">
        <v>7360957.4168999996</v>
      </c>
      <c r="J186" s="96">
        <v>4124174.1139000002</v>
      </c>
      <c r="K186" s="96">
        <f t="shared" si="3"/>
        <v>3236783.3029999994</v>
      </c>
    </row>
    <row r="187" spans="1:11" x14ac:dyDescent="0.25">
      <c r="B187" s="96">
        <v>7360957.4168999996</v>
      </c>
      <c r="D187" s="96">
        <v>3350369.3555000001</v>
      </c>
      <c r="E187" s="96">
        <f t="shared" si="2"/>
        <v>3350369.3555000001</v>
      </c>
      <c r="F187" s="96">
        <v>954313084.80700004</v>
      </c>
      <c r="H187" s="96">
        <v>3236783.3029</v>
      </c>
      <c r="I187" s="96">
        <v>7360957.4168999996</v>
      </c>
      <c r="J187" s="96">
        <v>4124174.1139000002</v>
      </c>
      <c r="K187" s="96">
        <f t="shared" si="3"/>
        <v>3236783.3029999994</v>
      </c>
    </row>
    <row r="188" spans="1:11" x14ac:dyDescent="0.25">
      <c r="B188" s="96">
        <v>7360957.4168999996</v>
      </c>
      <c r="D188" s="96">
        <v>3406555.2595000002</v>
      </c>
      <c r="E188" s="96">
        <f t="shared" si="2"/>
        <v>3406555.2595000002</v>
      </c>
      <c r="F188" s="96">
        <v>1019741617.3099999</v>
      </c>
      <c r="H188" s="96">
        <v>3236783.3029</v>
      </c>
      <c r="I188" s="96">
        <v>7360957.4168999996</v>
      </c>
      <c r="J188" s="96">
        <v>4124174.1139000002</v>
      </c>
      <c r="K188" s="96">
        <f t="shared" si="3"/>
        <v>3236783.3029999994</v>
      </c>
    </row>
    <row r="193" spans="1:9" x14ac:dyDescent="0.25">
      <c r="A193" t="s">
        <v>603</v>
      </c>
      <c r="C193" t="s">
        <v>604</v>
      </c>
      <c r="D193" t="s">
        <v>605</v>
      </c>
      <c r="F193" t="s">
        <v>600</v>
      </c>
    </row>
    <row r="194" spans="1:9" x14ac:dyDescent="0.25">
      <c r="A194" t="s">
        <v>601</v>
      </c>
      <c r="B194" t="s">
        <v>606</v>
      </c>
      <c r="F194" t="s">
        <v>596</v>
      </c>
      <c r="G194" t="s">
        <v>597</v>
      </c>
    </row>
    <row r="195" spans="1:9" x14ac:dyDescent="0.25">
      <c r="A195" t="s">
        <v>602</v>
      </c>
      <c r="F195" t="s">
        <v>598</v>
      </c>
    </row>
    <row r="196" spans="1:9" x14ac:dyDescent="0.25">
      <c r="F196" t="s">
        <v>599</v>
      </c>
    </row>
    <row r="199" spans="1:9" x14ac:dyDescent="0.25">
      <c r="B199" t="s">
        <v>610</v>
      </c>
    </row>
    <row r="200" spans="1:9" x14ac:dyDescent="0.25">
      <c r="C200" s="7">
        <v>819343</v>
      </c>
      <c r="G200" t="s">
        <v>614</v>
      </c>
    </row>
    <row r="201" spans="1:9" x14ac:dyDescent="0.25">
      <c r="B201" t="s">
        <v>607</v>
      </c>
      <c r="C201" s="7">
        <v>777907</v>
      </c>
    </row>
    <row r="202" spans="1:9" x14ac:dyDescent="0.25">
      <c r="B202" t="s">
        <v>608</v>
      </c>
      <c r="C202" s="7">
        <v>7471195</v>
      </c>
    </row>
    <row r="203" spans="1:9" x14ac:dyDescent="0.25">
      <c r="G203" t="s">
        <v>608</v>
      </c>
      <c r="H203" s="7">
        <v>9023711</v>
      </c>
      <c r="I203" s="9">
        <f>H203-H211</f>
        <v>8889920</v>
      </c>
    </row>
    <row r="204" spans="1:9" x14ac:dyDescent="0.25">
      <c r="B204" t="s">
        <v>611</v>
      </c>
      <c r="C204" s="7">
        <v>456132</v>
      </c>
    </row>
    <row r="205" spans="1:9" x14ac:dyDescent="0.25">
      <c r="B205" t="s">
        <v>576</v>
      </c>
      <c r="C205" s="7">
        <v>65550</v>
      </c>
      <c r="D205" s="9">
        <f>C204-C205</f>
        <v>390582</v>
      </c>
      <c r="G205" t="s">
        <v>611</v>
      </c>
      <c r="H205" s="7">
        <v>592696</v>
      </c>
    </row>
    <row r="206" spans="1:9" x14ac:dyDescent="0.25">
      <c r="G206" t="s">
        <v>576</v>
      </c>
      <c r="H206" s="7">
        <v>0</v>
      </c>
    </row>
    <row r="207" spans="1:9" x14ac:dyDescent="0.25">
      <c r="B207" t="s">
        <v>612</v>
      </c>
      <c r="C207" s="7">
        <v>266722</v>
      </c>
    </row>
    <row r="208" spans="1:9" x14ac:dyDescent="0.25">
      <c r="B208" t="s">
        <v>336</v>
      </c>
      <c r="C208" s="7">
        <v>6280868</v>
      </c>
      <c r="G208" t="s">
        <v>612</v>
      </c>
      <c r="H208" s="7">
        <v>266722</v>
      </c>
    </row>
    <row r="209" spans="1:8" x14ac:dyDescent="0.25">
      <c r="B209" t="s">
        <v>337</v>
      </c>
      <c r="C209" s="7">
        <v>430058</v>
      </c>
      <c r="G209" t="s">
        <v>336</v>
      </c>
      <c r="H209" s="7">
        <v>7616219</v>
      </c>
    </row>
    <row r="210" spans="1:8" x14ac:dyDescent="0.25">
      <c r="B210" t="s">
        <v>609</v>
      </c>
      <c r="C210" s="7">
        <v>102964</v>
      </c>
      <c r="G210" t="s">
        <v>337</v>
      </c>
      <c r="H210" s="7">
        <v>681003</v>
      </c>
    </row>
    <row r="211" spans="1:8" x14ac:dyDescent="0.25">
      <c r="C211" s="9">
        <f>SUM(C207:C210)</f>
        <v>7080612</v>
      </c>
      <c r="G211" t="s">
        <v>609</v>
      </c>
      <c r="H211" s="7">
        <v>133791</v>
      </c>
    </row>
    <row r="212" spans="1:8" x14ac:dyDescent="0.25">
      <c r="H212" s="9">
        <f>SUM(H208:H211)</f>
        <v>8697735</v>
      </c>
    </row>
    <row r="214" spans="1:8" x14ac:dyDescent="0.25">
      <c r="B214" t="s">
        <v>613</v>
      </c>
      <c r="C214" s="9">
        <f>C202-C211</f>
        <v>390583</v>
      </c>
    </row>
    <row r="215" spans="1:8" x14ac:dyDescent="0.25">
      <c r="G215" t="s">
        <v>613</v>
      </c>
      <c r="H215" s="9">
        <f>H203-H212</f>
        <v>325976</v>
      </c>
    </row>
    <row r="216" spans="1:8" x14ac:dyDescent="0.25">
      <c r="B216" s="7">
        <f>443*0.01*160549973/1200</f>
        <v>592696.98365833331</v>
      </c>
    </row>
    <row r="217" spans="1:8" x14ac:dyDescent="0.25">
      <c r="A217">
        <v>268209739</v>
      </c>
    </row>
    <row r="218" spans="1:8" x14ac:dyDescent="0.25">
      <c r="B218" t="s">
        <v>616</v>
      </c>
      <c r="D218" s="12">
        <v>592696</v>
      </c>
      <c r="F218" t="s">
        <v>623</v>
      </c>
    </row>
    <row r="219" spans="1:8" x14ac:dyDescent="0.25">
      <c r="B219" t="s">
        <v>617</v>
      </c>
      <c r="D219" s="12">
        <f>D218</f>
        <v>592696</v>
      </c>
    </row>
    <row r="220" spans="1:8" x14ac:dyDescent="0.25">
      <c r="B220" t="s">
        <v>581</v>
      </c>
    </row>
    <row r="221" spans="1:8" x14ac:dyDescent="0.25">
      <c r="B221" t="s">
        <v>618</v>
      </c>
      <c r="D221" s="7">
        <v>7061949</v>
      </c>
    </row>
    <row r="222" spans="1:8" x14ac:dyDescent="0.25">
      <c r="B222" t="s">
        <v>619</v>
      </c>
      <c r="D222">
        <v>2.62</v>
      </c>
      <c r="E222" s="7">
        <f>D222*0.01*A217</f>
        <v>7027095.1617999999</v>
      </c>
    </row>
    <row r="223" spans="1:8" x14ac:dyDescent="0.25">
      <c r="B223" t="s">
        <v>624</v>
      </c>
      <c r="D223" s="9">
        <f>D221-E222</f>
        <v>34853.838200000115</v>
      </c>
    </row>
    <row r="224" spans="1:8" x14ac:dyDescent="0.25">
      <c r="B224" s="10" t="s">
        <v>615</v>
      </c>
      <c r="D224" s="12">
        <v>34854</v>
      </c>
      <c r="F224" t="s">
        <v>620</v>
      </c>
      <c r="G224" t="s">
        <v>621</v>
      </c>
      <c r="H224" t="s">
        <v>622</v>
      </c>
    </row>
    <row r="257" spans="2:6" x14ac:dyDescent="0.25">
      <c r="B257">
        <v>13.69</v>
      </c>
      <c r="C257">
        <v>10.5</v>
      </c>
      <c r="E257">
        <v>11</v>
      </c>
      <c r="F257">
        <v>9.25</v>
      </c>
    </row>
    <row r="258" spans="2:6" x14ac:dyDescent="0.25">
      <c r="B258">
        <v>4</v>
      </c>
      <c r="C258">
        <v>89.5</v>
      </c>
      <c r="E258">
        <v>4</v>
      </c>
      <c r="F258">
        <v>88.5</v>
      </c>
    </row>
    <row r="259" spans="2:6" x14ac:dyDescent="0.25">
      <c r="E259">
        <v>14</v>
      </c>
      <c r="F259">
        <v>2.25</v>
      </c>
    </row>
    <row r="260" spans="2:6" x14ac:dyDescent="0.25">
      <c r="C260">
        <f>SUMPRODUCT(B257:B258,C257:C258)/100</f>
        <v>5.0174500000000002</v>
      </c>
      <c r="F260">
        <f>SUMPRODUCT(E257:E259,F257:F259)/100</f>
        <v>4.8724999999999996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668C-DA96-42D4-B1E9-973BE5E42EE1}">
  <sheetPr codeName="Sheet13"/>
  <dimension ref="A1:T281"/>
  <sheetViews>
    <sheetView topLeftCell="A188" workbookViewId="0">
      <selection activeCell="D201" sqref="D201"/>
    </sheetView>
  </sheetViews>
  <sheetFormatPr defaultColWidth="10.625" defaultRowHeight="15.75" x14ac:dyDescent="0.25"/>
  <cols>
    <col min="3" max="3" width="19.5" customWidth="1"/>
    <col min="4" max="4" width="13.5" bestFit="1" customWidth="1"/>
    <col min="5" max="5" width="20.125" customWidth="1"/>
    <col min="6" max="6" width="12.375" bestFit="1" customWidth="1"/>
    <col min="7" max="7" width="25.125" customWidth="1"/>
    <col min="8" max="8" width="27.25" customWidth="1"/>
    <col min="9" max="9" width="22.75" customWidth="1"/>
    <col min="10" max="11" width="14.125" customWidth="1"/>
    <col min="12" max="12" width="13.625" customWidth="1"/>
    <col min="13" max="13" width="17.125" customWidth="1"/>
    <col min="15" max="15" width="21" customWidth="1"/>
  </cols>
  <sheetData>
    <row r="1" spans="1:13" x14ac:dyDescent="0.25">
      <c r="H1" t="s">
        <v>131</v>
      </c>
      <c r="M1" t="s">
        <v>137</v>
      </c>
    </row>
    <row r="2" spans="1:13" x14ac:dyDescent="0.25">
      <c r="H2" t="s">
        <v>132</v>
      </c>
    </row>
    <row r="3" spans="1:13" x14ac:dyDescent="0.25">
      <c r="H3" t="s">
        <v>133</v>
      </c>
      <c r="M3" t="s">
        <v>138</v>
      </c>
    </row>
    <row r="4" spans="1:13" x14ac:dyDescent="0.25">
      <c r="H4" t="s">
        <v>134</v>
      </c>
      <c r="M4" t="s">
        <v>139</v>
      </c>
    </row>
    <row r="5" spans="1:13" x14ac:dyDescent="0.25">
      <c r="H5" t="s">
        <v>135</v>
      </c>
    </row>
    <row r="6" spans="1:13" x14ac:dyDescent="0.25">
      <c r="H6" t="s">
        <v>136</v>
      </c>
    </row>
    <row r="7" spans="1:13" x14ac:dyDescent="0.25">
      <c r="H7" t="s">
        <v>141</v>
      </c>
    </row>
    <row r="11" spans="1:13" x14ac:dyDescent="0.25">
      <c r="D11" s="96"/>
      <c r="E11" s="96"/>
    </row>
    <row r="12" spans="1:13" x14ac:dyDescent="0.25">
      <c r="A12" t="s">
        <v>187</v>
      </c>
      <c r="D12" s="17"/>
      <c r="L12" s="97">
        <v>45830</v>
      </c>
    </row>
    <row r="13" spans="1:13" x14ac:dyDescent="0.25">
      <c r="A13" t="s">
        <v>188</v>
      </c>
      <c r="D13" s="7"/>
      <c r="E13" s="7"/>
      <c r="F13" s="9"/>
      <c r="G13" s="9"/>
      <c r="L13" s="97">
        <v>45838</v>
      </c>
    </row>
    <row r="14" spans="1:13" x14ac:dyDescent="0.25">
      <c r="A14" t="s">
        <v>190</v>
      </c>
      <c r="L14" s="97"/>
      <c r="M14" s="96"/>
    </row>
    <row r="15" spans="1:13" x14ac:dyDescent="0.25">
      <c r="A15" t="s">
        <v>191</v>
      </c>
      <c r="F15" t="s">
        <v>192</v>
      </c>
      <c r="L15" t="s">
        <v>189</v>
      </c>
      <c r="M15" s="96"/>
    </row>
    <row r="16" spans="1:13" x14ac:dyDescent="0.25">
      <c r="A16" t="s">
        <v>193</v>
      </c>
    </row>
    <row r="17" spans="1:13" x14ac:dyDescent="0.25">
      <c r="A17" t="s">
        <v>194</v>
      </c>
    </row>
    <row r="20" spans="1:13" x14ac:dyDescent="0.25">
      <c r="A20" t="s">
        <v>196</v>
      </c>
      <c r="G20" s="10">
        <v>4.74</v>
      </c>
      <c r="H20" s="101">
        <v>437522709.07999998</v>
      </c>
      <c r="I20" s="10"/>
      <c r="J20" s="101">
        <v>438662698.81</v>
      </c>
      <c r="K20" s="101"/>
      <c r="L20" s="101">
        <v>437522709.07999998</v>
      </c>
      <c r="M20" s="96">
        <f>L20-J20</f>
        <v>-1139989.7300000191</v>
      </c>
    </row>
    <row r="21" spans="1:13" x14ac:dyDescent="0.25">
      <c r="A21" t="s">
        <v>197</v>
      </c>
      <c r="G21" s="10"/>
      <c r="H21" s="11">
        <f>20*G20*0.01*H20/360</f>
        <v>1152143.1339106669</v>
      </c>
      <c r="I21" s="10"/>
      <c r="J21" s="10"/>
      <c r="K21" s="10"/>
      <c r="L21" s="10"/>
    </row>
    <row r="22" spans="1:13" x14ac:dyDescent="0.25">
      <c r="D22" t="s">
        <v>195</v>
      </c>
      <c r="F22" s="97">
        <v>45669</v>
      </c>
    </row>
    <row r="24" spans="1:13" x14ac:dyDescent="0.25">
      <c r="H24">
        <v>478325</v>
      </c>
    </row>
    <row r="25" spans="1:13" x14ac:dyDescent="0.25">
      <c r="H25">
        <v>2794</v>
      </c>
    </row>
    <row r="26" spans="1:13" x14ac:dyDescent="0.25">
      <c r="H26">
        <f>H24+H25</f>
        <v>481119</v>
      </c>
    </row>
    <row r="29" spans="1:13" x14ac:dyDescent="0.25">
      <c r="H29" t="s">
        <v>130</v>
      </c>
    </row>
    <row r="35" spans="4:13" x14ac:dyDescent="0.25">
      <c r="D35" t="s">
        <v>539</v>
      </c>
      <c r="J35" t="s">
        <v>558</v>
      </c>
      <c r="M35" t="s">
        <v>559</v>
      </c>
    </row>
    <row r="36" spans="4:13" x14ac:dyDescent="0.25">
      <c r="D36" t="s">
        <v>540</v>
      </c>
    </row>
    <row r="37" spans="4:13" x14ac:dyDescent="0.25">
      <c r="D37" t="s">
        <v>541</v>
      </c>
      <c r="M37" t="s">
        <v>560</v>
      </c>
    </row>
    <row r="38" spans="4:13" x14ac:dyDescent="0.25">
      <c r="D38" t="s">
        <v>542</v>
      </c>
    </row>
    <row r="39" spans="4:13" x14ac:dyDescent="0.25">
      <c r="D39" t="s">
        <v>543</v>
      </c>
    </row>
    <row r="40" spans="4:13" x14ac:dyDescent="0.25">
      <c r="D40" t="s">
        <v>544</v>
      </c>
      <c r="M40" t="s">
        <v>561</v>
      </c>
    </row>
    <row r="41" spans="4:13" x14ac:dyDescent="0.25">
      <c r="D41" t="s">
        <v>545</v>
      </c>
    </row>
    <row r="42" spans="4:13" x14ac:dyDescent="0.25">
      <c r="D42" t="s">
        <v>546</v>
      </c>
      <c r="E42" t="s">
        <v>547</v>
      </c>
    </row>
    <row r="45" spans="4:13" x14ac:dyDescent="0.25">
      <c r="D45" t="s">
        <v>548</v>
      </c>
      <c r="F45" t="s">
        <v>549</v>
      </c>
      <c r="H45" t="s">
        <v>550</v>
      </c>
    </row>
    <row r="47" spans="4:13" x14ac:dyDescent="0.25">
      <c r="D47" t="s">
        <v>551</v>
      </c>
      <c r="E47" t="s">
        <v>552</v>
      </c>
      <c r="H47" t="s">
        <v>553</v>
      </c>
    </row>
    <row r="48" spans="4:13" x14ac:dyDescent="0.25">
      <c r="M48" t="s">
        <v>562</v>
      </c>
    </row>
    <row r="49" spans="4:20" x14ac:dyDescent="0.25">
      <c r="D49" t="s">
        <v>554</v>
      </c>
      <c r="F49" t="s">
        <v>555</v>
      </c>
      <c r="M49" t="s">
        <v>563</v>
      </c>
      <c r="O49" t="s">
        <v>570</v>
      </c>
    </row>
    <row r="51" spans="4:20" x14ac:dyDescent="0.25">
      <c r="M51" t="s">
        <v>564</v>
      </c>
    </row>
    <row r="53" spans="4:20" x14ac:dyDescent="0.25">
      <c r="D53" t="s">
        <v>556</v>
      </c>
    </row>
    <row r="54" spans="4:20" x14ac:dyDescent="0.25">
      <c r="D54" t="s">
        <v>557</v>
      </c>
    </row>
    <row r="59" spans="4:20" x14ac:dyDescent="0.25">
      <c r="E59" t="s">
        <v>569</v>
      </c>
      <c r="N59">
        <v>8</v>
      </c>
      <c r="T59" s="24"/>
    </row>
    <row r="60" spans="4:20" x14ac:dyDescent="0.25">
      <c r="E60" t="s">
        <v>565</v>
      </c>
      <c r="F60" t="s">
        <v>566</v>
      </c>
      <c r="I60" t="s">
        <v>567</v>
      </c>
      <c r="N60">
        <v>8</v>
      </c>
      <c r="R60" s="134">
        <v>44927</v>
      </c>
      <c r="T60" s="24">
        <v>3.9100000000000003E-2</v>
      </c>
    </row>
    <row r="61" spans="4:20" x14ac:dyDescent="0.25">
      <c r="E61" t="s">
        <v>568</v>
      </c>
      <c r="N61">
        <v>8</v>
      </c>
      <c r="R61" s="134">
        <v>44958</v>
      </c>
      <c r="T61" s="24">
        <v>3.9100000000000003E-2</v>
      </c>
    </row>
    <row r="62" spans="4:20" x14ac:dyDescent="0.25">
      <c r="N62">
        <v>8</v>
      </c>
      <c r="R62" s="134">
        <v>44986</v>
      </c>
      <c r="T62" s="24">
        <v>3.9100000000000003E-2</v>
      </c>
    </row>
    <row r="63" spans="4:20" x14ac:dyDescent="0.25">
      <c r="N63">
        <v>8</v>
      </c>
      <c r="R63" s="134">
        <v>45017</v>
      </c>
      <c r="T63" s="24">
        <v>4.0399999999999998E-2</v>
      </c>
    </row>
    <row r="64" spans="4:20" x14ac:dyDescent="0.25">
      <c r="N64">
        <v>5</v>
      </c>
      <c r="R64" s="134">
        <v>45047</v>
      </c>
      <c r="T64" s="24">
        <v>4.0399999999999998E-2</v>
      </c>
    </row>
    <row r="65" spans="2:20" x14ac:dyDescent="0.25">
      <c r="N65">
        <v>5</v>
      </c>
      <c r="R65" s="134">
        <v>45078</v>
      </c>
      <c r="T65" s="24">
        <v>4.0399999999999998E-2</v>
      </c>
    </row>
    <row r="66" spans="2:20" x14ac:dyDescent="0.25">
      <c r="N66">
        <v>5</v>
      </c>
      <c r="R66" s="134">
        <v>45108</v>
      </c>
      <c r="T66" s="24">
        <v>4.3400000000000001E-2</v>
      </c>
    </row>
    <row r="67" spans="2:20" x14ac:dyDescent="0.25">
      <c r="N67">
        <v>5</v>
      </c>
      <c r="R67" s="134">
        <v>45139</v>
      </c>
      <c r="T67" s="24">
        <v>4.3400000000000001E-2</v>
      </c>
    </row>
    <row r="68" spans="2:20" x14ac:dyDescent="0.25">
      <c r="N68">
        <v>5</v>
      </c>
      <c r="R68" s="134">
        <v>45170</v>
      </c>
      <c r="T68" s="24">
        <v>4.3400000000000001E-2</v>
      </c>
    </row>
    <row r="69" spans="2:20" x14ac:dyDescent="0.25">
      <c r="N69">
        <v>5</v>
      </c>
      <c r="R69" s="134">
        <v>45200</v>
      </c>
      <c r="T69" s="24">
        <v>4.48E-2</v>
      </c>
    </row>
    <row r="70" spans="2:20" x14ac:dyDescent="0.25">
      <c r="N70">
        <v>5</v>
      </c>
      <c r="R70" s="134">
        <v>45231</v>
      </c>
      <c r="T70" s="24">
        <v>4.48E-2</v>
      </c>
    </row>
    <row r="71" spans="2:20" x14ac:dyDescent="0.25">
      <c r="E71" s="138">
        <f>2196109.1138-1540846.4809</f>
        <v>655262.63289999985</v>
      </c>
      <c r="N71">
        <v>5</v>
      </c>
      <c r="R71" s="134">
        <v>45261</v>
      </c>
      <c r="T71" s="24">
        <v>3.8399999999999997E-2</v>
      </c>
    </row>
    <row r="72" spans="2:20" x14ac:dyDescent="0.25">
      <c r="N72">
        <v>5</v>
      </c>
      <c r="R72" s="134">
        <v>45292</v>
      </c>
      <c r="T72" s="24">
        <v>4.3900000000000002E-2</v>
      </c>
    </row>
    <row r="73" spans="2:20" x14ac:dyDescent="0.25">
      <c r="N73">
        <v>2</v>
      </c>
      <c r="R73" s="134">
        <v>45323</v>
      </c>
      <c r="T73" s="24">
        <v>4.3900000000000002E-2</v>
      </c>
    </row>
    <row r="74" spans="2:20" x14ac:dyDescent="0.25">
      <c r="N74">
        <v>2</v>
      </c>
      <c r="R74" s="134">
        <v>45352</v>
      </c>
      <c r="T74" s="24">
        <v>4.3900000000000002E-2</v>
      </c>
    </row>
    <row r="75" spans="2:20" x14ac:dyDescent="0.25">
      <c r="H75" t="s">
        <v>572</v>
      </c>
      <c r="I75" t="s">
        <v>573</v>
      </c>
      <c r="J75" t="s">
        <v>575</v>
      </c>
      <c r="K75" t="s">
        <v>578</v>
      </c>
      <c r="L75" t="s">
        <v>577</v>
      </c>
      <c r="M75" t="s">
        <v>576</v>
      </c>
      <c r="N75">
        <v>2</v>
      </c>
      <c r="R75" s="134">
        <v>45383</v>
      </c>
      <c r="T75" s="24">
        <v>4.2099999999999999E-2</v>
      </c>
    </row>
    <row r="76" spans="2:20" x14ac:dyDescent="0.25">
      <c r="B76">
        <v>0</v>
      </c>
      <c r="D76" s="120">
        <v>45823</v>
      </c>
      <c r="E76">
        <v>0</v>
      </c>
      <c r="F76">
        <v>0</v>
      </c>
      <c r="G76" s="96">
        <v>268209739.44999999</v>
      </c>
      <c r="H76" s="7">
        <f>G$76*F76/100</f>
        <v>0</v>
      </c>
      <c r="I76">
        <v>0</v>
      </c>
      <c r="J76" s="9">
        <f>I76-H76</f>
        <v>0</v>
      </c>
      <c r="K76" s="9"/>
      <c r="M76">
        <v>0</v>
      </c>
      <c r="N76">
        <v>2</v>
      </c>
      <c r="R76" s="134">
        <v>45413</v>
      </c>
      <c r="T76" s="24">
        <v>4.2099999999999999E-2</v>
      </c>
    </row>
    <row r="77" spans="2:20" x14ac:dyDescent="0.25">
      <c r="B77" s="96">
        <v>124287.43</v>
      </c>
      <c r="D77" s="120">
        <v>45853</v>
      </c>
      <c r="E77">
        <v>1</v>
      </c>
      <c r="F77">
        <v>0</v>
      </c>
      <c r="G77" s="96">
        <v>266589359</v>
      </c>
      <c r="H77" s="7">
        <f t="shared" ref="H77:H118" si="0">G$76*F77/100</f>
        <v>0</v>
      </c>
      <c r="I77" s="96">
        <v>0</v>
      </c>
      <c r="J77" s="9">
        <f>I77-H77</f>
        <v>0</v>
      </c>
      <c r="K77" s="9"/>
      <c r="M77">
        <v>0</v>
      </c>
      <c r="N77">
        <v>2</v>
      </c>
      <c r="R77" s="134">
        <v>45444</v>
      </c>
      <c r="T77" s="24">
        <v>4.2099999999999999E-2</v>
      </c>
    </row>
    <row r="78" spans="2:20" x14ac:dyDescent="0.25">
      <c r="B78" s="96">
        <v>926651.01</v>
      </c>
      <c r="D78" s="120">
        <v>45884</v>
      </c>
      <c r="E78">
        <v>2</v>
      </c>
      <c r="F78">
        <v>0.04</v>
      </c>
      <c r="G78" s="96">
        <v>254605241.31</v>
      </c>
      <c r="H78" s="7">
        <f t="shared" si="0"/>
        <v>107283.89577999999</v>
      </c>
      <c r="I78" s="96">
        <v>0</v>
      </c>
      <c r="J78" s="9">
        <f t="shared" ref="J78:J117" si="1">I78-H78</f>
        <v>-107283.89577999999</v>
      </c>
      <c r="K78" s="9"/>
      <c r="M78">
        <v>0</v>
      </c>
      <c r="N78">
        <v>1</v>
      </c>
      <c r="R78" s="134">
        <v>45474</v>
      </c>
      <c r="T78" s="24">
        <v>4.2900000000000001E-2</v>
      </c>
    </row>
    <row r="79" spans="2:20" x14ac:dyDescent="0.25">
      <c r="B79" s="96">
        <v>885927.19</v>
      </c>
      <c r="D79" s="120">
        <v>45915</v>
      </c>
      <c r="E79">
        <v>3</v>
      </c>
      <c r="F79">
        <v>0.16</v>
      </c>
      <c r="G79" s="96">
        <v>243050403.13999999</v>
      </c>
      <c r="H79" s="7">
        <f t="shared" si="0"/>
        <v>429135.58311999997</v>
      </c>
      <c r="I79" s="96">
        <v>0</v>
      </c>
      <c r="J79" s="9">
        <f t="shared" si="1"/>
        <v>-429135.58311999997</v>
      </c>
      <c r="K79" s="9"/>
      <c r="M79">
        <v>0</v>
      </c>
      <c r="N79">
        <v>1</v>
      </c>
      <c r="R79" s="134">
        <v>45505</v>
      </c>
      <c r="T79" s="24">
        <v>4.2900000000000001E-2</v>
      </c>
    </row>
    <row r="80" spans="2:20" x14ac:dyDescent="0.25">
      <c r="B80" s="96">
        <v>846611.83</v>
      </c>
      <c r="D80" s="120">
        <v>45945</v>
      </c>
      <c r="E80">
        <v>4</v>
      </c>
      <c r="F80">
        <v>0.34</v>
      </c>
      <c r="G80" s="96">
        <v>231910815.02000001</v>
      </c>
      <c r="H80" s="7">
        <f t="shared" si="0"/>
        <v>911913.11413</v>
      </c>
      <c r="I80" s="96">
        <v>0</v>
      </c>
      <c r="J80" s="9">
        <f t="shared" si="1"/>
        <v>-911913.11413</v>
      </c>
      <c r="K80" s="9"/>
      <c r="M80">
        <v>0</v>
      </c>
      <c r="N80">
        <v>1</v>
      </c>
      <c r="R80" s="134">
        <v>45536</v>
      </c>
      <c r="T80" s="24">
        <v>4.2900000000000001E-2</v>
      </c>
    </row>
    <row r="81" spans="2:20" x14ac:dyDescent="0.25">
      <c r="B81" s="96">
        <v>808660.61</v>
      </c>
      <c r="D81" s="120">
        <v>45976</v>
      </c>
      <c r="E81">
        <v>5</v>
      </c>
      <c r="F81">
        <v>0.57999999999999996</v>
      </c>
      <c r="G81" s="96">
        <v>221172884.93000001</v>
      </c>
      <c r="H81" s="7">
        <f t="shared" si="0"/>
        <v>1555616.4888099998</v>
      </c>
      <c r="I81" s="96">
        <v>135769.37609999999</v>
      </c>
      <c r="J81" s="9">
        <f t="shared" si="1"/>
        <v>-1419847.1127099998</v>
      </c>
      <c r="K81" s="9"/>
      <c r="M81">
        <v>0</v>
      </c>
      <c r="N81">
        <v>1</v>
      </c>
      <c r="R81" s="134">
        <v>45566</v>
      </c>
      <c r="T81" s="24">
        <v>3.8399999999999997E-2</v>
      </c>
    </row>
    <row r="82" spans="2:20" x14ac:dyDescent="0.25">
      <c r="B82" s="96">
        <v>772030.52</v>
      </c>
      <c r="D82" s="120">
        <v>46006</v>
      </c>
      <c r="E82">
        <v>6</v>
      </c>
      <c r="F82">
        <v>0.95</v>
      </c>
      <c r="G82" s="96">
        <v>210823445.03999999</v>
      </c>
      <c r="H82" s="7">
        <f t="shared" si="0"/>
        <v>2547992.5247749998</v>
      </c>
      <c r="I82" s="96">
        <v>1147975.2886999999</v>
      </c>
      <c r="J82" s="9">
        <f t="shared" si="1"/>
        <v>-1400017.2360749999</v>
      </c>
      <c r="K82" s="9"/>
      <c r="M82">
        <v>0</v>
      </c>
      <c r="N82">
        <v>1</v>
      </c>
      <c r="R82" s="134">
        <v>45597</v>
      </c>
      <c r="T82" s="24">
        <v>3.8399999999999997E-2</v>
      </c>
    </row>
    <row r="83" spans="2:20" x14ac:dyDescent="0.25">
      <c r="B83" s="96">
        <v>736679.85</v>
      </c>
      <c r="D83" s="120">
        <v>46037</v>
      </c>
      <c r="E83">
        <v>7</v>
      </c>
      <c r="F83">
        <v>1.1499999999999999</v>
      </c>
      <c r="G83" s="96">
        <v>200849738.81</v>
      </c>
      <c r="H83" s="7">
        <f t="shared" si="0"/>
        <v>3084412.0036749993</v>
      </c>
      <c r="I83" s="96">
        <v>2115321.4912</v>
      </c>
      <c r="J83" s="9">
        <f t="shared" si="1"/>
        <v>-969090.5124749993</v>
      </c>
      <c r="K83" s="9"/>
      <c r="M83">
        <v>0</v>
      </c>
      <c r="R83" s="134">
        <v>45627</v>
      </c>
      <c r="T83" s="24">
        <v>3.3799999999999997E-2</v>
      </c>
    </row>
    <row r="84" spans="2:20" x14ac:dyDescent="0.25">
      <c r="B84" s="96">
        <v>702568.14</v>
      </c>
      <c r="D84" s="120">
        <v>46068</v>
      </c>
      <c r="E84">
        <v>8</v>
      </c>
      <c r="F84">
        <v>1.45</v>
      </c>
      <c r="G84" s="96">
        <v>191239408.53999999</v>
      </c>
      <c r="H84" s="7">
        <f>G$76*F84/100</f>
        <v>3889041.222025</v>
      </c>
      <c r="I84" s="96">
        <v>3039379.997</v>
      </c>
      <c r="J84" s="9">
        <f t="shared" si="1"/>
        <v>-849661.22502500005</v>
      </c>
      <c r="K84" s="9"/>
      <c r="L84" s="96"/>
      <c r="M84">
        <v>0</v>
      </c>
      <c r="R84" s="134">
        <v>45658</v>
      </c>
      <c r="T84" s="24">
        <v>3.5099999999999999E-2</v>
      </c>
    </row>
    <row r="85" spans="2:20" x14ac:dyDescent="0.25">
      <c r="B85" s="96">
        <v>669656.17000000004</v>
      </c>
      <c r="D85" s="120">
        <v>46096</v>
      </c>
      <c r="E85">
        <v>9</v>
      </c>
      <c r="F85">
        <v>1.67</v>
      </c>
      <c r="G85" s="96">
        <v>181980483.16999999</v>
      </c>
      <c r="H85" s="7">
        <f t="shared" si="0"/>
        <v>4479102.6488149995</v>
      </c>
      <c r="I85" s="96">
        <v>3921672.6387</v>
      </c>
      <c r="J85" s="9">
        <f t="shared" si="1"/>
        <v>-557430.01011499949</v>
      </c>
      <c r="K85" s="9"/>
      <c r="L85" s="96"/>
      <c r="M85" s="96">
        <v>0</v>
      </c>
      <c r="R85" s="134">
        <v>45689</v>
      </c>
      <c r="T85" s="135">
        <v>3.5099999999999999E-2</v>
      </c>
    </row>
    <row r="86" spans="2:20" x14ac:dyDescent="0.25">
      <c r="B86" s="96">
        <v>637905.86</v>
      </c>
      <c r="D86" s="120">
        <v>46127</v>
      </c>
      <c r="E86">
        <v>10</v>
      </c>
      <c r="F86">
        <v>1.91</v>
      </c>
      <c r="G86" s="96">
        <v>173061366.62</v>
      </c>
      <c r="H86" s="7">
        <f t="shared" si="0"/>
        <v>5122806.0234949999</v>
      </c>
      <c r="I86" s="96">
        <v>4763672.5966999996</v>
      </c>
      <c r="J86" s="9">
        <f t="shared" si="1"/>
        <v>-359133.42679500021</v>
      </c>
      <c r="K86" s="9"/>
      <c r="L86" s="96"/>
      <c r="M86">
        <v>0</v>
      </c>
      <c r="R86" s="134">
        <v>45717</v>
      </c>
      <c r="T86" s="24">
        <v>3.5099999999999999E-2</v>
      </c>
    </row>
    <row r="87" spans="2:20" x14ac:dyDescent="0.25">
      <c r="B87" s="96">
        <v>607280.31999999995</v>
      </c>
      <c r="D87" s="120">
        <v>46157</v>
      </c>
      <c r="E87">
        <v>11</v>
      </c>
      <c r="F87">
        <v>2.13</v>
      </c>
      <c r="G87" s="96">
        <v>164470826.27000001</v>
      </c>
      <c r="H87" s="7">
        <f t="shared" si="0"/>
        <v>5712867.4502849998</v>
      </c>
      <c r="I87" s="96">
        <v>5566805.8810000001</v>
      </c>
      <c r="J87" s="9">
        <f t="shared" si="1"/>
        <v>-146061.56928499974</v>
      </c>
      <c r="K87" s="9"/>
      <c r="L87" s="96"/>
      <c r="M87">
        <v>0</v>
      </c>
      <c r="R87" s="134">
        <v>45748</v>
      </c>
      <c r="T87" s="24">
        <v>3.39E-2</v>
      </c>
    </row>
    <row r="88" spans="2:20" x14ac:dyDescent="0.25">
      <c r="B88" s="96">
        <v>577743.74</v>
      </c>
      <c r="D88" s="120">
        <v>46188</v>
      </c>
      <c r="E88" s="10">
        <v>12</v>
      </c>
      <c r="F88" s="10">
        <v>2.5</v>
      </c>
      <c r="G88" s="101">
        <v>156197982</v>
      </c>
      <c r="H88" s="7">
        <f t="shared" si="0"/>
        <v>6705243.4862500001</v>
      </c>
      <c r="I88" s="96">
        <v>6332452.7697999999</v>
      </c>
      <c r="J88" s="9">
        <f t="shared" si="1"/>
        <v>-372790.71645000018</v>
      </c>
      <c r="K88" s="137"/>
      <c r="L88" s="101"/>
      <c r="M88" s="101">
        <v>0</v>
      </c>
      <c r="N88" s="10"/>
      <c r="R88" s="134">
        <v>45778</v>
      </c>
      <c r="T88" s="24">
        <v>3.39E-2</v>
      </c>
    </row>
    <row r="89" spans="2:20" x14ac:dyDescent="0.25">
      <c r="B89" s="96">
        <v>549261.42000000004</v>
      </c>
      <c r="D89" s="120">
        <v>46218</v>
      </c>
      <c r="E89">
        <v>13</v>
      </c>
      <c r="F89">
        <v>2.62</v>
      </c>
      <c r="G89" s="96">
        <v>148232295.37</v>
      </c>
      <c r="H89" s="7">
        <f t="shared" si="0"/>
        <v>7027095.1735899998</v>
      </c>
      <c r="I89" s="101">
        <v>7061949.2060000002</v>
      </c>
      <c r="J89" s="9">
        <f t="shared" si="1"/>
        <v>34854.032410000451</v>
      </c>
      <c r="K89" s="9"/>
      <c r="L89" s="96">
        <v>592696.98529999994</v>
      </c>
      <c r="M89" s="96">
        <v>0</v>
      </c>
      <c r="R89" s="134">
        <v>45809</v>
      </c>
      <c r="T89" s="24">
        <v>3.39E-2</v>
      </c>
    </row>
    <row r="90" spans="2:20" x14ac:dyDescent="0.25">
      <c r="B90" s="96">
        <v>521799.67999999999</v>
      </c>
      <c r="D90" s="120">
        <v>46249</v>
      </c>
      <c r="E90">
        <v>14</v>
      </c>
      <c r="F90">
        <v>2.8109999999999999</v>
      </c>
      <c r="G90" s="96">
        <v>140563559.25</v>
      </c>
      <c r="H90" s="7">
        <f t="shared" si="0"/>
        <v>7539375.775939499</v>
      </c>
      <c r="I90" s="96">
        <v>7756588.1509999996</v>
      </c>
      <c r="J90" s="9">
        <f t="shared" si="1"/>
        <v>217212.37506050058</v>
      </c>
      <c r="K90" s="9"/>
      <c r="L90" s="96">
        <v>562864.79989999998</v>
      </c>
      <c r="M90" s="96">
        <v>0</v>
      </c>
      <c r="R90" s="134">
        <v>45839</v>
      </c>
      <c r="T90" s="24">
        <v>3.5000000000000003E-2</v>
      </c>
    </row>
    <row r="91" spans="2:20" x14ac:dyDescent="0.25">
      <c r="B91" s="96">
        <v>495325.88</v>
      </c>
      <c r="D91" s="136">
        <v>46280</v>
      </c>
      <c r="E91" s="10">
        <v>15</v>
      </c>
      <c r="F91">
        <v>3.1</v>
      </c>
      <c r="G91" s="101">
        <v>133181887.7</v>
      </c>
      <c r="H91" s="7">
        <f t="shared" si="0"/>
        <v>8314501.9229499996</v>
      </c>
      <c r="I91" s="96">
        <v>8417620.8992999997</v>
      </c>
      <c r="J91" s="9">
        <f t="shared" si="1"/>
        <v>103118.97635000013</v>
      </c>
      <c r="K91" s="9"/>
      <c r="L91" s="96">
        <v>534120.02179999999</v>
      </c>
      <c r="M91" s="96">
        <v>103118.98</v>
      </c>
      <c r="O91" s="96">
        <v>1540846.48</v>
      </c>
      <c r="R91" s="134">
        <v>45870</v>
      </c>
      <c r="T91" s="24">
        <v>3.5000000000000003E-2</v>
      </c>
    </row>
    <row r="92" spans="2:20" x14ac:dyDescent="0.25">
      <c r="B92" s="96">
        <v>469808.36</v>
      </c>
      <c r="D92" s="120">
        <v>46310</v>
      </c>
      <c r="E92">
        <v>16</v>
      </c>
      <c r="F92" s="10">
        <v>3.2149999999999999</v>
      </c>
      <c r="G92" s="96">
        <v>126077706.15000001</v>
      </c>
      <c r="H92" s="7">
        <f t="shared" si="0"/>
        <v>8622943.1233174987</v>
      </c>
      <c r="I92" s="96">
        <v>9046258.3534999993</v>
      </c>
      <c r="J92" s="9">
        <f t="shared" si="1"/>
        <v>423315.23018250056</v>
      </c>
      <c r="K92" s="9"/>
      <c r="L92" s="96">
        <v>506427.30680000002</v>
      </c>
      <c r="M92" s="96">
        <v>0</v>
      </c>
      <c r="O92">
        <v>0</v>
      </c>
      <c r="R92" s="134">
        <v>45901</v>
      </c>
      <c r="T92" s="24">
        <v>3.5000000000000003E-2</v>
      </c>
    </row>
    <row r="93" spans="2:20" x14ac:dyDescent="0.25">
      <c r="B93" s="96">
        <v>445216.41</v>
      </c>
      <c r="D93" s="120">
        <v>46341</v>
      </c>
      <c r="E93">
        <v>17</v>
      </c>
      <c r="F93">
        <v>3.3410000000000002</v>
      </c>
      <c r="G93" s="96">
        <v>119241741.95</v>
      </c>
      <c r="H93" s="7">
        <f t="shared" si="0"/>
        <v>8960887.3950245008</v>
      </c>
      <c r="I93" s="96">
        <v>9643672.2617000006</v>
      </c>
      <c r="J93" s="9">
        <f t="shared" si="1"/>
        <v>682784.86667549983</v>
      </c>
      <c r="K93" s="9"/>
      <c r="L93" s="96">
        <v>479752.39750000002</v>
      </c>
      <c r="M93" s="96">
        <v>0</v>
      </c>
      <c r="O93">
        <v>0</v>
      </c>
      <c r="R93" s="134">
        <v>45931</v>
      </c>
      <c r="T93" s="24">
        <v>3.3799999999999997E-2</v>
      </c>
    </row>
    <row r="94" spans="2:20" x14ac:dyDescent="0.25">
      <c r="B94" s="96">
        <v>421520.28</v>
      </c>
      <c r="D94" s="120">
        <v>46371</v>
      </c>
      <c r="E94">
        <v>18</v>
      </c>
      <c r="F94">
        <v>3.468</v>
      </c>
      <c r="G94" s="96">
        <v>112665015.09</v>
      </c>
      <c r="H94" s="7">
        <f t="shared" si="0"/>
        <v>9301513.7641259991</v>
      </c>
      <c r="I94" s="96">
        <v>10210996.418</v>
      </c>
      <c r="J94" s="137">
        <f t="shared" si="1"/>
        <v>909482.65387400053</v>
      </c>
      <c r="K94" s="9">
        <f>SUM(J88:J94)</f>
        <v>1997977.4181025019</v>
      </c>
      <c r="L94" s="96">
        <v>454062.09049999999</v>
      </c>
      <c r="M94" s="101">
        <v>737110.8</v>
      </c>
      <c r="N94" s="96">
        <f>M94+M91</f>
        <v>840229.78</v>
      </c>
      <c r="O94" s="96">
        <v>737110.8</v>
      </c>
      <c r="R94" s="134">
        <v>45962</v>
      </c>
      <c r="T94" s="24">
        <v>3.3799999999999997E-2</v>
      </c>
    </row>
    <row r="95" spans="2:20" x14ac:dyDescent="0.25">
      <c r="B95" s="96">
        <v>398691.1</v>
      </c>
      <c r="D95" s="120">
        <v>46402</v>
      </c>
      <c r="E95">
        <v>19</v>
      </c>
      <c r="F95">
        <v>3.6749999999999998</v>
      </c>
      <c r="G95" s="96">
        <v>106338829.27</v>
      </c>
      <c r="H95" s="7">
        <f t="shared" si="0"/>
        <v>9856707.924787499</v>
      </c>
      <c r="I95" s="96">
        <v>10749327.827299999</v>
      </c>
      <c r="J95" s="9">
        <f t="shared" si="1"/>
        <v>892619.90251250006</v>
      </c>
      <c r="K95" s="9"/>
      <c r="L95" s="96">
        <v>429324.20539999998</v>
      </c>
      <c r="M95">
        <v>0</v>
      </c>
      <c r="O95">
        <v>0</v>
      </c>
      <c r="R95" s="134">
        <v>45992</v>
      </c>
      <c r="T95" s="24">
        <v>3.3799999999999997E-2</v>
      </c>
    </row>
    <row r="96" spans="2:20" x14ac:dyDescent="0.25">
      <c r="B96" s="96">
        <v>376700.88</v>
      </c>
      <c r="D96" s="120">
        <v>46433</v>
      </c>
      <c r="E96">
        <v>20</v>
      </c>
      <c r="F96">
        <v>3.802</v>
      </c>
      <c r="G96" s="96">
        <v>100254763.23999999</v>
      </c>
      <c r="H96" s="7">
        <f t="shared" si="0"/>
        <v>10197334.293888999</v>
      </c>
      <c r="I96" s="96">
        <v>11259727.835000001</v>
      </c>
      <c r="J96" s="9">
        <f t="shared" si="1"/>
        <v>1062393.5411110017</v>
      </c>
      <c r="K96" s="9"/>
      <c r="L96" s="96">
        <v>405507.55410000001</v>
      </c>
      <c r="M96" s="96">
        <v>0</v>
      </c>
      <c r="O96">
        <v>0</v>
      </c>
      <c r="R96" s="134">
        <v>46023</v>
      </c>
      <c r="T96" s="5">
        <v>3.04E-2</v>
      </c>
    </row>
    <row r="97" spans="2:20" x14ac:dyDescent="0.25">
      <c r="B97" s="96">
        <v>355522.49</v>
      </c>
      <c r="D97" s="120">
        <v>46461</v>
      </c>
      <c r="E97">
        <v>21</v>
      </c>
      <c r="F97">
        <v>3.94</v>
      </c>
      <c r="G97" s="96">
        <v>94373491.849999994</v>
      </c>
      <c r="H97" s="7">
        <f t="shared" si="0"/>
        <v>10567463.73433</v>
      </c>
      <c r="I97" s="96">
        <v>11743223.223999999</v>
      </c>
      <c r="J97" s="9">
        <f t="shared" si="1"/>
        <v>1175759.4896699991</v>
      </c>
      <c r="K97" s="9"/>
      <c r="L97" s="96">
        <v>382581.91129999998</v>
      </c>
      <c r="M97" s="96">
        <v>335529.71999999997</v>
      </c>
      <c r="O97" s="96">
        <v>660910.18000000005</v>
      </c>
      <c r="R97" s="134">
        <v>46054</v>
      </c>
      <c r="T97" s="5">
        <v>3.04E-2</v>
      </c>
    </row>
    <row r="98" spans="2:20" x14ac:dyDescent="0.25">
      <c r="B98" s="96">
        <v>335018.96000000002</v>
      </c>
      <c r="D98" s="120">
        <v>46492</v>
      </c>
      <c r="E98">
        <v>22</v>
      </c>
      <c r="F98">
        <v>3.9969999999999999</v>
      </c>
      <c r="G98" s="96">
        <v>88145274.390000001</v>
      </c>
      <c r="H98" s="7">
        <f t="shared" si="0"/>
        <v>10720343.285816498</v>
      </c>
      <c r="I98" s="96">
        <v>12200807.278100001</v>
      </c>
      <c r="J98" s="9">
        <f t="shared" si="1"/>
        <v>1480463.9922835026</v>
      </c>
      <c r="K98" s="9"/>
      <c r="L98" s="96">
        <v>360401.3652</v>
      </c>
      <c r="M98" s="96">
        <v>0</v>
      </c>
      <c r="O98">
        <v>0</v>
      </c>
      <c r="R98" s="134">
        <v>46082</v>
      </c>
      <c r="T98" s="5">
        <v>3.04E-2</v>
      </c>
    </row>
    <row r="99" spans="2:20" x14ac:dyDescent="0.25">
      <c r="B99" s="96">
        <v>313238.90000000002</v>
      </c>
      <c r="D99" s="120">
        <v>46522</v>
      </c>
      <c r="E99">
        <v>23</v>
      </c>
      <c r="F99">
        <v>4.1239999999999997</v>
      </c>
      <c r="G99" s="96">
        <v>83510304.049999997</v>
      </c>
      <c r="H99" s="7">
        <f t="shared" si="0"/>
        <v>11060969.654917998</v>
      </c>
      <c r="I99" s="96">
        <v>12633440.813899999</v>
      </c>
      <c r="J99" s="9">
        <f t="shared" si="1"/>
        <v>1572471.1589820012</v>
      </c>
      <c r="K99" s="9"/>
      <c r="L99" s="96">
        <v>336908.1888</v>
      </c>
      <c r="M99" s="96">
        <v>0</v>
      </c>
      <c r="O99">
        <v>0</v>
      </c>
      <c r="R99" s="134">
        <v>46113</v>
      </c>
      <c r="T99" s="5">
        <v>2.9600000000000001E-2</v>
      </c>
    </row>
    <row r="100" spans="2:20" x14ac:dyDescent="0.25">
      <c r="B100" s="96">
        <v>297080.42</v>
      </c>
      <c r="D100" s="120">
        <v>46553</v>
      </c>
      <c r="E100">
        <v>24</v>
      </c>
      <c r="F100">
        <v>4.2619999999999996</v>
      </c>
      <c r="G100" s="96">
        <v>79048058.049999997</v>
      </c>
      <c r="H100" s="7">
        <f t="shared" si="0"/>
        <v>11431099.095358999</v>
      </c>
      <c r="I100" s="96">
        <v>13042053.182399999</v>
      </c>
      <c r="J100" s="9">
        <f t="shared" si="1"/>
        <v>1610954.0870409999</v>
      </c>
      <c r="K100" s="9"/>
      <c r="L100" s="96">
        <v>319358.29080000002</v>
      </c>
      <c r="M100" s="96">
        <v>435194.6</v>
      </c>
      <c r="O100" s="96">
        <v>503494.13</v>
      </c>
      <c r="R100" s="134">
        <v>46143</v>
      </c>
      <c r="T100" s="5">
        <v>2.9600000000000001E-2</v>
      </c>
    </row>
    <row r="101" spans="2:20" x14ac:dyDescent="0.25">
      <c r="B101" s="96">
        <v>281502.63</v>
      </c>
      <c r="D101" s="120">
        <v>46583</v>
      </c>
      <c r="E101">
        <v>25</v>
      </c>
      <c r="F101">
        <v>4.319</v>
      </c>
      <c r="G101" s="96">
        <v>74752818.459999993</v>
      </c>
      <c r="H101" s="7">
        <f t="shared" si="0"/>
        <v>11583978.646845501</v>
      </c>
      <c r="I101" s="96">
        <v>13427543.24</v>
      </c>
      <c r="J101" s="9">
        <f t="shared" si="1"/>
        <v>1843564.5931544993</v>
      </c>
      <c r="K101" s="9"/>
      <c r="L101" s="96">
        <v>302460.72259999998</v>
      </c>
      <c r="M101" s="96">
        <v>0</v>
      </c>
      <c r="O101">
        <v>0</v>
      </c>
      <c r="R101" s="134">
        <v>46174</v>
      </c>
      <c r="T101" s="5">
        <v>2.9600000000000001E-2</v>
      </c>
    </row>
    <row r="102" spans="2:20" x14ac:dyDescent="0.25">
      <c r="B102" s="96">
        <v>266487.06</v>
      </c>
      <c r="D102" s="120">
        <v>46614</v>
      </c>
      <c r="E102">
        <v>26</v>
      </c>
      <c r="F102">
        <v>4.3879999999999999</v>
      </c>
      <c r="G102" s="96">
        <v>70619046.239999995</v>
      </c>
      <c r="H102" s="7">
        <f t="shared" si="0"/>
        <v>11769043.367066</v>
      </c>
      <c r="I102" s="96">
        <v>13790660.3572</v>
      </c>
      <c r="J102" s="9">
        <f t="shared" si="1"/>
        <v>2021616.9901340008</v>
      </c>
      <c r="K102" s="9"/>
      <c r="L102" s="96">
        <v>286194.18819999998</v>
      </c>
      <c r="M102" s="96">
        <v>0</v>
      </c>
      <c r="O102">
        <v>0</v>
      </c>
      <c r="R102" s="134">
        <v>46204</v>
      </c>
      <c r="T102" s="5">
        <v>2.86E-2</v>
      </c>
    </row>
    <row r="103" spans="2:20" x14ac:dyDescent="0.25">
      <c r="B103" s="96">
        <v>252015.76</v>
      </c>
      <c r="D103" s="120">
        <v>46645</v>
      </c>
      <c r="E103">
        <v>27</v>
      </c>
      <c r="F103">
        <v>4.4459999999999997</v>
      </c>
      <c r="G103" s="96">
        <v>66641375.880000003</v>
      </c>
      <c r="H103" s="7">
        <f t="shared" si="0"/>
        <v>11924605.015946999</v>
      </c>
      <c r="I103" s="96">
        <v>14130038.808499999</v>
      </c>
      <c r="J103" s="9">
        <f t="shared" si="1"/>
        <v>2205433.7925530002</v>
      </c>
      <c r="K103" s="9"/>
      <c r="L103" s="96">
        <v>270538.56709999999</v>
      </c>
      <c r="M103" s="96">
        <v>448595.34</v>
      </c>
      <c r="O103" s="96">
        <v>448595.34</v>
      </c>
      <c r="R103" s="134">
        <v>46235</v>
      </c>
      <c r="T103" s="5">
        <v>2.86E-2</v>
      </c>
    </row>
    <row r="104" spans="2:20" x14ac:dyDescent="0.25">
      <c r="B104" s="96">
        <v>238071.33</v>
      </c>
      <c r="D104" s="120">
        <v>46675</v>
      </c>
      <c r="E104">
        <v>28</v>
      </c>
      <c r="F104">
        <v>4.51</v>
      </c>
      <c r="G104" s="96">
        <v>62814610.100000001</v>
      </c>
      <c r="H104" s="7">
        <f t="shared" si="0"/>
        <v>12096259.249194998</v>
      </c>
      <c r="I104" s="96">
        <v>14451785.3047</v>
      </c>
      <c r="J104" s="9">
        <f t="shared" si="1"/>
        <v>2355526.0555050019</v>
      </c>
      <c r="K104" s="9"/>
      <c r="L104" s="96">
        <v>255483.4357</v>
      </c>
      <c r="M104" s="96">
        <v>0</v>
      </c>
      <c r="O104">
        <v>0</v>
      </c>
      <c r="R104" s="134">
        <v>46266</v>
      </c>
      <c r="T104" s="5">
        <v>2.86E-2</v>
      </c>
    </row>
    <row r="105" spans="2:20" x14ac:dyDescent="0.25">
      <c r="B105" s="96">
        <v>224636.91</v>
      </c>
      <c r="D105" s="120">
        <v>46706</v>
      </c>
      <c r="E105">
        <v>29</v>
      </c>
      <c r="F105">
        <v>4.59</v>
      </c>
      <c r="G105" s="96">
        <v>59133714.719999999</v>
      </c>
      <c r="H105" s="7">
        <f t="shared" si="0"/>
        <v>12310827.040755</v>
      </c>
      <c r="I105" s="96">
        <v>14756542.170499999</v>
      </c>
      <c r="J105" s="9">
        <f t="shared" si="1"/>
        <v>2445715.1297449991</v>
      </c>
      <c r="K105" s="9"/>
      <c r="L105" s="96">
        <v>240986.41200000001</v>
      </c>
      <c r="M105" s="96">
        <v>0</v>
      </c>
      <c r="O105">
        <v>0</v>
      </c>
      <c r="R105" s="134">
        <v>46296</v>
      </c>
      <c r="T105" s="5">
        <v>2.8500000000000001E-2</v>
      </c>
    </row>
    <row r="106" spans="2:20" x14ac:dyDescent="0.25">
      <c r="B106" s="96">
        <v>211696.13</v>
      </c>
      <c r="D106" s="120">
        <v>46736</v>
      </c>
      <c r="E106">
        <v>30</v>
      </c>
      <c r="F106">
        <v>4.66</v>
      </c>
      <c r="G106" s="96">
        <v>55593813.740000002</v>
      </c>
      <c r="H106" s="7">
        <f t="shared" si="0"/>
        <v>12498573.858369999</v>
      </c>
      <c r="I106" s="96">
        <v>15044930.975099999</v>
      </c>
      <c r="J106" s="9">
        <f t="shared" si="1"/>
        <v>2546357.1167300008</v>
      </c>
      <c r="K106" s="9"/>
      <c r="L106" s="96">
        <v>227029.3279</v>
      </c>
      <c r="M106" s="96">
        <v>400313.27</v>
      </c>
      <c r="O106" s="96">
        <v>400313.27</v>
      </c>
      <c r="R106" s="134">
        <v>46327</v>
      </c>
      <c r="T106" s="5">
        <v>2.8500000000000001E-2</v>
      </c>
    </row>
    <row r="107" spans="2:20" x14ac:dyDescent="0.25">
      <c r="B107" s="96">
        <v>199233.11</v>
      </c>
      <c r="D107" s="120">
        <v>46767</v>
      </c>
      <c r="E107">
        <v>31</v>
      </c>
      <c r="F107">
        <v>4.7300000000000004</v>
      </c>
      <c r="G107" s="96">
        <v>52190184.520000003</v>
      </c>
      <c r="H107" s="7">
        <f t="shared" si="0"/>
        <v>12686320.675985001</v>
      </c>
      <c r="I107" s="96">
        <v>15317553.1668</v>
      </c>
      <c r="J107" s="9">
        <f t="shared" si="1"/>
        <v>2631232.4908149987</v>
      </c>
      <c r="K107" s="9"/>
      <c r="L107" s="96">
        <v>213594.57209999999</v>
      </c>
      <c r="M107" s="96">
        <v>0</v>
      </c>
      <c r="O107">
        <v>0</v>
      </c>
      <c r="R107" s="134">
        <v>46357</v>
      </c>
      <c r="T107" s="5">
        <v>2.8500000000000001E-2</v>
      </c>
    </row>
    <row r="108" spans="2:20" x14ac:dyDescent="0.25">
      <c r="B108" s="96">
        <v>187232.47</v>
      </c>
      <c r="D108" s="120">
        <v>46798</v>
      </c>
      <c r="E108">
        <v>32</v>
      </c>
      <c r="F108">
        <v>4.79</v>
      </c>
      <c r="G108" s="96">
        <v>48918253.090000004</v>
      </c>
      <c r="H108" s="7">
        <f t="shared" si="0"/>
        <v>12847246.519654999</v>
      </c>
      <c r="I108" s="96">
        <v>15574990.6873</v>
      </c>
      <c r="J108" s="9">
        <f t="shared" si="1"/>
        <v>2727744.1676450018</v>
      </c>
      <c r="K108" s="9"/>
      <c r="L108" s="96">
        <v>200665.07380000001</v>
      </c>
      <c r="M108" s="96">
        <v>0</v>
      </c>
      <c r="O108">
        <v>0</v>
      </c>
    </row>
    <row r="109" spans="2:20" x14ac:dyDescent="0.25">
      <c r="B109" s="96">
        <v>175679.3</v>
      </c>
      <c r="D109" s="120">
        <v>46827</v>
      </c>
      <c r="E109">
        <v>33</v>
      </c>
      <c r="F109">
        <v>4.8499999999999996</v>
      </c>
      <c r="G109" s="96">
        <v>45646451.07</v>
      </c>
      <c r="H109" s="7">
        <f t="shared" si="0"/>
        <v>13008172.363324998</v>
      </c>
      <c r="I109" s="96">
        <v>15817806.5692</v>
      </c>
      <c r="J109" s="9">
        <f t="shared" si="1"/>
        <v>2809634.2058750018</v>
      </c>
      <c r="K109" s="9"/>
      <c r="L109" s="96">
        <v>14810.418</v>
      </c>
      <c r="M109" s="96">
        <v>349771.51</v>
      </c>
      <c r="O109" s="96">
        <v>370898.95</v>
      </c>
    </row>
    <row r="110" spans="2:20" x14ac:dyDescent="0.25">
      <c r="B110" s="96">
        <v>164102.03</v>
      </c>
      <c r="D110" s="120">
        <v>46858</v>
      </c>
      <c r="E110">
        <v>34</v>
      </c>
      <c r="F110">
        <v>4.91</v>
      </c>
      <c r="G110" s="96">
        <v>42622803.329999998</v>
      </c>
      <c r="H110" s="7">
        <f t="shared" si="0"/>
        <v>13169098.206995001</v>
      </c>
      <c r="I110" s="96">
        <v>16046545.514599999</v>
      </c>
      <c r="J110" s="9">
        <f t="shared" si="1"/>
        <v>2877447.3076049984</v>
      </c>
      <c r="K110" s="9"/>
      <c r="M110" s="96">
        <v>0</v>
      </c>
      <c r="O110">
        <v>0</v>
      </c>
    </row>
    <row r="111" spans="2:20" x14ac:dyDescent="0.25">
      <c r="B111" s="96">
        <v>153393.25</v>
      </c>
      <c r="D111" s="120">
        <v>46888</v>
      </c>
      <c r="E111">
        <v>35</v>
      </c>
      <c r="F111">
        <v>4.96</v>
      </c>
      <c r="G111" s="96">
        <v>40029638.399999999</v>
      </c>
      <c r="H111" s="7">
        <f t="shared" si="0"/>
        <v>13303203.076719999</v>
      </c>
      <c r="I111" s="96">
        <v>16261734.457599999</v>
      </c>
      <c r="J111" s="9">
        <f t="shared" si="1"/>
        <v>2958531.3808800001</v>
      </c>
      <c r="K111" s="9"/>
      <c r="M111" s="96">
        <v>0</v>
      </c>
      <c r="O111">
        <v>0</v>
      </c>
    </row>
    <row r="112" spans="2:20" x14ac:dyDescent="0.25">
      <c r="B112" s="96">
        <v>144212.6</v>
      </c>
      <c r="D112" s="120">
        <v>46919</v>
      </c>
      <c r="E112">
        <v>36</v>
      </c>
      <c r="F112">
        <v>5</v>
      </c>
      <c r="G112" s="96">
        <v>37536239.390000001</v>
      </c>
      <c r="H112" s="7">
        <f t="shared" si="0"/>
        <v>13410486.9725</v>
      </c>
      <c r="I112" s="96">
        <v>16463883.109300001</v>
      </c>
      <c r="J112" s="9">
        <f t="shared" si="1"/>
        <v>3053396.1368000004</v>
      </c>
      <c r="K112" s="9"/>
      <c r="M112" s="96">
        <v>243761.93</v>
      </c>
      <c r="O112" s="96">
        <v>283799.17</v>
      </c>
    </row>
    <row r="113" spans="2:15" x14ac:dyDescent="0.25">
      <c r="B113" s="96">
        <v>135372.23000000001</v>
      </c>
      <c r="D113" s="120">
        <v>46949</v>
      </c>
      <c r="E113">
        <v>37</v>
      </c>
      <c r="F113">
        <v>5</v>
      </c>
      <c r="G113" s="96">
        <v>35139266.869999997</v>
      </c>
      <c r="H113" s="7">
        <f t="shared" si="0"/>
        <v>13410486.9725</v>
      </c>
      <c r="I113" s="96">
        <v>16653484.4867</v>
      </c>
      <c r="J113" s="9">
        <f t="shared" si="1"/>
        <v>3242997.5142000001</v>
      </c>
      <c r="M113" s="96">
        <v>0</v>
      </c>
      <c r="O113">
        <v>0</v>
      </c>
    </row>
    <row r="114" spans="2:15" x14ac:dyDescent="0.25">
      <c r="B114" s="96">
        <v>126861.2</v>
      </c>
      <c r="D114" s="120">
        <v>46980</v>
      </c>
      <c r="E114">
        <v>38</v>
      </c>
      <c r="F114">
        <v>5</v>
      </c>
      <c r="G114" s="96">
        <v>32835486.350000001</v>
      </c>
      <c r="H114" s="7">
        <f t="shared" si="0"/>
        <v>13410486.9725</v>
      </c>
      <c r="I114" s="96">
        <v>16830522.324999999</v>
      </c>
      <c r="J114" s="9">
        <f t="shared" si="1"/>
        <v>3420035.3524999991</v>
      </c>
      <c r="M114" s="96">
        <v>0</v>
      </c>
    </row>
    <row r="115" spans="2:15" x14ac:dyDescent="0.25">
      <c r="B115" s="96">
        <v>118668.89</v>
      </c>
      <c r="D115" s="120">
        <v>47011</v>
      </c>
      <c r="E115">
        <v>39</v>
      </c>
      <c r="F115">
        <v>5</v>
      </c>
      <c r="G115" s="96">
        <v>30621765.100000001</v>
      </c>
      <c r="H115" s="7">
        <f t="shared" si="0"/>
        <v>13410486.9725</v>
      </c>
      <c r="I115" s="96">
        <v>16995942.936700001</v>
      </c>
      <c r="J115" s="9">
        <f t="shared" si="1"/>
        <v>3585455.9642000012</v>
      </c>
      <c r="M115" s="96">
        <v>252168.24</v>
      </c>
    </row>
    <row r="116" spans="2:15" x14ac:dyDescent="0.25">
      <c r="B116" s="96">
        <v>110785</v>
      </c>
      <c r="D116" s="120">
        <v>47041</v>
      </c>
      <c r="E116">
        <v>40</v>
      </c>
      <c r="F116">
        <v>5</v>
      </c>
      <c r="G116" s="96">
        <v>28495069.030000001</v>
      </c>
      <c r="H116" s="7">
        <f t="shared" si="0"/>
        <v>13410486.9725</v>
      </c>
      <c r="I116" s="96">
        <v>17151402.631700002</v>
      </c>
      <c r="J116" s="9">
        <f t="shared" si="1"/>
        <v>3740915.6592000015</v>
      </c>
      <c r="M116" s="96">
        <v>0</v>
      </c>
    </row>
    <row r="117" spans="2:15" x14ac:dyDescent="0.25">
      <c r="B117" s="96">
        <v>103199.54</v>
      </c>
      <c r="D117" s="120">
        <v>47072</v>
      </c>
      <c r="E117">
        <v>41</v>
      </c>
      <c r="F117">
        <v>5</v>
      </c>
      <c r="G117" s="96">
        <v>26452459.699999999</v>
      </c>
      <c r="H117" s="7">
        <f t="shared" si="0"/>
        <v>13410486.9725</v>
      </c>
      <c r="I117" s="96">
        <v>17297275.806899998</v>
      </c>
      <c r="J117" s="9">
        <f t="shared" si="1"/>
        <v>3886788.8343999982</v>
      </c>
      <c r="M117" s="96">
        <v>0</v>
      </c>
    </row>
    <row r="118" spans="2:15" x14ac:dyDescent="0.25">
      <c r="B118" s="96">
        <v>95902.82</v>
      </c>
      <c r="D118" s="120">
        <v>47102</v>
      </c>
      <c r="E118" s="10">
        <v>42</v>
      </c>
      <c r="F118" s="10">
        <v>5</v>
      </c>
      <c r="G118" s="101">
        <v>24491091.420000002</v>
      </c>
      <c r="H118" s="11">
        <f t="shared" si="0"/>
        <v>13410486.9725</v>
      </c>
      <c r="I118" s="101">
        <v>17433924.632800002</v>
      </c>
      <c r="J118" s="137">
        <f>I118-H118</f>
        <v>4023437.6603000015</v>
      </c>
      <c r="K118" s="10"/>
      <c r="M118" s="96">
        <v>224077.48</v>
      </c>
    </row>
    <row r="119" spans="2:15" x14ac:dyDescent="0.25">
      <c r="B119" s="96">
        <v>88885.47</v>
      </c>
      <c r="F119">
        <v>5</v>
      </c>
      <c r="G119" s="96">
        <v>22608208.41</v>
      </c>
      <c r="I119" s="96">
        <v>17561699.427900001</v>
      </c>
      <c r="M119">
        <v>0</v>
      </c>
    </row>
    <row r="120" spans="2:15" x14ac:dyDescent="0.25">
      <c r="B120" s="96">
        <v>82138.37</v>
      </c>
      <c r="F120">
        <v>5</v>
      </c>
      <c r="G120" s="96">
        <v>20801142.07</v>
      </c>
      <c r="I120" s="96">
        <v>17680939.022999998</v>
      </c>
      <c r="M120">
        <v>0</v>
      </c>
    </row>
    <row r="121" spans="2:15" x14ac:dyDescent="0.25">
      <c r="B121" s="96">
        <v>75652.7</v>
      </c>
      <c r="F121">
        <v>5</v>
      </c>
      <c r="G121" s="96">
        <v>18957723.829999998</v>
      </c>
      <c r="I121" s="96">
        <v>17791971.113600001</v>
      </c>
      <c r="M121" s="96">
        <v>409207.82</v>
      </c>
    </row>
    <row r="122" spans="2:15" x14ac:dyDescent="0.25">
      <c r="B122" s="96">
        <v>69020.92</v>
      </c>
      <c r="F122">
        <v>5</v>
      </c>
      <c r="G122" s="96">
        <v>17253431.199999999</v>
      </c>
      <c r="I122" s="96">
        <v>17895112.602600001</v>
      </c>
      <c r="M122">
        <v>0</v>
      </c>
    </row>
    <row r="123" spans="2:15" x14ac:dyDescent="0.25">
      <c r="B123" s="96">
        <v>62882.14</v>
      </c>
      <c r="F123">
        <v>5</v>
      </c>
      <c r="G123" s="96">
        <v>15971115.060000001</v>
      </c>
      <c r="I123" s="96">
        <v>17990669.932700001</v>
      </c>
      <c r="M123">
        <v>0</v>
      </c>
    </row>
    <row r="124" spans="2:15" x14ac:dyDescent="0.25">
      <c r="B124" s="96">
        <v>58269.91</v>
      </c>
      <c r="F124">
        <v>5</v>
      </c>
      <c r="G124" s="96">
        <v>14739876.33</v>
      </c>
      <c r="I124" s="96">
        <v>18078939.408500001</v>
      </c>
      <c r="M124" s="96">
        <v>75948.14</v>
      </c>
    </row>
    <row r="125" spans="2:15" x14ac:dyDescent="0.25">
      <c r="B125" s="96">
        <v>53834.45</v>
      </c>
      <c r="F125">
        <v>5</v>
      </c>
      <c r="G125" s="96">
        <v>13557986.17</v>
      </c>
      <c r="I125" s="96">
        <v>18160207.509500001</v>
      </c>
      <c r="M125">
        <v>0</v>
      </c>
    </row>
    <row r="126" spans="2:15" x14ac:dyDescent="0.25">
      <c r="B126" s="96">
        <v>49570</v>
      </c>
      <c r="G126" s="96">
        <v>12423770.25</v>
      </c>
      <c r="I126" s="96">
        <v>18234322.772799999</v>
      </c>
      <c r="M126">
        <v>0</v>
      </c>
    </row>
    <row r="127" spans="2:15" x14ac:dyDescent="0.25">
      <c r="B127" s="96">
        <v>45470.99</v>
      </c>
      <c r="G127" s="96">
        <v>11335607.119999999</v>
      </c>
      <c r="I127" s="96">
        <v>18301819.928399999</v>
      </c>
      <c r="M127" s="96">
        <v>316052.21999999997</v>
      </c>
    </row>
    <row r="128" spans="2:15" x14ac:dyDescent="0.25">
      <c r="B128" s="96">
        <v>41532.019999999997</v>
      </c>
      <c r="G128" s="96">
        <v>10291926.619999999</v>
      </c>
      <c r="I128" s="96">
        <v>18364342.058400001</v>
      </c>
      <c r="M128">
        <v>0</v>
      </c>
    </row>
    <row r="129" spans="2:13" x14ac:dyDescent="0.25">
      <c r="B129" s="96">
        <v>37747.86</v>
      </c>
      <c r="G129" s="96">
        <v>9291208.2899999991</v>
      </c>
      <c r="I129" s="96">
        <v>18422082.6061</v>
      </c>
      <c r="M129">
        <v>0</v>
      </c>
    </row>
    <row r="130" spans="2:13" x14ac:dyDescent="0.25">
      <c r="B130" s="96">
        <v>34113.410000000003</v>
      </c>
      <c r="G130" s="96">
        <v>8331979.8899999997</v>
      </c>
      <c r="I130" s="96">
        <v>18475228.629900001</v>
      </c>
      <c r="M130" s="96">
        <v>30371.5</v>
      </c>
    </row>
    <row r="131" spans="2:13" x14ac:dyDescent="0.25">
      <c r="G131" s="96">
        <v>7412815.8799999999</v>
      </c>
      <c r="I131" s="96">
        <v>18523961</v>
      </c>
      <c r="M131">
        <v>0</v>
      </c>
    </row>
    <row r="132" spans="2:13" x14ac:dyDescent="0.25">
      <c r="G132" s="96">
        <v>6532336.0300000003</v>
      </c>
      <c r="I132" s="96">
        <v>18568454.5891</v>
      </c>
    </row>
    <row r="133" spans="2:13" x14ac:dyDescent="0.25">
      <c r="I133" s="96">
        <v>18608878.457199998</v>
      </c>
    </row>
    <row r="134" spans="2:13" x14ac:dyDescent="0.25">
      <c r="I134" s="96">
        <v>18645396.030900002</v>
      </c>
    </row>
    <row r="135" spans="2:13" x14ac:dyDescent="0.25">
      <c r="I135" s="96">
        <v>18678165.278000001</v>
      </c>
    </row>
    <row r="136" spans="2:13" x14ac:dyDescent="0.25">
      <c r="I136" s="96">
        <v>18707338.8761</v>
      </c>
    </row>
    <row r="137" spans="2:13" x14ac:dyDescent="0.25">
      <c r="I137" s="96">
        <v>18733064.376600001</v>
      </c>
    </row>
    <row r="138" spans="2:13" x14ac:dyDescent="0.25">
      <c r="I138" s="96">
        <v>18755484.363499999</v>
      </c>
    </row>
    <row r="139" spans="2:13" x14ac:dyDescent="0.25">
      <c r="I139" s="96">
        <v>18773144.271899998</v>
      </c>
    </row>
    <row r="140" spans="2:13" x14ac:dyDescent="0.25">
      <c r="I140" s="96">
        <v>18789602.493000001</v>
      </c>
    </row>
    <row r="141" spans="2:13" x14ac:dyDescent="0.25">
      <c r="I141" s="96">
        <v>18819092.929299999</v>
      </c>
    </row>
    <row r="142" spans="2:13" x14ac:dyDescent="0.25">
      <c r="I142" s="96">
        <v>18832211.083900001</v>
      </c>
    </row>
    <row r="143" spans="2:13" x14ac:dyDescent="0.25">
      <c r="I143" s="96">
        <v>18844299.516399998</v>
      </c>
    </row>
    <row r="144" spans="2:13" x14ac:dyDescent="0.25">
      <c r="B144" t="s">
        <v>580</v>
      </c>
      <c r="C144" t="s">
        <v>579</v>
      </c>
      <c r="D144" s="96">
        <v>7061949.2060000002</v>
      </c>
      <c r="E144">
        <f>D144/G76</f>
        <v>2.6329950659068062E-2</v>
      </c>
      <c r="F144" s="7">
        <f>(E144*2.75/100)*G76</f>
        <v>194203.60316500004</v>
      </c>
      <c r="I144" s="96">
        <v>18855397.8006</v>
      </c>
    </row>
    <row r="145" spans="9:9" x14ac:dyDescent="0.25">
      <c r="I145" s="96">
        <v>18865544.2247</v>
      </c>
    </row>
    <row r="146" spans="9:9" x14ac:dyDescent="0.25">
      <c r="I146" s="96">
        <v>18874775.8314</v>
      </c>
    </row>
    <row r="147" spans="9:9" x14ac:dyDescent="0.25">
      <c r="I147" s="96">
        <v>18883128.454700001</v>
      </c>
    </row>
    <row r="163" spans="2:3" x14ac:dyDescent="0.25">
      <c r="B163" t="s">
        <v>625</v>
      </c>
      <c r="C163" t="s">
        <v>626</v>
      </c>
    </row>
    <row r="190" spans="2:11" x14ac:dyDescent="0.25">
      <c r="E190" t="s">
        <v>628</v>
      </c>
      <c r="F190" t="s">
        <v>572</v>
      </c>
      <c r="K190" t="s">
        <v>575</v>
      </c>
    </row>
    <row r="191" spans="2:11" x14ac:dyDescent="0.25">
      <c r="H191" t="s">
        <v>575</v>
      </c>
    </row>
    <row r="192" spans="2:11" x14ac:dyDescent="0.25">
      <c r="B192">
        <v>0</v>
      </c>
      <c r="C192" s="96">
        <v>268209739.44999999</v>
      </c>
      <c r="E192">
        <v>0</v>
      </c>
      <c r="F192">
        <v>0</v>
      </c>
      <c r="G192">
        <f>E192-F192</f>
        <v>0</v>
      </c>
      <c r="H192" s="7">
        <f>0.01*G192*C$192</f>
        <v>0</v>
      </c>
      <c r="I192" s="9">
        <f>D193-H193</f>
        <v>491717.85565833334</v>
      </c>
    </row>
    <row r="193" spans="2:15" x14ac:dyDescent="0.25">
      <c r="B193">
        <v>1</v>
      </c>
      <c r="C193" s="96">
        <v>263775010.28</v>
      </c>
      <c r="D193" s="7">
        <f>C192*220*0.0001/12</f>
        <v>491717.85565833334</v>
      </c>
      <c r="E193">
        <v>0</v>
      </c>
      <c r="F193">
        <v>0</v>
      </c>
      <c r="G193">
        <f t="shared" ref="G193:G213" si="2">E193-F193</f>
        <v>0</v>
      </c>
      <c r="H193" s="7">
        <f t="shared" ref="H193:H213" si="3">0.01*G193*C$192</f>
        <v>0</v>
      </c>
      <c r="I193" s="9">
        <f t="shared" ref="I193:I214" si="4">D194-H194</f>
        <v>483587.51884666667</v>
      </c>
    </row>
    <row r="194" spans="2:15" x14ac:dyDescent="0.25">
      <c r="B194">
        <v>2</v>
      </c>
      <c r="C194" s="96">
        <v>259308710.21000001</v>
      </c>
      <c r="D194" s="7">
        <f t="shared" ref="D194:D204" si="5">C193*220*0.0001/12</f>
        <v>483587.51884666667</v>
      </c>
      <c r="E194">
        <v>0</v>
      </c>
      <c r="F194">
        <v>0</v>
      </c>
      <c r="G194">
        <f t="shared" si="2"/>
        <v>0</v>
      </c>
      <c r="H194" s="7">
        <f t="shared" si="3"/>
        <v>0</v>
      </c>
      <c r="I194" s="9">
        <f t="shared" si="4"/>
        <v>475399.30205166672</v>
      </c>
    </row>
    <row r="195" spans="2:15" x14ac:dyDescent="0.25">
      <c r="B195">
        <v>3</v>
      </c>
      <c r="C195" s="96">
        <v>254810590.19999999</v>
      </c>
      <c r="D195" s="7">
        <f t="shared" si="5"/>
        <v>475399.30205166672</v>
      </c>
      <c r="E195">
        <v>0</v>
      </c>
      <c r="F195">
        <v>0</v>
      </c>
      <c r="G195">
        <f t="shared" si="2"/>
        <v>0</v>
      </c>
      <c r="H195" s="7">
        <f t="shared" si="3"/>
        <v>0</v>
      </c>
      <c r="I195" s="9">
        <f t="shared" si="4"/>
        <v>467152.74870000005</v>
      </c>
    </row>
    <row r="196" spans="2:15" x14ac:dyDescent="0.25">
      <c r="B196">
        <v>4</v>
      </c>
      <c r="C196" s="96">
        <v>250280399.08000001</v>
      </c>
      <c r="D196" s="7">
        <f t="shared" si="5"/>
        <v>467152.74870000005</v>
      </c>
      <c r="E196">
        <v>0</v>
      </c>
      <c r="F196">
        <v>0</v>
      </c>
      <c r="G196">
        <f t="shared" si="2"/>
        <v>0</v>
      </c>
      <c r="H196" s="7">
        <f t="shared" si="3"/>
        <v>0</v>
      </c>
      <c r="I196" s="9">
        <f t="shared" si="4"/>
        <v>100519.18640813348</v>
      </c>
    </row>
    <row r="197" spans="2:15" x14ac:dyDescent="0.25">
      <c r="B197">
        <v>5</v>
      </c>
      <c r="C197" s="96">
        <v>245075462.19999999</v>
      </c>
      <c r="D197" s="7">
        <f t="shared" si="5"/>
        <v>458847.39831333346</v>
      </c>
      <c r="E197">
        <v>0.2036</v>
      </c>
      <c r="F197">
        <v>7.0000000000000007E-2</v>
      </c>
      <c r="G197">
        <f t="shared" si="2"/>
        <v>0.1336</v>
      </c>
      <c r="H197" s="7">
        <f>0.01*G197*C$192</f>
        <v>358328.21190519998</v>
      </c>
      <c r="I197" s="9">
        <f t="shared" si="4"/>
        <v>-95965.386268516595</v>
      </c>
    </row>
    <row r="198" spans="2:15" x14ac:dyDescent="0.25">
      <c r="B198">
        <v>6</v>
      </c>
      <c r="C198" s="96">
        <v>239850106.28</v>
      </c>
      <c r="D198" s="7">
        <f t="shared" si="5"/>
        <v>449305.01403333334</v>
      </c>
      <c r="E198">
        <v>0.40329999999999999</v>
      </c>
      <c r="F198">
        <v>0.2</v>
      </c>
      <c r="G198">
        <f t="shared" si="2"/>
        <v>0.20329999999999998</v>
      </c>
      <c r="H198" s="7">
        <f t="shared" si="3"/>
        <v>545270.40030184994</v>
      </c>
      <c r="I198" s="9">
        <f t="shared" si="4"/>
        <v>-175011.52797273325</v>
      </c>
    </row>
    <row r="199" spans="2:15" x14ac:dyDescent="0.25">
      <c r="B199">
        <v>7</v>
      </c>
      <c r="C199" s="96">
        <v>234604120.12</v>
      </c>
      <c r="D199" s="7">
        <f t="shared" si="5"/>
        <v>439725.19484666665</v>
      </c>
      <c r="E199">
        <v>0.59919999999999995</v>
      </c>
      <c r="F199">
        <v>0.37</v>
      </c>
      <c r="G199">
        <f t="shared" si="2"/>
        <v>0.22919999999999996</v>
      </c>
      <c r="H199" s="7">
        <f t="shared" si="3"/>
        <v>614736.7228193999</v>
      </c>
      <c r="I199" s="9">
        <f t="shared" si="4"/>
        <v>-109530.44222006673</v>
      </c>
      <c r="K199" s="96">
        <v>306199.53230000002</v>
      </c>
      <c r="L199">
        <f>O199*220*0.0001/12</f>
        <v>440886.13143666665</v>
      </c>
      <c r="M199" s="96">
        <v>134686.5992</v>
      </c>
      <c r="N199" s="96">
        <f>L199-K199</f>
        <v>134686.59913666663</v>
      </c>
      <c r="O199" s="96">
        <v>240483344.41999999</v>
      </c>
    </row>
    <row r="200" spans="2:15" x14ac:dyDescent="0.25">
      <c r="B200">
        <v>8</v>
      </c>
      <c r="C200" s="96">
        <v>229337290.78</v>
      </c>
      <c r="D200" s="7">
        <f t="shared" si="5"/>
        <v>430107.55355333333</v>
      </c>
      <c r="E200">
        <v>0.79120000000000001</v>
      </c>
      <c r="F200">
        <v>0.59</v>
      </c>
      <c r="G200">
        <f t="shared" si="2"/>
        <v>0.20120000000000005</v>
      </c>
      <c r="H200" s="7">
        <f t="shared" si="3"/>
        <v>539637.99577340006</v>
      </c>
      <c r="I200" s="9">
        <f t="shared" si="4"/>
        <v>73656.506654483499</v>
      </c>
      <c r="K200" s="96">
        <v>760705.56400000001</v>
      </c>
      <c r="L200">
        <f>O200*220*0.0001/12</f>
        <v>431575.9528483334</v>
      </c>
      <c r="N200" s="96">
        <f>L200-K200</f>
        <v>-329129.61115166661</v>
      </c>
      <c r="O200" s="96">
        <v>235405065.19</v>
      </c>
    </row>
    <row r="201" spans="2:15" x14ac:dyDescent="0.25">
      <c r="B201">
        <v>9</v>
      </c>
      <c r="C201" s="96">
        <v>224049403.56999999</v>
      </c>
      <c r="D201" s="7">
        <f t="shared" si="5"/>
        <v>420451.69976333337</v>
      </c>
      <c r="E201">
        <v>0.97929999999999995</v>
      </c>
      <c r="F201">
        <v>0.85</v>
      </c>
      <c r="G201">
        <f t="shared" si="2"/>
        <v>0.12929999999999997</v>
      </c>
      <c r="H201" s="7">
        <f t="shared" si="3"/>
        <v>346795.19310884987</v>
      </c>
      <c r="I201" s="9">
        <f t="shared" si="4"/>
        <v>240444.05532758363</v>
      </c>
    </row>
    <row r="202" spans="2:15" x14ac:dyDescent="0.25">
      <c r="B202">
        <v>10</v>
      </c>
      <c r="C202" s="96">
        <v>218740242.06</v>
      </c>
      <c r="D202" s="7">
        <f t="shared" si="5"/>
        <v>410757.23987833335</v>
      </c>
      <c r="E202">
        <v>1.1635</v>
      </c>
      <c r="F202">
        <v>1.1000000000000001</v>
      </c>
      <c r="G202">
        <f t="shared" si="2"/>
        <v>6.349999999999989E-2</v>
      </c>
      <c r="H202" s="7">
        <f t="shared" si="3"/>
        <v>170313.18455074972</v>
      </c>
      <c r="I202" s="9">
        <f t="shared" si="4"/>
        <v>364279.04280535044</v>
      </c>
    </row>
    <row r="203" spans="2:15" x14ac:dyDescent="0.25">
      <c r="B203">
        <v>11</v>
      </c>
      <c r="C203" s="96">
        <v>213409588</v>
      </c>
      <c r="D203" s="7">
        <f t="shared" si="5"/>
        <v>401023.77710999997</v>
      </c>
      <c r="E203">
        <v>1.3436999999999999</v>
      </c>
      <c r="F203">
        <v>1.33</v>
      </c>
      <c r="G203">
        <f t="shared" si="2"/>
        <v>1.3699999999999823E-2</v>
      </c>
      <c r="H203" s="7">
        <f t="shared" si="3"/>
        <v>36744.734304649523</v>
      </c>
      <c r="I203" s="9">
        <f t="shared" si="4"/>
        <v>498534.80711333349</v>
      </c>
    </row>
    <row r="204" spans="2:15" x14ac:dyDescent="0.25">
      <c r="B204">
        <v>12</v>
      </c>
      <c r="C204" s="96">
        <v>208057221.37</v>
      </c>
      <c r="D204" s="7">
        <f t="shared" si="5"/>
        <v>391250.91133333341</v>
      </c>
      <c r="E204">
        <v>1.52</v>
      </c>
      <c r="F204">
        <v>1.56</v>
      </c>
      <c r="G204">
        <f t="shared" si="2"/>
        <v>-4.0000000000000036E-2</v>
      </c>
      <c r="H204" s="7">
        <f t="shared" si="3"/>
        <v>-107283.89578000009</v>
      </c>
      <c r="I204" s="9">
        <f t="shared" si="4"/>
        <v>208398.96755265025</v>
      </c>
    </row>
    <row r="205" spans="2:15" x14ac:dyDescent="0.25">
      <c r="B205">
        <v>13</v>
      </c>
      <c r="C205" s="96">
        <v>202682920.33000001</v>
      </c>
      <c r="E205">
        <v>1.6922999999999999</v>
      </c>
      <c r="F205">
        <v>1.77</v>
      </c>
      <c r="G205">
        <f t="shared" si="2"/>
        <v>-7.7700000000000102E-2</v>
      </c>
      <c r="H205" s="7">
        <f t="shared" si="3"/>
        <v>-208398.96755265025</v>
      </c>
      <c r="I205" s="9">
        <f t="shared" si="4"/>
        <v>293153.24521884986</v>
      </c>
    </row>
    <row r="206" spans="2:15" x14ac:dyDescent="0.25">
      <c r="B206">
        <v>14</v>
      </c>
      <c r="C206" s="96">
        <v>197286461.19999999</v>
      </c>
      <c r="E206">
        <v>1.8607</v>
      </c>
      <c r="F206">
        <v>1.97</v>
      </c>
      <c r="G206">
        <f t="shared" si="2"/>
        <v>-0.10929999999999995</v>
      </c>
      <c r="H206" s="7">
        <f t="shared" si="3"/>
        <v>-293153.24521884986</v>
      </c>
      <c r="I206" s="9">
        <f t="shared" si="4"/>
        <v>361814.93851805001</v>
      </c>
    </row>
    <row r="207" spans="2:15" x14ac:dyDescent="0.25">
      <c r="B207">
        <v>15</v>
      </c>
      <c r="C207" s="96">
        <v>191867618.46000001</v>
      </c>
      <c r="E207">
        <v>2.0251000000000001</v>
      </c>
      <c r="F207">
        <v>2.16</v>
      </c>
      <c r="G207">
        <f t="shared" si="2"/>
        <v>-0.13490000000000002</v>
      </c>
      <c r="H207" s="7">
        <f t="shared" si="3"/>
        <v>-361814.93851805001</v>
      </c>
      <c r="I207" s="9">
        <f t="shared" si="4"/>
        <v>414652.25718969957</v>
      </c>
    </row>
    <row r="208" spans="2:15" x14ac:dyDescent="0.25">
      <c r="B208">
        <v>16</v>
      </c>
      <c r="C208" s="96">
        <v>186426164.71000001</v>
      </c>
      <c r="E208">
        <v>2.1854</v>
      </c>
      <c r="F208">
        <v>2.34</v>
      </c>
      <c r="G208">
        <f t="shared" si="2"/>
        <v>-0.15459999999999985</v>
      </c>
      <c r="H208" s="7">
        <f t="shared" si="3"/>
        <v>-414652.25718969957</v>
      </c>
      <c r="I208" s="9">
        <f t="shared" si="4"/>
        <v>451128.78175489913</v>
      </c>
    </row>
    <row r="209" spans="2:9" x14ac:dyDescent="0.25">
      <c r="B209">
        <v>17</v>
      </c>
      <c r="C209" s="96">
        <v>180961870.66999999</v>
      </c>
      <c r="E209">
        <v>2.3418000000000001</v>
      </c>
      <c r="F209">
        <v>2.5099999999999998</v>
      </c>
      <c r="G209">
        <f t="shared" si="2"/>
        <v>-0.16819999999999968</v>
      </c>
      <c r="H209" s="7">
        <f t="shared" si="3"/>
        <v>-451128.78175489913</v>
      </c>
      <c r="I209" s="9">
        <f t="shared" si="4"/>
        <v>498601.90563755046</v>
      </c>
    </row>
    <row r="210" spans="2:9" x14ac:dyDescent="0.25">
      <c r="B210">
        <v>18</v>
      </c>
      <c r="C210" s="96">
        <v>175474505.18000001</v>
      </c>
      <c r="E210">
        <v>2.4941</v>
      </c>
      <c r="F210">
        <v>2.68</v>
      </c>
      <c r="G210">
        <f t="shared" si="2"/>
        <v>-0.18590000000000018</v>
      </c>
      <c r="H210" s="7">
        <f t="shared" si="3"/>
        <v>-498601.90563755046</v>
      </c>
      <c r="I210" s="9">
        <f t="shared" si="4"/>
        <v>503429.68094764993</v>
      </c>
    </row>
    <row r="211" spans="2:9" x14ac:dyDescent="0.25">
      <c r="B211">
        <v>19</v>
      </c>
      <c r="C211" s="96">
        <v>169963835.11000001</v>
      </c>
      <c r="E211">
        <v>2.6423000000000001</v>
      </c>
      <c r="F211">
        <v>2.83</v>
      </c>
      <c r="G211">
        <f t="shared" si="2"/>
        <v>-0.18769999999999998</v>
      </c>
      <c r="H211" s="7">
        <f t="shared" si="3"/>
        <v>-503429.68094764993</v>
      </c>
      <c r="I211" s="9">
        <f t="shared" si="4"/>
        <v>492164.87189075002</v>
      </c>
    </row>
    <row r="212" spans="2:9" x14ac:dyDescent="0.25">
      <c r="B212">
        <v>20</v>
      </c>
      <c r="C212" s="96">
        <v>164429625.44999999</v>
      </c>
      <c r="E212">
        <v>2.7865000000000002</v>
      </c>
      <c r="F212">
        <v>2.97</v>
      </c>
      <c r="G212">
        <f t="shared" si="2"/>
        <v>-0.1835</v>
      </c>
      <c r="H212" s="7">
        <f t="shared" si="3"/>
        <v>-492164.87189075002</v>
      </c>
      <c r="I212" s="9">
        <f t="shared" si="4"/>
        <v>491896.66215129942</v>
      </c>
    </row>
    <row r="213" spans="2:9" x14ac:dyDescent="0.25">
      <c r="E213">
        <v>2.9266000000000001</v>
      </c>
      <c r="F213">
        <v>3.11</v>
      </c>
      <c r="G213">
        <f t="shared" si="2"/>
        <v>-0.18339999999999979</v>
      </c>
      <c r="H213" s="7">
        <f t="shared" si="3"/>
        <v>-491896.66215129942</v>
      </c>
      <c r="I213" s="9">
        <f t="shared" si="4"/>
        <v>0</v>
      </c>
    </row>
    <row r="214" spans="2:9" x14ac:dyDescent="0.25">
      <c r="E214">
        <v>3.0625</v>
      </c>
      <c r="I214" s="9">
        <f t="shared" si="4"/>
        <v>0</v>
      </c>
    </row>
    <row r="215" spans="2:9" x14ac:dyDescent="0.25">
      <c r="E215">
        <v>3.1943999999999999</v>
      </c>
    </row>
    <row r="216" spans="2:9" x14ac:dyDescent="0.25">
      <c r="B216" t="s">
        <v>627</v>
      </c>
      <c r="E216">
        <v>3.3220999999999998</v>
      </c>
    </row>
    <row r="217" spans="2:9" x14ac:dyDescent="0.25">
      <c r="E217">
        <v>3.4456000000000002</v>
      </c>
    </row>
    <row r="222" spans="2:9" x14ac:dyDescent="0.25">
      <c r="F222">
        <v>3.55</v>
      </c>
      <c r="G222">
        <f>0.04+F222</f>
        <v>3.59</v>
      </c>
    </row>
    <row r="223" spans="2:9" x14ac:dyDescent="0.25">
      <c r="F223">
        <v>3.3035999999999999</v>
      </c>
      <c r="G223">
        <f t="shared" ref="G223:G281" si="6">0.04+F223</f>
        <v>3.3435999999999999</v>
      </c>
    </row>
    <row r="224" spans="2:9" x14ac:dyDescent="0.25">
      <c r="F224">
        <v>3.2545999999999999</v>
      </c>
      <c r="G224">
        <f t="shared" si="6"/>
        <v>3.2946</v>
      </c>
    </row>
    <row r="225" spans="6:7" x14ac:dyDescent="0.25">
      <c r="F225">
        <v>3.2115</v>
      </c>
      <c r="G225">
        <f t="shared" si="6"/>
        <v>3.2515000000000001</v>
      </c>
    </row>
    <row r="226" spans="6:7" x14ac:dyDescent="0.25">
      <c r="F226">
        <v>3.1745999999999999</v>
      </c>
      <c r="G226">
        <f t="shared" si="6"/>
        <v>3.2145999999999999</v>
      </c>
    </row>
    <row r="227" spans="6:7" x14ac:dyDescent="0.25">
      <c r="F227">
        <v>3.1440999999999999</v>
      </c>
      <c r="G227">
        <f t="shared" si="6"/>
        <v>3.1840999999999999</v>
      </c>
    </row>
    <row r="228" spans="6:7" x14ac:dyDescent="0.25">
      <c r="F228">
        <v>3.1185999999999998</v>
      </c>
      <c r="G228">
        <f t="shared" si="6"/>
        <v>3.1585999999999999</v>
      </c>
    </row>
    <row r="229" spans="6:7" x14ac:dyDescent="0.25">
      <c r="F229">
        <v>3.0979999999999999</v>
      </c>
      <c r="G229">
        <f t="shared" si="6"/>
        <v>3.1379999999999999</v>
      </c>
    </row>
    <row r="230" spans="6:7" x14ac:dyDescent="0.25">
      <c r="F230">
        <v>3.0794000000000001</v>
      </c>
      <c r="G230">
        <f t="shared" si="6"/>
        <v>3.1194000000000002</v>
      </c>
    </row>
    <row r="231" spans="6:7" x14ac:dyDescent="0.25">
      <c r="F231">
        <v>3.0638999999999998</v>
      </c>
      <c r="G231">
        <f t="shared" si="6"/>
        <v>3.1038999999999999</v>
      </c>
    </row>
    <row r="232" spans="6:7" x14ac:dyDescent="0.25">
      <c r="F232">
        <v>3.0495000000000001</v>
      </c>
      <c r="G232">
        <f t="shared" si="6"/>
        <v>3.0895000000000001</v>
      </c>
    </row>
    <row r="233" spans="6:7" x14ac:dyDescent="0.25">
      <c r="F233">
        <v>3.0405000000000002</v>
      </c>
      <c r="G233">
        <f t="shared" si="6"/>
        <v>3.0805000000000002</v>
      </c>
    </row>
    <row r="234" spans="6:7" x14ac:dyDescent="0.25">
      <c r="F234">
        <v>3.0345</v>
      </c>
      <c r="G234">
        <f t="shared" si="6"/>
        <v>3.0745</v>
      </c>
    </row>
    <row r="235" spans="6:7" x14ac:dyDescent="0.25">
      <c r="F235">
        <v>3.03</v>
      </c>
      <c r="G235">
        <f t="shared" si="6"/>
        <v>3.07</v>
      </c>
    </row>
    <row r="236" spans="6:7" x14ac:dyDescent="0.25">
      <c r="F236">
        <v>3.0356000000000001</v>
      </c>
      <c r="G236">
        <f t="shared" si="6"/>
        <v>3.0756000000000001</v>
      </c>
    </row>
    <row r="237" spans="6:7" x14ac:dyDescent="0.25">
      <c r="F237">
        <v>3.0436999999999999</v>
      </c>
      <c r="G237">
        <f t="shared" si="6"/>
        <v>3.0836999999999999</v>
      </c>
    </row>
    <row r="238" spans="6:7" x14ac:dyDescent="0.25">
      <c r="F238">
        <v>3.0516999999999999</v>
      </c>
      <c r="G238">
        <f t="shared" si="6"/>
        <v>3.0916999999999999</v>
      </c>
    </row>
    <row r="239" spans="6:7" x14ac:dyDescent="0.25">
      <c r="F239">
        <v>3.0598999999999998</v>
      </c>
      <c r="G239">
        <f t="shared" si="6"/>
        <v>3.0998999999999999</v>
      </c>
    </row>
    <row r="240" spans="6:7" x14ac:dyDescent="0.25">
      <c r="F240">
        <v>3.0680999999999998</v>
      </c>
      <c r="G240">
        <f t="shared" si="6"/>
        <v>3.1080999999999999</v>
      </c>
    </row>
    <row r="241" spans="6:7" x14ac:dyDescent="0.25">
      <c r="F241">
        <v>3.0754999999999999</v>
      </c>
      <c r="G241">
        <f t="shared" si="6"/>
        <v>3.1154999999999999</v>
      </c>
    </row>
    <row r="242" spans="6:7" x14ac:dyDescent="0.25">
      <c r="F242">
        <v>3.0859000000000001</v>
      </c>
      <c r="G242">
        <f t="shared" si="6"/>
        <v>3.1259000000000001</v>
      </c>
    </row>
    <row r="243" spans="6:7" x14ac:dyDescent="0.25">
      <c r="F243">
        <v>3.0964999999999998</v>
      </c>
      <c r="G243">
        <f t="shared" si="6"/>
        <v>3.1364999999999998</v>
      </c>
    </row>
    <row r="244" spans="6:7" x14ac:dyDescent="0.25">
      <c r="F244">
        <v>3.1074000000000002</v>
      </c>
      <c r="G244">
        <f t="shared" si="6"/>
        <v>3.1474000000000002</v>
      </c>
    </row>
    <row r="245" spans="6:7" x14ac:dyDescent="0.25">
      <c r="F245">
        <v>3.1179999999999999</v>
      </c>
      <c r="G245">
        <f t="shared" si="6"/>
        <v>3.1579999999999999</v>
      </c>
    </row>
    <row r="246" spans="6:7" x14ac:dyDescent="0.25">
      <c r="F246">
        <v>3.129</v>
      </c>
      <c r="G246">
        <f t="shared" si="6"/>
        <v>3.169</v>
      </c>
    </row>
    <row r="247" spans="6:7" x14ac:dyDescent="0.25">
      <c r="F247">
        <v>3.1398999999999999</v>
      </c>
      <c r="G247">
        <f t="shared" si="6"/>
        <v>3.1798999999999999</v>
      </c>
    </row>
    <row r="248" spans="6:7" x14ac:dyDescent="0.25">
      <c r="F248">
        <v>3.1520000000000001</v>
      </c>
      <c r="G248">
        <f t="shared" si="6"/>
        <v>3.1920000000000002</v>
      </c>
    </row>
    <row r="249" spans="6:7" x14ac:dyDescent="0.25">
      <c r="F249">
        <v>3.1646000000000001</v>
      </c>
      <c r="G249">
        <f t="shared" si="6"/>
        <v>3.2046000000000001</v>
      </c>
    </row>
    <row r="250" spans="6:7" x14ac:dyDescent="0.25">
      <c r="F250">
        <v>3.1768999999999998</v>
      </c>
      <c r="G250">
        <f t="shared" si="6"/>
        <v>3.2168999999999999</v>
      </c>
    </row>
    <row r="251" spans="6:7" x14ac:dyDescent="0.25">
      <c r="F251">
        <v>3.1896</v>
      </c>
      <c r="G251">
        <f t="shared" si="6"/>
        <v>3.2296</v>
      </c>
    </row>
    <row r="252" spans="6:7" x14ac:dyDescent="0.25">
      <c r="F252">
        <v>3.2021999999999999</v>
      </c>
      <c r="G252">
        <f t="shared" si="6"/>
        <v>3.2422</v>
      </c>
    </row>
    <row r="253" spans="6:7" x14ac:dyDescent="0.25">
      <c r="F253">
        <v>3.2139000000000002</v>
      </c>
      <c r="G253">
        <f t="shared" si="6"/>
        <v>3.2539000000000002</v>
      </c>
    </row>
    <row r="254" spans="6:7" x14ac:dyDescent="0.25">
      <c r="F254">
        <v>3.2265000000000001</v>
      </c>
      <c r="G254">
        <f t="shared" si="6"/>
        <v>3.2665000000000002</v>
      </c>
    </row>
    <row r="255" spans="6:7" x14ac:dyDescent="0.25">
      <c r="F255">
        <v>3.2387999999999999</v>
      </c>
      <c r="G255">
        <f t="shared" si="6"/>
        <v>3.2787999999999999</v>
      </c>
    </row>
    <row r="256" spans="6:7" x14ac:dyDescent="0.25">
      <c r="F256">
        <v>3.2515000000000001</v>
      </c>
      <c r="G256">
        <f t="shared" si="6"/>
        <v>3.2915000000000001</v>
      </c>
    </row>
    <row r="257" spans="6:7" x14ac:dyDescent="0.25">
      <c r="F257">
        <v>3.2637999999999998</v>
      </c>
      <c r="G257">
        <f t="shared" si="6"/>
        <v>3.3037999999999998</v>
      </c>
    </row>
    <row r="258" spans="6:7" x14ac:dyDescent="0.25">
      <c r="F258">
        <v>3.2764000000000002</v>
      </c>
      <c r="G258">
        <f t="shared" si="6"/>
        <v>3.3164000000000002</v>
      </c>
    </row>
    <row r="259" spans="6:7" x14ac:dyDescent="0.25">
      <c r="F259">
        <v>3.2890999999999999</v>
      </c>
      <c r="G259">
        <f t="shared" si="6"/>
        <v>3.3290999999999999</v>
      </c>
    </row>
    <row r="260" spans="6:7" x14ac:dyDescent="0.25">
      <c r="F260">
        <v>3.3029000000000002</v>
      </c>
      <c r="G260">
        <f t="shared" si="6"/>
        <v>3.3429000000000002</v>
      </c>
    </row>
    <row r="261" spans="6:7" x14ac:dyDescent="0.25">
      <c r="F261">
        <v>3.3170000000000002</v>
      </c>
      <c r="G261">
        <f t="shared" si="6"/>
        <v>3.3570000000000002</v>
      </c>
    </row>
    <row r="262" spans="6:7" x14ac:dyDescent="0.25">
      <c r="F262">
        <v>3.3307000000000002</v>
      </c>
      <c r="G262">
        <f t="shared" si="6"/>
        <v>3.3707000000000003</v>
      </c>
    </row>
    <row r="263" spans="6:7" x14ac:dyDescent="0.25">
      <c r="F263">
        <v>3.3448000000000002</v>
      </c>
      <c r="G263">
        <f t="shared" si="6"/>
        <v>3.3848000000000003</v>
      </c>
    </row>
    <row r="264" spans="6:7" x14ac:dyDescent="0.25">
      <c r="F264">
        <v>3.3589000000000002</v>
      </c>
      <c r="G264">
        <f t="shared" si="6"/>
        <v>3.3989000000000003</v>
      </c>
    </row>
    <row r="265" spans="6:7" x14ac:dyDescent="0.25">
      <c r="F265">
        <v>3.3717000000000001</v>
      </c>
      <c r="G265">
        <f t="shared" si="6"/>
        <v>3.4117000000000002</v>
      </c>
    </row>
    <row r="266" spans="6:7" x14ac:dyDescent="0.25">
      <c r="F266">
        <v>3.3858000000000001</v>
      </c>
      <c r="G266">
        <f t="shared" si="6"/>
        <v>3.4258000000000002</v>
      </c>
    </row>
    <row r="267" spans="6:7" x14ac:dyDescent="0.25">
      <c r="F267">
        <v>3.3995000000000002</v>
      </c>
      <c r="G267">
        <f t="shared" si="6"/>
        <v>3.4395000000000002</v>
      </c>
    </row>
    <row r="268" spans="6:7" x14ac:dyDescent="0.25">
      <c r="F268">
        <v>3.4136000000000002</v>
      </c>
      <c r="G268">
        <f t="shared" si="6"/>
        <v>3.4536000000000002</v>
      </c>
    </row>
    <row r="269" spans="6:7" x14ac:dyDescent="0.25">
      <c r="F269">
        <v>3.4272999999999998</v>
      </c>
      <c r="G269">
        <f t="shared" si="6"/>
        <v>3.4672999999999998</v>
      </c>
    </row>
    <row r="270" spans="6:7" x14ac:dyDescent="0.25">
      <c r="F270">
        <v>3.4413999999999998</v>
      </c>
      <c r="G270">
        <f t="shared" si="6"/>
        <v>3.4813999999999998</v>
      </c>
    </row>
    <row r="271" spans="6:7" x14ac:dyDescent="0.25">
      <c r="F271">
        <v>3.4554999999999998</v>
      </c>
      <c r="G271">
        <f t="shared" si="6"/>
        <v>3.4954999999999998</v>
      </c>
    </row>
    <row r="272" spans="6:7" x14ac:dyDescent="0.25">
      <c r="F272">
        <v>3.4698000000000002</v>
      </c>
      <c r="G272">
        <f t="shared" si="6"/>
        <v>3.5098000000000003</v>
      </c>
    </row>
    <row r="273" spans="6:7" x14ac:dyDescent="0.25">
      <c r="F273">
        <v>3.4843999999999999</v>
      </c>
      <c r="G273">
        <f t="shared" si="6"/>
        <v>3.5244</v>
      </c>
    </row>
    <row r="274" spans="6:7" x14ac:dyDescent="0.25">
      <c r="F274">
        <v>3.4986000000000002</v>
      </c>
      <c r="G274">
        <f t="shared" si="6"/>
        <v>3.5386000000000002</v>
      </c>
    </row>
    <row r="275" spans="6:7" x14ac:dyDescent="0.25">
      <c r="F275">
        <v>3.5131999999999999</v>
      </c>
      <c r="G275">
        <f t="shared" si="6"/>
        <v>3.5531999999999999</v>
      </c>
    </row>
    <row r="276" spans="6:7" x14ac:dyDescent="0.25">
      <c r="F276">
        <v>3.5278</v>
      </c>
      <c r="G276">
        <f t="shared" si="6"/>
        <v>3.5678000000000001</v>
      </c>
    </row>
    <row r="277" spans="6:7" x14ac:dyDescent="0.25">
      <c r="F277">
        <v>3.5413000000000001</v>
      </c>
      <c r="G277">
        <f t="shared" si="6"/>
        <v>3.5813000000000001</v>
      </c>
    </row>
    <row r="278" spans="6:7" x14ac:dyDescent="0.25">
      <c r="F278">
        <v>3.5558999999999998</v>
      </c>
      <c r="G278">
        <f t="shared" si="6"/>
        <v>3.5958999999999999</v>
      </c>
    </row>
    <row r="279" spans="6:7" x14ac:dyDescent="0.25">
      <c r="F279">
        <v>3.5701000000000001</v>
      </c>
      <c r="G279">
        <f t="shared" si="6"/>
        <v>3.6101000000000001</v>
      </c>
    </row>
    <row r="280" spans="6:7" x14ac:dyDescent="0.25">
      <c r="F280">
        <v>3.5847000000000002</v>
      </c>
      <c r="G280">
        <f t="shared" si="6"/>
        <v>3.6247000000000003</v>
      </c>
    </row>
    <row r="281" spans="6:7" x14ac:dyDescent="0.25">
      <c r="F281">
        <v>3.5988000000000002</v>
      </c>
      <c r="G281">
        <f t="shared" si="6"/>
        <v>3.6388000000000003</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E8C3-5D50-B440-B519-0EE197B725C6}">
  <sheetPr codeName="Sheet1"/>
  <dimension ref="A1:AJ376"/>
  <sheetViews>
    <sheetView zoomScale="79" zoomScaleNormal="79" workbookViewId="0">
      <pane xSplit="1" ySplit="9" topLeftCell="H10" activePane="bottomRight" state="frozen"/>
      <selection pane="topRight" activeCell="B1" sqref="B1"/>
      <selection pane="bottomLeft" activeCell="A10" sqref="A10"/>
      <selection pane="bottomRight" activeCell="Q18" sqref="Q18"/>
    </sheetView>
  </sheetViews>
  <sheetFormatPr defaultColWidth="11.125" defaultRowHeight="15.75" x14ac:dyDescent="0.25"/>
  <cols>
    <col min="1" max="1" width="17" style="1" customWidth="1"/>
    <col min="2" max="2" width="14.875" customWidth="1"/>
    <col min="3" max="3" width="18.5" customWidth="1"/>
    <col min="4" max="4" width="18.625" customWidth="1"/>
    <col min="5" max="5" width="17.125" customWidth="1"/>
    <col min="6" max="6" width="14" customWidth="1"/>
    <col min="7" max="7" width="15.5" customWidth="1"/>
    <col min="8" max="8" width="15.625" customWidth="1"/>
    <col min="9" max="9" width="13.125" customWidth="1"/>
    <col min="10" max="10" width="15.625" customWidth="1"/>
    <col min="11" max="11" width="14" customWidth="1"/>
    <col min="12" max="12" width="18.625" customWidth="1"/>
    <col min="13" max="13" width="17.5" style="7" customWidth="1"/>
    <col min="14" max="14" width="15" customWidth="1"/>
    <col min="15" max="15" width="12.125" customWidth="1"/>
    <col min="16" max="16" width="14.875" customWidth="1"/>
    <col min="17" max="17" width="19.875" customWidth="1"/>
    <col min="18" max="18" width="28.125" customWidth="1"/>
    <col min="19" max="19" width="18" bestFit="1" customWidth="1"/>
    <col min="20" max="20" width="22" customWidth="1"/>
    <col min="21" max="21" width="24.375" customWidth="1"/>
    <col min="22" max="22" width="14.875" customWidth="1"/>
    <col min="23" max="23" width="12.125" customWidth="1"/>
    <col min="24" max="26" width="16.375" customWidth="1"/>
    <col min="27" max="27" width="15" bestFit="1" customWidth="1"/>
  </cols>
  <sheetData>
    <row r="1" spans="1:36" ht="30" customHeight="1" x14ac:dyDescent="0.25">
      <c r="A1" s="15">
        <f>C3/C7</f>
        <v>1666666.6666666667</v>
      </c>
      <c r="B1" s="2" t="s">
        <v>0</v>
      </c>
      <c r="C1" s="3">
        <v>0.12</v>
      </c>
      <c r="E1" s="4" t="s">
        <v>1</v>
      </c>
      <c r="F1" s="5">
        <f>G1/10000/12</f>
        <v>0</v>
      </c>
      <c r="G1" s="4">
        <v>0</v>
      </c>
      <c r="H1" s="6">
        <f>583333/(7%/12)</f>
        <v>99999942.857142851</v>
      </c>
      <c r="I1">
        <f>1+H1</f>
        <v>99999943.857142851</v>
      </c>
      <c r="J1">
        <f>I1^6</f>
        <v>9.9999663143329907E+47</v>
      </c>
      <c r="K1" t="s">
        <v>2</v>
      </c>
      <c r="L1" t="s">
        <v>3</v>
      </c>
      <c r="N1">
        <f>1/(1+C1)</f>
        <v>0.89285714285714279</v>
      </c>
      <c r="O1" s="8"/>
      <c r="P1" s="8"/>
      <c r="Q1" s="7">
        <v>1234772980.29124</v>
      </c>
      <c r="R1" s="9">
        <f>Q10-U1</f>
        <v>-1219208698.2676067</v>
      </c>
      <c r="S1" s="10" t="s">
        <v>4</v>
      </c>
      <c r="T1" s="11">
        <f>125311490+1109461494</f>
        <v>1234772984</v>
      </c>
      <c r="U1" s="12">
        <v>1234772980.2912445</v>
      </c>
      <c r="V1" t="s">
        <v>5</v>
      </c>
      <c r="X1" t="s">
        <v>6</v>
      </c>
      <c r="Y1" s="13">
        <v>2.2943000000000002E-2</v>
      </c>
      <c r="AD1" t="s">
        <v>7</v>
      </c>
    </row>
    <row r="2" spans="1:36" x14ac:dyDescent="0.25">
      <c r="A2" s="15"/>
      <c r="B2" s="2" t="s">
        <v>8</v>
      </c>
      <c r="C2" s="9">
        <f>F4</f>
        <v>2224444.7684901734</v>
      </c>
      <c r="E2" s="2" t="s">
        <v>9</v>
      </c>
      <c r="F2" s="5">
        <v>0.25</v>
      </c>
      <c r="G2" s="2" t="s">
        <v>10</v>
      </c>
      <c r="H2" t="s">
        <v>11</v>
      </c>
      <c r="I2">
        <v>1</v>
      </c>
      <c r="K2" t="s">
        <v>12</v>
      </c>
      <c r="L2" t="s">
        <v>13</v>
      </c>
      <c r="O2" s="8"/>
      <c r="P2" s="8"/>
      <c r="Q2" s="1" t="s">
        <v>14</v>
      </c>
      <c r="R2" t="s">
        <v>15</v>
      </c>
      <c r="U2">
        <v>105</v>
      </c>
      <c r="X2" t="s">
        <v>16</v>
      </c>
      <c r="Y2" s="13">
        <f xml:space="preserve"> (((Y1/2) + 1)^( 1/6)  - 1 ) * 12</f>
        <v>2.2834099822978793E-2</v>
      </c>
      <c r="AB2" s="10"/>
      <c r="AI2">
        <v>4</v>
      </c>
    </row>
    <row r="3" spans="1:36" ht="18" x14ac:dyDescent="0.25">
      <c r="B3" s="2" t="s">
        <v>17</v>
      </c>
      <c r="C3" s="238">
        <v>100000000</v>
      </c>
      <c r="D3">
        <v>82601215532.443359</v>
      </c>
      <c r="E3" s="2" t="s">
        <v>18</v>
      </c>
      <c r="F3" s="69">
        <f xml:space="preserve"> 1 - (1-F2) ^ (1/12)</f>
        <v>2.3688424222606752E-2</v>
      </c>
      <c r="G3" s="2" t="s">
        <v>19</v>
      </c>
      <c r="H3" t="s">
        <v>20</v>
      </c>
      <c r="I3">
        <f>(25-I2)/30</f>
        <v>0.8</v>
      </c>
      <c r="J3">
        <f>500* 1.0151</f>
        <v>507.54999999999995</v>
      </c>
      <c r="K3" t="s">
        <v>21</v>
      </c>
      <c r="L3" t="s">
        <v>22</v>
      </c>
      <c r="N3">
        <f>E11/E10</f>
        <v>0.97631157577739325</v>
      </c>
      <c r="O3">
        <f>1-N3</f>
        <v>2.3688424222606752E-2</v>
      </c>
      <c r="Q3" t="s">
        <v>23</v>
      </c>
      <c r="AD3">
        <f>10/1.03</f>
        <v>9.7087378640776691</v>
      </c>
      <c r="AI3">
        <v>199</v>
      </c>
    </row>
    <row r="4" spans="1:36" x14ac:dyDescent="0.25">
      <c r="A4" s="15"/>
      <c r="B4" s="2" t="s">
        <v>24</v>
      </c>
      <c r="C4" s="3">
        <v>0.12</v>
      </c>
      <c r="E4" s="2" t="s">
        <v>25</v>
      </c>
      <c r="F4" s="86">
        <f>C3*C5/12/(1-(1/(1+C5/12))^C7)</f>
        <v>2224444.7684901734</v>
      </c>
      <c r="G4" s="2" t="s">
        <v>26</v>
      </c>
      <c r="H4" t="s">
        <v>27</v>
      </c>
      <c r="I4">
        <f>((I2-1) /30 )*C4/12</f>
        <v>0</v>
      </c>
      <c r="K4" t="s">
        <v>28</v>
      </c>
      <c r="L4" t="s">
        <v>29</v>
      </c>
      <c r="M4" s="7">
        <f>C11-N11</f>
        <v>-2255808.9364217022</v>
      </c>
      <c r="Q4" t="s">
        <v>30</v>
      </c>
      <c r="R4" s="9">
        <f>C3-Q1</f>
        <v>-1134772980.29124</v>
      </c>
      <c r="S4" t="s">
        <v>31</v>
      </c>
      <c r="T4" s="9">
        <f>(C3-T1)*T5</f>
        <v>0</v>
      </c>
      <c r="U4" t="e">
        <f>R7/C3</f>
        <v>#DIV/0!</v>
      </c>
      <c r="AI4">
        <v>-5</v>
      </c>
    </row>
    <row r="5" spans="1:36" x14ac:dyDescent="0.25">
      <c r="B5" s="2" t="s">
        <v>32</v>
      </c>
      <c r="C5" s="17">
        <v>0.12</v>
      </c>
      <c r="E5" s="2" t="s">
        <v>33</v>
      </c>
      <c r="F5" s="18"/>
      <c r="G5" s="2">
        <f>98139.08-97305.46</f>
        <v>833.61999999999534</v>
      </c>
      <c r="H5" t="s">
        <v>34</v>
      </c>
      <c r="K5" t="s">
        <v>35</v>
      </c>
      <c r="L5" t="s">
        <v>36</v>
      </c>
      <c r="M5" s="7">
        <f>M11+M4+C11</f>
        <v>-84057.759267282207</v>
      </c>
      <c r="Q5" s="19" t="s">
        <v>37</v>
      </c>
      <c r="R5" s="20"/>
      <c r="S5" s="21" t="s">
        <v>38</v>
      </c>
      <c r="T5" s="22">
        <f>R5+I4</f>
        <v>0</v>
      </c>
      <c r="U5" s="23">
        <f>C3*(U2/100 + I4)</f>
        <v>105000000</v>
      </c>
      <c r="V5" s="22"/>
      <c r="W5" s="22"/>
      <c r="Z5" s="24">
        <v>1.05</v>
      </c>
      <c r="AA5" s="25"/>
      <c r="AC5" t="e">
        <f>SUM(R10:R369)</f>
        <v>#DIV/0!</v>
      </c>
      <c r="AD5" s="10" t="e">
        <f>AC5/C3</f>
        <v>#DIV/0!</v>
      </c>
      <c r="AE5" t="s">
        <v>26</v>
      </c>
      <c r="AI5">
        <v>2</v>
      </c>
      <c r="AJ5">
        <f>AVERAGE(AI2:AI5)</f>
        <v>50</v>
      </c>
    </row>
    <row r="6" spans="1:36" x14ac:dyDescent="0.25">
      <c r="A6" s="1" t="s">
        <v>39</v>
      </c>
      <c r="B6" s="2" t="s">
        <v>40</v>
      </c>
      <c r="C6" s="17">
        <v>0.12</v>
      </c>
      <c r="D6">
        <f>B10*F3</f>
        <v>2339837.2551475284</v>
      </c>
      <c r="E6" s="2" t="s">
        <v>26</v>
      </c>
      <c r="F6" s="26">
        <v>1.9391692176921538E-2</v>
      </c>
      <c r="G6" s="2">
        <f>98823.37-98667.15</f>
        <v>156.22000000000116</v>
      </c>
      <c r="L6" t="s">
        <v>41</v>
      </c>
      <c r="M6" s="7">
        <v>105</v>
      </c>
      <c r="N6">
        <f>C3/(M6/100)</f>
        <v>95238095.238095239</v>
      </c>
      <c r="P6" s="27" t="e">
        <f>R6-T5</f>
        <v>#DIV/0!</v>
      </c>
      <c r="Q6" s="19" t="s">
        <v>41</v>
      </c>
      <c r="R6" s="26" t="e">
        <f>R7/R4</f>
        <v>#DIV/0!</v>
      </c>
      <c r="S6" s="19" t="s">
        <v>42</v>
      </c>
      <c r="T6" s="28" t="e">
        <f>100*R7/C3 -I4</f>
        <v>#DIV/0!</v>
      </c>
      <c r="U6" s="9" t="e">
        <f>U5-R7</f>
        <v>#DIV/0!</v>
      </c>
      <c r="V6" s="29"/>
      <c r="W6" s="29"/>
      <c r="Y6" s="30"/>
      <c r="Z6">
        <f>Z5*C3</f>
        <v>105000000</v>
      </c>
      <c r="AA6" s="31"/>
      <c r="AD6" s="10"/>
    </row>
    <row r="7" spans="1:36" x14ac:dyDescent="0.25">
      <c r="A7" s="32">
        <f>125311490+1109461494</f>
        <v>1234772984</v>
      </c>
      <c r="B7" s="2" t="s">
        <v>43</v>
      </c>
      <c r="C7">
        <v>60</v>
      </c>
      <c r="E7" s="2" t="s">
        <v>44</v>
      </c>
      <c r="F7" s="33">
        <f>2 * ( ((1+F6/12)^6) -1 )</f>
        <v>1.94702023709179E-2</v>
      </c>
      <c r="G7" s="2">
        <f>G5-G6</f>
        <v>677.39999999999418</v>
      </c>
      <c r="H7" s="1" t="s">
        <v>8</v>
      </c>
      <c r="I7" t="s">
        <v>45</v>
      </c>
      <c r="L7" t="s">
        <v>19</v>
      </c>
      <c r="M7" s="11">
        <f>C3*M6/100</f>
        <v>105000000</v>
      </c>
      <c r="Q7" s="34" t="s">
        <v>46</v>
      </c>
      <c r="R7" s="35" t="e">
        <f>SUM(R10:R359)</f>
        <v>#DIV/0!</v>
      </c>
      <c r="S7" s="30" t="e">
        <f>S9/C3/12</f>
        <v>#DIV/0!</v>
      </c>
      <c r="T7" s="1" t="s">
        <v>47</v>
      </c>
      <c r="U7" s="21" t="e">
        <f>(R5/R6)*R7</f>
        <v>#DIV/0!</v>
      </c>
      <c r="V7" s="1"/>
      <c r="W7" s="1"/>
      <c r="Z7" t="e">
        <f>SUM(R10:R363)</f>
        <v>#DIV/0!</v>
      </c>
      <c r="AD7" s="10"/>
    </row>
    <row r="8" spans="1:36" x14ac:dyDescent="0.25">
      <c r="B8" s="2" t="s">
        <v>40</v>
      </c>
      <c r="C8">
        <f>C6/12</f>
        <v>0.01</v>
      </c>
      <c r="D8" s="7" t="e">
        <f>SUM(D10:D363)</f>
        <v>#DIV/0!</v>
      </c>
      <c r="E8" s="2"/>
      <c r="F8" s="36">
        <v>1.9349000000000002E-2</v>
      </c>
      <c r="G8" s="2"/>
      <c r="H8" s="5"/>
      <c r="M8" s="11"/>
      <c r="N8" s="12" t="e">
        <f>SUM(N10:N363)</f>
        <v>#DIV/0!</v>
      </c>
      <c r="Q8" s="34"/>
      <c r="R8" s="37"/>
      <c r="S8" s="30" t="s">
        <v>48</v>
      </c>
      <c r="T8" s="1"/>
      <c r="U8" s="1"/>
      <c r="V8" s="1"/>
      <c r="W8" s="1"/>
      <c r="AD8" s="10"/>
    </row>
    <row r="9" spans="1:36" s="39" customFormat="1" ht="45" customHeight="1" x14ac:dyDescent="0.25">
      <c r="A9" s="38" t="s">
        <v>49</v>
      </c>
      <c r="B9" s="39" t="s">
        <v>2</v>
      </c>
      <c r="C9" s="39" t="s">
        <v>50</v>
      </c>
      <c r="D9" s="39" t="s">
        <v>51</v>
      </c>
      <c r="E9" s="12" t="s">
        <v>52</v>
      </c>
      <c r="F9" s="39" t="s">
        <v>51</v>
      </c>
      <c r="G9" s="39" t="s">
        <v>53</v>
      </c>
      <c r="H9" s="40" t="s">
        <v>54</v>
      </c>
      <c r="I9" s="39" t="s">
        <v>55</v>
      </c>
      <c r="J9" s="39" t="s">
        <v>56</v>
      </c>
      <c r="K9" s="39" t="s">
        <v>57</v>
      </c>
      <c r="L9" s="40" t="s">
        <v>58</v>
      </c>
      <c r="M9" s="41" t="s">
        <v>59</v>
      </c>
      <c r="N9" s="40" t="s">
        <v>60</v>
      </c>
      <c r="O9" s="40"/>
      <c r="P9" s="40" t="s">
        <v>61</v>
      </c>
      <c r="Q9" s="40" t="s">
        <v>62</v>
      </c>
      <c r="R9" s="40" t="s">
        <v>63</v>
      </c>
      <c r="S9" s="42" t="e">
        <f>SUM(S10:S363)/C3/12</f>
        <v>#DIV/0!</v>
      </c>
      <c r="T9" s="2" t="s">
        <v>64</v>
      </c>
      <c r="U9" s="2">
        <v>8</v>
      </c>
      <c r="V9" s="2">
        <v>15</v>
      </c>
      <c r="W9">
        <v>30</v>
      </c>
      <c r="X9" s="43"/>
    </row>
    <row r="10" spans="1:36" x14ac:dyDescent="0.25">
      <c r="A10" s="1">
        <v>1</v>
      </c>
      <c r="B10" s="12">
        <f>C3-C10</f>
        <v>98775555.23150982</v>
      </c>
      <c r="C10" s="7">
        <f>E10-D10</f>
        <v>1224444.7684901734</v>
      </c>
      <c r="D10" s="7">
        <f>C3*C5/12</f>
        <v>1000000</v>
      </c>
      <c r="E10" s="11">
        <f>$F$4</f>
        <v>2224444.7684901734</v>
      </c>
      <c r="F10">
        <f>C3*C1</f>
        <v>12000000</v>
      </c>
      <c r="G10" s="9">
        <f>F10+C10</f>
        <v>13224444.768490173</v>
      </c>
      <c r="H10">
        <f>B10/C3</f>
        <v>0.98775555231509815</v>
      </c>
      <c r="I10">
        <f t="shared" ref="I10:I73" si="0">B10/$C$3</f>
        <v>0.98775555231509815</v>
      </c>
      <c r="J10">
        <f>C10 + (C1-F1) *C3</f>
        <v>13224444.768490173</v>
      </c>
      <c r="K10">
        <f>C3*$F$1</f>
        <v>0</v>
      </c>
      <c r="L10" s="7">
        <f>(1-$F$3)*B10</f>
        <v>96435717.976362288</v>
      </c>
      <c r="M10" s="7">
        <f>C3*C1</f>
        <v>12000000</v>
      </c>
      <c r="N10" s="12">
        <f>C3-L10</f>
        <v>3564282.023637712</v>
      </c>
      <c r="O10" s="12"/>
      <c r="P10" s="45">
        <f>(C3-C10)*$F$3+C10</f>
        <v>3564282.0236377018</v>
      </c>
      <c r="Q10" s="7">
        <f>M10+N10</f>
        <v>15564282.023637712</v>
      </c>
      <c r="R10" s="7">
        <f>(Q10)/((1+$F$6/12)^(A10+$I$3))</f>
        <v>15519111.572750874</v>
      </c>
      <c r="S10" s="8">
        <f t="shared" ref="S10:S73" si="1">N10*A10</f>
        <v>3564282.023637712</v>
      </c>
      <c r="T10" s="46" t="s">
        <v>26</v>
      </c>
      <c r="U10" s="46" t="s">
        <v>10</v>
      </c>
      <c r="V10" s="46"/>
      <c r="W10" s="46"/>
      <c r="Y10" t="s">
        <v>49</v>
      </c>
      <c r="AA10" t="s">
        <v>65</v>
      </c>
      <c r="AB10" t="s">
        <v>66</v>
      </c>
      <c r="AC10" t="s">
        <v>67</v>
      </c>
    </row>
    <row r="11" spans="1:36" x14ac:dyDescent="0.25">
      <c r="A11" s="1">
        <v>2</v>
      </c>
      <c r="B11" s="12">
        <f>L10-C11</f>
        <v>95228323.978971496</v>
      </c>
      <c r="C11" s="7">
        <f>E11-D11</f>
        <v>1207393.9973907969</v>
      </c>
      <c r="D11" s="9">
        <f>L10*$C$6/12</f>
        <v>964357.17976362293</v>
      </c>
      <c r="E11" s="7">
        <f>$C$8*L10/(1-(1/(1+$C$8))^($C$7-A10))</f>
        <v>2171751.1771544199</v>
      </c>
      <c r="F11">
        <f>B10*$C$1</f>
        <v>11853066.627781179</v>
      </c>
      <c r="G11" s="9">
        <f>F11+C11</f>
        <v>13060460.625171976</v>
      </c>
      <c r="H11">
        <f t="shared" ref="H11:H74" si="2">B11/B10</f>
        <v>0.9640879644338689</v>
      </c>
      <c r="I11">
        <f t="shared" si="0"/>
        <v>0.95228323978971496</v>
      </c>
      <c r="J11" s="50">
        <f>C11 + ($C$1-$F$1) *B10</f>
        <v>13060460.625171976</v>
      </c>
      <c r="K11">
        <f t="shared" ref="K11:K74" si="3">E11-J11</f>
        <v>-10888709.448017556</v>
      </c>
      <c r="L11" s="7">
        <f>B11*(1-$F$3)</f>
        <v>92972515.042549789</v>
      </c>
      <c r="M11" s="7">
        <f t="shared" ref="M11:M74" si="4">($C$4/12)*L10</f>
        <v>964357.17976362293</v>
      </c>
      <c r="N11" s="9">
        <f>L10-L11</f>
        <v>3463202.933812499</v>
      </c>
      <c r="O11">
        <f t="shared" ref="O11:O17" si="5">C11+(C11-N11) +M11</f>
        <v>-84057.759267282323</v>
      </c>
      <c r="P11" s="45">
        <f>(L10-C11)*$F$3+C11</f>
        <v>3463202.9338125088</v>
      </c>
      <c r="Q11" s="7">
        <f t="shared" ref="Q11:Q74" si="6">M11+N11</f>
        <v>4427560.1135761216</v>
      </c>
      <c r="R11" s="7">
        <f>Q11/((1+$F$6/12)^(A11-1+$I$3))</f>
        <v>4414710.5078985142</v>
      </c>
      <c r="S11" s="8">
        <f t="shared" si="1"/>
        <v>6926405.8676249981</v>
      </c>
      <c r="T11" s="14">
        <v>0.03</v>
      </c>
      <c r="U11" s="47">
        <v>100</v>
      </c>
      <c r="V11" s="47">
        <v>100</v>
      </c>
      <c r="W11" s="47">
        <v>100</v>
      </c>
      <c r="Y11">
        <v>19</v>
      </c>
      <c r="Z11" t="s">
        <v>68</v>
      </c>
      <c r="AA11">
        <f>$C$3 *  (1 - (1 +$AC$11) ^ (Y11-$C$7))/ (1- ( 1 + $AC$11) ^ (-$C$7))</f>
        <v>99150927.088186398</v>
      </c>
      <c r="AB11">
        <f>C7-Y11</f>
        <v>41</v>
      </c>
      <c r="AC11">
        <f>C1</f>
        <v>0.12</v>
      </c>
      <c r="AJ11">
        <v>0.02</v>
      </c>
    </row>
    <row r="12" spans="1:36" x14ac:dyDescent="0.25">
      <c r="A12" s="1">
        <v>3</v>
      </c>
      <c r="B12" s="12">
        <f t="shared" ref="B12:B75" si="7">L11-C12</f>
        <v>91781934.379011244</v>
      </c>
      <c r="C12" s="7">
        <f t="shared" ref="C12:C75" si="8">E12-D12</f>
        <v>1190580.6635385426</v>
      </c>
      <c r="D12" s="9">
        <f>L11*$C$5/12</f>
        <v>929725.15042549791</v>
      </c>
      <c r="E12" s="7">
        <f t="shared" ref="E12:E17" si="9">$C$8*L11/(1-(1/(1+$C$8))^($C$7-A11))</f>
        <v>2120305.8139640405</v>
      </c>
      <c r="F12">
        <f>B11*$C$1</f>
        <v>11427398.877476579</v>
      </c>
      <c r="G12">
        <f t="shared" ref="G12:G73" si="10">F12+C12</f>
        <v>12617979.541015122</v>
      </c>
      <c r="H12">
        <f t="shared" si="2"/>
        <v>0.96380919608832671</v>
      </c>
      <c r="I12">
        <f t="shared" si="0"/>
        <v>0.91781934379011243</v>
      </c>
      <c r="J12">
        <f t="shared" ref="J12:J74" si="11">C12 + ($C$1-$F$1) *B11</f>
        <v>12617979.541015122</v>
      </c>
      <c r="K12">
        <f t="shared" si="3"/>
        <v>-10497673.727051081</v>
      </c>
      <c r="L12" s="7">
        <f t="shared" ref="L12:L75" si="12">B12*(1-$F$3)</f>
        <v>89607764.981469765</v>
      </c>
      <c r="M12" s="7">
        <f t="shared" si="4"/>
        <v>929725.15042549791</v>
      </c>
      <c r="N12" s="9">
        <f>L11-L12</f>
        <v>3364750.0610800236</v>
      </c>
      <c r="O12">
        <f t="shared" si="5"/>
        <v>-53863.583577440586</v>
      </c>
      <c r="P12" s="45">
        <f t="shared" ref="P12:P75" si="13">(L11-C12)*$F$3+C12</f>
        <v>3364750.0610800157</v>
      </c>
      <c r="Q12" s="7">
        <f>M12+N12</f>
        <v>4294475.2115055211</v>
      </c>
      <c r="R12" s="7">
        <f>Q12/((1+$F$6/12)^(A12-1+$I$3))</f>
        <v>4275103.3856421532</v>
      </c>
      <c r="S12" s="8">
        <f t="shared" si="1"/>
        <v>10094250.183240071</v>
      </c>
      <c r="T12" s="17">
        <v>3.0099999999999998E-2</v>
      </c>
      <c r="U12" s="48">
        <v>99.931979999999996</v>
      </c>
      <c r="V12">
        <v>99.954451000000006</v>
      </c>
      <c r="W12">
        <v>99.975313999999997</v>
      </c>
      <c r="Y12">
        <v>9</v>
      </c>
      <c r="Z12" t="s">
        <v>69</v>
      </c>
      <c r="AA12">
        <f>$C$3 *  (1 - (1 +$AC$11) ^ (Y12-$C$7))/ (1- ( 1 + $AC$11) ^ (-$C$7))</f>
        <v>99802243.495240778</v>
      </c>
      <c r="AJ12">
        <v>2.5000000000000001E-2</v>
      </c>
    </row>
    <row r="13" spans="1:36" x14ac:dyDescent="0.25">
      <c r="A13" s="1">
        <v>4</v>
      </c>
      <c r="B13" s="12">
        <f>L12-C13</f>
        <v>88433763.520923257</v>
      </c>
      <c r="C13" s="7">
        <f>E13-D13</f>
        <v>1174001.4605465028</v>
      </c>
      <c r="D13" s="9">
        <f>L12*$C$5/12</f>
        <v>896077.64981469756</v>
      </c>
      <c r="E13" s="7">
        <f t="shared" si="9"/>
        <v>2070079.1103612005</v>
      </c>
      <c r="F13">
        <f t="shared" ref="F13:F76" si="14">B12*$C$1</f>
        <v>11013832.125481348</v>
      </c>
      <c r="G13" s="9">
        <f>F13+C13</f>
        <v>12187833.586027851</v>
      </c>
      <c r="H13">
        <f t="shared" si="2"/>
        <v>0.96352037162060888</v>
      </c>
      <c r="I13">
        <f t="shared" si="0"/>
        <v>0.88433763520923259</v>
      </c>
      <c r="J13">
        <f t="shared" si="11"/>
        <v>12187833.586027851</v>
      </c>
      <c r="K13">
        <f t="shared" si="3"/>
        <v>-10117754.475666652</v>
      </c>
      <c r="L13" s="7">
        <f>B13*(1-$F$3)</f>
        <v>86338907.015037939</v>
      </c>
      <c r="M13" s="7">
        <f>($C$4/12)*L12</f>
        <v>896077.64981469768</v>
      </c>
      <c r="N13" s="9">
        <f t="shared" ref="N13:N75" si="15">L12-L13</f>
        <v>3268857.9664318264</v>
      </c>
      <c r="O13">
        <f t="shared" si="5"/>
        <v>-24777.395524122985</v>
      </c>
      <c r="P13" s="45">
        <f t="shared" si="13"/>
        <v>3268857.9664318189</v>
      </c>
      <c r="Q13" s="7">
        <f t="shared" si="6"/>
        <v>4164935.6162465243</v>
      </c>
      <c r="R13" s="7">
        <f t="shared" ref="R13:R75" si="16">Q13/((1+$F$6/12)^(A13-1+$I$3))</f>
        <v>4139458.8675074549</v>
      </c>
      <c r="S13" s="8">
        <f t="shared" si="1"/>
        <v>13075431.865727305</v>
      </c>
      <c r="V13" s="49"/>
      <c r="W13" s="49"/>
      <c r="AE13" t="s">
        <v>70</v>
      </c>
      <c r="AF13" t="s">
        <v>70</v>
      </c>
      <c r="AG13" t="s">
        <v>70</v>
      </c>
    </row>
    <row r="14" spans="1:36" x14ac:dyDescent="0.25">
      <c r="A14" s="1">
        <v>5</v>
      </c>
      <c r="B14" s="12">
        <f t="shared" si="7"/>
        <v>85181253.886967704</v>
      </c>
      <c r="C14" s="7">
        <f>E14-D14</f>
        <v>1157653.1280702287</v>
      </c>
      <c r="D14" s="9">
        <f>L13*$C$5/12</f>
        <v>863389.07015037944</v>
      </c>
      <c r="E14" s="7">
        <f t="shared" si="9"/>
        <v>2021042.1982206081</v>
      </c>
      <c r="F14">
        <f>B13*$C$1</f>
        <v>10612051.622510791</v>
      </c>
      <c r="G14">
        <f t="shared" si="10"/>
        <v>11769704.750581019</v>
      </c>
      <c r="H14">
        <f t="shared" si="2"/>
        <v>0.9632209519932281</v>
      </c>
      <c r="I14">
        <f t="shared" si="0"/>
        <v>0.85181253886967701</v>
      </c>
      <c r="J14">
        <f t="shared" si="11"/>
        <v>11769704.750581019</v>
      </c>
      <c r="K14">
        <f t="shared" si="3"/>
        <v>-9748662.5523604099</v>
      </c>
      <c r="L14" s="7">
        <f t="shared" si="12"/>
        <v>83163444.209079638</v>
      </c>
      <c r="M14" s="7">
        <f>($C$4/12)*L13</f>
        <v>863389.07015037944</v>
      </c>
      <c r="N14" s="9">
        <f>L13-L14</f>
        <v>3175462.8059583008</v>
      </c>
      <c r="O14">
        <f t="shared" si="5"/>
        <v>3232.5203325360781</v>
      </c>
      <c r="P14" s="45">
        <f t="shared" si="13"/>
        <v>3175462.8059582901</v>
      </c>
      <c r="Q14" s="7">
        <f>M14+N14</f>
        <v>4038851.8761086804</v>
      </c>
      <c r="R14" s="7">
        <f t="shared" si="16"/>
        <v>4007670.0846386482</v>
      </c>
      <c r="S14" s="8">
        <f t="shared" si="1"/>
        <v>15877314.029791504</v>
      </c>
      <c r="Y14" t="s">
        <v>71</v>
      </c>
      <c r="Z14" t="s">
        <v>72</v>
      </c>
      <c r="AA14" t="s">
        <v>73</v>
      </c>
      <c r="AB14" t="s">
        <v>74</v>
      </c>
      <c r="AC14" t="s">
        <v>64</v>
      </c>
      <c r="AD14" t="s">
        <v>49</v>
      </c>
      <c r="AE14" t="s">
        <v>75</v>
      </c>
      <c r="AF14" t="s">
        <v>76</v>
      </c>
      <c r="AG14" t="s">
        <v>77</v>
      </c>
      <c r="AH14" t="s">
        <v>78</v>
      </c>
    </row>
    <row r="15" spans="1:36" x14ac:dyDescent="0.25">
      <c r="A15" s="1">
        <v>6</v>
      </c>
      <c r="B15" s="12">
        <f>L14-C15</f>
        <v>82021911.757913068</v>
      </c>
      <c r="C15" s="7">
        <f>E15-D15</f>
        <v>1141532.4511665727</v>
      </c>
      <c r="D15" s="9">
        <f>L14*$C$5/12</f>
        <v>831634.44209079631</v>
      </c>
      <c r="E15" s="7">
        <f t="shared" si="9"/>
        <v>1973166.8932573691</v>
      </c>
      <c r="F15">
        <f t="shared" si="14"/>
        <v>10221750.466436123</v>
      </c>
      <c r="G15">
        <f t="shared" si="10"/>
        <v>11363282.917602696</v>
      </c>
      <c r="H15">
        <f t="shared" si="2"/>
        <v>0.96291035897115385</v>
      </c>
      <c r="I15">
        <f t="shared" si="0"/>
        <v>0.82021911757913069</v>
      </c>
      <c r="J15">
        <f t="shared" si="11"/>
        <v>11363282.917602696</v>
      </c>
      <c r="K15">
        <f t="shared" si="3"/>
        <v>-9390116.0243453272</v>
      </c>
      <c r="L15" s="7">
        <f t="shared" si="12"/>
        <v>80078941.916642413</v>
      </c>
      <c r="M15" s="7">
        <f>($C$4/12)*L14</f>
        <v>831634.44209079642</v>
      </c>
      <c r="N15" s="9">
        <f t="shared" si="15"/>
        <v>3084502.2924372256</v>
      </c>
      <c r="O15" s="50" t="e">
        <f>($C$4/1+N162)*L13</f>
        <v>#DIV/0!</v>
      </c>
      <c r="P15" s="45">
        <f t="shared" si="13"/>
        <v>3084502.292437234</v>
      </c>
      <c r="Q15" s="7">
        <f t="shared" si="6"/>
        <v>3916136.7345280219</v>
      </c>
      <c r="R15" s="7">
        <f t="shared" si="16"/>
        <v>3879632.9729480515</v>
      </c>
      <c r="S15" s="8">
        <f t="shared" si="1"/>
        <v>18507013.754623353</v>
      </c>
      <c r="T15" s="37" t="s">
        <v>79</v>
      </c>
      <c r="U15" s="51">
        <f>(U11-U12)/1</f>
        <v>6.8020000000004188E-2</v>
      </c>
      <c r="V15" s="51">
        <f>V11-V12</f>
        <v>4.5548999999994066E-2</v>
      </c>
      <c r="W15" s="51">
        <f>(W11-W12)/(10000* (T12-T11))</f>
        <v>2.4686000000002799E-2</v>
      </c>
      <c r="Y15">
        <v>82601215532.443359</v>
      </c>
      <c r="Z15">
        <v>354</v>
      </c>
      <c r="AA15" s="14" t="s">
        <v>80</v>
      </c>
      <c r="AB15" s="52">
        <v>3.2099999999999997E-2</v>
      </c>
      <c r="AC15" s="52">
        <v>0.08</v>
      </c>
      <c r="AD15">
        <v>1</v>
      </c>
    </row>
    <row r="16" spans="1:36" x14ac:dyDescent="0.25">
      <c r="A16" s="1">
        <v>7</v>
      </c>
      <c r="B16" s="12">
        <f>L15-C16</f>
        <v>78953305.656980947</v>
      </c>
      <c r="C16" s="7">
        <f t="shared" si="8"/>
        <v>1125636.2596614608</v>
      </c>
      <c r="D16" s="9">
        <f t="shared" ref="D16:D79" si="17">L15*$C$5/12</f>
        <v>800789.4191664242</v>
      </c>
      <c r="E16" s="7">
        <f t="shared" si="9"/>
        <v>1926425.6788278851</v>
      </c>
      <c r="F16">
        <f>B15*$C$1</f>
        <v>9842629.4109495673</v>
      </c>
      <c r="G16">
        <f t="shared" si="10"/>
        <v>10968265.670611028</v>
      </c>
      <c r="H16">
        <f t="shared" si="2"/>
        <v>0.9625879714924338</v>
      </c>
      <c r="I16">
        <f t="shared" si="0"/>
        <v>0.78953305656980943</v>
      </c>
      <c r="J16">
        <f t="shared" si="11"/>
        <v>10968265.670611028</v>
      </c>
      <c r="K16">
        <f t="shared" si="3"/>
        <v>-9041839.9917831421</v>
      </c>
      <c r="L16" s="7">
        <f t="shared" si="12"/>
        <v>77083026.258801252</v>
      </c>
      <c r="M16" s="7">
        <f t="shared" si="4"/>
        <v>800789.4191664242</v>
      </c>
      <c r="N16" s="9">
        <f t="shared" si="15"/>
        <v>2995915.6578411609</v>
      </c>
      <c r="O16">
        <f t="shared" si="5"/>
        <v>56146.280648184824</v>
      </c>
      <c r="P16" s="45">
        <f t="shared" si="13"/>
        <v>2995915.6578411628</v>
      </c>
      <c r="Q16" s="7">
        <f t="shared" si="6"/>
        <v>3796705.0770075852</v>
      </c>
      <c r="R16" s="7">
        <f t="shared" si="16"/>
        <v>3755246.200630398</v>
      </c>
      <c r="S16" s="8">
        <f t="shared" si="1"/>
        <v>20971409.604888126</v>
      </c>
      <c r="T16" s="53"/>
      <c r="V16" s="51"/>
    </row>
    <row r="17" spans="1:33" ht="20.100000000000001" customHeight="1" x14ac:dyDescent="0.25">
      <c r="A17" s="1">
        <v>8</v>
      </c>
      <c r="B17" s="12">
        <f t="shared" si="7"/>
        <v>75973064.831274778</v>
      </c>
      <c r="C17" s="7">
        <f t="shared" si="8"/>
        <v>1109961.4275264747</v>
      </c>
      <c r="D17" s="9">
        <f t="shared" si="17"/>
        <v>770830.2625880125</v>
      </c>
      <c r="E17" s="7">
        <f t="shared" si="9"/>
        <v>1880791.6901144872</v>
      </c>
      <c r="F17">
        <f t="shared" si="14"/>
        <v>9474396.6788377129</v>
      </c>
      <c r="G17">
        <f t="shared" si="10"/>
        <v>10584358.106364187</v>
      </c>
      <c r="H17">
        <f t="shared" si="2"/>
        <v>0.96225312162793963</v>
      </c>
      <c r="I17">
        <f t="shared" si="0"/>
        <v>0.75973064831274773</v>
      </c>
      <c r="J17">
        <f t="shared" si="11"/>
        <v>10584358.106364187</v>
      </c>
      <c r="K17">
        <f t="shared" si="3"/>
        <v>-8703566.4162496999</v>
      </c>
      <c r="L17" s="7">
        <f t="shared" si="12"/>
        <v>74173382.642059937</v>
      </c>
      <c r="M17" s="7">
        <f t="shared" si="4"/>
        <v>770830.2625880125</v>
      </c>
      <c r="N17" s="9">
        <f t="shared" si="15"/>
        <v>2909643.6167413145</v>
      </c>
      <c r="O17">
        <f t="shared" si="5"/>
        <v>81109.500899647363</v>
      </c>
      <c r="P17" s="45">
        <f t="shared" si="13"/>
        <v>2909643.6167413173</v>
      </c>
      <c r="Q17" s="7">
        <f t="shared" si="6"/>
        <v>3680473.879329327</v>
      </c>
      <c r="R17" s="7">
        <f t="shared" si="16"/>
        <v>3634411.0975333941</v>
      </c>
      <c r="S17" s="8">
        <f t="shared" si="1"/>
        <v>23277148.933930516</v>
      </c>
      <c r="T17" s="53"/>
      <c r="V17" s="51"/>
      <c r="X17" s="54" t="s">
        <v>81</v>
      </c>
      <c r="Y17" s="55" t="s">
        <v>82</v>
      </c>
      <c r="Z17" s="2" t="s">
        <v>83</v>
      </c>
      <c r="AA17" s="2" t="s">
        <v>84</v>
      </c>
      <c r="AB17" s="2" t="s">
        <v>85</v>
      </c>
    </row>
    <row r="18" spans="1:33" ht="20.100000000000001" customHeight="1" x14ac:dyDescent="0.25">
      <c r="A18" s="1">
        <v>9</v>
      </c>
      <c r="B18" s="12">
        <f t="shared" si="7"/>
        <v>73078877.769795835</v>
      </c>
      <c r="C18" s="7">
        <f t="shared" si="8"/>
        <v>1094504.8722641026</v>
      </c>
      <c r="D18" s="9">
        <f t="shared" si="17"/>
        <v>741733.82642059925</v>
      </c>
      <c r="E18" s="7">
        <f t="shared" ref="E18:E76" si="18">$C$8*L17/(1-(1/(1+$C$8))^($C$7-A17))</f>
        <v>1836238.6986847017</v>
      </c>
      <c r="F18">
        <f t="shared" si="14"/>
        <v>9116767.7797529735</v>
      </c>
      <c r="G18">
        <f t="shared" si="10"/>
        <v>10211272.652017076</v>
      </c>
      <c r="H18">
        <f t="shared" si="2"/>
        <v>0.96190509007492964</v>
      </c>
      <c r="I18">
        <f t="shared" si="0"/>
        <v>0.73078877769795836</v>
      </c>
      <c r="J18">
        <f t="shared" si="11"/>
        <v>10211272.652017076</v>
      </c>
      <c r="K18">
        <f t="shared" si="3"/>
        <v>-8375033.9533323739</v>
      </c>
      <c r="L18" s="7">
        <f t="shared" si="12"/>
        <v>71347754.311472878</v>
      </c>
      <c r="M18" s="7">
        <f t="shared" si="4"/>
        <v>741733.82642059936</v>
      </c>
      <c r="N18" s="9">
        <f t="shared" si="15"/>
        <v>2825628.3305870593</v>
      </c>
      <c r="O18">
        <f t="shared" ref="O18:O81" si="19">C18+(C18-N18) +M18</f>
        <v>105115.24036174524</v>
      </c>
      <c r="P18" s="45">
        <f t="shared" si="13"/>
        <v>2825628.3305870523</v>
      </c>
      <c r="Q18" s="7">
        <f t="shared" si="6"/>
        <v>3567362.1570076589</v>
      </c>
      <c r="R18" s="7">
        <f t="shared" si="16"/>
        <v>3517031.5863377685</v>
      </c>
      <c r="S18" s="8">
        <f t="shared" si="1"/>
        <v>25430654.975283533</v>
      </c>
      <c r="T18" s="53" t="s">
        <v>86</v>
      </c>
      <c r="U18" s="56">
        <f>(U11-U12)/U11/(1/100)</f>
        <v>6.8020000000004188E-2</v>
      </c>
      <c r="V18" s="56">
        <f>((V11-V12)/100)/0.01</f>
        <v>4.5548999999994066E-2</v>
      </c>
      <c r="W18" s="57">
        <f>((W11-W12)/100)/0.01</f>
        <v>2.468600000000265E-2</v>
      </c>
      <c r="X18">
        <v>0.02</v>
      </c>
      <c r="Y18">
        <f>(X18/12) / ( 1-(1 + ( X18/12))^(-$Z$15))</f>
        <v>3.7419513811784051E-3</v>
      </c>
      <c r="Z18">
        <f>$Y$15*(X18/12) / (1- (1/(1+X18/12)) ^ $Z$15)</f>
        <v>309089732.54864699</v>
      </c>
      <c r="AA18">
        <f>$Y$15*(X18/12) *((1+X18/12) ^ (-$Z$15 +$AD$15-1) /(1-(1+X18/12)^(-$Z$15)))</f>
        <v>171421039.99456927</v>
      </c>
      <c r="AB18">
        <f>AA18/Z18</f>
        <v>0.55459959339668352</v>
      </c>
    </row>
    <row r="19" spans="1:33" s="74" customFormat="1" x14ac:dyDescent="0.25">
      <c r="A19" s="70">
        <v>10</v>
      </c>
      <c r="B19" s="71">
        <f t="shared" si="7"/>
        <v>70268490.757171318</v>
      </c>
      <c r="C19" s="72">
        <f t="shared" si="8"/>
        <v>1079263.5543015625</v>
      </c>
      <c r="D19" s="73">
        <f>L18*$C$5/12</f>
        <v>713477.54311472876</v>
      </c>
      <c r="E19" s="72">
        <f t="shared" si="18"/>
        <v>1792741.0974162912</v>
      </c>
      <c r="F19" s="74">
        <f t="shared" si="14"/>
        <v>8769465.3323755004</v>
      </c>
      <c r="G19" s="74">
        <f t="shared" si="10"/>
        <v>9848728.8866770621</v>
      </c>
      <c r="H19" s="74">
        <f t="shared" si="2"/>
        <v>0.96154310112044339</v>
      </c>
      <c r="I19" s="74">
        <f t="shared" si="0"/>
        <v>0.7026849075717132</v>
      </c>
      <c r="J19" s="74">
        <f t="shared" si="11"/>
        <v>9848728.8866770621</v>
      </c>
      <c r="K19" s="74">
        <f t="shared" si="3"/>
        <v>-8055987.7892607711</v>
      </c>
      <c r="L19" s="7">
        <f t="shared" si="12"/>
        <v>68603940.938633129</v>
      </c>
      <c r="M19" s="72">
        <f t="shared" si="4"/>
        <v>713477.54311472876</v>
      </c>
      <c r="N19" s="9">
        <f t="shared" si="15"/>
        <v>2743813.3728397489</v>
      </c>
      <c r="O19" s="74">
        <f t="shared" si="19"/>
        <v>128191.27887810487</v>
      </c>
      <c r="P19" s="45">
        <f t="shared" si="13"/>
        <v>2743813.3728397582</v>
      </c>
      <c r="Q19" s="72">
        <f t="shared" si="6"/>
        <v>3457290.9159544776</v>
      </c>
      <c r="R19" s="72">
        <f t="shared" si="16"/>
        <v>3403014.1155001963</v>
      </c>
      <c r="S19" s="76">
        <f t="shared" si="1"/>
        <v>27438133.728397489</v>
      </c>
      <c r="T19" s="255" t="s">
        <v>87</v>
      </c>
      <c r="X19" s="74">
        <v>3.8690000000000002E-2</v>
      </c>
      <c r="Y19" s="74">
        <f>(X19/12) / ( 1-(1 + ( X19/12))^(-$Z$15))</f>
        <v>4.7412325904522415E-3</v>
      </c>
      <c r="Z19" s="72">
        <f>$Y$15*(X19/12) / (1- (1/(1+X19/12)) ^ $Z$15)</f>
        <v>391631575.09338671</v>
      </c>
      <c r="AA19" s="77">
        <f>$Y$15*(X19/12) *((1+X19/12) ^ (-$Z$15 +$AD$15-1) /(1-(1+X19/12)^(-$Z$15)))</f>
        <v>125311489.34753756</v>
      </c>
      <c r="AB19" s="74">
        <f>AA19/Z19</f>
        <v>0.3199728962549977</v>
      </c>
    </row>
    <row r="20" spans="1:33" x14ac:dyDescent="0.25">
      <c r="A20" s="1">
        <v>11</v>
      </c>
      <c r="B20" s="12">
        <f t="shared" si="7"/>
        <v>67539706.46224007</v>
      </c>
      <c r="C20" s="7">
        <f t="shared" si="8"/>
        <v>1064234.4763930617</v>
      </c>
      <c r="D20" s="9">
        <f t="shared" si="17"/>
        <v>686039.40938633133</v>
      </c>
      <c r="E20" s="7">
        <f t="shared" si="18"/>
        <v>1750273.8857793929</v>
      </c>
      <c r="F20">
        <f t="shared" si="14"/>
        <v>8432218.8908605576</v>
      </c>
      <c r="G20">
        <f t="shared" si="10"/>
        <v>9496453.3672536202</v>
      </c>
      <c r="H20">
        <f t="shared" si="2"/>
        <v>0.96116631700030131</v>
      </c>
      <c r="I20">
        <f t="shared" si="0"/>
        <v>0.67539706462240068</v>
      </c>
      <c r="J20">
        <f t="shared" si="11"/>
        <v>9496453.3672536202</v>
      </c>
      <c r="K20">
        <f t="shared" si="3"/>
        <v>-7746179.4814742273</v>
      </c>
      <c r="L20" s="7">
        <f t="shared" si="12"/>
        <v>65939797.243692189</v>
      </c>
      <c r="M20" s="7">
        <f t="shared" si="4"/>
        <v>686039.40938633133</v>
      </c>
      <c r="N20" s="9">
        <f t="shared" si="15"/>
        <v>2664143.6949409395</v>
      </c>
      <c r="O20">
        <f t="shared" si="19"/>
        <v>150364.66723151517</v>
      </c>
      <c r="P20" s="45">
        <f t="shared" si="13"/>
        <v>2664143.6949409391</v>
      </c>
      <c r="Q20" s="7">
        <f t="shared" si="6"/>
        <v>3350183.1043272708</v>
      </c>
      <c r="R20" s="7">
        <f t="shared" si="16"/>
        <v>3292267.5939146671</v>
      </c>
      <c r="S20" s="8">
        <f t="shared" si="1"/>
        <v>29305580.644350335</v>
      </c>
      <c r="T20" s="255"/>
      <c r="X20">
        <v>0.04</v>
      </c>
      <c r="Y20">
        <f>(X20/12) / ( 1-(1 + ( X20/12))^(-$Z$15))</f>
        <v>4.8161365641220012E-3</v>
      </c>
      <c r="Z20">
        <f>$Y$15*(X20/12) / (1- (1/(1+X20/12)) ^ $Z$15)</f>
        <v>397818734.36672676</v>
      </c>
      <c r="AA20" s="58">
        <f>$Y$15*(X20/12) *(1+X20/12) ^ (-$Z$15 +$AD$15-1) /(1-(1+X20/12)^(-$Z$15))</f>
        <v>122481349.25857808</v>
      </c>
      <c r="AB20">
        <f>AA20/Z20</f>
        <v>0.30788230587871057</v>
      </c>
    </row>
    <row r="21" spans="1:33" x14ac:dyDescent="0.25">
      <c r="A21" s="1">
        <v>12</v>
      </c>
      <c r="B21" s="12">
        <f t="shared" si="7"/>
        <v>64890382.560661808</v>
      </c>
      <c r="C21" s="7">
        <f t="shared" si="8"/>
        <v>1049414.6830303785</v>
      </c>
      <c r="D21" s="9">
        <f t="shared" si="17"/>
        <v>659397.9724369219</v>
      </c>
      <c r="E21" s="7">
        <f t="shared" si="18"/>
        <v>1708812.6554673004</v>
      </c>
      <c r="F21">
        <f t="shared" si="14"/>
        <v>8104764.7754688077</v>
      </c>
      <c r="G21">
        <f t="shared" si="10"/>
        <v>9154179.4584991857</v>
      </c>
      <c r="H21">
        <f t="shared" si="2"/>
        <v>0.96077383156736929</v>
      </c>
      <c r="I21">
        <f t="shared" si="0"/>
        <v>0.64890382560661808</v>
      </c>
      <c r="J21">
        <f t="shared" si="11"/>
        <v>9154179.4584991857</v>
      </c>
      <c r="K21">
        <f t="shared" si="3"/>
        <v>-7445366.8030318851</v>
      </c>
      <c r="L21" s="7">
        <f t="shared" si="12"/>
        <v>63353231.65059761</v>
      </c>
      <c r="M21" s="7">
        <f t="shared" si="4"/>
        <v>659397.9724369219</v>
      </c>
      <c r="N21" s="9">
        <f t="shared" si="15"/>
        <v>2586565.5930945799</v>
      </c>
      <c r="O21">
        <f t="shared" si="19"/>
        <v>171661.74540309911</v>
      </c>
      <c r="P21" s="45">
        <f t="shared" si="13"/>
        <v>2586565.5930945785</v>
      </c>
      <c r="Q21" s="7">
        <f t="shared" si="6"/>
        <v>3245963.5655315015</v>
      </c>
      <c r="R21" s="7">
        <f t="shared" si="16"/>
        <v>3184703.3272479395</v>
      </c>
      <c r="S21" s="8">
        <f t="shared" si="1"/>
        <v>31038787.117134959</v>
      </c>
      <c r="T21" s="255" t="s">
        <v>88</v>
      </c>
      <c r="U21" s="59">
        <f>((U11-U12) /100) /( 1/100)</f>
        <v>6.8020000000004188E-2</v>
      </c>
      <c r="V21" s="60">
        <f>((V11-V12) /100) /( 1/100)</f>
        <v>4.5548999999994066E-2</v>
      </c>
      <c r="W21" s="60">
        <f>((W11-W12) /100) /( 1/100)</f>
        <v>2.468600000000265E-2</v>
      </c>
      <c r="X21">
        <v>0.05</v>
      </c>
      <c r="Y21">
        <f>(X21/12) / ( 1-(1 + ( X21/12))^(-$Z$15))</f>
        <v>5.4076096538155389E-3</v>
      </c>
      <c r="Z21">
        <f>$Y$15*(X21/12) / (1- (1/(1+X21/12)) ^ $Z$15)</f>
        <v>446675130.53014064</v>
      </c>
      <c r="AA21" s="58">
        <f>$Y$15*(X21/12) *(1+X21/12) ^ (-$Z$15 +$AD$15-1) /(1-(1+X21/12)^(-$Z$15))</f>
        <v>102503399.14495808</v>
      </c>
      <c r="AB21">
        <f>AA21/Z21</f>
        <v>0.2294808735451668</v>
      </c>
    </row>
    <row r="22" spans="1:33" x14ac:dyDescent="0.25">
      <c r="A22" s="1">
        <v>13</v>
      </c>
      <c r="B22" s="12">
        <f t="shared" si="7"/>
        <v>62318430.390735954</v>
      </c>
      <c r="C22" s="7">
        <f t="shared" si="8"/>
        <v>1034801.2598616556</v>
      </c>
      <c r="D22" s="9">
        <f t="shared" si="17"/>
        <v>633532.31650597614</v>
      </c>
      <c r="E22" s="7">
        <f t="shared" si="18"/>
        <v>1668333.5763676318</v>
      </c>
      <c r="F22">
        <f t="shared" si="14"/>
        <v>7786845.9072794169</v>
      </c>
      <c r="G22">
        <f t="shared" si="10"/>
        <v>8821647.1671410725</v>
      </c>
      <c r="H22">
        <f t="shared" si="2"/>
        <v>0.96036466316835933</v>
      </c>
      <c r="I22">
        <f t="shared" si="0"/>
        <v>0.62318430390735957</v>
      </c>
      <c r="J22">
        <f t="shared" si="11"/>
        <v>8821647.1671410725</v>
      </c>
      <c r="K22">
        <f t="shared" si="3"/>
        <v>-7153313.5907734409</v>
      </c>
      <c r="L22" s="7">
        <f t="shared" si="12"/>
        <v>60842204.974753208</v>
      </c>
      <c r="M22" s="7">
        <f t="shared" si="4"/>
        <v>633532.31650597614</v>
      </c>
      <c r="N22" s="9">
        <f t="shared" si="15"/>
        <v>2511026.6758444011</v>
      </c>
      <c r="O22">
        <f t="shared" si="19"/>
        <v>192108.1603848862</v>
      </c>
      <c r="P22" s="45">
        <f t="shared" si="13"/>
        <v>2511026.6758443979</v>
      </c>
      <c r="Q22" s="7">
        <f t="shared" si="6"/>
        <v>3144558.9923503771</v>
      </c>
      <c r="R22" s="7">
        <f t="shared" si="16"/>
        <v>3080234.955907044</v>
      </c>
      <c r="S22" s="8">
        <f t="shared" si="1"/>
        <v>32643346.785977215</v>
      </c>
      <c r="T22" s="255" t="s">
        <v>89</v>
      </c>
      <c r="X22">
        <v>0.06</v>
      </c>
      <c r="Y22">
        <f>(X22/12) / ( 1-(1 + ( X22/12))^(-$Z$15))</f>
        <v>6.0319878846160123E-3</v>
      </c>
      <c r="Z22">
        <f>$Y$15*(X22/12) / (1- (1/(1+X22/12)) ^ $Z$15)</f>
        <v>498249531.34625345</v>
      </c>
      <c r="AA22" s="58">
        <f>$Y$15*(X22/12) *(1+X22/12) ^ (-$Z$15 +$AD$15-1) /(1-(1+X22/12)^(-$Z$15))</f>
        <v>85243453.684037551</v>
      </c>
      <c r="AB22">
        <f>AA22/Z22</f>
        <v>0.17108586826707617</v>
      </c>
    </row>
    <row r="23" spans="1:33" x14ac:dyDescent="0.25">
      <c r="A23" s="1">
        <v>14</v>
      </c>
      <c r="B23" s="12">
        <f t="shared" si="7"/>
        <v>59821813.641634926</v>
      </c>
      <c r="C23" s="7">
        <f t="shared" si="8"/>
        <v>1020391.3331182849</v>
      </c>
      <c r="D23" s="9">
        <f t="shared" si="17"/>
        <v>608422.04974753212</v>
      </c>
      <c r="E23" s="7">
        <f t="shared" si="18"/>
        <v>1628813.3828658171</v>
      </c>
      <c r="F23">
        <f t="shared" si="14"/>
        <v>7478211.6468883138</v>
      </c>
      <c r="G23">
        <f t="shared" si="10"/>
        <v>8498602.9800065979</v>
      </c>
      <c r="H23">
        <f t="shared" si="2"/>
        <v>0.95993774661127906</v>
      </c>
      <c r="I23">
        <f t="shared" si="0"/>
        <v>0.59821813641634924</v>
      </c>
      <c r="J23">
        <f t="shared" si="11"/>
        <v>8498602.9800065979</v>
      </c>
      <c r="K23">
        <f t="shared" si="3"/>
        <v>-6869789.5971407807</v>
      </c>
      <c r="L23" s="7">
        <f t="shared" si="12"/>
        <v>58404729.142326154</v>
      </c>
      <c r="M23" s="7">
        <f t="shared" si="4"/>
        <v>608422.04974753212</v>
      </c>
      <c r="N23" s="9">
        <f t="shared" si="15"/>
        <v>2437475.8324270546</v>
      </c>
      <c r="O23">
        <f t="shared" si="19"/>
        <v>211728.88355704746</v>
      </c>
      <c r="P23" s="45">
        <f t="shared" si="13"/>
        <v>2437475.832427057</v>
      </c>
      <c r="Q23" s="7">
        <f t="shared" si="6"/>
        <v>3045897.8821745869</v>
      </c>
      <c r="R23" s="7">
        <f t="shared" si="16"/>
        <v>2978778.3945967485</v>
      </c>
      <c r="S23" s="8">
        <f t="shared" si="1"/>
        <v>34124661.653978765</v>
      </c>
      <c r="T23" s="255"/>
      <c r="Z23" t="s">
        <v>60</v>
      </c>
      <c r="AA23" s="58" t="e">
        <f>Y19*(X23/12) *(1+X23/12) ^ (-$Z$15 +$AD$15-1) /(1-(1+X23/12)^(-$Z$15))</f>
        <v>#DIV/0!</v>
      </c>
      <c r="AC23" t="s">
        <v>60</v>
      </c>
      <c r="AD23" t="s">
        <v>90</v>
      </c>
      <c r="AF23" t="s">
        <v>60</v>
      </c>
      <c r="AG23" t="s">
        <v>90</v>
      </c>
    </row>
    <row r="24" spans="1:33" x14ac:dyDescent="0.25">
      <c r="A24" s="1">
        <v>15</v>
      </c>
      <c r="B24" s="12">
        <f t="shared" si="7"/>
        <v>57398547.073276386</v>
      </c>
      <c r="C24" s="7">
        <f t="shared" si="8"/>
        <v>1006182.0690497704</v>
      </c>
      <c r="D24" s="9">
        <f t="shared" si="17"/>
        <v>584047.29142326151</v>
      </c>
      <c r="E24" s="7">
        <f t="shared" si="18"/>
        <v>1590229.3604730319</v>
      </c>
      <c r="F24">
        <f t="shared" si="14"/>
        <v>7178617.636996191</v>
      </c>
      <c r="G24">
        <f t="shared" si="10"/>
        <v>8184799.706045961</v>
      </c>
      <c r="H24">
        <f t="shared" si="2"/>
        <v>0.95949192408516359</v>
      </c>
      <c r="I24">
        <f t="shared" si="0"/>
        <v>0.57398547073276385</v>
      </c>
      <c r="J24">
        <f t="shared" si="11"/>
        <v>8184799.706045961</v>
      </c>
      <c r="K24">
        <f t="shared" si="3"/>
        <v>-6594570.3455729289</v>
      </c>
      <c r="L24" s="7">
        <f t="shared" si="12"/>
        <v>56038865.940443352</v>
      </c>
      <c r="M24" s="7">
        <f t="shared" si="4"/>
        <v>584047.29142326151</v>
      </c>
      <c r="N24" s="9">
        <f t="shared" si="15"/>
        <v>2365863.2018828019</v>
      </c>
      <c r="O24">
        <f t="shared" si="19"/>
        <v>230548.2276400004</v>
      </c>
      <c r="P24" s="45">
        <f t="shared" si="13"/>
        <v>2365863.2018828047</v>
      </c>
      <c r="Q24" s="7">
        <f t="shared" si="6"/>
        <v>2949910.4933060636</v>
      </c>
      <c r="R24" s="7">
        <f t="shared" si="16"/>
        <v>2880251.7734267465</v>
      </c>
      <c r="S24" s="8">
        <f t="shared" si="1"/>
        <v>35487948.028242029</v>
      </c>
      <c r="T24" s="255"/>
      <c r="X24" s="61" t="s">
        <v>49</v>
      </c>
      <c r="Y24" s="37">
        <v>100000</v>
      </c>
      <c r="Z24" s="37">
        <f>SUM(Z26:Z36)/Y15</f>
        <v>6.4139582711060346E-8</v>
      </c>
      <c r="AB24">
        <v>100000</v>
      </c>
      <c r="AE24">
        <v>100000</v>
      </c>
    </row>
    <row r="25" spans="1:33" x14ac:dyDescent="0.25">
      <c r="A25" s="1">
        <v>16</v>
      </c>
      <c r="B25" s="12">
        <f t="shared" si="7"/>
        <v>55046695.26707688</v>
      </c>
      <c r="C25" s="7">
        <f t="shared" si="8"/>
        <v>992170.67336646898</v>
      </c>
      <c r="D25" s="9">
        <f t="shared" si="17"/>
        <v>560388.65940443345</v>
      </c>
      <c r="E25" s="7">
        <f t="shared" si="18"/>
        <v>1552559.3327709024</v>
      </c>
      <c r="F25">
        <f t="shared" si="14"/>
        <v>6887825.6487931656</v>
      </c>
      <c r="G25">
        <f t="shared" si="10"/>
        <v>7879996.3221596349</v>
      </c>
      <c r="H25">
        <f t="shared" si="2"/>
        <v>0.95902593486909915</v>
      </c>
      <c r="I25">
        <f t="shared" si="0"/>
        <v>0.55046695267076884</v>
      </c>
      <c r="J25">
        <f t="shared" si="11"/>
        <v>7879996.3221596349</v>
      </c>
      <c r="K25">
        <f t="shared" si="3"/>
        <v>-6327436.9893887322</v>
      </c>
      <c r="L25" s="7">
        <f t="shared" si="12"/>
        <v>53742725.797537804</v>
      </c>
      <c r="M25" s="7">
        <f t="shared" si="4"/>
        <v>560388.65940443357</v>
      </c>
      <c r="N25" s="9">
        <f t="shared" si="15"/>
        <v>2296140.1429055482</v>
      </c>
      <c r="O25">
        <f t="shared" si="19"/>
        <v>248589.8632318232</v>
      </c>
      <c r="P25" s="45">
        <f t="shared" si="13"/>
        <v>2296140.1429055454</v>
      </c>
      <c r="Q25" s="7">
        <f t="shared" si="6"/>
        <v>2856528.8023099815</v>
      </c>
      <c r="R25">
        <f t="shared" si="16"/>
        <v>2784575.3805289031</v>
      </c>
      <c r="S25" s="8">
        <f t="shared" si="1"/>
        <v>36738242.286488771</v>
      </c>
      <c r="X25">
        <v>1</v>
      </c>
      <c r="Y25">
        <v>180</v>
      </c>
      <c r="Z25">
        <f t="shared" ref="Z25:Z36" si="20" xml:space="preserve"> ($Y$24*$Y$26/12)*( 1+($Y$26/12))^(-$Y$25+X25-1) / (1-(1+($Y$26/12))^(-$Y$25))</f>
        <v>476.84203389103612</v>
      </c>
      <c r="AA25" s="58">
        <f t="shared" ref="AA25:AA36" si="21">$Z$18-Z25</f>
        <v>309089255.70661312</v>
      </c>
      <c r="AB25">
        <v>180</v>
      </c>
      <c r="AE25">
        <v>180</v>
      </c>
    </row>
    <row r="26" spans="1:33" x14ac:dyDescent="0.25">
      <c r="A26" s="1">
        <v>17</v>
      </c>
      <c r="B26" s="12">
        <f t="shared" si="7"/>
        <v>52764371.406847723</v>
      </c>
      <c r="C26" s="7">
        <f t="shared" si="8"/>
        <v>978354.39069008024</v>
      </c>
      <c r="D26" s="9">
        <f t="shared" si="17"/>
        <v>537427.25797537796</v>
      </c>
      <c r="E26" s="7">
        <f t="shared" si="18"/>
        <v>1515781.6486654582</v>
      </c>
      <c r="F26">
        <f t="shared" si="14"/>
        <v>6605603.4320492251</v>
      </c>
      <c r="G26">
        <f t="shared" si="10"/>
        <v>7583957.822739305</v>
      </c>
      <c r="H26">
        <f t="shared" si="2"/>
        <v>0.95853840363793463</v>
      </c>
      <c r="I26">
        <f t="shared" si="0"/>
        <v>0.52764371406847721</v>
      </c>
      <c r="J26">
        <f t="shared" si="11"/>
        <v>7583957.822739305</v>
      </c>
      <c r="K26">
        <f t="shared" si="3"/>
        <v>-6068176.174073847</v>
      </c>
      <c r="L26" s="7">
        <f t="shared" si="12"/>
        <v>51514466.593123131</v>
      </c>
      <c r="M26" s="7">
        <f t="shared" si="4"/>
        <v>537427.25797537807</v>
      </c>
      <c r="N26" s="9">
        <f t="shared" si="15"/>
        <v>2228259.2044146731</v>
      </c>
      <c r="O26">
        <f t="shared" si="19"/>
        <v>265876.83494086552</v>
      </c>
      <c r="P26" s="45">
        <f t="shared" si="13"/>
        <v>2228259.2044146708</v>
      </c>
      <c r="Q26">
        <f t="shared" si="6"/>
        <v>2765686.4623900512</v>
      </c>
      <c r="R26">
        <f t="shared" si="16"/>
        <v>2691671.6061461573</v>
      </c>
      <c r="S26" s="8">
        <f t="shared" si="1"/>
        <v>37880406.475049444</v>
      </c>
      <c r="X26">
        <v>2</v>
      </c>
      <c r="Y26" s="61">
        <v>0.02</v>
      </c>
      <c r="Z26">
        <f t="shared" si="20"/>
        <v>477.63677061418792</v>
      </c>
      <c r="AA26" s="58">
        <f t="shared" si="21"/>
        <v>309089254.91187638</v>
      </c>
      <c r="AB26" s="62">
        <v>0.04</v>
      </c>
      <c r="AE26">
        <v>0.06</v>
      </c>
    </row>
    <row r="27" spans="1:33" x14ac:dyDescent="0.25">
      <c r="A27" s="1">
        <v>18</v>
      </c>
      <c r="B27" s="12">
        <f t="shared" si="7"/>
        <v>50549736.089111336</v>
      </c>
      <c r="C27" s="7">
        <f t="shared" si="8"/>
        <v>964730.50401179702</v>
      </c>
      <c r="D27" s="9">
        <f t="shared" si="17"/>
        <v>515144.66593123128</v>
      </c>
      <c r="E27" s="7">
        <f t="shared" si="18"/>
        <v>1479875.1699430284</v>
      </c>
      <c r="F27">
        <f t="shared" si="14"/>
        <v>6331724.5688217264</v>
      </c>
      <c r="G27">
        <f t="shared" si="10"/>
        <v>7296455.0728335232</v>
      </c>
      <c r="H27">
        <f t="shared" si="2"/>
        <v>0.9580278271362298</v>
      </c>
      <c r="I27">
        <f t="shared" si="0"/>
        <v>0.5054973608911133</v>
      </c>
      <c r="J27">
        <f t="shared" si="11"/>
        <v>7296455.0728335232</v>
      </c>
      <c r="K27">
        <f t="shared" si="3"/>
        <v>-5816579.902890495</v>
      </c>
      <c r="L27" s="7">
        <f t="shared" si="12"/>
        <v>49352292.496291652</v>
      </c>
      <c r="M27" s="7">
        <f t="shared" si="4"/>
        <v>515144.66593123134</v>
      </c>
      <c r="N27" s="9">
        <f t="shared" si="15"/>
        <v>2162174.0968314782</v>
      </c>
      <c r="O27">
        <f t="shared" si="19"/>
        <v>282431.5771233472</v>
      </c>
      <c r="P27" s="45">
        <f t="shared" si="13"/>
        <v>2162174.096831481</v>
      </c>
      <c r="Q27">
        <f t="shared" si="6"/>
        <v>2677318.7627627095</v>
      </c>
      <c r="R27">
        <f t="shared" si="16"/>
        <v>2601464.8881555544</v>
      </c>
      <c r="S27" s="8">
        <f t="shared" si="1"/>
        <v>38919133.742966607</v>
      </c>
      <c r="X27">
        <v>3</v>
      </c>
      <c r="Z27">
        <f t="shared" si="20"/>
        <v>478.43283189854492</v>
      </c>
      <c r="AA27" s="58">
        <f t="shared" si="21"/>
        <v>309089254.1158151</v>
      </c>
    </row>
    <row r="28" spans="1:33" x14ac:dyDescent="0.25">
      <c r="A28" s="1">
        <v>19</v>
      </c>
      <c r="B28" s="12">
        <f t="shared" si="7"/>
        <v>48400996.162133656</v>
      </c>
      <c r="C28" s="7">
        <f t="shared" si="8"/>
        <v>951296.33415799937</v>
      </c>
      <c r="D28" s="9">
        <f t="shared" si="17"/>
        <v>493522.92496291647</v>
      </c>
      <c r="E28" s="7">
        <f t="shared" si="18"/>
        <v>1444819.2591209158</v>
      </c>
      <c r="F28">
        <f t="shared" si="14"/>
        <v>6065968.3306933604</v>
      </c>
      <c r="G28">
        <f t="shared" si="10"/>
        <v>7017264.66485136</v>
      </c>
      <c r="H28">
        <f t="shared" si="2"/>
        <v>0.95749255894848229</v>
      </c>
      <c r="I28">
        <f t="shared" si="0"/>
        <v>0.48400996162133658</v>
      </c>
      <c r="J28">
        <f t="shared" si="11"/>
        <v>7017264.66485136</v>
      </c>
      <c r="K28">
        <f t="shared" si="3"/>
        <v>-5572445.405730444</v>
      </c>
      <c r="L28" s="7">
        <f t="shared" si="12"/>
        <v>47254452.832248271</v>
      </c>
      <c r="M28" s="7">
        <f t="shared" si="4"/>
        <v>493522.92496291653</v>
      </c>
      <c r="N28" s="9">
        <f t="shared" si="15"/>
        <v>2097839.6640433818</v>
      </c>
      <c r="O28">
        <f t="shared" si="19"/>
        <v>298275.92923553346</v>
      </c>
      <c r="P28" s="45">
        <f t="shared" si="13"/>
        <v>2097839.6640433827</v>
      </c>
      <c r="Q28">
        <f t="shared" si="6"/>
        <v>2591362.5890062982</v>
      </c>
      <c r="R28">
        <f t="shared" si="16"/>
        <v>2513881.658988806</v>
      </c>
      <c r="S28" s="8">
        <f t="shared" si="1"/>
        <v>39858953.616824254</v>
      </c>
      <c r="X28">
        <v>4</v>
      </c>
      <c r="Z28">
        <f t="shared" si="20"/>
        <v>479.23021995170916</v>
      </c>
      <c r="AA28" s="58">
        <f t="shared" si="21"/>
        <v>309089253.31842703</v>
      </c>
    </row>
    <row r="29" spans="1:33" x14ac:dyDescent="0.25">
      <c r="A29" s="1">
        <v>20</v>
      </c>
      <c r="B29" s="12">
        <f t="shared" si="7"/>
        <v>46316403.592984885</v>
      </c>
      <c r="C29" s="7">
        <f t="shared" si="8"/>
        <v>938049.2392633846</v>
      </c>
      <c r="D29" s="9">
        <f t="shared" si="17"/>
        <v>472544.52832248271</v>
      </c>
      <c r="E29" s="7">
        <f t="shared" si="18"/>
        <v>1410593.7675858673</v>
      </c>
      <c r="F29">
        <f t="shared" si="14"/>
        <v>5808119.5394560387</v>
      </c>
      <c r="G29">
        <f t="shared" si="10"/>
        <v>6746168.7787194233</v>
      </c>
      <c r="H29">
        <f t="shared" si="2"/>
        <v>0.95693079204060583</v>
      </c>
      <c r="I29">
        <f t="shared" si="0"/>
        <v>0.46316403592984884</v>
      </c>
      <c r="J29">
        <f t="shared" si="11"/>
        <v>6746168.7787194233</v>
      </c>
      <c r="K29">
        <f t="shared" si="3"/>
        <v>-5335575.0111335563</v>
      </c>
      <c r="L29" s="7">
        <f t="shared" si="12"/>
        <v>45219240.976208791</v>
      </c>
      <c r="M29" s="7">
        <f t="shared" si="4"/>
        <v>472544.52832248271</v>
      </c>
      <c r="N29" s="9">
        <f t="shared" si="15"/>
        <v>2035211.8560394794</v>
      </c>
      <c r="O29">
        <f t="shared" si="19"/>
        <v>313431.15080977255</v>
      </c>
      <c r="P29" s="45">
        <f t="shared" si="13"/>
        <v>2035211.8560394782</v>
      </c>
      <c r="Q29">
        <f t="shared" si="6"/>
        <v>2507756.3843619619</v>
      </c>
      <c r="R29">
        <f t="shared" si="16"/>
        <v>2428850.2939147158</v>
      </c>
      <c r="S29" s="8">
        <f t="shared" si="1"/>
        <v>40704237.120789587</v>
      </c>
      <c r="X29">
        <v>5</v>
      </c>
      <c r="Z29">
        <f t="shared" si="20"/>
        <v>480.02893698496206</v>
      </c>
      <c r="AA29" s="58">
        <f t="shared" si="21"/>
        <v>309089252.51971</v>
      </c>
    </row>
    <row r="30" spans="1:33" x14ac:dyDescent="0.25">
      <c r="A30" s="1">
        <v>21</v>
      </c>
      <c r="B30" s="12">
        <f t="shared" si="7"/>
        <v>44294254.361957349</v>
      </c>
      <c r="C30" s="7">
        <f t="shared" si="8"/>
        <v>924986.61425144016</v>
      </c>
      <c r="D30" s="9">
        <f t="shared" si="17"/>
        <v>452192.40976208792</v>
      </c>
      <c r="E30" s="7">
        <f t="shared" si="18"/>
        <v>1377179.0240135281</v>
      </c>
      <c r="F30">
        <f t="shared" si="14"/>
        <v>5557968.4311581859</v>
      </c>
      <c r="G30">
        <f t="shared" si="10"/>
        <v>6482955.0454096263</v>
      </c>
      <c r="H30">
        <f t="shared" si="2"/>
        <v>0.9563405386826318</v>
      </c>
      <c r="I30">
        <f t="shared" si="0"/>
        <v>0.44294254361957347</v>
      </c>
      <c r="J30">
        <f t="shared" si="11"/>
        <v>6482955.0454096263</v>
      </c>
      <c r="K30">
        <f t="shared" si="3"/>
        <v>-5105776.0213960987</v>
      </c>
      <c r="L30" s="7">
        <f t="shared" si="12"/>
        <v>43244993.274007253</v>
      </c>
      <c r="M30" s="7">
        <f t="shared" si="4"/>
        <v>452192.40976208792</v>
      </c>
      <c r="N30" s="9">
        <f t="shared" si="15"/>
        <v>1974247.7022015378</v>
      </c>
      <c r="O30">
        <f t="shared" si="19"/>
        <v>327917.93606343045</v>
      </c>
      <c r="P30" s="45">
        <f t="shared" si="13"/>
        <v>1974247.7022015355</v>
      </c>
      <c r="Q30">
        <f t="shared" si="6"/>
        <v>2426440.1119636255</v>
      </c>
      <c r="R30">
        <f t="shared" si="16"/>
        <v>2346301.060648845</v>
      </c>
      <c r="S30" s="8">
        <f t="shared" si="1"/>
        <v>41459201.746232294</v>
      </c>
      <c r="X30">
        <v>6</v>
      </c>
      <c r="Z30">
        <f t="shared" si="20"/>
        <v>480.82898521327036</v>
      </c>
      <c r="AA30" s="58">
        <f t="shared" si="21"/>
        <v>309089251.71966177</v>
      </c>
    </row>
    <row r="31" spans="1:33" x14ac:dyDescent="0.25">
      <c r="A31" s="1">
        <v>22</v>
      </c>
      <c r="B31" s="12">
        <f t="shared" si="7"/>
        <v>42332887.383685105</v>
      </c>
      <c r="C31" s="7">
        <f t="shared" si="8"/>
        <v>912105.89032214764</v>
      </c>
      <c r="D31" s="9">
        <f t="shared" si="17"/>
        <v>432449.93274007249</v>
      </c>
      <c r="E31" s="7">
        <f t="shared" si="18"/>
        <v>1344555.8230622201</v>
      </c>
      <c r="F31">
        <f t="shared" si="14"/>
        <v>5315310.5234348821</v>
      </c>
      <c r="G31">
        <f t="shared" si="10"/>
        <v>6227416.4137570299</v>
      </c>
      <c r="H31">
        <f t="shared" si="2"/>
        <v>0.95571960728259175</v>
      </c>
      <c r="I31">
        <f t="shared" si="0"/>
        <v>0.42332887383685103</v>
      </c>
      <c r="J31">
        <f t="shared" si="11"/>
        <v>6227416.4137570299</v>
      </c>
      <c r="K31">
        <f t="shared" si="3"/>
        <v>-4882860.5906948093</v>
      </c>
      <c r="L31" s="7">
        <f t="shared" si="12"/>
        <v>41330087.988772534</v>
      </c>
      <c r="M31" s="7">
        <f t="shared" si="4"/>
        <v>432449.93274007255</v>
      </c>
      <c r="N31" s="9">
        <f t="shared" si="15"/>
        <v>1914905.2852347195</v>
      </c>
      <c r="O31">
        <f t="shared" si="19"/>
        <v>341756.4281496483</v>
      </c>
      <c r="P31" s="45">
        <f t="shared" si="13"/>
        <v>1914905.2852347177</v>
      </c>
      <c r="Q31">
        <f t="shared" si="6"/>
        <v>2347355.2179747922</v>
      </c>
      <c r="R31">
        <f t="shared" si="16"/>
        <v>2266166.0702564642</v>
      </c>
      <c r="S31" s="8">
        <f t="shared" si="1"/>
        <v>42127916.275163829</v>
      </c>
      <c r="X31">
        <v>7</v>
      </c>
      <c r="Z31">
        <f t="shared" si="20"/>
        <v>481.63036685529255</v>
      </c>
      <c r="AA31" s="58">
        <f t="shared" si="21"/>
        <v>309089250.91828012</v>
      </c>
    </row>
    <row r="32" spans="1:33" x14ac:dyDescent="0.25">
      <c r="A32" s="1">
        <v>23</v>
      </c>
      <c r="B32" s="12">
        <f t="shared" si="7"/>
        <v>40430683.454325713</v>
      </c>
      <c r="C32" s="7">
        <f t="shared" si="8"/>
        <v>899404.53444682085</v>
      </c>
      <c r="D32" s="9">
        <f t="shared" si="17"/>
        <v>413300.87988772528</v>
      </c>
      <c r="E32" s="7">
        <f t="shared" si="18"/>
        <v>1312705.4143345461</v>
      </c>
      <c r="F32">
        <f t="shared" si="14"/>
        <v>5079946.4860422127</v>
      </c>
      <c r="G32">
        <f t="shared" si="10"/>
        <v>5979351.0204890333</v>
      </c>
      <c r="H32">
        <f t="shared" si="2"/>
        <v>0.95506557556259464</v>
      </c>
      <c r="I32">
        <f t="shared" si="0"/>
        <v>0.40430683454325711</v>
      </c>
      <c r="J32">
        <f t="shared" si="11"/>
        <v>5979351.0204890333</v>
      </c>
      <c r="K32">
        <f t="shared" si="3"/>
        <v>-4666645.6061544875</v>
      </c>
      <c r="L32" s="7">
        <f t="shared" si="12"/>
        <v>39472944.27304972</v>
      </c>
      <c r="M32" s="7">
        <f t="shared" si="4"/>
        <v>413300.87988772534</v>
      </c>
      <c r="N32" s="9">
        <f t="shared" si="15"/>
        <v>1857143.7157228142</v>
      </c>
      <c r="O32">
        <f t="shared" si="19"/>
        <v>354966.23305855284</v>
      </c>
      <c r="P32" s="45">
        <f t="shared" si="13"/>
        <v>1857143.7157228161</v>
      </c>
      <c r="Q32">
        <f t="shared" si="6"/>
        <v>2270444.5956105394</v>
      </c>
      <c r="R32">
        <f t="shared" si="16"/>
        <v>2188379.2293158527</v>
      </c>
      <c r="S32" s="8">
        <f t="shared" si="1"/>
        <v>42714305.461624727</v>
      </c>
      <c r="X32">
        <v>8</v>
      </c>
      <c r="Z32">
        <f t="shared" si="20"/>
        <v>482.4330841333848</v>
      </c>
      <c r="AA32" s="58">
        <f t="shared" si="21"/>
        <v>309089250.11556286</v>
      </c>
    </row>
    <row r="33" spans="1:31" x14ac:dyDescent="0.25">
      <c r="A33" s="1">
        <v>24</v>
      </c>
      <c r="B33" s="12">
        <f t="shared" si="7"/>
        <v>38586064.224179737</v>
      </c>
      <c r="C33" s="7">
        <f t="shared" si="8"/>
        <v>886880.04886998003</v>
      </c>
      <c r="D33" s="9">
        <f t="shared" si="17"/>
        <v>394729.44273049716</v>
      </c>
      <c r="E33" s="7">
        <f t="shared" si="18"/>
        <v>1281609.4916004771</v>
      </c>
      <c r="F33">
        <f t="shared" si="14"/>
        <v>4851682.0145190852</v>
      </c>
      <c r="G33">
        <f t="shared" si="10"/>
        <v>5738562.0633890647</v>
      </c>
      <c r="H33">
        <f t="shared" si="2"/>
        <v>0.95437575938507613</v>
      </c>
      <c r="I33">
        <f t="shared" si="0"/>
        <v>0.38586064224179739</v>
      </c>
      <c r="J33">
        <f t="shared" si="11"/>
        <v>5738562.0633890647</v>
      </c>
      <c r="K33">
        <f t="shared" si="3"/>
        <v>-4456952.5717885876</v>
      </c>
      <c r="L33" s="7">
        <f t="shared" si="12"/>
        <v>37672021.16575662</v>
      </c>
      <c r="M33" s="7">
        <f t="shared" si="4"/>
        <v>394729.44273049722</v>
      </c>
      <c r="N33" s="9">
        <f t="shared" si="15"/>
        <v>1800923.1072930992</v>
      </c>
      <c r="O33">
        <f t="shared" si="19"/>
        <v>367566.43317735812</v>
      </c>
      <c r="P33" s="45">
        <f t="shared" si="13"/>
        <v>1800923.1072930992</v>
      </c>
      <c r="Q33">
        <f t="shared" si="6"/>
        <v>2195652.5500235963</v>
      </c>
      <c r="R33">
        <f t="shared" si="16"/>
        <v>2112876.1933097974</v>
      </c>
      <c r="S33" s="8">
        <f t="shared" si="1"/>
        <v>43222154.57503438</v>
      </c>
      <c r="X33">
        <v>9</v>
      </c>
      <c r="Z33">
        <f t="shared" si="20"/>
        <v>483.23713927360711</v>
      </c>
      <c r="AA33" s="58">
        <f t="shared" si="21"/>
        <v>309089249.3115077</v>
      </c>
    </row>
    <row r="34" spans="1:31" x14ac:dyDescent="0.25">
      <c r="A34" s="1">
        <v>25</v>
      </c>
      <c r="B34" s="12">
        <f t="shared" si="7"/>
        <v>36797491.195138462</v>
      </c>
      <c r="C34" s="7">
        <f t="shared" si="8"/>
        <v>874529.97061815928</v>
      </c>
      <c r="D34" s="9">
        <f t="shared" si="17"/>
        <v>376720.21165756619</v>
      </c>
      <c r="E34" s="7">
        <f t="shared" si="18"/>
        <v>1251250.1822757255</v>
      </c>
      <c r="F34">
        <f t="shared" si="14"/>
        <v>4630327.706901568</v>
      </c>
      <c r="G34">
        <f t="shared" si="10"/>
        <v>5504857.6775197275</v>
      </c>
      <c r="H34">
        <f t="shared" si="2"/>
        <v>0.953647176383424</v>
      </c>
      <c r="I34">
        <f t="shared" si="0"/>
        <v>0.3679749119513846</v>
      </c>
      <c r="J34">
        <f t="shared" si="11"/>
        <v>5504857.6775197275</v>
      </c>
      <c r="K34">
        <f t="shared" si="3"/>
        <v>-4253607.495244002</v>
      </c>
      <c r="L34" s="7">
        <f t="shared" si="12"/>
        <v>35925816.613380387</v>
      </c>
      <c r="M34" s="7">
        <f t="shared" si="4"/>
        <v>376720.21165756619</v>
      </c>
      <c r="N34" s="9">
        <f t="shared" si="15"/>
        <v>1746204.552376233</v>
      </c>
      <c r="O34">
        <f t="shared" si="19"/>
        <v>379575.60051765171</v>
      </c>
      <c r="P34" s="45">
        <f t="shared" si="13"/>
        <v>1746204.5523762358</v>
      </c>
      <c r="Q34">
        <f t="shared" si="6"/>
        <v>2122924.7640337991</v>
      </c>
      <c r="R34">
        <f t="shared" si="16"/>
        <v>2039594.3212138962</v>
      </c>
      <c r="S34" s="8">
        <f t="shared" si="1"/>
        <v>43655113.809405826</v>
      </c>
      <c r="X34">
        <v>10</v>
      </c>
      <c r="Z34">
        <f t="shared" si="20"/>
        <v>484.0425345057298</v>
      </c>
      <c r="AA34" s="58">
        <f t="shared" si="21"/>
        <v>309089248.50611246</v>
      </c>
    </row>
    <row r="35" spans="1:31" x14ac:dyDescent="0.25">
      <c r="A35" s="1">
        <v>26</v>
      </c>
      <c r="B35" s="12">
        <f t="shared" si="7"/>
        <v>35063464.742364824</v>
      </c>
      <c r="C35" s="7">
        <f t="shared" si="8"/>
        <v>862351.87101556035</v>
      </c>
      <c r="D35" s="9">
        <f t="shared" si="17"/>
        <v>359258.16613380384</v>
      </c>
      <c r="E35" s="7">
        <f t="shared" si="18"/>
        <v>1221610.0371493641</v>
      </c>
      <c r="F35">
        <f t="shared" si="14"/>
        <v>4415698.943416615</v>
      </c>
      <c r="G35">
        <f t="shared" si="10"/>
        <v>5278050.8144321758</v>
      </c>
      <c r="H35">
        <f t="shared" si="2"/>
        <v>0.95287650335785035</v>
      </c>
      <c r="I35">
        <f t="shared" si="0"/>
        <v>0.35063464742364825</v>
      </c>
      <c r="J35">
        <f t="shared" si="11"/>
        <v>5278050.8144321758</v>
      </c>
      <c r="K35">
        <f t="shared" si="3"/>
        <v>-4056440.7772828117</v>
      </c>
      <c r="L35" s="7">
        <f t="shared" si="12"/>
        <v>34232866.514833272</v>
      </c>
      <c r="M35" s="7">
        <f t="shared" si="4"/>
        <v>359258.1661338039</v>
      </c>
      <c r="N35" s="9">
        <f t="shared" si="15"/>
        <v>1692950.0985471159</v>
      </c>
      <c r="O35">
        <f t="shared" si="19"/>
        <v>391011.80961780867</v>
      </c>
      <c r="P35" s="45">
        <f t="shared" si="13"/>
        <v>1692950.0985471131</v>
      </c>
      <c r="Q35">
        <f t="shared" si="6"/>
        <v>2052208.2646809197</v>
      </c>
      <c r="R35">
        <f t="shared" si="16"/>
        <v>1968472.6312512611</v>
      </c>
      <c r="S35" s="8">
        <f t="shared" si="1"/>
        <v>44016702.562225014</v>
      </c>
      <c r="X35">
        <v>11</v>
      </c>
      <c r="Z35">
        <f t="shared" si="20"/>
        <v>484.84927206323943</v>
      </c>
      <c r="AA35" s="58">
        <f t="shared" si="21"/>
        <v>309089247.69937491</v>
      </c>
    </row>
    <row r="36" spans="1:31" x14ac:dyDescent="0.25">
      <c r="A36" s="1">
        <v>27</v>
      </c>
      <c r="B36" s="12">
        <f t="shared" si="7"/>
        <v>33382523.15962683</v>
      </c>
      <c r="C36" s="7">
        <f t="shared" si="8"/>
        <v>850343.35520644253</v>
      </c>
      <c r="D36" s="9">
        <f t="shared" si="17"/>
        <v>342328.66514833272</v>
      </c>
      <c r="E36" s="7">
        <f t="shared" si="18"/>
        <v>1192672.0203547752</v>
      </c>
      <c r="F36">
        <f t="shared" si="14"/>
        <v>4207615.7690837784</v>
      </c>
      <c r="G36">
        <f t="shared" si="10"/>
        <v>5057959.1242902204</v>
      </c>
      <c r="H36">
        <f t="shared" si="2"/>
        <v>0.95206002615289109</v>
      </c>
      <c r="I36">
        <f t="shared" si="0"/>
        <v>0.33382523159626831</v>
      </c>
      <c r="J36">
        <f t="shared" si="11"/>
        <v>5057959.1242902204</v>
      </c>
      <c r="K36">
        <f t="shared" si="3"/>
        <v>-3865287.1039354452</v>
      </c>
      <c r="L36" s="7">
        <f t="shared" si="12"/>
        <v>32591743.789400596</v>
      </c>
      <c r="M36" s="7">
        <f t="shared" si="4"/>
        <v>342328.66514833272</v>
      </c>
      <c r="N36" s="9">
        <f t="shared" si="15"/>
        <v>1641122.7254326753</v>
      </c>
      <c r="O36">
        <f t="shared" si="19"/>
        <v>401892.65012854245</v>
      </c>
      <c r="P36" s="45">
        <f t="shared" si="13"/>
        <v>1641122.7254326777</v>
      </c>
      <c r="Q36">
        <f t="shared" si="6"/>
        <v>1983451.390581008</v>
      </c>
      <c r="R36">
        <f t="shared" si="16"/>
        <v>1899451.7577836702</v>
      </c>
      <c r="S36" s="8">
        <f t="shared" si="1"/>
        <v>44310313.58668223</v>
      </c>
      <c r="X36">
        <v>12</v>
      </c>
      <c r="Z36">
        <f t="shared" si="20"/>
        <v>485.65735418334486</v>
      </c>
      <c r="AA36" s="58">
        <f t="shared" si="21"/>
        <v>309089246.89129281</v>
      </c>
    </row>
    <row r="37" spans="1:31" x14ac:dyDescent="0.25">
      <c r="A37" s="1">
        <v>28</v>
      </c>
      <c r="B37" s="12">
        <f t="shared" si="7"/>
        <v>31753241.727716424</v>
      </c>
      <c r="C37" s="7">
        <f t="shared" si="8"/>
        <v>838502.06168417237</v>
      </c>
      <c r="D37" s="9">
        <f t="shared" si="17"/>
        <v>325917.43789400597</v>
      </c>
      <c r="E37" s="7">
        <f t="shared" si="18"/>
        <v>1164419.4995781784</v>
      </c>
      <c r="F37">
        <f t="shared" si="14"/>
        <v>4005902.7791552194</v>
      </c>
      <c r="G37">
        <f t="shared" si="10"/>
        <v>4844404.8408393916</v>
      </c>
      <c r="H37">
        <f t="shared" si="2"/>
        <v>0.95119358042171964</v>
      </c>
      <c r="I37">
        <f t="shared" si="0"/>
        <v>0.31753241727716425</v>
      </c>
      <c r="J37">
        <f t="shared" si="11"/>
        <v>4844404.8408393916</v>
      </c>
      <c r="K37">
        <f t="shared" si="3"/>
        <v>-3679985.3412612132</v>
      </c>
      <c r="L37" s="7">
        <f t="shared" si="12"/>
        <v>31001057.467227299</v>
      </c>
      <c r="M37" s="7">
        <f t="shared" si="4"/>
        <v>325917.43789400597</v>
      </c>
      <c r="N37" s="9">
        <f t="shared" si="15"/>
        <v>1590686.3221732974</v>
      </c>
      <c r="O37">
        <f t="shared" si="19"/>
        <v>412235.2390890533</v>
      </c>
      <c r="P37" s="45">
        <f t="shared" si="13"/>
        <v>1590686.3221732974</v>
      </c>
      <c r="Q37">
        <f t="shared" si="6"/>
        <v>1916603.7600673034</v>
      </c>
      <c r="R37">
        <f t="shared" si="16"/>
        <v>1832473.9093103961</v>
      </c>
      <c r="S37" s="8">
        <f t="shared" si="1"/>
        <v>44539217.020852327</v>
      </c>
      <c r="Y37">
        <v>100000</v>
      </c>
      <c r="AB37">
        <v>100000</v>
      </c>
      <c r="AE37">
        <v>100000</v>
      </c>
    </row>
    <row r="38" spans="1:31" x14ac:dyDescent="0.25">
      <c r="A38" s="1">
        <v>29</v>
      </c>
      <c r="B38" s="12">
        <f t="shared" si="7"/>
        <v>30174231.805400476</v>
      </c>
      <c r="C38" s="7">
        <f t="shared" si="8"/>
        <v>826825.66182682221</v>
      </c>
      <c r="D38" s="9">
        <f t="shared" si="17"/>
        <v>310010.57467227295</v>
      </c>
      <c r="E38" s="7">
        <f t="shared" si="18"/>
        <v>1136836.2364990951</v>
      </c>
      <c r="F38">
        <f t="shared" si="14"/>
        <v>3810389.0073259706</v>
      </c>
      <c r="G38">
        <f t="shared" si="10"/>
        <v>4637214.6691527925</v>
      </c>
      <c r="H38">
        <f t="shared" si="2"/>
        <v>0.95027248128377151</v>
      </c>
      <c r="I38">
        <f t="shared" si="0"/>
        <v>0.30174231805400475</v>
      </c>
      <c r="J38">
        <f t="shared" si="11"/>
        <v>4637214.6691527925</v>
      </c>
      <c r="K38">
        <f t="shared" si="3"/>
        <v>-3500378.4326536972</v>
      </c>
      <c r="L38" s="7">
        <f t="shared" si="12"/>
        <v>29459451.801802877</v>
      </c>
      <c r="M38" s="7">
        <f t="shared" si="4"/>
        <v>310010.57467227301</v>
      </c>
      <c r="N38" s="9">
        <f t="shared" si="15"/>
        <v>1541605.6654244214</v>
      </c>
      <c r="O38">
        <f t="shared" si="19"/>
        <v>422056.232901496</v>
      </c>
      <c r="P38" s="45">
        <f t="shared" si="13"/>
        <v>1541605.6654244219</v>
      </c>
      <c r="Q38">
        <f t="shared" si="6"/>
        <v>1851616.2400966943</v>
      </c>
      <c r="R38">
        <f t="shared" si="16"/>
        <v>1767482.8275461846</v>
      </c>
      <c r="S38" s="8">
        <f t="shared" si="1"/>
        <v>44706564.297308221</v>
      </c>
      <c r="X38">
        <v>1</v>
      </c>
      <c r="Y38">
        <v>360</v>
      </c>
      <c r="Z38">
        <f t="shared" ref="Z38:Z49" si="22" xml:space="preserve"> ($Y$24*$Y$26/12)*( 1+($Y$26/12))^(-$Y$38+X38-1) / (1-(1+($Y$26/12))^(-$Y$38))</f>
        <v>202.95280602214268</v>
      </c>
      <c r="AB38">
        <v>360</v>
      </c>
      <c r="AE38">
        <v>360</v>
      </c>
    </row>
    <row r="39" spans="1:31" x14ac:dyDescent="0.25">
      <c r="A39" s="1">
        <v>30</v>
      </c>
      <c r="B39" s="12">
        <f t="shared" si="7"/>
        <v>28644139.942363635</v>
      </c>
      <c r="C39" s="7">
        <f t="shared" si="8"/>
        <v>815311.85943924449</v>
      </c>
      <c r="D39" s="9">
        <f t="shared" si="17"/>
        <v>294594.51801802876</v>
      </c>
      <c r="E39" s="7">
        <f t="shared" si="18"/>
        <v>1109906.3774572732</v>
      </c>
      <c r="F39">
        <f t="shared" si="14"/>
        <v>3620907.8166480572</v>
      </c>
      <c r="G39">
        <f t="shared" si="10"/>
        <v>4436219.6760873012</v>
      </c>
      <c r="H39">
        <f t="shared" si="2"/>
        <v>0.94929143936771276</v>
      </c>
      <c r="I39">
        <f t="shared" si="0"/>
        <v>0.28644139942363633</v>
      </c>
      <c r="J39">
        <f t="shared" si="11"/>
        <v>4436219.6760873012</v>
      </c>
      <c r="K39">
        <f t="shared" si="3"/>
        <v>-3326313.298630028</v>
      </c>
      <c r="L39" s="7">
        <f t="shared" si="12"/>
        <v>27965605.403917212</v>
      </c>
      <c r="M39" s="7">
        <f t="shared" si="4"/>
        <v>294594.51801802876</v>
      </c>
      <c r="N39" s="9">
        <f t="shared" si="15"/>
        <v>1493846.3978856653</v>
      </c>
      <c r="O39">
        <f t="shared" si="19"/>
        <v>431371.83901085245</v>
      </c>
      <c r="P39" s="45">
        <f t="shared" si="13"/>
        <v>1493846.3978856688</v>
      </c>
      <c r="Q39">
        <f t="shared" si="6"/>
        <v>1788440.915903694</v>
      </c>
      <c r="R39">
        <f t="shared" si="16"/>
        <v>1704423.7475510733</v>
      </c>
      <c r="S39" s="8">
        <f t="shared" si="1"/>
        <v>44815391.936569959</v>
      </c>
      <c r="X39">
        <v>2</v>
      </c>
      <c r="Y39" s="62">
        <v>0.02</v>
      </c>
      <c r="Z39">
        <f t="shared" si="22"/>
        <v>203.29106069884625</v>
      </c>
      <c r="AB39">
        <v>0.04</v>
      </c>
      <c r="AE39">
        <v>0.06</v>
      </c>
    </row>
    <row r="40" spans="1:31" x14ac:dyDescent="0.25">
      <c r="A40" s="1">
        <v>31</v>
      </c>
      <c r="B40" s="12">
        <f t="shared" si="7"/>
        <v>27161647.013615694</v>
      </c>
      <c r="C40" s="7">
        <f t="shared" si="8"/>
        <v>803958.39030151698</v>
      </c>
      <c r="D40" s="9">
        <f t="shared" si="17"/>
        <v>279656.05403917207</v>
      </c>
      <c r="E40" s="7">
        <f t="shared" si="18"/>
        <v>1083614.4443406891</v>
      </c>
      <c r="F40">
        <f t="shared" si="14"/>
        <v>3437296.7930836361</v>
      </c>
      <c r="G40">
        <f t="shared" si="10"/>
        <v>4241255.1833851533</v>
      </c>
      <c r="H40">
        <f t="shared" si="2"/>
        <v>0.94824446006300267</v>
      </c>
      <c r="I40">
        <f t="shared" si="0"/>
        <v>0.27161647013615692</v>
      </c>
      <c r="J40">
        <f t="shared" si="11"/>
        <v>4241255.1833851533</v>
      </c>
      <c r="K40">
        <f t="shared" si="3"/>
        <v>-3157640.7390444642</v>
      </c>
      <c r="L40" s="7">
        <f t="shared" si="12"/>
        <v>26518230.396572467</v>
      </c>
      <c r="M40" s="7">
        <f t="shared" si="4"/>
        <v>279656.05403917213</v>
      </c>
      <c r="N40" s="9">
        <f t="shared" si="15"/>
        <v>1447375.0073447451</v>
      </c>
      <c r="O40">
        <f t="shared" si="19"/>
        <v>440197.82729746099</v>
      </c>
      <c r="P40" s="45">
        <f t="shared" si="13"/>
        <v>1447375.0073447453</v>
      </c>
      <c r="Q40">
        <f t="shared" si="6"/>
        <v>1727031.0613839172</v>
      </c>
      <c r="R40">
        <f t="shared" si="16"/>
        <v>1643243.358885051</v>
      </c>
      <c r="S40" s="8">
        <f t="shared" si="1"/>
        <v>44868625.227687098</v>
      </c>
      <c r="X40">
        <v>3</v>
      </c>
      <c r="Z40">
        <f t="shared" si="22"/>
        <v>203.62987913334439</v>
      </c>
    </row>
    <row r="41" spans="1:31" x14ac:dyDescent="0.25">
      <c r="A41" s="1">
        <v>32</v>
      </c>
      <c r="B41" s="12">
        <f t="shared" si="7"/>
        <v>25725467.37484879</v>
      </c>
      <c r="C41" s="7">
        <f t="shared" si="8"/>
        <v>792763.02172367752</v>
      </c>
      <c r="D41" s="9">
        <f t="shared" si="17"/>
        <v>265182.30396572466</v>
      </c>
      <c r="E41" s="7">
        <f t="shared" si="18"/>
        <v>1057945.3256894022</v>
      </c>
      <c r="F41">
        <f t="shared" si="14"/>
        <v>3259397.6416338831</v>
      </c>
      <c r="G41">
        <f t="shared" si="10"/>
        <v>4052160.6633575605</v>
      </c>
      <c r="H41">
        <f t="shared" si="2"/>
        <v>0.94712472192695196</v>
      </c>
      <c r="I41">
        <f t="shared" si="0"/>
        <v>0.25725467374848793</v>
      </c>
      <c r="J41">
        <f t="shared" si="11"/>
        <v>4052160.6633575605</v>
      </c>
      <c r="K41">
        <f t="shared" si="3"/>
        <v>-2994215.3376681581</v>
      </c>
      <c r="L41" s="7">
        <f t="shared" si="12"/>
        <v>25116071.590348542</v>
      </c>
      <c r="M41" s="7">
        <f t="shared" si="4"/>
        <v>265182.30396572466</v>
      </c>
      <c r="N41" s="9">
        <f t="shared" si="15"/>
        <v>1402158.8062239252</v>
      </c>
      <c r="O41">
        <f t="shared" si="19"/>
        <v>448549.54118915449</v>
      </c>
      <c r="P41" s="45">
        <f t="shared" si="13"/>
        <v>1402158.8062239252</v>
      </c>
      <c r="Q41">
        <f t="shared" si="6"/>
        <v>1667341.1101896497</v>
      </c>
      <c r="R41">
        <f t="shared" si="16"/>
        <v>1583889.7677614191</v>
      </c>
      <c r="S41" s="8">
        <f t="shared" si="1"/>
        <v>44869081.799165606</v>
      </c>
      <c r="X41">
        <v>4</v>
      </c>
      <c r="Z41">
        <f t="shared" si="22"/>
        <v>203.96926226523331</v>
      </c>
    </row>
    <row r="42" spans="1:31" x14ac:dyDescent="0.25">
      <c r="A42" s="1">
        <v>33</v>
      </c>
      <c r="B42" s="12">
        <f t="shared" si="7"/>
        <v>24334348.038241878</v>
      </c>
      <c r="C42" s="7">
        <f t="shared" si="8"/>
        <v>781723.5521066623</v>
      </c>
      <c r="D42" s="9">
        <f t="shared" si="17"/>
        <v>251160.71590348543</v>
      </c>
      <c r="E42" s="7">
        <f t="shared" si="18"/>
        <v>1032884.2680101477</v>
      </c>
      <c r="F42">
        <f t="shared" si="14"/>
        <v>3087056.0849818545</v>
      </c>
      <c r="G42">
        <f t="shared" si="10"/>
        <v>3868779.6370885167</v>
      </c>
      <c r="H42">
        <f t="shared" si="2"/>
        <v>0.94592442903614737</v>
      </c>
      <c r="I42">
        <f t="shared" si="0"/>
        <v>0.24334348038241879</v>
      </c>
      <c r="J42">
        <f t="shared" si="11"/>
        <v>3868779.6370885167</v>
      </c>
      <c r="K42">
        <f t="shared" si="3"/>
        <v>-2835895.3690783689</v>
      </c>
      <c r="L42" s="7">
        <f t="shared" si="12"/>
        <v>23757905.678731445</v>
      </c>
      <c r="M42" s="7">
        <f t="shared" si="4"/>
        <v>251160.71590348543</v>
      </c>
      <c r="N42" s="9">
        <f t="shared" si="15"/>
        <v>1358165.9116170965</v>
      </c>
      <c r="O42">
        <f t="shared" si="19"/>
        <v>456441.90849971352</v>
      </c>
      <c r="P42" s="45">
        <f t="shared" si="13"/>
        <v>1358165.9116170942</v>
      </c>
      <c r="Q42">
        <f t="shared" si="6"/>
        <v>1609326.6275205819</v>
      </c>
      <c r="R42">
        <f t="shared" si="16"/>
        <v>1526312.4601734299</v>
      </c>
      <c r="S42" s="8">
        <f t="shared" si="1"/>
        <v>44819475.083364189</v>
      </c>
      <c r="X42">
        <v>5</v>
      </c>
      <c r="Z42">
        <f t="shared" si="22"/>
        <v>204.30921103567536</v>
      </c>
    </row>
    <row r="43" spans="1:31" x14ac:dyDescent="0.25">
      <c r="A43" s="1">
        <v>34</v>
      </c>
      <c r="B43" s="12">
        <f t="shared" si="7"/>
        <v>22987067.868222091</v>
      </c>
      <c r="C43" s="7">
        <f t="shared" si="8"/>
        <v>770837.8105093526</v>
      </c>
      <c r="D43" s="9">
        <f t="shared" si="17"/>
        <v>237579.05678731445</v>
      </c>
      <c r="E43" s="7">
        <f t="shared" si="18"/>
        <v>1008416.8672966671</v>
      </c>
      <c r="F43">
        <f t="shared" si="14"/>
        <v>2920121.7645890252</v>
      </c>
      <c r="G43">
        <f t="shared" si="10"/>
        <v>3690959.5750983777</v>
      </c>
      <c r="H43">
        <f t="shared" si="2"/>
        <v>0.94463463052708418</v>
      </c>
      <c r="I43">
        <f t="shared" si="0"/>
        <v>0.22987067868222091</v>
      </c>
      <c r="J43">
        <f t="shared" si="11"/>
        <v>3690959.5750983777</v>
      </c>
      <c r="K43">
        <f t="shared" si="3"/>
        <v>-2682542.7078017108</v>
      </c>
      <c r="L43" s="7">
        <f t="shared" si="12"/>
        <v>22442540.452925794</v>
      </c>
      <c r="M43" s="7">
        <f t="shared" si="4"/>
        <v>237579.05678731445</v>
      </c>
      <c r="N43" s="9">
        <f t="shared" si="15"/>
        <v>1315365.2258056514</v>
      </c>
      <c r="O43">
        <f t="shared" si="19"/>
        <v>463889.45200036827</v>
      </c>
      <c r="P43" s="45">
        <f t="shared" si="13"/>
        <v>1315365.22580565</v>
      </c>
      <c r="Q43">
        <f t="shared" si="6"/>
        <v>1552944.2825929658</v>
      </c>
      <c r="R43">
        <f t="shared" si="16"/>
        <v>1470462.2659692324</v>
      </c>
      <c r="S43" s="8">
        <f t="shared" si="1"/>
        <v>44722417.677392147</v>
      </c>
      <c r="X43">
        <v>6</v>
      </c>
      <c r="Z43">
        <f t="shared" si="22"/>
        <v>204.6497263874015</v>
      </c>
    </row>
    <row r="44" spans="1:31" x14ac:dyDescent="0.25">
      <c r="A44" s="1">
        <v>35</v>
      </c>
      <c r="B44" s="12">
        <f t="shared" si="7"/>
        <v>21682436.79670414</v>
      </c>
      <c r="C44" s="7">
        <f t="shared" si="8"/>
        <v>760103.65622165322</v>
      </c>
      <c r="D44" s="9">
        <f t="shared" si="17"/>
        <v>224425.40452925794</v>
      </c>
      <c r="E44" s="7">
        <f t="shared" si="18"/>
        <v>984529.06075091113</v>
      </c>
      <c r="F44">
        <f t="shared" si="14"/>
        <v>2758448.1441866509</v>
      </c>
      <c r="G44">
        <f t="shared" si="10"/>
        <v>3518551.8004083042</v>
      </c>
      <c r="H44">
        <f t="shared" si="2"/>
        <v>0.9432449984923259</v>
      </c>
      <c r="I44">
        <f t="shared" si="0"/>
        <v>0.21682436796704141</v>
      </c>
      <c r="J44">
        <f t="shared" si="11"/>
        <v>3518551.8004083042</v>
      </c>
      <c r="K44">
        <f t="shared" si="3"/>
        <v>-2534022.7396573932</v>
      </c>
      <c r="L44" s="7">
        <f t="shared" si="12"/>
        <v>21168814.035683952</v>
      </c>
      <c r="M44" s="7">
        <f t="shared" si="4"/>
        <v>224425.40452925794</v>
      </c>
      <c r="N44" s="9">
        <f t="shared" si="15"/>
        <v>1273726.4172418416</v>
      </c>
      <c r="O44">
        <f t="shared" si="19"/>
        <v>470906.29973072279</v>
      </c>
      <c r="P44" s="45">
        <f t="shared" si="13"/>
        <v>1273726.4172418395</v>
      </c>
      <c r="Q44">
        <f t="shared" si="6"/>
        <v>1498151.8217710995</v>
      </c>
      <c r="R44">
        <f t="shared" si="16"/>
        <v>1416291.3238510161</v>
      </c>
      <c r="S44" s="8">
        <f t="shared" si="1"/>
        <v>44580424.603464454</v>
      </c>
      <c r="X44">
        <v>7</v>
      </c>
      <c r="Z44">
        <f t="shared" si="22"/>
        <v>204.99080926471382</v>
      </c>
    </row>
    <row r="45" spans="1:31" x14ac:dyDescent="0.25">
      <c r="A45" s="1">
        <v>36</v>
      </c>
      <c r="B45" s="12">
        <f t="shared" si="7"/>
        <v>20419295.057340432</v>
      </c>
      <c r="C45" s="7">
        <f t="shared" si="8"/>
        <v>749518.97834351915</v>
      </c>
      <c r="D45" s="9">
        <f t="shared" si="17"/>
        <v>211688.14035683952</v>
      </c>
      <c r="E45" s="7">
        <f t="shared" si="18"/>
        <v>961207.11870035867</v>
      </c>
      <c r="F45">
        <f t="shared" si="14"/>
        <v>2601892.4156044968</v>
      </c>
      <c r="G45">
        <f t="shared" si="10"/>
        <v>3351411.3939480158</v>
      </c>
      <c r="H45">
        <f t="shared" si="2"/>
        <v>0.94174355257174269</v>
      </c>
      <c r="I45">
        <f t="shared" si="0"/>
        <v>0.20419295057340431</v>
      </c>
      <c r="J45">
        <f t="shared" si="11"/>
        <v>3351411.3939480158</v>
      </c>
      <c r="K45">
        <f t="shared" si="3"/>
        <v>-2390204.2752476572</v>
      </c>
      <c r="L45" s="7">
        <f t="shared" si="12"/>
        <v>19935594.133695576</v>
      </c>
      <c r="M45" s="7">
        <f t="shared" si="4"/>
        <v>211688.14035683952</v>
      </c>
      <c r="N45" s="9">
        <f t="shared" si="15"/>
        <v>1233219.9019883759</v>
      </c>
      <c r="O45">
        <f t="shared" si="19"/>
        <v>477506.19505550188</v>
      </c>
      <c r="P45" s="45">
        <f t="shared" si="13"/>
        <v>1233219.9019883766</v>
      </c>
      <c r="Q45">
        <f t="shared" si="6"/>
        <v>1444908.0423452156</v>
      </c>
      <c r="R45">
        <f t="shared" si="16"/>
        <v>1363753.0472746566</v>
      </c>
      <c r="S45" s="8">
        <f t="shared" si="1"/>
        <v>44395916.471581534</v>
      </c>
      <c r="X45">
        <v>8</v>
      </c>
      <c r="Z45">
        <f t="shared" si="22"/>
        <v>205.33246061348837</v>
      </c>
    </row>
    <row r="46" spans="1:31" x14ac:dyDescent="0.25">
      <c r="A46" s="1">
        <v>37</v>
      </c>
      <c r="B46" s="12">
        <f t="shared" si="7"/>
        <v>19196512.438325737</v>
      </c>
      <c r="C46" s="7">
        <f t="shared" si="8"/>
        <v>739081.69536983955</v>
      </c>
      <c r="D46" s="9">
        <f t="shared" si="17"/>
        <v>199355.94133695576</v>
      </c>
      <c r="E46" s="7">
        <f t="shared" si="18"/>
        <v>938437.63670679531</v>
      </c>
      <c r="F46">
        <f t="shared" si="14"/>
        <v>2450315.4068808518</v>
      </c>
      <c r="G46">
        <f t="shared" si="10"/>
        <v>3189397.1022506915</v>
      </c>
      <c r="H46">
        <f t="shared" si="2"/>
        <v>0.9401163156915584</v>
      </c>
      <c r="I46">
        <f t="shared" si="0"/>
        <v>0.19196512438325736</v>
      </c>
      <c r="J46">
        <f t="shared" si="11"/>
        <v>3189397.1022506915</v>
      </c>
      <c r="K46">
        <f t="shared" si="3"/>
        <v>-2250959.465543896</v>
      </c>
      <c r="L46" s="7">
        <f t="shared" si="12"/>
        <v>18741777.308092128</v>
      </c>
      <c r="M46" s="7">
        <f t="shared" si="4"/>
        <v>199355.94133695576</v>
      </c>
      <c r="N46" s="9">
        <f t="shared" si="15"/>
        <v>1193816.8256034479</v>
      </c>
      <c r="O46">
        <f t="shared" si="19"/>
        <v>483702.50647318701</v>
      </c>
      <c r="P46" s="45">
        <f t="shared" si="13"/>
        <v>1193816.8256034467</v>
      </c>
      <c r="Q46">
        <f t="shared" si="6"/>
        <v>1393172.7669404037</v>
      </c>
      <c r="R46">
        <f t="shared" si="16"/>
        <v>1312802.0912269442</v>
      </c>
      <c r="S46" s="8">
        <f t="shared" si="1"/>
        <v>44171222.547327571</v>
      </c>
      <c r="X46">
        <v>9</v>
      </c>
      <c r="Z46">
        <f t="shared" si="22"/>
        <v>205.67468138117755</v>
      </c>
    </row>
    <row r="47" spans="1:31" x14ac:dyDescent="0.25">
      <c r="A47" s="1">
        <v>38</v>
      </c>
      <c r="B47" s="12">
        <f t="shared" si="7"/>
        <v>18012987.553311024</v>
      </c>
      <c r="C47" s="7">
        <f t="shared" si="8"/>
        <v>728789.75478110358</v>
      </c>
      <c r="D47" s="9">
        <f t="shared" si="17"/>
        <v>187417.77308092127</v>
      </c>
      <c r="E47" s="7">
        <f t="shared" si="18"/>
        <v>916207.52786202484</v>
      </c>
      <c r="F47">
        <f t="shared" si="14"/>
        <v>2303581.4925990882</v>
      </c>
      <c r="G47">
        <f t="shared" si="10"/>
        <v>3032371.2473801919</v>
      </c>
      <c r="H47">
        <f t="shared" si="2"/>
        <v>0.93834687999619082</v>
      </c>
      <c r="I47">
        <f t="shared" si="0"/>
        <v>0.18012987553311025</v>
      </c>
      <c r="J47">
        <f t="shared" si="11"/>
        <v>3032371.2473801919</v>
      </c>
      <c r="K47">
        <f t="shared" si="3"/>
        <v>-2116163.719518167</v>
      </c>
      <c r="L47" s="7">
        <f t="shared" si="12"/>
        <v>17586288.262631658</v>
      </c>
      <c r="M47" s="7">
        <f t="shared" si="4"/>
        <v>187417.7730809213</v>
      </c>
      <c r="N47" s="9">
        <f t="shared" si="15"/>
        <v>1155489.04546047</v>
      </c>
      <c r="O47">
        <f t="shared" si="19"/>
        <v>489508.2371826584</v>
      </c>
      <c r="P47" s="45">
        <f t="shared" si="13"/>
        <v>1155489.0454604705</v>
      </c>
      <c r="Q47">
        <f t="shared" si="6"/>
        <v>1342906.8185413913</v>
      </c>
      <c r="R47">
        <f t="shared" si="16"/>
        <v>1263394.3198578812</v>
      </c>
      <c r="S47" s="8">
        <f t="shared" si="1"/>
        <v>43908583.727497861</v>
      </c>
      <c r="X47">
        <v>10</v>
      </c>
      <c r="Z47">
        <f t="shared" si="22"/>
        <v>206.01747251681289</v>
      </c>
    </row>
    <row r="48" spans="1:31" x14ac:dyDescent="0.25">
      <c r="A48" s="1">
        <v>39</v>
      </c>
      <c r="B48" s="12">
        <f t="shared" si="7"/>
        <v>16867647.129991893</v>
      </c>
      <c r="C48" s="7">
        <f t="shared" si="8"/>
        <v>718641.13263976632</v>
      </c>
      <c r="D48" s="9">
        <f t="shared" si="17"/>
        <v>175862.8826263166</v>
      </c>
      <c r="E48" s="7">
        <f t="shared" si="18"/>
        <v>894504.01526608295</v>
      </c>
      <c r="F48">
        <f t="shared" si="14"/>
        <v>2161558.5063973228</v>
      </c>
      <c r="G48">
        <f t="shared" si="10"/>
        <v>2880199.639037089</v>
      </c>
      <c r="H48">
        <f t="shared" si="2"/>
        <v>0.93641585439786734</v>
      </c>
      <c r="I48">
        <f t="shared" si="0"/>
        <v>0.16867647129991892</v>
      </c>
      <c r="J48">
        <f t="shared" si="11"/>
        <v>2880199.639037089</v>
      </c>
      <c r="K48">
        <f t="shared" si="3"/>
        <v>-1985695.623771006</v>
      </c>
      <c r="L48" s="7">
        <f t="shared" si="12"/>
        <v>16468079.14913941</v>
      </c>
      <c r="M48" s="7">
        <f t="shared" si="4"/>
        <v>175862.8826263166</v>
      </c>
      <c r="N48" s="9">
        <f t="shared" si="15"/>
        <v>1118209.1134922486</v>
      </c>
      <c r="O48">
        <f t="shared" si="19"/>
        <v>494936.03441360069</v>
      </c>
      <c r="P48" s="45">
        <f t="shared" si="13"/>
        <v>1118209.1134922495</v>
      </c>
      <c r="Q48">
        <f t="shared" si="6"/>
        <v>1294071.9961185651</v>
      </c>
      <c r="R48">
        <f t="shared" si="16"/>
        <v>1215486.7749463094</v>
      </c>
      <c r="S48" s="8">
        <f t="shared" si="1"/>
        <v>43610155.426197693</v>
      </c>
      <c r="X48">
        <v>11</v>
      </c>
      <c r="Z48">
        <f t="shared" si="22"/>
        <v>206.36083497100762</v>
      </c>
    </row>
    <row r="49" spans="1:26" x14ac:dyDescent="0.25">
      <c r="A49" s="1">
        <v>40</v>
      </c>
      <c r="B49" s="12">
        <f t="shared" si="7"/>
        <v>15759445.315947168</v>
      </c>
      <c r="C49" s="7">
        <f t="shared" si="8"/>
        <v>708633.83319224138</v>
      </c>
      <c r="D49" s="9">
        <f t="shared" si="17"/>
        <v>164680.79149139408</v>
      </c>
      <c r="E49" s="7">
        <f t="shared" si="18"/>
        <v>873314.62468363543</v>
      </c>
      <c r="F49">
        <f t="shared" si="14"/>
        <v>2024117.6555990269</v>
      </c>
      <c r="G49">
        <f t="shared" si="10"/>
        <v>2732751.4887912683</v>
      </c>
      <c r="H49">
        <f t="shared" si="2"/>
        <v>0.93430015428326918</v>
      </c>
      <c r="I49">
        <f t="shared" si="0"/>
        <v>0.15759445315947168</v>
      </c>
      <c r="J49">
        <f t="shared" si="11"/>
        <v>2732751.4887912683</v>
      </c>
      <c r="K49">
        <f t="shared" si="3"/>
        <v>-1859436.864107633</v>
      </c>
      <c r="L49" s="7">
        <f t="shared" si="12"/>
        <v>15386128.889790038</v>
      </c>
      <c r="M49" s="7">
        <f t="shared" si="4"/>
        <v>164680.79149139411</v>
      </c>
      <c r="N49" s="9">
        <f t="shared" si="15"/>
        <v>1081950.2593493722</v>
      </c>
      <c r="O49">
        <f t="shared" si="19"/>
        <v>499998.19852650462</v>
      </c>
      <c r="P49" s="45">
        <f t="shared" si="13"/>
        <v>1081950.2593493708</v>
      </c>
      <c r="Q49">
        <f t="shared" si="6"/>
        <v>1246631.0508407664</v>
      </c>
      <c r="R49">
        <f t="shared" si="16"/>
        <v>1169037.6451774803</v>
      </c>
      <c r="S49" s="8">
        <f t="shared" si="1"/>
        <v>43278010.37397489</v>
      </c>
      <c r="X49">
        <v>12</v>
      </c>
      <c r="Z49">
        <f t="shared" si="22"/>
        <v>206.70476969595924</v>
      </c>
    </row>
    <row r="50" spans="1:26" x14ac:dyDescent="0.25">
      <c r="A50" s="1">
        <v>41</v>
      </c>
      <c r="B50" s="12">
        <f t="shared" si="7"/>
        <v>14687363.001313616</v>
      </c>
      <c r="C50" s="7">
        <f t="shared" si="8"/>
        <v>698765.88847642229</v>
      </c>
      <c r="D50" s="9">
        <f t="shared" si="17"/>
        <v>153861.28889790038</v>
      </c>
      <c r="E50" s="7">
        <f t="shared" si="18"/>
        <v>852627.17737432267</v>
      </c>
      <c r="F50">
        <f t="shared" si="14"/>
        <v>1891133.43791366</v>
      </c>
      <c r="G50">
        <f t="shared" si="10"/>
        <v>2589899.326390082</v>
      </c>
      <c r="H50">
        <f t="shared" si="2"/>
        <v>0.93197207813217264</v>
      </c>
      <c r="I50">
        <f t="shared" si="0"/>
        <v>0.14687363001313616</v>
      </c>
      <c r="J50">
        <f t="shared" si="11"/>
        <v>2589899.326390082</v>
      </c>
      <c r="K50">
        <f t="shared" si="3"/>
        <v>-1737272.1490157594</v>
      </c>
      <c r="L50" s="7">
        <f t="shared" si="12"/>
        <v>14339442.51582708</v>
      </c>
      <c r="M50" s="7">
        <f>($C$4/12)*L49</f>
        <v>153861.28889790038</v>
      </c>
      <c r="N50" s="9">
        <f>L49-L50</f>
        <v>1046686.3739629574</v>
      </c>
      <c r="O50">
        <f t="shared" si="19"/>
        <v>504706.69188778754</v>
      </c>
      <c r="P50" s="45">
        <f t="shared" si="13"/>
        <v>1046686.3739629579</v>
      </c>
      <c r="Q50">
        <f t="shared" si="6"/>
        <v>1200547.6628608578</v>
      </c>
      <c r="R50">
        <f t="shared" si="16"/>
        <v>1124006.2362118501</v>
      </c>
      <c r="S50" s="8">
        <f t="shared" si="1"/>
        <v>42914141.33248125</v>
      </c>
    </row>
    <row r="51" spans="1:26" x14ac:dyDescent="0.25">
      <c r="A51" s="1">
        <v>42</v>
      </c>
      <c r="B51" s="12">
        <f t="shared" si="7"/>
        <v>13650407.157892395</v>
      </c>
      <c r="C51" s="7">
        <f t="shared" si="8"/>
        <v>689035.35793468531</v>
      </c>
      <c r="D51" s="9">
        <f t="shared" si="17"/>
        <v>143394.42515827078</v>
      </c>
      <c r="E51" s="7">
        <f t="shared" si="18"/>
        <v>832429.78309295606</v>
      </c>
      <c r="F51">
        <f t="shared" si="14"/>
        <v>1762483.5601576339</v>
      </c>
      <c r="G51">
        <f t="shared" si="10"/>
        <v>2451518.9180923193</v>
      </c>
      <c r="H51">
        <f t="shared" si="2"/>
        <v>0.92939809254197114</v>
      </c>
      <c r="I51">
        <f t="shared" si="0"/>
        <v>0.13650407157892394</v>
      </c>
      <c r="J51">
        <f t="shared" si="11"/>
        <v>2451518.9180923193</v>
      </c>
      <c r="K51">
        <f t="shared" si="3"/>
        <v>-1619089.1349993632</v>
      </c>
      <c r="L51" s="7">
        <f t="shared" si="12"/>
        <v>13327050.522324933</v>
      </c>
      <c r="M51" s="7">
        <f t="shared" si="4"/>
        <v>143394.42515827081</v>
      </c>
      <c r="N51" s="9">
        <f t="shared" si="15"/>
        <v>1012391.9935021475</v>
      </c>
      <c r="O51">
        <f t="shared" si="19"/>
        <v>509073.14752549393</v>
      </c>
      <c r="P51" s="45">
        <f t="shared" si="13"/>
        <v>1012391.9935021481</v>
      </c>
      <c r="Q51" s="7">
        <f>M51+N51</f>
        <v>1155786.4186604184</v>
      </c>
      <c r="R51">
        <f t="shared" si="16"/>
        <v>1080352.9415249238</v>
      </c>
      <c r="S51" s="8">
        <f t="shared" si="1"/>
        <v>42520463.727090195</v>
      </c>
    </row>
    <row r="52" spans="1:26" x14ac:dyDescent="0.25">
      <c r="A52" s="1">
        <v>43</v>
      </c>
      <c r="B52" s="12">
        <f t="shared" si="7"/>
        <v>12647610.194292665</v>
      </c>
      <c r="C52" s="7">
        <f t="shared" si="8"/>
        <v>679440.32803226833</v>
      </c>
      <c r="D52" s="9">
        <f t="shared" si="17"/>
        <v>133270.50522324932</v>
      </c>
      <c r="E52" s="7">
        <f t="shared" si="18"/>
        <v>812710.83325551765</v>
      </c>
      <c r="F52">
        <f t="shared" si="14"/>
        <v>1638048.8589470873</v>
      </c>
      <c r="G52">
        <f t="shared" si="10"/>
        <v>2317489.1869793558</v>
      </c>
      <c r="H52">
        <f t="shared" si="2"/>
        <v>0.92653721226037322</v>
      </c>
      <c r="I52">
        <f t="shared" si="0"/>
        <v>0.12647610194292663</v>
      </c>
      <c r="J52">
        <f t="shared" si="11"/>
        <v>2317489.1869793558</v>
      </c>
      <c r="K52">
        <f t="shared" si="3"/>
        <v>-1504778.353723838</v>
      </c>
      <c r="L52" s="7">
        <f t="shared" si="12"/>
        <v>12348008.238608094</v>
      </c>
      <c r="M52" s="7">
        <f t="shared" si="4"/>
        <v>133270.50522324932</v>
      </c>
      <c r="N52" s="9">
        <f t="shared" si="15"/>
        <v>979042.28371683881</v>
      </c>
      <c r="O52">
        <f t="shared" si="19"/>
        <v>513108.87757094717</v>
      </c>
      <c r="P52" s="45">
        <f t="shared" si="13"/>
        <v>979042.28371683881</v>
      </c>
      <c r="Q52">
        <f t="shared" si="6"/>
        <v>1112312.7889400881</v>
      </c>
      <c r="R52">
        <f t="shared" si="16"/>
        <v>1038039.2139983439</v>
      </c>
      <c r="S52" s="8">
        <f t="shared" si="1"/>
        <v>42098818.199824065</v>
      </c>
    </row>
    <row r="53" spans="1:26" x14ac:dyDescent="0.25">
      <c r="A53" s="1">
        <v>44</v>
      </c>
      <c r="B53" s="12">
        <f t="shared" si="7"/>
        <v>11678029.326727122</v>
      </c>
      <c r="C53" s="7">
        <f t="shared" si="8"/>
        <v>669978.91188097233</v>
      </c>
      <c r="D53" s="9">
        <f t="shared" si="17"/>
        <v>123480.08238608093</v>
      </c>
      <c r="E53" s="7">
        <f t="shared" si="18"/>
        <v>793458.99426705332</v>
      </c>
      <c r="F53">
        <f t="shared" si="14"/>
        <v>1517713.2233151197</v>
      </c>
      <c r="G53">
        <f t="shared" si="10"/>
        <v>2187692.1351960921</v>
      </c>
      <c r="H53">
        <f t="shared" si="2"/>
        <v>0.92333880846493244</v>
      </c>
      <c r="I53">
        <f t="shared" si="0"/>
        <v>0.11678029326727123</v>
      </c>
      <c r="J53">
        <f t="shared" si="11"/>
        <v>2187692.1351960921</v>
      </c>
      <c r="K53">
        <f t="shared" si="3"/>
        <v>-1394233.1409290386</v>
      </c>
      <c r="L53" s="7">
        <f t="shared" si="12"/>
        <v>11401395.213951567</v>
      </c>
      <c r="M53" s="7">
        <f t="shared" si="4"/>
        <v>123480.08238608095</v>
      </c>
      <c r="N53" s="9">
        <f t="shared" si="15"/>
        <v>946613.02465652674</v>
      </c>
      <c r="O53">
        <f t="shared" si="19"/>
        <v>516824.88149149885</v>
      </c>
      <c r="P53" s="45">
        <f t="shared" si="13"/>
        <v>946613.02465652709</v>
      </c>
      <c r="Q53">
        <f t="shared" si="6"/>
        <v>1070093.1070426076</v>
      </c>
      <c r="R53">
        <f t="shared" si="16"/>
        <v>997027.53824310133</v>
      </c>
      <c r="S53" s="8">
        <f t="shared" si="1"/>
        <v>41650973.084887177</v>
      </c>
    </row>
    <row r="54" spans="1:26" x14ac:dyDescent="0.25">
      <c r="A54" s="1">
        <v>45</v>
      </c>
      <c r="B54" s="12">
        <f t="shared" si="7"/>
        <v>10740745.965083471</v>
      </c>
      <c r="C54" s="7">
        <f t="shared" si="8"/>
        <v>660649.2488680965</v>
      </c>
      <c r="D54" s="9">
        <f t="shared" si="17"/>
        <v>114013.95213951566</v>
      </c>
      <c r="E54" s="7">
        <f t="shared" si="18"/>
        <v>774663.20100761217</v>
      </c>
      <c r="F54">
        <f t="shared" si="14"/>
        <v>1401363.5192072545</v>
      </c>
      <c r="G54">
        <f t="shared" si="10"/>
        <v>2062012.7680753511</v>
      </c>
      <c r="H54">
        <f t="shared" si="2"/>
        <v>0.91973959514740022</v>
      </c>
      <c r="I54">
        <f t="shared" si="0"/>
        <v>0.1074074596508347</v>
      </c>
      <c r="J54">
        <f t="shared" si="11"/>
        <v>2062012.7680753511</v>
      </c>
      <c r="K54">
        <f t="shared" si="3"/>
        <v>-1287349.5670677391</v>
      </c>
      <c r="L54" s="7">
        <f t="shared" si="12"/>
        <v>10486314.618195321</v>
      </c>
      <c r="M54" s="7">
        <f t="shared" si="4"/>
        <v>114013.95213951568</v>
      </c>
      <c r="N54" s="9">
        <f t="shared" si="15"/>
        <v>915080.59575624578</v>
      </c>
      <c r="O54">
        <f t="shared" si="19"/>
        <v>520231.85411946289</v>
      </c>
      <c r="P54" s="45">
        <f t="shared" si="13"/>
        <v>915080.59575624554</v>
      </c>
      <c r="Q54">
        <f t="shared" si="6"/>
        <v>1029094.5478957614</v>
      </c>
      <c r="R54">
        <f t="shared" si="16"/>
        <v>957281.40363611339</v>
      </c>
      <c r="S54" s="8">
        <f t="shared" si="1"/>
        <v>41178626.809031062</v>
      </c>
    </row>
    <row r="55" spans="1:26" x14ac:dyDescent="0.25">
      <c r="A55" s="1">
        <v>46</v>
      </c>
      <c r="B55" s="12">
        <f t="shared" si="7"/>
        <v>9834865.1139047723</v>
      </c>
      <c r="C55" s="7">
        <f t="shared" si="8"/>
        <v>651449.50429054874</v>
      </c>
      <c r="D55" s="9">
        <f t="shared" si="17"/>
        <v>104863.14618195321</v>
      </c>
      <c r="E55" s="7">
        <f t="shared" si="18"/>
        <v>756312.65047250199</v>
      </c>
      <c r="F55">
        <f t="shared" si="14"/>
        <v>1288889.5158100163</v>
      </c>
      <c r="G55">
        <f t="shared" si="10"/>
        <v>1940339.0201005652</v>
      </c>
      <c r="H55">
        <f t="shared" si="2"/>
        <v>0.91565941005181772</v>
      </c>
      <c r="I55">
        <f t="shared" si="0"/>
        <v>9.8348651139047727E-2</v>
      </c>
      <c r="J55">
        <f t="shared" si="11"/>
        <v>1940339.0201005652</v>
      </c>
      <c r="K55">
        <f t="shared" si="3"/>
        <v>-1184026.3696280632</v>
      </c>
      <c r="L55" s="7">
        <f t="shared" si="12"/>
        <v>9601892.65691448</v>
      </c>
      <c r="M55" s="7">
        <f t="shared" si="4"/>
        <v>104863.14618195321</v>
      </c>
      <c r="N55" s="9">
        <f t="shared" si="15"/>
        <v>884421.96128084138</v>
      </c>
      <c r="O55">
        <f t="shared" si="19"/>
        <v>523340.19348220929</v>
      </c>
      <c r="P55" s="45">
        <f t="shared" si="13"/>
        <v>884421.96128084068</v>
      </c>
      <c r="Q55">
        <f t="shared" si="6"/>
        <v>989285.10746279464</v>
      </c>
      <c r="R55">
        <f t="shared" si="16"/>
        <v>918765.27805192478</v>
      </c>
      <c r="S55" s="8">
        <f t="shared" si="1"/>
        <v>40683410.218918703</v>
      </c>
    </row>
    <row r="56" spans="1:26" x14ac:dyDescent="0.25">
      <c r="A56" s="1">
        <v>47</v>
      </c>
      <c r="B56" s="12">
        <f t="shared" si="7"/>
        <v>8959514.7879204396</v>
      </c>
      <c r="C56" s="7">
        <f t="shared" si="8"/>
        <v>642377.8689940403</v>
      </c>
      <c r="D56" s="9">
        <f t="shared" si="17"/>
        <v>96018.926569144809</v>
      </c>
      <c r="E56" s="7">
        <f t="shared" si="18"/>
        <v>738396.79556318512</v>
      </c>
      <c r="F56">
        <f t="shared" si="14"/>
        <v>1180183.8136685726</v>
      </c>
      <c r="G56">
        <f t="shared" si="10"/>
        <v>1822561.6826626128</v>
      </c>
      <c r="H56">
        <f t="shared" si="2"/>
        <v>0.91099518744321761</v>
      </c>
      <c r="I56">
        <f t="shared" si="0"/>
        <v>8.959514787920439E-2</v>
      </c>
      <c r="J56">
        <f t="shared" si="11"/>
        <v>1822561.6826626128</v>
      </c>
      <c r="K56">
        <f t="shared" si="3"/>
        <v>-1084164.8870994276</v>
      </c>
      <c r="L56" s="7">
        <f t="shared" si="12"/>
        <v>8747278.0007954612</v>
      </c>
      <c r="M56" s="7">
        <f t="shared" si="4"/>
        <v>96018.926569144809</v>
      </c>
      <c r="N56" s="9">
        <f t="shared" si="15"/>
        <v>854614.65611901879</v>
      </c>
      <c r="O56">
        <f t="shared" si="19"/>
        <v>526160.00843820663</v>
      </c>
      <c r="P56" s="45">
        <f t="shared" si="13"/>
        <v>854614.65611901821</v>
      </c>
      <c r="Q56">
        <f t="shared" si="6"/>
        <v>950633.58268816362</v>
      </c>
      <c r="R56">
        <f t="shared" si="16"/>
        <v>881444.58227176382</v>
      </c>
      <c r="S56" s="8">
        <f t="shared" si="1"/>
        <v>40166888.837593883</v>
      </c>
    </row>
    <row r="57" spans="1:26" x14ac:dyDescent="0.25">
      <c r="A57" s="1">
        <v>48</v>
      </c>
      <c r="B57" s="12">
        <f t="shared" si="7"/>
        <v>8113845.4417781448</v>
      </c>
      <c r="C57" s="7">
        <f t="shared" si="8"/>
        <v>633432.55901731644</v>
      </c>
      <c r="D57" s="9">
        <f t="shared" si="17"/>
        <v>87472.780007954614</v>
      </c>
      <c r="E57" s="7">
        <f t="shared" si="18"/>
        <v>720905.33902527101</v>
      </c>
      <c r="F57">
        <f t="shared" si="14"/>
        <v>1075141.7745504528</v>
      </c>
      <c r="G57">
        <f t="shared" si="10"/>
        <v>1708574.3335677693</v>
      </c>
      <c r="H57">
        <f t="shared" si="2"/>
        <v>0.90561214907726273</v>
      </c>
      <c r="I57">
        <f t="shared" si="0"/>
        <v>8.1138454417781447E-2</v>
      </c>
      <c r="J57">
        <f t="shared" si="11"/>
        <v>1708574.3335677693</v>
      </c>
      <c r="K57">
        <f t="shared" si="3"/>
        <v>-987668.99454249826</v>
      </c>
      <c r="L57" s="7">
        <f t="shared" si="12"/>
        <v>7921641.2288766401</v>
      </c>
      <c r="M57" s="7">
        <f t="shared" si="4"/>
        <v>87472.780007954614</v>
      </c>
      <c r="N57" s="9">
        <f t="shared" si="15"/>
        <v>825636.77191882115</v>
      </c>
      <c r="O57">
        <f t="shared" si="19"/>
        <v>528701.1261237663</v>
      </c>
      <c r="P57" s="45">
        <f t="shared" si="13"/>
        <v>825636.77191882126</v>
      </c>
      <c r="Q57">
        <f t="shared" si="6"/>
        <v>913109.55192677572</v>
      </c>
      <c r="R57">
        <f t="shared" si="16"/>
        <v>845285.66505263164</v>
      </c>
      <c r="S57" s="8">
        <f t="shared" si="1"/>
        <v>39630565.052103415</v>
      </c>
    </row>
    <row r="58" spans="1:26" x14ac:dyDescent="0.25">
      <c r="A58" s="1">
        <v>49</v>
      </c>
      <c r="B58" s="12">
        <f t="shared" si="7"/>
        <v>7297029.4136353079</v>
      </c>
      <c r="C58" s="7">
        <f t="shared" si="8"/>
        <v>624611.81524133182</v>
      </c>
      <c r="D58" s="9">
        <f t="shared" si="17"/>
        <v>79216.412288766398</v>
      </c>
      <c r="E58" s="7">
        <f t="shared" si="18"/>
        <v>703828.22753009817</v>
      </c>
      <c r="F58">
        <f t="shared" si="14"/>
        <v>973661.45301337738</v>
      </c>
      <c r="G58">
        <f t="shared" si="10"/>
        <v>1598273.2682547092</v>
      </c>
      <c r="H58">
        <f t="shared" si="2"/>
        <v>0.89933059065470289</v>
      </c>
      <c r="I58">
        <f t="shared" si="0"/>
        <v>7.2970294136353073E-2</v>
      </c>
      <c r="J58">
        <f t="shared" si="11"/>
        <v>1598273.2682547092</v>
      </c>
      <c r="K58">
        <f t="shared" si="3"/>
        <v>-894445.04072461103</v>
      </c>
      <c r="L58" s="7">
        <f t="shared" si="12"/>
        <v>7124174.2853202755</v>
      </c>
      <c r="M58" s="7">
        <f t="shared" si="4"/>
        <v>79216.412288766398</v>
      </c>
      <c r="N58" s="9">
        <f t="shared" si="15"/>
        <v>797466.94355636463</v>
      </c>
      <c r="O58">
        <f t="shared" si="19"/>
        <v>530973.09921506536</v>
      </c>
      <c r="P58" s="45">
        <f t="shared" si="13"/>
        <v>797466.94355636439</v>
      </c>
      <c r="Q58">
        <f t="shared" si="6"/>
        <v>876683.35584513098</v>
      </c>
      <c r="R58">
        <f t="shared" si="16"/>
        <v>810255.77883952623</v>
      </c>
      <c r="S58" s="8">
        <f t="shared" si="1"/>
        <v>39075880.23426187</v>
      </c>
    </row>
    <row r="59" spans="1:26" x14ac:dyDescent="0.25">
      <c r="A59" s="1">
        <v>50</v>
      </c>
      <c r="B59" s="12">
        <f t="shared" si="7"/>
        <v>6508260.3822769579</v>
      </c>
      <c r="C59" s="7">
        <f t="shared" si="8"/>
        <v>615913.90304331738</v>
      </c>
      <c r="D59" s="9">
        <f t="shared" si="17"/>
        <v>71241.742853202755</v>
      </c>
      <c r="E59" s="7">
        <f t="shared" si="18"/>
        <v>687155.64589652012</v>
      </c>
      <c r="F59">
        <f t="shared" si="14"/>
        <v>875643.52963623696</v>
      </c>
      <c r="G59">
        <f t="shared" si="10"/>
        <v>1491557.4326795544</v>
      </c>
      <c r="H59">
        <f t="shared" si="2"/>
        <v>0.89190546088735123</v>
      </c>
      <c r="I59">
        <f t="shared" si="0"/>
        <v>6.5082603822769577E-2</v>
      </c>
      <c r="J59">
        <f t="shared" si="11"/>
        <v>1491557.4326795544</v>
      </c>
      <c r="K59">
        <f t="shared" si="3"/>
        <v>-804401.78678303433</v>
      </c>
      <c r="L59" s="7">
        <f t="shared" si="12"/>
        <v>6354089.9493903965</v>
      </c>
      <c r="M59" s="7">
        <f t="shared" si="4"/>
        <v>71241.742853202755</v>
      </c>
      <c r="N59" s="9">
        <f t="shared" si="15"/>
        <v>770084.33592987899</v>
      </c>
      <c r="O59">
        <f t="shared" si="19"/>
        <v>532985.2130099585</v>
      </c>
      <c r="P59" s="45">
        <f t="shared" si="13"/>
        <v>770084.33592987875</v>
      </c>
      <c r="Q59">
        <f t="shared" si="6"/>
        <v>841326.07878308173</v>
      </c>
      <c r="R59">
        <f t="shared" si="16"/>
        <v>776323.05610435572</v>
      </c>
      <c r="S59" s="8">
        <f t="shared" si="1"/>
        <v>38504216.796493948</v>
      </c>
    </row>
    <row r="60" spans="1:26" x14ac:dyDescent="0.25">
      <c r="A60" s="1">
        <v>51</v>
      </c>
      <c r="B60" s="12">
        <f t="shared" si="7"/>
        <v>5746752.837434737</v>
      </c>
      <c r="C60" s="7">
        <f t="shared" si="8"/>
        <v>607337.1119556597</v>
      </c>
      <c r="D60" s="9">
        <f t="shared" si="17"/>
        <v>63540.899493903962</v>
      </c>
      <c r="E60" s="7">
        <f t="shared" si="18"/>
        <v>670878.01144956367</v>
      </c>
      <c r="F60">
        <f t="shared" si="14"/>
        <v>780991.24587323493</v>
      </c>
      <c r="G60">
        <f t="shared" si="10"/>
        <v>1388328.3578288946</v>
      </c>
      <c r="H60">
        <f t="shared" si="2"/>
        <v>0.88299368800364397</v>
      </c>
      <c r="I60">
        <f t="shared" si="0"/>
        <v>5.7467528374347369E-2</v>
      </c>
      <c r="J60">
        <f t="shared" si="11"/>
        <v>1388328.3578288946</v>
      </c>
      <c r="K60">
        <f t="shared" si="3"/>
        <v>-717450.34637933096</v>
      </c>
      <c r="L60" s="7">
        <f t="shared" si="12"/>
        <v>5610621.3183191139</v>
      </c>
      <c r="M60" s="7">
        <f t="shared" si="4"/>
        <v>63540.899493903969</v>
      </c>
      <c r="N60" s="9">
        <f t="shared" si="15"/>
        <v>743468.63107128255</v>
      </c>
      <c r="O60">
        <f t="shared" si="19"/>
        <v>534746.49233394081</v>
      </c>
      <c r="P60" s="45">
        <f t="shared" si="13"/>
        <v>743468.63107128278</v>
      </c>
      <c r="Q60" s="9">
        <f>M60+N60</f>
        <v>807009.53056518652</v>
      </c>
      <c r="R60">
        <f t="shared" si="16"/>
        <v>743456.48629550869</v>
      </c>
      <c r="S60" s="8">
        <f t="shared" si="1"/>
        <v>37916900.184635408</v>
      </c>
    </row>
    <row r="61" spans="1:26" x14ac:dyDescent="0.25">
      <c r="A61" s="1">
        <v>52</v>
      </c>
      <c r="B61" s="12">
        <f t="shared" si="7"/>
        <v>5011741.5629895777</v>
      </c>
      <c r="C61" s="7">
        <f t="shared" si="8"/>
        <v>598879.75532953662</v>
      </c>
      <c r="D61" s="9">
        <f t="shared" si="17"/>
        <v>56106.213183191139</v>
      </c>
      <c r="E61" s="7">
        <f t="shared" si="18"/>
        <v>654985.96851272776</v>
      </c>
      <c r="F61">
        <f t="shared" si="14"/>
        <v>689610.34049216844</v>
      </c>
      <c r="G61">
        <f t="shared" si="10"/>
        <v>1288490.0958217052</v>
      </c>
      <c r="H61">
        <f t="shared" si="2"/>
        <v>0.87209972392457069</v>
      </c>
      <c r="I61">
        <f t="shared" si="0"/>
        <v>5.011741562989578E-2</v>
      </c>
      <c r="J61">
        <f t="shared" si="11"/>
        <v>1288490.0958217052</v>
      </c>
      <c r="K61">
        <f t="shared" si="3"/>
        <v>-633504.12730897742</v>
      </c>
      <c r="L61" s="7">
        <f t="shared" si="12"/>
        <v>4893021.3027514108</v>
      </c>
      <c r="M61" s="7">
        <f t="shared" si="4"/>
        <v>56106.213183191139</v>
      </c>
      <c r="N61" s="9">
        <f t="shared" si="15"/>
        <v>717600.01556770317</v>
      </c>
      <c r="O61">
        <f t="shared" si="19"/>
        <v>536265.70827456121</v>
      </c>
      <c r="P61" s="45">
        <f t="shared" si="13"/>
        <v>717600.01556770399</v>
      </c>
      <c r="Q61">
        <f t="shared" si="6"/>
        <v>773706.22875089431</v>
      </c>
      <c r="R61">
        <f t="shared" si="16"/>
        <v>711625.89338244952</v>
      </c>
      <c r="S61" s="8">
        <f t="shared" si="1"/>
        <v>37315200.809520565</v>
      </c>
    </row>
    <row r="62" spans="1:26" x14ac:dyDescent="0.25">
      <c r="A62" s="1">
        <v>53</v>
      </c>
      <c r="B62" s="12">
        <f t="shared" si="7"/>
        <v>4302481.132748181</v>
      </c>
      <c r="C62" s="7">
        <f t="shared" si="8"/>
        <v>590540.17000322975</v>
      </c>
      <c r="D62" s="9">
        <f t="shared" si="17"/>
        <v>48930.21302751411</v>
      </c>
      <c r="E62" s="7">
        <f t="shared" si="18"/>
        <v>639470.3830307438</v>
      </c>
      <c r="F62">
        <f t="shared" si="14"/>
        <v>601408.98755874927</v>
      </c>
      <c r="G62">
        <f t="shared" si="10"/>
        <v>1191949.157561979</v>
      </c>
      <c r="H62">
        <f t="shared" si="2"/>
        <v>0.85848024657155064</v>
      </c>
      <c r="I62">
        <f t="shared" si="0"/>
        <v>4.3024811327481809E-2</v>
      </c>
      <c r="J62">
        <f t="shared" si="11"/>
        <v>1191949.157561979</v>
      </c>
      <c r="K62">
        <f t="shared" si="3"/>
        <v>-552478.77453123522</v>
      </c>
      <c r="L62" s="7">
        <f t="shared" si="12"/>
        <v>4200562.1344658807</v>
      </c>
      <c r="M62" s="7">
        <f t="shared" si="4"/>
        <v>48930.21302751411</v>
      </c>
      <c r="N62" s="9">
        <f t="shared" si="15"/>
        <v>692459.16828553006</v>
      </c>
      <c r="O62">
        <f t="shared" si="19"/>
        <v>537551.3847484435</v>
      </c>
      <c r="P62" s="45">
        <f t="shared" si="13"/>
        <v>692459.16828553029</v>
      </c>
      <c r="Q62">
        <f t="shared" si="6"/>
        <v>741389.38131304411</v>
      </c>
      <c r="R62">
        <f t="shared" si="16"/>
        <v>680801.91398010601</v>
      </c>
      <c r="S62" s="8">
        <f t="shared" si="1"/>
        <v>36700335.919133097</v>
      </c>
    </row>
    <row r="63" spans="1:26" x14ac:dyDescent="0.25">
      <c r="A63" s="1">
        <v>54</v>
      </c>
      <c r="B63" s="12">
        <f t="shared" si="7"/>
        <v>3618245.4184908196</v>
      </c>
      <c r="C63" s="7">
        <f t="shared" si="8"/>
        <v>582316.71597506118</v>
      </c>
      <c r="D63" s="9">
        <f t="shared" si="17"/>
        <v>42005.621344658801</v>
      </c>
      <c r="E63" s="7">
        <f t="shared" si="18"/>
        <v>624322.33731971995</v>
      </c>
      <c r="F63">
        <f t="shared" si="14"/>
        <v>516297.73592978169</v>
      </c>
      <c r="G63">
        <f t="shared" si="10"/>
        <v>1098614.4519048429</v>
      </c>
      <c r="H63">
        <f t="shared" si="2"/>
        <v>0.84096717843819802</v>
      </c>
      <c r="I63">
        <f t="shared" si="0"/>
        <v>3.6182454184908196E-2</v>
      </c>
      <c r="J63">
        <f t="shared" si="11"/>
        <v>1098614.4519048429</v>
      </c>
      <c r="K63">
        <f t="shared" si="3"/>
        <v>-474292.11458512291</v>
      </c>
      <c r="L63" s="7">
        <f t="shared" si="12"/>
        <v>3532534.8860761058</v>
      </c>
      <c r="M63" s="7">
        <f t="shared" si="4"/>
        <v>42005.621344658808</v>
      </c>
      <c r="N63" s="9">
        <f t="shared" si="15"/>
        <v>668027.24838977493</v>
      </c>
      <c r="O63">
        <f t="shared" si="19"/>
        <v>538611.8049050062</v>
      </c>
      <c r="P63" s="45">
        <f t="shared" si="13"/>
        <v>668027.24838977505</v>
      </c>
      <c r="Q63">
        <f t="shared" si="6"/>
        <v>710032.86973443371</v>
      </c>
      <c r="R63">
        <f t="shared" si="16"/>
        <v>650955.97603821266</v>
      </c>
      <c r="S63" s="8">
        <f t="shared" si="1"/>
        <v>36073471.41304785</v>
      </c>
    </row>
    <row r="64" spans="1:26" x14ac:dyDescent="0.25">
      <c r="A64" s="1">
        <v>55</v>
      </c>
      <c r="B64" s="12">
        <f t="shared" si="7"/>
        <v>2958327.1099952268</v>
      </c>
      <c r="C64" s="7">
        <f t="shared" si="8"/>
        <v>574207.77608087903</v>
      </c>
      <c r="D64" s="9">
        <f t="shared" si="17"/>
        <v>35325.348860761056</v>
      </c>
      <c r="E64" s="7">
        <f t="shared" si="18"/>
        <v>609533.12494164007</v>
      </c>
      <c r="F64">
        <f t="shared" si="14"/>
        <v>434189.45021889836</v>
      </c>
      <c r="G64">
        <f t="shared" si="10"/>
        <v>1008397.2262997774</v>
      </c>
      <c r="H64">
        <f t="shared" si="2"/>
        <v>0.81761372373385144</v>
      </c>
      <c r="I64">
        <f t="shared" si="0"/>
        <v>2.958327109995227E-2</v>
      </c>
      <c r="J64">
        <f t="shared" si="11"/>
        <v>1008397.2262997774</v>
      </c>
      <c r="K64">
        <f t="shared" si="3"/>
        <v>-398864.10135813733</v>
      </c>
      <c r="L64" s="7">
        <f t="shared" si="12"/>
        <v>2888249.0024244217</v>
      </c>
      <c r="M64" s="7">
        <f t="shared" si="4"/>
        <v>35325.348860761056</v>
      </c>
      <c r="N64" s="9">
        <f t="shared" si="15"/>
        <v>644285.88365168404</v>
      </c>
      <c r="O64">
        <f t="shared" si="19"/>
        <v>539455.01737083506</v>
      </c>
      <c r="P64" s="45">
        <f t="shared" si="13"/>
        <v>644285.88365168415</v>
      </c>
      <c r="Q64">
        <f t="shared" si="6"/>
        <v>679611.23251244507</v>
      </c>
      <c r="R64">
        <f t="shared" si="16"/>
        <v>622060.27808114572</v>
      </c>
      <c r="S64" s="8">
        <f t="shared" si="1"/>
        <v>35435723.600842625</v>
      </c>
    </row>
    <row r="65" spans="1:19" x14ac:dyDescent="0.25">
      <c r="A65" s="1">
        <v>56</v>
      </c>
      <c r="B65" s="12">
        <f t="shared" si="7"/>
        <v>2322037.2467483729</v>
      </c>
      <c r="C65" s="7">
        <f t="shared" si="8"/>
        <v>566211.75567604869</v>
      </c>
      <c r="D65" s="9">
        <f t="shared" si="17"/>
        <v>28882.490024244213</v>
      </c>
      <c r="E65" s="7">
        <f t="shared" si="18"/>
        <v>595094.24570029287</v>
      </c>
      <c r="F65">
        <f t="shared" si="14"/>
        <v>354999.25319942721</v>
      </c>
      <c r="G65">
        <f t="shared" si="10"/>
        <v>921211.00887547596</v>
      </c>
      <c r="H65">
        <f t="shared" si="2"/>
        <v>0.78491565009932907</v>
      </c>
      <c r="I65">
        <f t="shared" si="0"/>
        <v>2.3220372467483728E-2</v>
      </c>
      <c r="J65">
        <f t="shared" si="11"/>
        <v>921211.00887547596</v>
      </c>
      <c r="K65">
        <f t="shared" si="3"/>
        <v>-326116.76317518309</v>
      </c>
      <c r="L65" s="7">
        <f t="shared" si="12"/>
        <v>2267031.8433867036</v>
      </c>
      <c r="M65" s="7">
        <f t="shared" si="4"/>
        <v>28882.490024244216</v>
      </c>
      <c r="N65" s="9">
        <f t="shared" si="15"/>
        <v>621217.15903771808</v>
      </c>
      <c r="O65">
        <f t="shared" si="19"/>
        <v>540088.84233862348</v>
      </c>
      <c r="P65" s="45">
        <f t="shared" si="13"/>
        <v>621217.15903771797</v>
      </c>
      <c r="Q65">
        <f t="shared" si="6"/>
        <v>650099.64906196226</v>
      </c>
      <c r="R65">
        <f t="shared" si="16"/>
        <v>594087.76898416411</v>
      </c>
      <c r="S65" s="8">
        <f t="shared" si="1"/>
        <v>34788160.906112209</v>
      </c>
    </row>
    <row r="66" spans="1:19" x14ac:dyDescent="0.25">
      <c r="A66" s="1">
        <v>57</v>
      </c>
      <c r="B66" s="12">
        <f t="shared" si="7"/>
        <v>1708704.7610648591</v>
      </c>
      <c r="C66" s="7">
        <f t="shared" si="8"/>
        <v>558327.08232184441</v>
      </c>
      <c r="D66" s="9">
        <f t="shared" si="17"/>
        <v>22670.318433867036</v>
      </c>
      <c r="E66" s="7">
        <f t="shared" si="18"/>
        <v>580997.40075571148</v>
      </c>
      <c r="F66">
        <f t="shared" si="14"/>
        <v>278644.46960980474</v>
      </c>
      <c r="G66">
        <f t="shared" si="10"/>
        <v>836971.55193164921</v>
      </c>
      <c r="H66">
        <f t="shared" si="2"/>
        <v>0.73586449289632028</v>
      </c>
      <c r="I66">
        <f t="shared" si="0"/>
        <v>1.7087047610648592E-2</v>
      </c>
      <c r="J66">
        <f t="shared" si="11"/>
        <v>836971.55193164921</v>
      </c>
      <c r="K66">
        <f t="shared" si="3"/>
        <v>-255974.15117593773</v>
      </c>
      <c r="L66" s="7">
        <f t="shared" si="12"/>
        <v>1668228.2378135668</v>
      </c>
      <c r="M66" s="7">
        <f t="shared" si="4"/>
        <v>22670.318433867036</v>
      </c>
      <c r="N66" s="9">
        <f t="shared" si="15"/>
        <v>598803.60557313683</v>
      </c>
      <c r="O66">
        <f t="shared" si="19"/>
        <v>540520.87750441907</v>
      </c>
      <c r="P66" s="45">
        <f t="shared" si="13"/>
        <v>598803.60557313671</v>
      </c>
      <c r="Q66">
        <f t="shared" si="6"/>
        <v>621473.92400700389</v>
      </c>
      <c r="R66">
        <f t="shared" si="16"/>
        <v>567012.12827228243</v>
      </c>
      <c r="S66" s="8">
        <f t="shared" si="1"/>
        <v>34131805.517668799</v>
      </c>
    </row>
    <row r="67" spans="1:19" x14ac:dyDescent="0.25">
      <c r="A67" s="1">
        <v>58</v>
      </c>
      <c r="B67" s="12">
        <f t="shared" si="7"/>
        <v>1117676.0323373233</v>
      </c>
      <c r="C67" s="7">
        <f t="shared" si="8"/>
        <v>550552.2054762434</v>
      </c>
      <c r="D67" s="9">
        <f t="shared" si="17"/>
        <v>16682.282378135667</v>
      </c>
      <c r="E67" s="7">
        <f>$C$8*L66/(1-(1/(1+$C$8))^($C$7-A66))</f>
        <v>567234.48785437911</v>
      </c>
      <c r="F67">
        <f t="shared" si="14"/>
        <v>205044.57132778308</v>
      </c>
      <c r="G67">
        <f t="shared" si="10"/>
        <v>755596.77680402645</v>
      </c>
      <c r="H67">
        <f t="shared" si="2"/>
        <v>0.6541071680755377</v>
      </c>
      <c r="I67">
        <f t="shared" si="0"/>
        <v>1.1176760323373234E-2</v>
      </c>
      <c r="J67">
        <f t="shared" si="11"/>
        <v>755596.77680402645</v>
      </c>
      <c r="K67">
        <f t="shared" si="3"/>
        <v>-188362.28894964734</v>
      </c>
      <c r="L67" s="7">
        <f t="shared" si="12"/>
        <v>1091200.0483398768</v>
      </c>
      <c r="M67" s="7">
        <f t="shared" si="4"/>
        <v>16682.282378135667</v>
      </c>
      <c r="N67" s="9">
        <f t="shared" si="15"/>
        <v>577028.18947369</v>
      </c>
      <c r="O67">
        <f t="shared" si="19"/>
        <v>540758.50385693251</v>
      </c>
      <c r="P67" s="45">
        <f t="shared" si="13"/>
        <v>577028.18947368988</v>
      </c>
      <c r="Q67">
        <f t="shared" si="6"/>
        <v>593710.47185182571</v>
      </c>
      <c r="R67">
        <f t="shared" si="16"/>
        <v>540807.74692845473</v>
      </c>
      <c r="S67" s="8">
        <f t="shared" si="1"/>
        <v>33467634.989474021</v>
      </c>
    </row>
    <row r="68" spans="1:19" x14ac:dyDescent="0.25">
      <c r="A68" s="1">
        <v>59</v>
      </c>
      <c r="B68" s="12">
        <f t="shared" si="7"/>
        <v>548314.45215088502</v>
      </c>
      <c r="C68" s="7">
        <f t="shared" si="8"/>
        <v>542885.5961889918</v>
      </c>
      <c r="D68" s="9">
        <f t="shared" si="17"/>
        <v>10912.000483398768</v>
      </c>
      <c r="E68" s="7">
        <f t="shared" si="18"/>
        <v>553797.59667239059</v>
      </c>
      <c r="F68">
        <f t="shared" si="14"/>
        <v>134121.12388047879</v>
      </c>
      <c r="G68">
        <f t="shared" si="10"/>
        <v>677006.72006947058</v>
      </c>
      <c r="H68">
        <f t="shared" si="2"/>
        <v>0.49058442364933835</v>
      </c>
      <c r="I68">
        <f t="shared" si="0"/>
        <v>5.4831445215088506E-3</v>
      </c>
      <c r="J68">
        <f t="shared" si="11"/>
        <v>677006.72006947058</v>
      </c>
      <c r="K68">
        <f t="shared" si="3"/>
        <v>-123209.12339707999</v>
      </c>
      <c r="L68" s="7">
        <f t="shared" si="12"/>
        <v>535325.74680094863</v>
      </c>
      <c r="M68" s="7">
        <f t="shared" si="4"/>
        <v>10912.000483398768</v>
      </c>
      <c r="N68" s="9">
        <f t="shared" si="15"/>
        <v>555874.30153892818</v>
      </c>
      <c r="O68">
        <f t="shared" si="19"/>
        <v>540808.8913224542</v>
      </c>
      <c r="P68" s="45">
        <f t="shared" si="13"/>
        <v>555874.30153892818</v>
      </c>
      <c r="Q68">
        <f t="shared" si="6"/>
        <v>566786.30202232697</v>
      </c>
      <c r="R68">
        <f t="shared" si="16"/>
        <v>515449.70869794983</v>
      </c>
      <c r="S68" s="8">
        <f t="shared" si="1"/>
        <v>32796583.790796764</v>
      </c>
    </row>
    <row r="69" spans="1:19" x14ac:dyDescent="0.25">
      <c r="A69" s="1">
        <v>60</v>
      </c>
      <c r="B69" s="12">
        <f t="shared" si="7"/>
        <v>0</v>
      </c>
      <c r="C69" s="7">
        <f t="shared" si="8"/>
        <v>535325.74680094817</v>
      </c>
      <c r="D69" s="9">
        <f t="shared" si="17"/>
        <v>5353.2574680094867</v>
      </c>
      <c r="E69" s="7">
        <f t="shared" si="18"/>
        <v>540679.00426895765</v>
      </c>
      <c r="F69">
        <f t="shared" si="14"/>
        <v>65797.734258106197</v>
      </c>
      <c r="G69">
        <f t="shared" si="10"/>
        <v>601123.48105905438</v>
      </c>
      <c r="H69">
        <f t="shared" si="2"/>
        <v>0</v>
      </c>
      <c r="I69">
        <f t="shared" si="0"/>
        <v>0</v>
      </c>
      <c r="J69">
        <f t="shared" si="11"/>
        <v>601123.48105905438</v>
      </c>
      <c r="K69">
        <f t="shared" si="3"/>
        <v>-60444.476790096727</v>
      </c>
      <c r="L69" s="7">
        <f t="shared" si="12"/>
        <v>0</v>
      </c>
      <c r="M69" s="7">
        <f t="shared" si="4"/>
        <v>5353.2574680094867</v>
      </c>
      <c r="N69" s="9">
        <f t="shared" si="15"/>
        <v>535325.74680094863</v>
      </c>
      <c r="O69">
        <f t="shared" si="19"/>
        <v>540679.00426895719</v>
      </c>
      <c r="P69" s="45">
        <f t="shared" si="13"/>
        <v>535325.74680094817</v>
      </c>
      <c r="Q69">
        <f t="shared" si="6"/>
        <v>540679.00426895812</v>
      </c>
      <c r="R69">
        <f t="shared" si="16"/>
        <v>490913.77187627403</v>
      </c>
      <c r="S69" s="8">
        <f t="shared" si="1"/>
        <v>32119544.808056917</v>
      </c>
    </row>
    <row r="70" spans="1:19" x14ac:dyDescent="0.25">
      <c r="A70" s="1">
        <v>61</v>
      </c>
      <c r="B70" s="12" t="e">
        <f t="shared" si="7"/>
        <v>#DIV/0!</v>
      </c>
      <c r="C70" s="7" t="e">
        <f t="shared" si="8"/>
        <v>#DIV/0!</v>
      </c>
      <c r="D70" s="9">
        <f t="shared" si="17"/>
        <v>0</v>
      </c>
      <c r="E70" s="7" t="e">
        <f t="shared" si="18"/>
        <v>#DIV/0!</v>
      </c>
      <c r="F70">
        <f t="shared" si="14"/>
        <v>0</v>
      </c>
      <c r="G70" t="e">
        <f t="shared" si="10"/>
        <v>#DIV/0!</v>
      </c>
      <c r="H70" t="e">
        <f t="shared" si="2"/>
        <v>#DIV/0!</v>
      </c>
      <c r="I70" t="e">
        <f t="shared" si="0"/>
        <v>#DIV/0!</v>
      </c>
      <c r="J70" t="e">
        <f t="shared" si="11"/>
        <v>#DIV/0!</v>
      </c>
      <c r="K70" t="e">
        <f t="shared" si="3"/>
        <v>#DIV/0!</v>
      </c>
      <c r="L70" s="7" t="e">
        <f t="shared" si="12"/>
        <v>#DIV/0!</v>
      </c>
      <c r="M70" s="7">
        <f t="shared" si="4"/>
        <v>0</v>
      </c>
      <c r="N70" s="9" t="e">
        <f t="shared" si="15"/>
        <v>#DIV/0!</v>
      </c>
      <c r="O70" t="e">
        <f t="shared" si="19"/>
        <v>#DIV/0!</v>
      </c>
      <c r="P70" s="45" t="e">
        <f t="shared" si="13"/>
        <v>#DIV/0!</v>
      </c>
      <c r="Q70" t="e">
        <f t="shared" si="6"/>
        <v>#DIV/0!</v>
      </c>
      <c r="R70" t="e">
        <f t="shared" si="16"/>
        <v>#DIV/0!</v>
      </c>
      <c r="S70" s="8" t="e">
        <f t="shared" si="1"/>
        <v>#DIV/0!</v>
      </c>
    </row>
    <row r="71" spans="1:19" x14ac:dyDescent="0.25">
      <c r="A71" s="1">
        <v>62</v>
      </c>
      <c r="B71" s="12" t="e">
        <f t="shared" si="7"/>
        <v>#DIV/0!</v>
      </c>
      <c r="C71" s="7" t="e">
        <f t="shared" si="8"/>
        <v>#DIV/0!</v>
      </c>
      <c r="D71" s="9" t="e">
        <f t="shared" si="17"/>
        <v>#DIV/0!</v>
      </c>
      <c r="E71" s="7" t="e">
        <f t="shared" si="18"/>
        <v>#DIV/0!</v>
      </c>
      <c r="F71" t="e">
        <f t="shared" si="14"/>
        <v>#DIV/0!</v>
      </c>
      <c r="G71" t="e">
        <f t="shared" si="10"/>
        <v>#DIV/0!</v>
      </c>
      <c r="H71" t="e">
        <f t="shared" si="2"/>
        <v>#DIV/0!</v>
      </c>
      <c r="I71" t="e">
        <f t="shared" si="0"/>
        <v>#DIV/0!</v>
      </c>
      <c r="J71" t="e">
        <f t="shared" si="11"/>
        <v>#DIV/0!</v>
      </c>
      <c r="K71" t="e">
        <f t="shared" si="3"/>
        <v>#DIV/0!</v>
      </c>
      <c r="L71" s="7" t="e">
        <f t="shared" si="12"/>
        <v>#DIV/0!</v>
      </c>
      <c r="M71" s="7" t="e">
        <f t="shared" si="4"/>
        <v>#DIV/0!</v>
      </c>
      <c r="N71" s="9" t="e">
        <f t="shared" si="15"/>
        <v>#DIV/0!</v>
      </c>
      <c r="O71" t="e">
        <f t="shared" si="19"/>
        <v>#DIV/0!</v>
      </c>
      <c r="P71" s="45" t="e">
        <f t="shared" si="13"/>
        <v>#DIV/0!</v>
      </c>
      <c r="Q71" t="e">
        <f t="shared" si="6"/>
        <v>#DIV/0!</v>
      </c>
      <c r="R71" t="e">
        <f t="shared" si="16"/>
        <v>#DIV/0!</v>
      </c>
      <c r="S71" s="8" t="e">
        <f t="shared" si="1"/>
        <v>#DIV/0!</v>
      </c>
    </row>
    <row r="72" spans="1:19" x14ac:dyDescent="0.25">
      <c r="A72" s="1">
        <v>63</v>
      </c>
      <c r="B72" s="12" t="e">
        <f t="shared" si="7"/>
        <v>#DIV/0!</v>
      </c>
      <c r="C72" s="7" t="e">
        <f t="shared" si="8"/>
        <v>#DIV/0!</v>
      </c>
      <c r="D72" s="9" t="e">
        <f t="shared" si="17"/>
        <v>#DIV/0!</v>
      </c>
      <c r="E72" s="7" t="e">
        <f t="shared" si="18"/>
        <v>#DIV/0!</v>
      </c>
      <c r="F72" t="e">
        <f t="shared" si="14"/>
        <v>#DIV/0!</v>
      </c>
      <c r="G72" t="e">
        <f t="shared" si="10"/>
        <v>#DIV/0!</v>
      </c>
      <c r="H72" t="e">
        <f t="shared" si="2"/>
        <v>#DIV/0!</v>
      </c>
      <c r="I72" t="e">
        <f t="shared" si="0"/>
        <v>#DIV/0!</v>
      </c>
      <c r="J72" t="e">
        <f t="shared" si="11"/>
        <v>#DIV/0!</v>
      </c>
      <c r="K72" t="e">
        <f t="shared" si="3"/>
        <v>#DIV/0!</v>
      </c>
      <c r="L72" s="7" t="e">
        <f t="shared" si="12"/>
        <v>#DIV/0!</v>
      </c>
      <c r="M72" s="7" t="e">
        <f t="shared" si="4"/>
        <v>#DIV/0!</v>
      </c>
      <c r="N72" s="9" t="e">
        <f t="shared" si="15"/>
        <v>#DIV/0!</v>
      </c>
      <c r="O72" t="e">
        <f t="shared" si="19"/>
        <v>#DIV/0!</v>
      </c>
      <c r="P72" s="45" t="e">
        <f t="shared" si="13"/>
        <v>#DIV/0!</v>
      </c>
      <c r="Q72" t="e">
        <f t="shared" si="6"/>
        <v>#DIV/0!</v>
      </c>
      <c r="R72" t="e">
        <f t="shared" si="16"/>
        <v>#DIV/0!</v>
      </c>
      <c r="S72" s="8" t="e">
        <f t="shared" si="1"/>
        <v>#DIV/0!</v>
      </c>
    </row>
    <row r="73" spans="1:19" x14ac:dyDescent="0.25">
      <c r="A73" s="1">
        <v>64</v>
      </c>
      <c r="B73" s="12" t="e">
        <f t="shared" si="7"/>
        <v>#DIV/0!</v>
      </c>
      <c r="C73" s="7" t="e">
        <f t="shared" si="8"/>
        <v>#DIV/0!</v>
      </c>
      <c r="D73" s="9" t="e">
        <f t="shared" si="17"/>
        <v>#DIV/0!</v>
      </c>
      <c r="E73" s="7" t="e">
        <f t="shared" si="18"/>
        <v>#DIV/0!</v>
      </c>
      <c r="F73" t="e">
        <f t="shared" si="14"/>
        <v>#DIV/0!</v>
      </c>
      <c r="G73" t="e">
        <f t="shared" si="10"/>
        <v>#DIV/0!</v>
      </c>
      <c r="H73" t="e">
        <f t="shared" si="2"/>
        <v>#DIV/0!</v>
      </c>
      <c r="I73" t="e">
        <f t="shared" si="0"/>
        <v>#DIV/0!</v>
      </c>
      <c r="J73" t="e">
        <f t="shared" si="11"/>
        <v>#DIV/0!</v>
      </c>
      <c r="K73" t="e">
        <f t="shared" si="3"/>
        <v>#DIV/0!</v>
      </c>
      <c r="L73" s="7" t="e">
        <f t="shared" si="12"/>
        <v>#DIV/0!</v>
      </c>
      <c r="M73" s="7" t="e">
        <f t="shared" si="4"/>
        <v>#DIV/0!</v>
      </c>
      <c r="N73" s="9" t="e">
        <f t="shared" si="15"/>
        <v>#DIV/0!</v>
      </c>
      <c r="O73" t="e">
        <f t="shared" si="19"/>
        <v>#DIV/0!</v>
      </c>
      <c r="P73" s="45" t="e">
        <f t="shared" si="13"/>
        <v>#DIV/0!</v>
      </c>
      <c r="Q73" t="e">
        <f t="shared" si="6"/>
        <v>#DIV/0!</v>
      </c>
      <c r="R73" t="e">
        <f t="shared" si="16"/>
        <v>#DIV/0!</v>
      </c>
      <c r="S73" s="8" t="e">
        <f t="shared" si="1"/>
        <v>#DIV/0!</v>
      </c>
    </row>
    <row r="74" spans="1:19" x14ac:dyDescent="0.25">
      <c r="A74" s="1">
        <v>65</v>
      </c>
      <c r="B74" s="12" t="e">
        <f t="shared" si="7"/>
        <v>#DIV/0!</v>
      </c>
      <c r="C74" s="7" t="e">
        <f t="shared" si="8"/>
        <v>#DIV/0!</v>
      </c>
      <c r="D74" s="9" t="e">
        <f t="shared" si="17"/>
        <v>#DIV/0!</v>
      </c>
      <c r="E74" s="7" t="e">
        <f t="shared" si="18"/>
        <v>#DIV/0!</v>
      </c>
      <c r="F74" t="e">
        <f t="shared" si="14"/>
        <v>#DIV/0!</v>
      </c>
      <c r="G74" t="e">
        <f t="shared" ref="G74:G137" si="23">F74+C74</f>
        <v>#DIV/0!</v>
      </c>
      <c r="H74" t="e">
        <f t="shared" si="2"/>
        <v>#DIV/0!</v>
      </c>
      <c r="I74" t="e">
        <f t="shared" ref="I74:I137" si="24">B74/$C$3</f>
        <v>#DIV/0!</v>
      </c>
      <c r="J74" t="e">
        <f t="shared" si="11"/>
        <v>#DIV/0!</v>
      </c>
      <c r="K74" t="e">
        <f t="shared" si="3"/>
        <v>#DIV/0!</v>
      </c>
      <c r="L74" s="7" t="e">
        <f t="shared" si="12"/>
        <v>#DIV/0!</v>
      </c>
      <c r="M74" s="7" t="e">
        <f t="shared" si="4"/>
        <v>#DIV/0!</v>
      </c>
      <c r="N74" s="9" t="e">
        <f t="shared" si="15"/>
        <v>#DIV/0!</v>
      </c>
      <c r="O74" t="e">
        <f t="shared" si="19"/>
        <v>#DIV/0!</v>
      </c>
      <c r="P74" s="45" t="e">
        <f t="shared" si="13"/>
        <v>#DIV/0!</v>
      </c>
      <c r="Q74" t="e">
        <f t="shared" si="6"/>
        <v>#DIV/0!</v>
      </c>
      <c r="R74" t="e">
        <f t="shared" si="16"/>
        <v>#DIV/0!</v>
      </c>
      <c r="S74" s="8" t="e">
        <f t="shared" ref="S74:S137" si="25">N74*A74</f>
        <v>#DIV/0!</v>
      </c>
    </row>
    <row r="75" spans="1:19" x14ac:dyDescent="0.25">
      <c r="A75" s="1">
        <v>66</v>
      </c>
      <c r="B75" s="12" t="e">
        <f t="shared" si="7"/>
        <v>#DIV/0!</v>
      </c>
      <c r="C75" s="7" t="e">
        <f t="shared" si="8"/>
        <v>#DIV/0!</v>
      </c>
      <c r="D75" s="9" t="e">
        <f t="shared" si="17"/>
        <v>#DIV/0!</v>
      </c>
      <c r="E75" s="7" t="e">
        <f t="shared" si="18"/>
        <v>#DIV/0!</v>
      </c>
      <c r="F75" t="e">
        <f t="shared" si="14"/>
        <v>#DIV/0!</v>
      </c>
      <c r="G75" t="e">
        <f t="shared" si="23"/>
        <v>#DIV/0!</v>
      </c>
      <c r="H75" t="e">
        <f t="shared" ref="H75:H138" si="26">B75/B74</f>
        <v>#DIV/0!</v>
      </c>
      <c r="I75" t="e">
        <f t="shared" si="24"/>
        <v>#DIV/0!</v>
      </c>
      <c r="J75" t="e">
        <f t="shared" ref="J75:J138" si="27">C75 + ($C$1-$F$1) *B74</f>
        <v>#DIV/0!</v>
      </c>
      <c r="K75" t="e">
        <f t="shared" ref="K75:K138" si="28">E75-J75</f>
        <v>#DIV/0!</v>
      </c>
      <c r="L75" s="7" t="e">
        <f t="shared" si="12"/>
        <v>#DIV/0!</v>
      </c>
      <c r="M75" s="7" t="e">
        <f t="shared" ref="M75:M138" si="29">($C$4/12)*L74</f>
        <v>#DIV/0!</v>
      </c>
      <c r="N75" s="9" t="e">
        <f t="shared" si="15"/>
        <v>#DIV/0!</v>
      </c>
      <c r="O75" t="e">
        <f t="shared" si="19"/>
        <v>#DIV/0!</v>
      </c>
      <c r="P75" s="45" t="e">
        <f t="shared" si="13"/>
        <v>#DIV/0!</v>
      </c>
      <c r="Q75" t="e">
        <f t="shared" ref="Q75:Q138" si="30">M75+N75</f>
        <v>#DIV/0!</v>
      </c>
      <c r="R75" t="e">
        <f t="shared" si="16"/>
        <v>#DIV/0!</v>
      </c>
      <c r="S75" s="8" t="e">
        <f t="shared" si="25"/>
        <v>#DIV/0!</v>
      </c>
    </row>
    <row r="76" spans="1:19" x14ac:dyDescent="0.25">
      <c r="A76" s="1">
        <v>67</v>
      </c>
      <c r="B76" s="12" t="e">
        <f t="shared" ref="B76:B139" si="31">L75-C76</f>
        <v>#DIV/0!</v>
      </c>
      <c r="C76" s="7" t="e">
        <f t="shared" ref="C76:C139" si="32">E76-D76</f>
        <v>#DIV/0!</v>
      </c>
      <c r="D76" s="9" t="e">
        <f t="shared" si="17"/>
        <v>#DIV/0!</v>
      </c>
      <c r="E76" s="7" t="e">
        <f t="shared" si="18"/>
        <v>#DIV/0!</v>
      </c>
      <c r="F76" t="e">
        <f t="shared" si="14"/>
        <v>#DIV/0!</v>
      </c>
      <c r="G76" t="e">
        <f t="shared" si="23"/>
        <v>#DIV/0!</v>
      </c>
      <c r="H76" t="e">
        <f t="shared" si="26"/>
        <v>#DIV/0!</v>
      </c>
      <c r="I76" t="e">
        <f t="shared" si="24"/>
        <v>#DIV/0!</v>
      </c>
      <c r="J76" t="e">
        <f t="shared" si="27"/>
        <v>#DIV/0!</v>
      </c>
      <c r="K76" t="e">
        <f t="shared" si="28"/>
        <v>#DIV/0!</v>
      </c>
      <c r="L76" s="7" t="e">
        <f t="shared" ref="L76:L139" si="33">B76*(1-$F$3)</f>
        <v>#DIV/0!</v>
      </c>
      <c r="M76" s="7" t="e">
        <f t="shared" si="29"/>
        <v>#DIV/0!</v>
      </c>
      <c r="N76" s="9" t="e">
        <f t="shared" ref="N76:N139" si="34">L75-L76</f>
        <v>#DIV/0!</v>
      </c>
      <c r="O76" t="e">
        <f t="shared" si="19"/>
        <v>#DIV/0!</v>
      </c>
      <c r="P76" s="45" t="e">
        <f t="shared" ref="P76:P139" si="35">(L75-C76)*$F$3+C76</f>
        <v>#DIV/0!</v>
      </c>
      <c r="Q76" t="e">
        <f t="shared" si="30"/>
        <v>#DIV/0!</v>
      </c>
      <c r="R76" t="e">
        <f t="shared" ref="R76:R139" si="36">Q76/((1+$F$6/12)^(A76-1+$I$3))</f>
        <v>#DIV/0!</v>
      </c>
      <c r="S76" s="8" t="e">
        <f t="shared" si="25"/>
        <v>#DIV/0!</v>
      </c>
    </row>
    <row r="77" spans="1:19" x14ac:dyDescent="0.25">
      <c r="A77" s="1">
        <v>68</v>
      </c>
      <c r="B77" s="12" t="e">
        <f t="shared" si="31"/>
        <v>#DIV/0!</v>
      </c>
      <c r="C77" s="7" t="e">
        <f t="shared" si="32"/>
        <v>#DIV/0!</v>
      </c>
      <c r="D77" s="9" t="e">
        <f t="shared" si="17"/>
        <v>#DIV/0!</v>
      </c>
      <c r="E77" s="7" t="e">
        <f t="shared" ref="E77:E140" si="37">$C$8*L76/(1-(1/(1+$C$8))^($C$7-A76))</f>
        <v>#DIV/0!</v>
      </c>
      <c r="F77" t="e">
        <f t="shared" ref="F77:F140" si="38">B76*$C$1</f>
        <v>#DIV/0!</v>
      </c>
      <c r="G77" t="e">
        <f t="shared" si="23"/>
        <v>#DIV/0!</v>
      </c>
      <c r="H77" t="e">
        <f t="shared" si="26"/>
        <v>#DIV/0!</v>
      </c>
      <c r="I77" t="e">
        <f t="shared" si="24"/>
        <v>#DIV/0!</v>
      </c>
      <c r="J77" t="e">
        <f t="shared" si="27"/>
        <v>#DIV/0!</v>
      </c>
      <c r="K77" t="e">
        <f t="shared" si="28"/>
        <v>#DIV/0!</v>
      </c>
      <c r="L77" s="7" t="e">
        <f t="shared" si="33"/>
        <v>#DIV/0!</v>
      </c>
      <c r="M77" s="7" t="e">
        <f t="shared" si="29"/>
        <v>#DIV/0!</v>
      </c>
      <c r="N77" s="9" t="e">
        <f t="shared" si="34"/>
        <v>#DIV/0!</v>
      </c>
      <c r="O77" t="e">
        <f t="shared" si="19"/>
        <v>#DIV/0!</v>
      </c>
      <c r="P77" s="45" t="e">
        <f t="shared" si="35"/>
        <v>#DIV/0!</v>
      </c>
      <c r="Q77" t="e">
        <f t="shared" si="30"/>
        <v>#DIV/0!</v>
      </c>
      <c r="R77" t="e">
        <f t="shared" si="36"/>
        <v>#DIV/0!</v>
      </c>
      <c r="S77" s="8" t="e">
        <f t="shared" si="25"/>
        <v>#DIV/0!</v>
      </c>
    </row>
    <row r="78" spans="1:19" x14ac:dyDescent="0.25">
      <c r="A78" s="1">
        <v>69</v>
      </c>
      <c r="B78" s="12" t="e">
        <f t="shared" si="31"/>
        <v>#DIV/0!</v>
      </c>
      <c r="C78" s="7" t="e">
        <f t="shared" si="32"/>
        <v>#DIV/0!</v>
      </c>
      <c r="D78" s="9" t="e">
        <f t="shared" si="17"/>
        <v>#DIV/0!</v>
      </c>
      <c r="E78" s="7" t="e">
        <f t="shared" si="37"/>
        <v>#DIV/0!</v>
      </c>
      <c r="F78" t="e">
        <f t="shared" si="38"/>
        <v>#DIV/0!</v>
      </c>
      <c r="G78" t="e">
        <f t="shared" si="23"/>
        <v>#DIV/0!</v>
      </c>
      <c r="H78" t="e">
        <f t="shared" si="26"/>
        <v>#DIV/0!</v>
      </c>
      <c r="I78" t="e">
        <f t="shared" si="24"/>
        <v>#DIV/0!</v>
      </c>
      <c r="J78" t="e">
        <f t="shared" si="27"/>
        <v>#DIV/0!</v>
      </c>
      <c r="K78" t="e">
        <f t="shared" si="28"/>
        <v>#DIV/0!</v>
      </c>
      <c r="L78" s="7" t="e">
        <f t="shared" si="33"/>
        <v>#DIV/0!</v>
      </c>
      <c r="M78" s="7" t="e">
        <f t="shared" si="29"/>
        <v>#DIV/0!</v>
      </c>
      <c r="N78" s="9" t="e">
        <f t="shared" si="34"/>
        <v>#DIV/0!</v>
      </c>
      <c r="O78" t="e">
        <f t="shared" si="19"/>
        <v>#DIV/0!</v>
      </c>
      <c r="P78" s="45" t="e">
        <f t="shared" si="35"/>
        <v>#DIV/0!</v>
      </c>
      <c r="Q78" t="e">
        <f t="shared" si="30"/>
        <v>#DIV/0!</v>
      </c>
      <c r="R78" t="e">
        <f t="shared" si="36"/>
        <v>#DIV/0!</v>
      </c>
      <c r="S78" s="8" t="e">
        <f t="shared" si="25"/>
        <v>#DIV/0!</v>
      </c>
    </row>
    <row r="79" spans="1:19" x14ac:dyDescent="0.25">
      <c r="A79" s="1">
        <v>70</v>
      </c>
      <c r="B79" s="12" t="e">
        <f t="shared" si="31"/>
        <v>#DIV/0!</v>
      </c>
      <c r="C79" s="7" t="e">
        <f t="shared" si="32"/>
        <v>#DIV/0!</v>
      </c>
      <c r="D79" s="9" t="e">
        <f t="shared" si="17"/>
        <v>#DIV/0!</v>
      </c>
      <c r="E79" s="7" t="e">
        <f t="shared" si="37"/>
        <v>#DIV/0!</v>
      </c>
      <c r="F79" t="e">
        <f t="shared" si="38"/>
        <v>#DIV/0!</v>
      </c>
      <c r="G79" t="e">
        <f t="shared" si="23"/>
        <v>#DIV/0!</v>
      </c>
      <c r="H79" t="e">
        <f t="shared" si="26"/>
        <v>#DIV/0!</v>
      </c>
      <c r="I79" t="e">
        <f t="shared" si="24"/>
        <v>#DIV/0!</v>
      </c>
      <c r="J79" t="e">
        <f t="shared" si="27"/>
        <v>#DIV/0!</v>
      </c>
      <c r="K79" t="e">
        <f t="shared" si="28"/>
        <v>#DIV/0!</v>
      </c>
      <c r="L79" s="7" t="e">
        <f t="shared" si="33"/>
        <v>#DIV/0!</v>
      </c>
      <c r="M79" s="7" t="e">
        <f t="shared" si="29"/>
        <v>#DIV/0!</v>
      </c>
      <c r="N79" s="9" t="e">
        <f t="shared" si="34"/>
        <v>#DIV/0!</v>
      </c>
      <c r="O79" t="e">
        <f t="shared" si="19"/>
        <v>#DIV/0!</v>
      </c>
      <c r="P79" s="45" t="e">
        <f t="shared" si="35"/>
        <v>#DIV/0!</v>
      </c>
      <c r="Q79" t="e">
        <f t="shared" si="30"/>
        <v>#DIV/0!</v>
      </c>
      <c r="R79" t="e">
        <f t="shared" si="36"/>
        <v>#DIV/0!</v>
      </c>
      <c r="S79" s="8" t="e">
        <f t="shared" si="25"/>
        <v>#DIV/0!</v>
      </c>
    </row>
    <row r="80" spans="1:19" x14ac:dyDescent="0.25">
      <c r="A80" s="1">
        <v>71</v>
      </c>
      <c r="B80" s="12" t="e">
        <f t="shared" si="31"/>
        <v>#DIV/0!</v>
      </c>
      <c r="C80" s="7" t="e">
        <f t="shared" si="32"/>
        <v>#DIV/0!</v>
      </c>
      <c r="D80" s="9" t="e">
        <f t="shared" ref="D80:D143" si="39">L79*$C$5/12</f>
        <v>#DIV/0!</v>
      </c>
      <c r="E80" s="7" t="e">
        <f t="shared" si="37"/>
        <v>#DIV/0!</v>
      </c>
      <c r="F80" t="e">
        <f t="shared" si="38"/>
        <v>#DIV/0!</v>
      </c>
      <c r="G80" t="e">
        <f t="shared" si="23"/>
        <v>#DIV/0!</v>
      </c>
      <c r="H80" t="e">
        <f t="shared" si="26"/>
        <v>#DIV/0!</v>
      </c>
      <c r="I80" t="e">
        <f t="shared" si="24"/>
        <v>#DIV/0!</v>
      </c>
      <c r="J80" t="e">
        <f t="shared" si="27"/>
        <v>#DIV/0!</v>
      </c>
      <c r="K80" t="e">
        <f t="shared" si="28"/>
        <v>#DIV/0!</v>
      </c>
      <c r="L80" s="7" t="e">
        <f t="shared" si="33"/>
        <v>#DIV/0!</v>
      </c>
      <c r="M80" s="7" t="e">
        <f t="shared" si="29"/>
        <v>#DIV/0!</v>
      </c>
      <c r="N80" s="9" t="e">
        <f t="shared" si="34"/>
        <v>#DIV/0!</v>
      </c>
      <c r="O80" t="e">
        <f t="shared" si="19"/>
        <v>#DIV/0!</v>
      </c>
      <c r="P80" s="45" t="e">
        <f t="shared" si="35"/>
        <v>#DIV/0!</v>
      </c>
      <c r="Q80" t="e">
        <f t="shared" si="30"/>
        <v>#DIV/0!</v>
      </c>
      <c r="R80" t="e">
        <f t="shared" si="36"/>
        <v>#DIV/0!</v>
      </c>
      <c r="S80" s="8" t="e">
        <f t="shared" si="25"/>
        <v>#DIV/0!</v>
      </c>
    </row>
    <row r="81" spans="1:19" x14ac:dyDescent="0.25">
      <c r="A81" s="1">
        <v>72</v>
      </c>
      <c r="B81" s="12" t="e">
        <f t="shared" si="31"/>
        <v>#DIV/0!</v>
      </c>
      <c r="C81" s="7" t="e">
        <f t="shared" si="32"/>
        <v>#DIV/0!</v>
      </c>
      <c r="D81" s="9" t="e">
        <f t="shared" si="39"/>
        <v>#DIV/0!</v>
      </c>
      <c r="E81" s="7" t="e">
        <f t="shared" si="37"/>
        <v>#DIV/0!</v>
      </c>
      <c r="F81" t="e">
        <f t="shared" si="38"/>
        <v>#DIV/0!</v>
      </c>
      <c r="G81" t="e">
        <f t="shared" si="23"/>
        <v>#DIV/0!</v>
      </c>
      <c r="H81" t="e">
        <f t="shared" si="26"/>
        <v>#DIV/0!</v>
      </c>
      <c r="I81" t="e">
        <f t="shared" si="24"/>
        <v>#DIV/0!</v>
      </c>
      <c r="J81" t="e">
        <f t="shared" si="27"/>
        <v>#DIV/0!</v>
      </c>
      <c r="K81" t="e">
        <f t="shared" si="28"/>
        <v>#DIV/0!</v>
      </c>
      <c r="L81" s="7" t="e">
        <f t="shared" si="33"/>
        <v>#DIV/0!</v>
      </c>
      <c r="M81" s="7" t="e">
        <f t="shared" si="29"/>
        <v>#DIV/0!</v>
      </c>
      <c r="N81" s="9" t="e">
        <f t="shared" si="34"/>
        <v>#DIV/0!</v>
      </c>
      <c r="O81" t="e">
        <f t="shared" si="19"/>
        <v>#DIV/0!</v>
      </c>
      <c r="P81" s="45" t="e">
        <f t="shared" si="35"/>
        <v>#DIV/0!</v>
      </c>
      <c r="Q81" t="e">
        <f t="shared" si="30"/>
        <v>#DIV/0!</v>
      </c>
      <c r="R81" t="e">
        <f t="shared" si="36"/>
        <v>#DIV/0!</v>
      </c>
      <c r="S81" s="8" t="e">
        <f t="shared" si="25"/>
        <v>#DIV/0!</v>
      </c>
    </row>
    <row r="82" spans="1:19" x14ac:dyDescent="0.25">
      <c r="A82" s="1">
        <v>73</v>
      </c>
      <c r="B82" s="12" t="e">
        <f t="shared" si="31"/>
        <v>#DIV/0!</v>
      </c>
      <c r="C82" s="7" t="e">
        <f t="shared" si="32"/>
        <v>#DIV/0!</v>
      </c>
      <c r="D82" s="9" t="e">
        <f t="shared" si="39"/>
        <v>#DIV/0!</v>
      </c>
      <c r="E82" s="7" t="e">
        <f t="shared" si="37"/>
        <v>#DIV/0!</v>
      </c>
      <c r="F82" t="e">
        <f t="shared" si="38"/>
        <v>#DIV/0!</v>
      </c>
      <c r="G82" t="e">
        <f t="shared" si="23"/>
        <v>#DIV/0!</v>
      </c>
      <c r="H82" t="e">
        <f t="shared" si="26"/>
        <v>#DIV/0!</v>
      </c>
      <c r="I82" t="e">
        <f t="shared" si="24"/>
        <v>#DIV/0!</v>
      </c>
      <c r="J82" t="e">
        <f t="shared" si="27"/>
        <v>#DIV/0!</v>
      </c>
      <c r="K82" t="e">
        <f t="shared" si="28"/>
        <v>#DIV/0!</v>
      </c>
      <c r="L82" s="7" t="e">
        <f t="shared" si="33"/>
        <v>#DIV/0!</v>
      </c>
      <c r="M82" s="7" t="e">
        <f t="shared" si="29"/>
        <v>#DIV/0!</v>
      </c>
      <c r="N82" s="9" t="e">
        <f t="shared" si="34"/>
        <v>#DIV/0!</v>
      </c>
      <c r="O82" t="e">
        <f t="shared" ref="O82:O145" si="40">C82+(C82-N82) +M82</f>
        <v>#DIV/0!</v>
      </c>
      <c r="P82" s="45" t="e">
        <f t="shared" si="35"/>
        <v>#DIV/0!</v>
      </c>
      <c r="Q82" t="e">
        <f t="shared" si="30"/>
        <v>#DIV/0!</v>
      </c>
      <c r="R82" t="e">
        <f t="shared" si="36"/>
        <v>#DIV/0!</v>
      </c>
      <c r="S82" s="8" t="e">
        <f t="shared" si="25"/>
        <v>#DIV/0!</v>
      </c>
    </row>
    <row r="83" spans="1:19" x14ac:dyDescent="0.25">
      <c r="A83" s="1">
        <v>74</v>
      </c>
      <c r="B83" s="12" t="e">
        <f t="shared" si="31"/>
        <v>#DIV/0!</v>
      </c>
      <c r="C83" s="7" t="e">
        <f t="shared" si="32"/>
        <v>#DIV/0!</v>
      </c>
      <c r="D83" s="9" t="e">
        <f t="shared" si="39"/>
        <v>#DIV/0!</v>
      </c>
      <c r="E83" s="7" t="e">
        <f t="shared" si="37"/>
        <v>#DIV/0!</v>
      </c>
      <c r="F83" t="e">
        <f t="shared" si="38"/>
        <v>#DIV/0!</v>
      </c>
      <c r="G83" t="e">
        <f t="shared" si="23"/>
        <v>#DIV/0!</v>
      </c>
      <c r="H83" t="e">
        <f t="shared" si="26"/>
        <v>#DIV/0!</v>
      </c>
      <c r="I83" t="e">
        <f t="shared" si="24"/>
        <v>#DIV/0!</v>
      </c>
      <c r="J83" t="e">
        <f t="shared" si="27"/>
        <v>#DIV/0!</v>
      </c>
      <c r="K83" t="e">
        <f t="shared" si="28"/>
        <v>#DIV/0!</v>
      </c>
      <c r="L83" s="7" t="e">
        <f t="shared" si="33"/>
        <v>#DIV/0!</v>
      </c>
      <c r="M83" s="7" t="e">
        <f t="shared" si="29"/>
        <v>#DIV/0!</v>
      </c>
      <c r="N83" s="9" t="e">
        <f t="shared" si="34"/>
        <v>#DIV/0!</v>
      </c>
      <c r="O83" t="e">
        <f t="shared" si="40"/>
        <v>#DIV/0!</v>
      </c>
      <c r="P83" s="45" t="e">
        <f t="shared" si="35"/>
        <v>#DIV/0!</v>
      </c>
      <c r="Q83" t="e">
        <f t="shared" si="30"/>
        <v>#DIV/0!</v>
      </c>
      <c r="R83" t="e">
        <f t="shared" si="36"/>
        <v>#DIV/0!</v>
      </c>
      <c r="S83" s="8" t="e">
        <f t="shared" si="25"/>
        <v>#DIV/0!</v>
      </c>
    </row>
    <row r="84" spans="1:19" x14ac:dyDescent="0.25">
      <c r="A84" s="1">
        <v>75</v>
      </c>
      <c r="B84" s="12" t="e">
        <f t="shared" si="31"/>
        <v>#DIV/0!</v>
      </c>
      <c r="C84" s="7" t="e">
        <f t="shared" si="32"/>
        <v>#DIV/0!</v>
      </c>
      <c r="D84" s="9" t="e">
        <f t="shared" si="39"/>
        <v>#DIV/0!</v>
      </c>
      <c r="E84" s="7" t="e">
        <f t="shared" si="37"/>
        <v>#DIV/0!</v>
      </c>
      <c r="F84" t="e">
        <f t="shared" si="38"/>
        <v>#DIV/0!</v>
      </c>
      <c r="G84" t="e">
        <f t="shared" si="23"/>
        <v>#DIV/0!</v>
      </c>
      <c r="H84" t="e">
        <f t="shared" si="26"/>
        <v>#DIV/0!</v>
      </c>
      <c r="I84" t="e">
        <f t="shared" si="24"/>
        <v>#DIV/0!</v>
      </c>
      <c r="J84" t="e">
        <f t="shared" si="27"/>
        <v>#DIV/0!</v>
      </c>
      <c r="K84" t="e">
        <f t="shared" si="28"/>
        <v>#DIV/0!</v>
      </c>
      <c r="L84" s="7" t="e">
        <f t="shared" si="33"/>
        <v>#DIV/0!</v>
      </c>
      <c r="M84" s="7" t="e">
        <f t="shared" si="29"/>
        <v>#DIV/0!</v>
      </c>
      <c r="N84" s="9" t="e">
        <f t="shared" si="34"/>
        <v>#DIV/0!</v>
      </c>
      <c r="O84" t="e">
        <f t="shared" si="40"/>
        <v>#DIV/0!</v>
      </c>
      <c r="P84" s="45" t="e">
        <f t="shared" si="35"/>
        <v>#DIV/0!</v>
      </c>
      <c r="Q84" t="e">
        <f t="shared" si="30"/>
        <v>#DIV/0!</v>
      </c>
      <c r="R84" t="e">
        <f t="shared" si="36"/>
        <v>#DIV/0!</v>
      </c>
      <c r="S84" s="8" t="e">
        <f t="shared" si="25"/>
        <v>#DIV/0!</v>
      </c>
    </row>
    <row r="85" spans="1:19" x14ac:dyDescent="0.25">
      <c r="A85" s="1">
        <v>76</v>
      </c>
      <c r="B85" s="12" t="e">
        <f t="shared" si="31"/>
        <v>#DIV/0!</v>
      </c>
      <c r="C85" s="7" t="e">
        <f t="shared" si="32"/>
        <v>#DIV/0!</v>
      </c>
      <c r="D85" s="9" t="e">
        <f t="shared" si="39"/>
        <v>#DIV/0!</v>
      </c>
      <c r="E85" s="7" t="e">
        <f t="shared" si="37"/>
        <v>#DIV/0!</v>
      </c>
      <c r="F85" t="e">
        <f t="shared" si="38"/>
        <v>#DIV/0!</v>
      </c>
      <c r="G85" t="e">
        <f t="shared" si="23"/>
        <v>#DIV/0!</v>
      </c>
      <c r="H85" t="e">
        <f t="shared" si="26"/>
        <v>#DIV/0!</v>
      </c>
      <c r="I85" t="e">
        <f t="shared" si="24"/>
        <v>#DIV/0!</v>
      </c>
      <c r="J85" t="e">
        <f t="shared" si="27"/>
        <v>#DIV/0!</v>
      </c>
      <c r="K85" t="e">
        <f t="shared" si="28"/>
        <v>#DIV/0!</v>
      </c>
      <c r="L85" s="7" t="e">
        <f t="shared" si="33"/>
        <v>#DIV/0!</v>
      </c>
      <c r="M85" s="7" t="e">
        <f t="shared" si="29"/>
        <v>#DIV/0!</v>
      </c>
      <c r="N85" s="9" t="e">
        <f t="shared" si="34"/>
        <v>#DIV/0!</v>
      </c>
      <c r="O85" t="e">
        <f t="shared" si="40"/>
        <v>#DIV/0!</v>
      </c>
      <c r="P85" s="45" t="e">
        <f t="shared" si="35"/>
        <v>#DIV/0!</v>
      </c>
      <c r="Q85" t="e">
        <f t="shared" si="30"/>
        <v>#DIV/0!</v>
      </c>
      <c r="R85" t="e">
        <f t="shared" si="36"/>
        <v>#DIV/0!</v>
      </c>
      <c r="S85" s="8" t="e">
        <f t="shared" si="25"/>
        <v>#DIV/0!</v>
      </c>
    </row>
    <row r="86" spans="1:19" x14ac:dyDescent="0.25">
      <c r="A86" s="1">
        <v>77</v>
      </c>
      <c r="B86" s="12" t="e">
        <f t="shared" si="31"/>
        <v>#DIV/0!</v>
      </c>
      <c r="C86" s="7" t="e">
        <f t="shared" si="32"/>
        <v>#DIV/0!</v>
      </c>
      <c r="D86" s="9" t="e">
        <f t="shared" si="39"/>
        <v>#DIV/0!</v>
      </c>
      <c r="E86" s="7" t="e">
        <f t="shared" si="37"/>
        <v>#DIV/0!</v>
      </c>
      <c r="F86" t="e">
        <f t="shared" si="38"/>
        <v>#DIV/0!</v>
      </c>
      <c r="G86" t="e">
        <f t="shared" si="23"/>
        <v>#DIV/0!</v>
      </c>
      <c r="H86" t="e">
        <f t="shared" si="26"/>
        <v>#DIV/0!</v>
      </c>
      <c r="I86" t="e">
        <f t="shared" si="24"/>
        <v>#DIV/0!</v>
      </c>
      <c r="J86" t="e">
        <f t="shared" si="27"/>
        <v>#DIV/0!</v>
      </c>
      <c r="K86" t="e">
        <f t="shared" si="28"/>
        <v>#DIV/0!</v>
      </c>
      <c r="L86" s="7" t="e">
        <f t="shared" si="33"/>
        <v>#DIV/0!</v>
      </c>
      <c r="M86" s="7" t="e">
        <f t="shared" si="29"/>
        <v>#DIV/0!</v>
      </c>
      <c r="N86" s="9" t="e">
        <f t="shared" si="34"/>
        <v>#DIV/0!</v>
      </c>
      <c r="O86" t="e">
        <f t="shared" si="40"/>
        <v>#DIV/0!</v>
      </c>
      <c r="P86" s="45" t="e">
        <f t="shared" si="35"/>
        <v>#DIV/0!</v>
      </c>
      <c r="Q86" t="e">
        <f t="shared" si="30"/>
        <v>#DIV/0!</v>
      </c>
      <c r="R86" t="e">
        <f t="shared" si="36"/>
        <v>#DIV/0!</v>
      </c>
      <c r="S86" s="8" t="e">
        <f t="shared" si="25"/>
        <v>#DIV/0!</v>
      </c>
    </row>
    <row r="87" spans="1:19" x14ac:dyDescent="0.25">
      <c r="A87" s="1">
        <v>78</v>
      </c>
      <c r="B87" s="12" t="e">
        <f t="shared" si="31"/>
        <v>#DIV/0!</v>
      </c>
      <c r="C87" s="7" t="e">
        <f t="shared" si="32"/>
        <v>#DIV/0!</v>
      </c>
      <c r="D87" s="9" t="e">
        <f t="shared" si="39"/>
        <v>#DIV/0!</v>
      </c>
      <c r="E87" s="7" t="e">
        <f t="shared" si="37"/>
        <v>#DIV/0!</v>
      </c>
      <c r="F87" t="e">
        <f t="shared" si="38"/>
        <v>#DIV/0!</v>
      </c>
      <c r="G87" t="e">
        <f t="shared" si="23"/>
        <v>#DIV/0!</v>
      </c>
      <c r="H87" t="e">
        <f t="shared" si="26"/>
        <v>#DIV/0!</v>
      </c>
      <c r="I87" t="e">
        <f t="shared" si="24"/>
        <v>#DIV/0!</v>
      </c>
      <c r="J87" t="e">
        <f t="shared" si="27"/>
        <v>#DIV/0!</v>
      </c>
      <c r="K87" t="e">
        <f t="shared" si="28"/>
        <v>#DIV/0!</v>
      </c>
      <c r="L87" s="7" t="e">
        <f t="shared" si="33"/>
        <v>#DIV/0!</v>
      </c>
      <c r="M87" s="7" t="e">
        <f t="shared" si="29"/>
        <v>#DIV/0!</v>
      </c>
      <c r="N87" s="9" t="e">
        <f t="shared" si="34"/>
        <v>#DIV/0!</v>
      </c>
      <c r="O87" t="e">
        <f t="shared" si="40"/>
        <v>#DIV/0!</v>
      </c>
      <c r="P87" s="45" t="e">
        <f t="shared" si="35"/>
        <v>#DIV/0!</v>
      </c>
      <c r="Q87" t="e">
        <f t="shared" si="30"/>
        <v>#DIV/0!</v>
      </c>
      <c r="R87" t="e">
        <f t="shared" si="36"/>
        <v>#DIV/0!</v>
      </c>
      <c r="S87" s="8" t="e">
        <f t="shared" si="25"/>
        <v>#DIV/0!</v>
      </c>
    </row>
    <row r="88" spans="1:19" x14ac:dyDescent="0.25">
      <c r="A88" s="1">
        <v>79</v>
      </c>
      <c r="B88" s="12" t="e">
        <f t="shared" si="31"/>
        <v>#DIV/0!</v>
      </c>
      <c r="C88" s="7" t="e">
        <f t="shared" si="32"/>
        <v>#DIV/0!</v>
      </c>
      <c r="D88" s="9" t="e">
        <f t="shared" si="39"/>
        <v>#DIV/0!</v>
      </c>
      <c r="E88" s="7" t="e">
        <f t="shared" si="37"/>
        <v>#DIV/0!</v>
      </c>
      <c r="F88" t="e">
        <f t="shared" si="38"/>
        <v>#DIV/0!</v>
      </c>
      <c r="G88" t="e">
        <f t="shared" si="23"/>
        <v>#DIV/0!</v>
      </c>
      <c r="H88" t="e">
        <f t="shared" si="26"/>
        <v>#DIV/0!</v>
      </c>
      <c r="I88" t="e">
        <f t="shared" si="24"/>
        <v>#DIV/0!</v>
      </c>
      <c r="J88" t="e">
        <f t="shared" si="27"/>
        <v>#DIV/0!</v>
      </c>
      <c r="K88" t="e">
        <f t="shared" si="28"/>
        <v>#DIV/0!</v>
      </c>
      <c r="L88" s="7" t="e">
        <f t="shared" si="33"/>
        <v>#DIV/0!</v>
      </c>
      <c r="M88" s="7" t="e">
        <f t="shared" si="29"/>
        <v>#DIV/0!</v>
      </c>
      <c r="N88" s="9" t="e">
        <f t="shared" si="34"/>
        <v>#DIV/0!</v>
      </c>
      <c r="O88" t="e">
        <f t="shared" si="40"/>
        <v>#DIV/0!</v>
      </c>
      <c r="P88" s="45" t="e">
        <f t="shared" si="35"/>
        <v>#DIV/0!</v>
      </c>
      <c r="Q88" t="e">
        <f t="shared" si="30"/>
        <v>#DIV/0!</v>
      </c>
      <c r="R88" t="e">
        <f t="shared" si="36"/>
        <v>#DIV/0!</v>
      </c>
      <c r="S88" s="8" t="e">
        <f t="shared" si="25"/>
        <v>#DIV/0!</v>
      </c>
    </row>
    <row r="89" spans="1:19" x14ac:dyDescent="0.25">
      <c r="A89" s="1">
        <v>80</v>
      </c>
      <c r="B89" s="12" t="e">
        <f t="shared" si="31"/>
        <v>#DIV/0!</v>
      </c>
      <c r="C89" s="7" t="e">
        <f t="shared" si="32"/>
        <v>#DIV/0!</v>
      </c>
      <c r="D89" s="9" t="e">
        <f t="shared" si="39"/>
        <v>#DIV/0!</v>
      </c>
      <c r="E89" s="7" t="e">
        <f t="shared" si="37"/>
        <v>#DIV/0!</v>
      </c>
      <c r="F89" t="e">
        <f t="shared" si="38"/>
        <v>#DIV/0!</v>
      </c>
      <c r="G89" t="e">
        <f t="shared" si="23"/>
        <v>#DIV/0!</v>
      </c>
      <c r="H89" t="e">
        <f t="shared" si="26"/>
        <v>#DIV/0!</v>
      </c>
      <c r="I89" t="e">
        <f t="shared" si="24"/>
        <v>#DIV/0!</v>
      </c>
      <c r="J89" t="e">
        <f t="shared" si="27"/>
        <v>#DIV/0!</v>
      </c>
      <c r="K89" t="e">
        <f t="shared" si="28"/>
        <v>#DIV/0!</v>
      </c>
      <c r="L89" s="7" t="e">
        <f t="shared" si="33"/>
        <v>#DIV/0!</v>
      </c>
      <c r="M89" s="7" t="e">
        <f t="shared" si="29"/>
        <v>#DIV/0!</v>
      </c>
      <c r="N89" s="9" t="e">
        <f t="shared" si="34"/>
        <v>#DIV/0!</v>
      </c>
      <c r="O89" t="e">
        <f t="shared" si="40"/>
        <v>#DIV/0!</v>
      </c>
      <c r="P89" s="45" t="e">
        <f t="shared" si="35"/>
        <v>#DIV/0!</v>
      </c>
      <c r="Q89" t="e">
        <f t="shared" si="30"/>
        <v>#DIV/0!</v>
      </c>
      <c r="R89" t="e">
        <f t="shared" si="36"/>
        <v>#DIV/0!</v>
      </c>
      <c r="S89" s="8" t="e">
        <f t="shared" si="25"/>
        <v>#DIV/0!</v>
      </c>
    </row>
    <row r="90" spans="1:19" x14ac:dyDescent="0.25">
      <c r="A90" s="1">
        <v>81</v>
      </c>
      <c r="B90" s="12" t="e">
        <f t="shared" si="31"/>
        <v>#DIV/0!</v>
      </c>
      <c r="C90" s="7" t="e">
        <f t="shared" si="32"/>
        <v>#DIV/0!</v>
      </c>
      <c r="D90" s="9" t="e">
        <f t="shared" si="39"/>
        <v>#DIV/0!</v>
      </c>
      <c r="E90" s="7" t="e">
        <f t="shared" si="37"/>
        <v>#DIV/0!</v>
      </c>
      <c r="F90" t="e">
        <f t="shared" si="38"/>
        <v>#DIV/0!</v>
      </c>
      <c r="G90" t="e">
        <f t="shared" si="23"/>
        <v>#DIV/0!</v>
      </c>
      <c r="H90" t="e">
        <f t="shared" si="26"/>
        <v>#DIV/0!</v>
      </c>
      <c r="I90" t="e">
        <f t="shared" si="24"/>
        <v>#DIV/0!</v>
      </c>
      <c r="J90" t="e">
        <f t="shared" si="27"/>
        <v>#DIV/0!</v>
      </c>
      <c r="K90" t="e">
        <f t="shared" si="28"/>
        <v>#DIV/0!</v>
      </c>
      <c r="L90" s="7" t="e">
        <f t="shared" si="33"/>
        <v>#DIV/0!</v>
      </c>
      <c r="M90" s="7" t="e">
        <f t="shared" si="29"/>
        <v>#DIV/0!</v>
      </c>
      <c r="N90" s="9" t="e">
        <f t="shared" si="34"/>
        <v>#DIV/0!</v>
      </c>
      <c r="O90" t="e">
        <f t="shared" si="40"/>
        <v>#DIV/0!</v>
      </c>
      <c r="P90" s="45" t="e">
        <f t="shared" si="35"/>
        <v>#DIV/0!</v>
      </c>
      <c r="Q90" t="e">
        <f t="shared" si="30"/>
        <v>#DIV/0!</v>
      </c>
      <c r="R90" t="e">
        <f t="shared" si="36"/>
        <v>#DIV/0!</v>
      </c>
      <c r="S90" s="8" t="e">
        <f t="shared" si="25"/>
        <v>#DIV/0!</v>
      </c>
    </row>
    <row r="91" spans="1:19" x14ac:dyDescent="0.25">
      <c r="A91" s="1">
        <v>82</v>
      </c>
      <c r="B91" s="12" t="e">
        <f t="shared" si="31"/>
        <v>#DIV/0!</v>
      </c>
      <c r="C91" s="7" t="e">
        <f t="shared" si="32"/>
        <v>#DIV/0!</v>
      </c>
      <c r="D91" s="9" t="e">
        <f t="shared" si="39"/>
        <v>#DIV/0!</v>
      </c>
      <c r="E91" s="7" t="e">
        <f t="shared" si="37"/>
        <v>#DIV/0!</v>
      </c>
      <c r="F91" t="e">
        <f t="shared" si="38"/>
        <v>#DIV/0!</v>
      </c>
      <c r="G91" t="e">
        <f t="shared" si="23"/>
        <v>#DIV/0!</v>
      </c>
      <c r="H91" t="e">
        <f t="shared" si="26"/>
        <v>#DIV/0!</v>
      </c>
      <c r="I91" t="e">
        <f t="shared" si="24"/>
        <v>#DIV/0!</v>
      </c>
      <c r="J91" t="e">
        <f t="shared" si="27"/>
        <v>#DIV/0!</v>
      </c>
      <c r="K91" t="e">
        <f t="shared" si="28"/>
        <v>#DIV/0!</v>
      </c>
      <c r="L91" s="7" t="e">
        <f t="shared" si="33"/>
        <v>#DIV/0!</v>
      </c>
      <c r="M91" s="7" t="e">
        <f t="shared" si="29"/>
        <v>#DIV/0!</v>
      </c>
      <c r="N91" s="9" t="e">
        <f t="shared" si="34"/>
        <v>#DIV/0!</v>
      </c>
      <c r="O91" t="e">
        <f t="shared" si="40"/>
        <v>#DIV/0!</v>
      </c>
      <c r="P91" s="45" t="e">
        <f t="shared" si="35"/>
        <v>#DIV/0!</v>
      </c>
      <c r="Q91" t="e">
        <f t="shared" si="30"/>
        <v>#DIV/0!</v>
      </c>
      <c r="R91" t="e">
        <f t="shared" si="36"/>
        <v>#DIV/0!</v>
      </c>
      <c r="S91" s="8" t="e">
        <f t="shared" si="25"/>
        <v>#DIV/0!</v>
      </c>
    </row>
    <row r="92" spans="1:19" x14ac:dyDescent="0.25">
      <c r="A92" s="1">
        <v>83</v>
      </c>
      <c r="B92" s="12" t="e">
        <f t="shared" si="31"/>
        <v>#DIV/0!</v>
      </c>
      <c r="C92" s="7" t="e">
        <f t="shared" si="32"/>
        <v>#DIV/0!</v>
      </c>
      <c r="D92" s="9" t="e">
        <f t="shared" si="39"/>
        <v>#DIV/0!</v>
      </c>
      <c r="E92" s="7" t="e">
        <f t="shared" si="37"/>
        <v>#DIV/0!</v>
      </c>
      <c r="F92" t="e">
        <f t="shared" si="38"/>
        <v>#DIV/0!</v>
      </c>
      <c r="G92" t="e">
        <f t="shared" si="23"/>
        <v>#DIV/0!</v>
      </c>
      <c r="H92" t="e">
        <f t="shared" si="26"/>
        <v>#DIV/0!</v>
      </c>
      <c r="I92" t="e">
        <f t="shared" si="24"/>
        <v>#DIV/0!</v>
      </c>
      <c r="J92" t="e">
        <f t="shared" si="27"/>
        <v>#DIV/0!</v>
      </c>
      <c r="K92" t="e">
        <f t="shared" si="28"/>
        <v>#DIV/0!</v>
      </c>
      <c r="L92" s="7" t="e">
        <f t="shared" si="33"/>
        <v>#DIV/0!</v>
      </c>
      <c r="M92" s="7" t="e">
        <f t="shared" si="29"/>
        <v>#DIV/0!</v>
      </c>
      <c r="N92" s="9" t="e">
        <f t="shared" si="34"/>
        <v>#DIV/0!</v>
      </c>
      <c r="O92" t="e">
        <f t="shared" si="40"/>
        <v>#DIV/0!</v>
      </c>
      <c r="P92" s="45" t="e">
        <f t="shared" si="35"/>
        <v>#DIV/0!</v>
      </c>
      <c r="Q92" t="e">
        <f t="shared" si="30"/>
        <v>#DIV/0!</v>
      </c>
      <c r="R92" t="e">
        <f t="shared" si="36"/>
        <v>#DIV/0!</v>
      </c>
      <c r="S92" s="8" t="e">
        <f t="shared" si="25"/>
        <v>#DIV/0!</v>
      </c>
    </row>
    <row r="93" spans="1:19" x14ac:dyDescent="0.25">
      <c r="A93" s="1">
        <v>84</v>
      </c>
      <c r="B93" s="12" t="e">
        <f t="shared" si="31"/>
        <v>#DIV/0!</v>
      </c>
      <c r="C93" s="7" t="e">
        <f t="shared" si="32"/>
        <v>#DIV/0!</v>
      </c>
      <c r="D93" s="9" t="e">
        <f t="shared" si="39"/>
        <v>#DIV/0!</v>
      </c>
      <c r="E93" s="7" t="e">
        <f t="shared" si="37"/>
        <v>#DIV/0!</v>
      </c>
      <c r="F93" t="e">
        <f t="shared" si="38"/>
        <v>#DIV/0!</v>
      </c>
      <c r="G93" t="e">
        <f t="shared" si="23"/>
        <v>#DIV/0!</v>
      </c>
      <c r="H93" t="e">
        <f t="shared" si="26"/>
        <v>#DIV/0!</v>
      </c>
      <c r="I93" t="e">
        <f t="shared" si="24"/>
        <v>#DIV/0!</v>
      </c>
      <c r="J93" t="e">
        <f t="shared" si="27"/>
        <v>#DIV/0!</v>
      </c>
      <c r="K93" t="e">
        <f t="shared" si="28"/>
        <v>#DIV/0!</v>
      </c>
      <c r="L93" s="7" t="e">
        <f t="shared" si="33"/>
        <v>#DIV/0!</v>
      </c>
      <c r="M93" s="7" t="e">
        <f t="shared" si="29"/>
        <v>#DIV/0!</v>
      </c>
      <c r="N93" s="9" t="e">
        <f t="shared" si="34"/>
        <v>#DIV/0!</v>
      </c>
      <c r="O93" t="e">
        <f t="shared" si="40"/>
        <v>#DIV/0!</v>
      </c>
      <c r="P93" s="45" t="e">
        <f t="shared" si="35"/>
        <v>#DIV/0!</v>
      </c>
      <c r="Q93" t="e">
        <f t="shared" si="30"/>
        <v>#DIV/0!</v>
      </c>
      <c r="R93" t="e">
        <f t="shared" si="36"/>
        <v>#DIV/0!</v>
      </c>
      <c r="S93" s="8" t="e">
        <f t="shared" si="25"/>
        <v>#DIV/0!</v>
      </c>
    </row>
    <row r="94" spans="1:19" x14ac:dyDescent="0.25">
      <c r="A94" s="1">
        <v>85</v>
      </c>
      <c r="B94" s="12" t="e">
        <f t="shared" si="31"/>
        <v>#DIV/0!</v>
      </c>
      <c r="C94" s="7" t="e">
        <f t="shared" si="32"/>
        <v>#DIV/0!</v>
      </c>
      <c r="D94" s="9" t="e">
        <f t="shared" si="39"/>
        <v>#DIV/0!</v>
      </c>
      <c r="E94" s="7" t="e">
        <f t="shared" si="37"/>
        <v>#DIV/0!</v>
      </c>
      <c r="F94" t="e">
        <f t="shared" si="38"/>
        <v>#DIV/0!</v>
      </c>
      <c r="G94" t="e">
        <f t="shared" si="23"/>
        <v>#DIV/0!</v>
      </c>
      <c r="H94" t="e">
        <f t="shared" si="26"/>
        <v>#DIV/0!</v>
      </c>
      <c r="I94" t="e">
        <f t="shared" si="24"/>
        <v>#DIV/0!</v>
      </c>
      <c r="J94" t="e">
        <f t="shared" si="27"/>
        <v>#DIV/0!</v>
      </c>
      <c r="K94" t="e">
        <f t="shared" si="28"/>
        <v>#DIV/0!</v>
      </c>
      <c r="L94" s="7" t="e">
        <f t="shared" si="33"/>
        <v>#DIV/0!</v>
      </c>
      <c r="M94" s="7" t="e">
        <f t="shared" si="29"/>
        <v>#DIV/0!</v>
      </c>
      <c r="N94" s="9" t="e">
        <f t="shared" si="34"/>
        <v>#DIV/0!</v>
      </c>
      <c r="O94" t="e">
        <f t="shared" si="40"/>
        <v>#DIV/0!</v>
      </c>
      <c r="P94" s="45" t="e">
        <f t="shared" si="35"/>
        <v>#DIV/0!</v>
      </c>
      <c r="Q94" t="e">
        <f t="shared" si="30"/>
        <v>#DIV/0!</v>
      </c>
      <c r="R94" t="e">
        <f t="shared" si="36"/>
        <v>#DIV/0!</v>
      </c>
      <c r="S94" s="8" t="e">
        <f t="shared" si="25"/>
        <v>#DIV/0!</v>
      </c>
    </row>
    <row r="95" spans="1:19" x14ac:dyDescent="0.25">
      <c r="A95" s="1">
        <v>86</v>
      </c>
      <c r="B95" s="12" t="e">
        <f t="shared" si="31"/>
        <v>#DIV/0!</v>
      </c>
      <c r="C95" s="7" t="e">
        <f t="shared" si="32"/>
        <v>#DIV/0!</v>
      </c>
      <c r="D95" s="9" t="e">
        <f t="shared" si="39"/>
        <v>#DIV/0!</v>
      </c>
      <c r="E95" s="7" t="e">
        <f t="shared" si="37"/>
        <v>#DIV/0!</v>
      </c>
      <c r="F95" t="e">
        <f t="shared" si="38"/>
        <v>#DIV/0!</v>
      </c>
      <c r="G95" t="e">
        <f t="shared" si="23"/>
        <v>#DIV/0!</v>
      </c>
      <c r="H95" t="e">
        <f t="shared" si="26"/>
        <v>#DIV/0!</v>
      </c>
      <c r="I95" t="e">
        <f t="shared" si="24"/>
        <v>#DIV/0!</v>
      </c>
      <c r="J95" t="e">
        <f t="shared" si="27"/>
        <v>#DIV/0!</v>
      </c>
      <c r="K95" t="e">
        <f t="shared" si="28"/>
        <v>#DIV/0!</v>
      </c>
      <c r="L95" s="7" t="e">
        <f t="shared" si="33"/>
        <v>#DIV/0!</v>
      </c>
      <c r="M95" s="7" t="e">
        <f t="shared" si="29"/>
        <v>#DIV/0!</v>
      </c>
      <c r="N95" s="9" t="e">
        <f t="shared" si="34"/>
        <v>#DIV/0!</v>
      </c>
      <c r="O95" t="e">
        <f t="shared" si="40"/>
        <v>#DIV/0!</v>
      </c>
      <c r="P95" s="45" t="e">
        <f t="shared" si="35"/>
        <v>#DIV/0!</v>
      </c>
      <c r="Q95" t="e">
        <f t="shared" si="30"/>
        <v>#DIV/0!</v>
      </c>
      <c r="R95" t="e">
        <f t="shared" si="36"/>
        <v>#DIV/0!</v>
      </c>
      <c r="S95" s="8" t="e">
        <f t="shared" si="25"/>
        <v>#DIV/0!</v>
      </c>
    </row>
    <row r="96" spans="1:19" x14ac:dyDescent="0.25">
      <c r="A96" s="1">
        <v>87</v>
      </c>
      <c r="B96" s="12" t="e">
        <f t="shared" si="31"/>
        <v>#DIV/0!</v>
      </c>
      <c r="C96" s="7" t="e">
        <f t="shared" si="32"/>
        <v>#DIV/0!</v>
      </c>
      <c r="D96" s="9" t="e">
        <f t="shared" si="39"/>
        <v>#DIV/0!</v>
      </c>
      <c r="E96" s="7" t="e">
        <f t="shared" si="37"/>
        <v>#DIV/0!</v>
      </c>
      <c r="F96" t="e">
        <f t="shared" si="38"/>
        <v>#DIV/0!</v>
      </c>
      <c r="G96" t="e">
        <f t="shared" si="23"/>
        <v>#DIV/0!</v>
      </c>
      <c r="H96" t="e">
        <f t="shared" si="26"/>
        <v>#DIV/0!</v>
      </c>
      <c r="I96" t="e">
        <f t="shared" si="24"/>
        <v>#DIV/0!</v>
      </c>
      <c r="J96" t="e">
        <f t="shared" si="27"/>
        <v>#DIV/0!</v>
      </c>
      <c r="K96" t="e">
        <f t="shared" si="28"/>
        <v>#DIV/0!</v>
      </c>
      <c r="L96" s="7" t="e">
        <f t="shared" si="33"/>
        <v>#DIV/0!</v>
      </c>
      <c r="M96" s="7" t="e">
        <f t="shared" si="29"/>
        <v>#DIV/0!</v>
      </c>
      <c r="N96" s="9" t="e">
        <f t="shared" si="34"/>
        <v>#DIV/0!</v>
      </c>
      <c r="O96" t="e">
        <f t="shared" si="40"/>
        <v>#DIV/0!</v>
      </c>
      <c r="P96" s="45" t="e">
        <f t="shared" si="35"/>
        <v>#DIV/0!</v>
      </c>
      <c r="Q96" t="e">
        <f t="shared" si="30"/>
        <v>#DIV/0!</v>
      </c>
      <c r="R96" t="e">
        <f t="shared" si="36"/>
        <v>#DIV/0!</v>
      </c>
      <c r="S96" s="8" t="e">
        <f t="shared" si="25"/>
        <v>#DIV/0!</v>
      </c>
    </row>
    <row r="97" spans="1:19" x14ac:dyDescent="0.25">
      <c r="A97" s="1">
        <v>88</v>
      </c>
      <c r="B97" s="12" t="e">
        <f t="shared" si="31"/>
        <v>#DIV/0!</v>
      </c>
      <c r="C97" s="7" t="e">
        <f t="shared" si="32"/>
        <v>#DIV/0!</v>
      </c>
      <c r="D97" s="9" t="e">
        <f t="shared" si="39"/>
        <v>#DIV/0!</v>
      </c>
      <c r="E97" s="7" t="e">
        <f t="shared" si="37"/>
        <v>#DIV/0!</v>
      </c>
      <c r="F97" t="e">
        <f t="shared" si="38"/>
        <v>#DIV/0!</v>
      </c>
      <c r="G97" t="e">
        <f t="shared" si="23"/>
        <v>#DIV/0!</v>
      </c>
      <c r="H97" t="e">
        <f t="shared" si="26"/>
        <v>#DIV/0!</v>
      </c>
      <c r="I97" t="e">
        <f t="shared" si="24"/>
        <v>#DIV/0!</v>
      </c>
      <c r="J97" t="e">
        <f t="shared" si="27"/>
        <v>#DIV/0!</v>
      </c>
      <c r="K97" t="e">
        <f t="shared" si="28"/>
        <v>#DIV/0!</v>
      </c>
      <c r="L97" s="7" t="e">
        <f t="shared" si="33"/>
        <v>#DIV/0!</v>
      </c>
      <c r="M97" s="7" t="e">
        <f t="shared" si="29"/>
        <v>#DIV/0!</v>
      </c>
      <c r="N97" s="9" t="e">
        <f t="shared" si="34"/>
        <v>#DIV/0!</v>
      </c>
      <c r="O97" t="e">
        <f t="shared" si="40"/>
        <v>#DIV/0!</v>
      </c>
      <c r="P97" s="45" t="e">
        <f t="shared" si="35"/>
        <v>#DIV/0!</v>
      </c>
      <c r="Q97" t="e">
        <f t="shared" si="30"/>
        <v>#DIV/0!</v>
      </c>
      <c r="R97" t="e">
        <f t="shared" si="36"/>
        <v>#DIV/0!</v>
      </c>
      <c r="S97" s="8" t="e">
        <f t="shared" si="25"/>
        <v>#DIV/0!</v>
      </c>
    </row>
    <row r="98" spans="1:19" x14ac:dyDescent="0.25">
      <c r="A98" s="1">
        <v>89</v>
      </c>
      <c r="B98" s="12" t="e">
        <f t="shared" si="31"/>
        <v>#DIV/0!</v>
      </c>
      <c r="C98" s="7" t="e">
        <f t="shared" si="32"/>
        <v>#DIV/0!</v>
      </c>
      <c r="D98" s="9" t="e">
        <f t="shared" si="39"/>
        <v>#DIV/0!</v>
      </c>
      <c r="E98" s="7" t="e">
        <f t="shared" si="37"/>
        <v>#DIV/0!</v>
      </c>
      <c r="F98" t="e">
        <f t="shared" si="38"/>
        <v>#DIV/0!</v>
      </c>
      <c r="G98" t="e">
        <f t="shared" si="23"/>
        <v>#DIV/0!</v>
      </c>
      <c r="H98" t="e">
        <f t="shared" si="26"/>
        <v>#DIV/0!</v>
      </c>
      <c r="I98" t="e">
        <f t="shared" si="24"/>
        <v>#DIV/0!</v>
      </c>
      <c r="J98" t="e">
        <f t="shared" si="27"/>
        <v>#DIV/0!</v>
      </c>
      <c r="K98" t="e">
        <f t="shared" si="28"/>
        <v>#DIV/0!</v>
      </c>
      <c r="L98" s="7" t="e">
        <f t="shared" si="33"/>
        <v>#DIV/0!</v>
      </c>
      <c r="M98" s="7" t="e">
        <f t="shared" si="29"/>
        <v>#DIV/0!</v>
      </c>
      <c r="N98" s="9" t="e">
        <f t="shared" si="34"/>
        <v>#DIV/0!</v>
      </c>
      <c r="O98" t="e">
        <f t="shared" si="40"/>
        <v>#DIV/0!</v>
      </c>
      <c r="P98" s="45" t="e">
        <f t="shared" si="35"/>
        <v>#DIV/0!</v>
      </c>
      <c r="Q98" t="e">
        <f t="shared" si="30"/>
        <v>#DIV/0!</v>
      </c>
      <c r="R98" t="e">
        <f t="shared" si="36"/>
        <v>#DIV/0!</v>
      </c>
      <c r="S98" s="8" t="e">
        <f t="shared" si="25"/>
        <v>#DIV/0!</v>
      </c>
    </row>
    <row r="99" spans="1:19" x14ac:dyDescent="0.25">
      <c r="A99" s="1">
        <v>90</v>
      </c>
      <c r="B99" s="12" t="e">
        <f t="shared" si="31"/>
        <v>#DIV/0!</v>
      </c>
      <c r="C99" s="7" t="e">
        <f t="shared" si="32"/>
        <v>#DIV/0!</v>
      </c>
      <c r="D99" s="9" t="e">
        <f t="shared" si="39"/>
        <v>#DIV/0!</v>
      </c>
      <c r="E99" s="7" t="e">
        <f t="shared" si="37"/>
        <v>#DIV/0!</v>
      </c>
      <c r="F99" t="e">
        <f t="shared" si="38"/>
        <v>#DIV/0!</v>
      </c>
      <c r="G99" t="e">
        <f t="shared" si="23"/>
        <v>#DIV/0!</v>
      </c>
      <c r="H99" t="e">
        <f t="shared" si="26"/>
        <v>#DIV/0!</v>
      </c>
      <c r="I99" t="e">
        <f t="shared" si="24"/>
        <v>#DIV/0!</v>
      </c>
      <c r="J99" t="e">
        <f t="shared" si="27"/>
        <v>#DIV/0!</v>
      </c>
      <c r="K99" t="e">
        <f t="shared" si="28"/>
        <v>#DIV/0!</v>
      </c>
      <c r="L99" s="7" t="e">
        <f t="shared" si="33"/>
        <v>#DIV/0!</v>
      </c>
      <c r="M99" s="7" t="e">
        <f t="shared" si="29"/>
        <v>#DIV/0!</v>
      </c>
      <c r="N99" s="9" t="e">
        <f t="shared" si="34"/>
        <v>#DIV/0!</v>
      </c>
      <c r="O99" t="e">
        <f t="shared" si="40"/>
        <v>#DIV/0!</v>
      </c>
      <c r="P99" s="45" t="e">
        <f t="shared" si="35"/>
        <v>#DIV/0!</v>
      </c>
      <c r="Q99" t="e">
        <f t="shared" si="30"/>
        <v>#DIV/0!</v>
      </c>
      <c r="R99" t="e">
        <f t="shared" si="36"/>
        <v>#DIV/0!</v>
      </c>
      <c r="S99" s="8" t="e">
        <f t="shared" si="25"/>
        <v>#DIV/0!</v>
      </c>
    </row>
    <row r="100" spans="1:19" x14ac:dyDescent="0.25">
      <c r="A100" s="1">
        <v>91</v>
      </c>
      <c r="B100" s="12" t="e">
        <f t="shared" si="31"/>
        <v>#DIV/0!</v>
      </c>
      <c r="C100" s="7" t="e">
        <f t="shared" si="32"/>
        <v>#DIV/0!</v>
      </c>
      <c r="D100" s="9" t="e">
        <f t="shared" si="39"/>
        <v>#DIV/0!</v>
      </c>
      <c r="E100" s="7" t="e">
        <f t="shared" si="37"/>
        <v>#DIV/0!</v>
      </c>
      <c r="F100" t="e">
        <f t="shared" si="38"/>
        <v>#DIV/0!</v>
      </c>
      <c r="G100" t="e">
        <f t="shared" si="23"/>
        <v>#DIV/0!</v>
      </c>
      <c r="H100" t="e">
        <f t="shared" si="26"/>
        <v>#DIV/0!</v>
      </c>
      <c r="I100" t="e">
        <f t="shared" si="24"/>
        <v>#DIV/0!</v>
      </c>
      <c r="J100" t="e">
        <f t="shared" si="27"/>
        <v>#DIV/0!</v>
      </c>
      <c r="K100" t="e">
        <f t="shared" si="28"/>
        <v>#DIV/0!</v>
      </c>
      <c r="L100" s="7" t="e">
        <f t="shared" si="33"/>
        <v>#DIV/0!</v>
      </c>
      <c r="M100" s="7" t="e">
        <f t="shared" si="29"/>
        <v>#DIV/0!</v>
      </c>
      <c r="N100" s="9" t="e">
        <f t="shared" si="34"/>
        <v>#DIV/0!</v>
      </c>
      <c r="O100" t="e">
        <f t="shared" si="40"/>
        <v>#DIV/0!</v>
      </c>
      <c r="P100" s="45" t="e">
        <f t="shared" si="35"/>
        <v>#DIV/0!</v>
      </c>
      <c r="Q100" t="e">
        <f t="shared" si="30"/>
        <v>#DIV/0!</v>
      </c>
      <c r="R100" t="e">
        <f t="shared" si="36"/>
        <v>#DIV/0!</v>
      </c>
      <c r="S100" s="8" t="e">
        <f t="shared" si="25"/>
        <v>#DIV/0!</v>
      </c>
    </row>
    <row r="101" spans="1:19" x14ac:dyDescent="0.25">
      <c r="A101" s="1">
        <v>92</v>
      </c>
      <c r="B101" s="12" t="e">
        <f t="shared" si="31"/>
        <v>#DIV/0!</v>
      </c>
      <c r="C101" s="7" t="e">
        <f t="shared" si="32"/>
        <v>#DIV/0!</v>
      </c>
      <c r="D101" s="9" t="e">
        <f t="shared" si="39"/>
        <v>#DIV/0!</v>
      </c>
      <c r="E101" s="7" t="e">
        <f t="shared" si="37"/>
        <v>#DIV/0!</v>
      </c>
      <c r="F101" t="e">
        <f t="shared" si="38"/>
        <v>#DIV/0!</v>
      </c>
      <c r="G101" t="e">
        <f t="shared" si="23"/>
        <v>#DIV/0!</v>
      </c>
      <c r="H101" t="e">
        <f t="shared" si="26"/>
        <v>#DIV/0!</v>
      </c>
      <c r="I101" t="e">
        <f t="shared" si="24"/>
        <v>#DIV/0!</v>
      </c>
      <c r="J101" t="e">
        <f t="shared" si="27"/>
        <v>#DIV/0!</v>
      </c>
      <c r="K101" t="e">
        <f t="shared" si="28"/>
        <v>#DIV/0!</v>
      </c>
      <c r="L101" s="7" t="e">
        <f t="shared" si="33"/>
        <v>#DIV/0!</v>
      </c>
      <c r="M101" s="7" t="e">
        <f t="shared" si="29"/>
        <v>#DIV/0!</v>
      </c>
      <c r="N101" s="9" t="e">
        <f t="shared" si="34"/>
        <v>#DIV/0!</v>
      </c>
      <c r="O101" t="e">
        <f t="shared" si="40"/>
        <v>#DIV/0!</v>
      </c>
      <c r="P101" s="45" t="e">
        <f t="shared" si="35"/>
        <v>#DIV/0!</v>
      </c>
      <c r="Q101" t="e">
        <f t="shared" si="30"/>
        <v>#DIV/0!</v>
      </c>
      <c r="R101" t="e">
        <f t="shared" si="36"/>
        <v>#DIV/0!</v>
      </c>
      <c r="S101" s="8" t="e">
        <f t="shared" si="25"/>
        <v>#DIV/0!</v>
      </c>
    </row>
    <row r="102" spans="1:19" x14ac:dyDescent="0.25">
      <c r="A102" s="1">
        <v>93</v>
      </c>
      <c r="B102" s="12" t="e">
        <f t="shared" si="31"/>
        <v>#DIV/0!</v>
      </c>
      <c r="C102" s="7" t="e">
        <f t="shared" si="32"/>
        <v>#DIV/0!</v>
      </c>
      <c r="D102" s="9" t="e">
        <f t="shared" si="39"/>
        <v>#DIV/0!</v>
      </c>
      <c r="E102" s="7" t="e">
        <f t="shared" si="37"/>
        <v>#DIV/0!</v>
      </c>
      <c r="F102" t="e">
        <f t="shared" si="38"/>
        <v>#DIV/0!</v>
      </c>
      <c r="G102" t="e">
        <f t="shared" si="23"/>
        <v>#DIV/0!</v>
      </c>
      <c r="H102" t="e">
        <f t="shared" si="26"/>
        <v>#DIV/0!</v>
      </c>
      <c r="I102" t="e">
        <f t="shared" si="24"/>
        <v>#DIV/0!</v>
      </c>
      <c r="J102" t="e">
        <f t="shared" si="27"/>
        <v>#DIV/0!</v>
      </c>
      <c r="K102" t="e">
        <f t="shared" si="28"/>
        <v>#DIV/0!</v>
      </c>
      <c r="L102" s="7" t="e">
        <f t="shared" si="33"/>
        <v>#DIV/0!</v>
      </c>
      <c r="M102" s="7" t="e">
        <f t="shared" si="29"/>
        <v>#DIV/0!</v>
      </c>
      <c r="N102" s="9" t="e">
        <f t="shared" si="34"/>
        <v>#DIV/0!</v>
      </c>
      <c r="O102" t="e">
        <f t="shared" si="40"/>
        <v>#DIV/0!</v>
      </c>
      <c r="P102" s="45" t="e">
        <f t="shared" si="35"/>
        <v>#DIV/0!</v>
      </c>
      <c r="Q102" t="e">
        <f t="shared" si="30"/>
        <v>#DIV/0!</v>
      </c>
      <c r="R102" t="e">
        <f t="shared" si="36"/>
        <v>#DIV/0!</v>
      </c>
      <c r="S102" s="8" t="e">
        <f t="shared" si="25"/>
        <v>#DIV/0!</v>
      </c>
    </row>
    <row r="103" spans="1:19" x14ac:dyDescent="0.25">
      <c r="A103" s="1">
        <v>94</v>
      </c>
      <c r="B103" s="12" t="e">
        <f t="shared" si="31"/>
        <v>#DIV/0!</v>
      </c>
      <c r="C103" s="7" t="e">
        <f t="shared" si="32"/>
        <v>#DIV/0!</v>
      </c>
      <c r="D103" s="9" t="e">
        <f t="shared" si="39"/>
        <v>#DIV/0!</v>
      </c>
      <c r="E103" s="7" t="e">
        <f t="shared" si="37"/>
        <v>#DIV/0!</v>
      </c>
      <c r="F103" t="e">
        <f t="shared" si="38"/>
        <v>#DIV/0!</v>
      </c>
      <c r="G103" t="e">
        <f t="shared" si="23"/>
        <v>#DIV/0!</v>
      </c>
      <c r="H103" t="e">
        <f t="shared" si="26"/>
        <v>#DIV/0!</v>
      </c>
      <c r="I103" t="e">
        <f t="shared" si="24"/>
        <v>#DIV/0!</v>
      </c>
      <c r="J103" t="e">
        <f t="shared" si="27"/>
        <v>#DIV/0!</v>
      </c>
      <c r="K103" t="e">
        <f t="shared" si="28"/>
        <v>#DIV/0!</v>
      </c>
      <c r="L103" s="7" t="e">
        <f t="shared" si="33"/>
        <v>#DIV/0!</v>
      </c>
      <c r="M103" s="7" t="e">
        <f t="shared" si="29"/>
        <v>#DIV/0!</v>
      </c>
      <c r="N103" s="9" t="e">
        <f t="shared" si="34"/>
        <v>#DIV/0!</v>
      </c>
      <c r="O103" t="e">
        <f t="shared" si="40"/>
        <v>#DIV/0!</v>
      </c>
      <c r="P103" s="45" t="e">
        <f t="shared" si="35"/>
        <v>#DIV/0!</v>
      </c>
      <c r="Q103" t="e">
        <f t="shared" si="30"/>
        <v>#DIV/0!</v>
      </c>
      <c r="R103" t="e">
        <f t="shared" si="36"/>
        <v>#DIV/0!</v>
      </c>
      <c r="S103" s="8" t="e">
        <f t="shared" si="25"/>
        <v>#DIV/0!</v>
      </c>
    </row>
    <row r="104" spans="1:19" x14ac:dyDescent="0.25">
      <c r="A104" s="1">
        <v>95</v>
      </c>
      <c r="B104" s="12" t="e">
        <f t="shared" si="31"/>
        <v>#DIV/0!</v>
      </c>
      <c r="C104" s="7" t="e">
        <f t="shared" si="32"/>
        <v>#DIV/0!</v>
      </c>
      <c r="D104" s="9" t="e">
        <f t="shared" si="39"/>
        <v>#DIV/0!</v>
      </c>
      <c r="E104" s="7" t="e">
        <f t="shared" si="37"/>
        <v>#DIV/0!</v>
      </c>
      <c r="F104" t="e">
        <f t="shared" si="38"/>
        <v>#DIV/0!</v>
      </c>
      <c r="G104" t="e">
        <f t="shared" si="23"/>
        <v>#DIV/0!</v>
      </c>
      <c r="H104" t="e">
        <f t="shared" si="26"/>
        <v>#DIV/0!</v>
      </c>
      <c r="I104" t="e">
        <f t="shared" si="24"/>
        <v>#DIV/0!</v>
      </c>
      <c r="J104" t="e">
        <f t="shared" si="27"/>
        <v>#DIV/0!</v>
      </c>
      <c r="K104" t="e">
        <f t="shared" si="28"/>
        <v>#DIV/0!</v>
      </c>
      <c r="L104" s="7" t="e">
        <f t="shared" si="33"/>
        <v>#DIV/0!</v>
      </c>
      <c r="M104" s="7" t="e">
        <f t="shared" si="29"/>
        <v>#DIV/0!</v>
      </c>
      <c r="N104" s="9" t="e">
        <f t="shared" si="34"/>
        <v>#DIV/0!</v>
      </c>
      <c r="O104" t="e">
        <f t="shared" si="40"/>
        <v>#DIV/0!</v>
      </c>
      <c r="P104" s="45" t="e">
        <f t="shared" si="35"/>
        <v>#DIV/0!</v>
      </c>
      <c r="Q104" t="e">
        <f t="shared" si="30"/>
        <v>#DIV/0!</v>
      </c>
      <c r="R104" t="e">
        <f t="shared" si="36"/>
        <v>#DIV/0!</v>
      </c>
      <c r="S104" s="8" t="e">
        <f t="shared" si="25"/>
        <v>#DIV/0!</v>
      </c>
    </row>
    <row r="105" spans="1:19" x14ac:dyDescent="0.25">
      <c r="A105" s="1">
        <v>96</v>
      </c>
      <c r="B105" s="12" t="e">
        <f t="shared" si="31"/>
        <v>#DIV/0!</v>
      </c>
      <c r="C105" s="7" t="e">
        <f t="shared" si="32"/>
        <v>#DIV/0!</v>
      </c>
      <c r="D105" s="9" t="e">
        <f t="shared" si="39"/>
        <v>#DIV/0!</v>
      </c>
      <c r="E105" s="7" t="e">
        <f t="shared" si="37"/>
        <v>#DIV/0!</v>
      </c>
      <c r="F105" t="e">
        <f t="shared" si="38"/>
        <v>#DIV/0!</v>
      </c>
      <c r="G105" t="e">
        <f t="shared" si="23"/>
        <v>#DIV/0!</v>
      </c>
      <c r="H105" t="e">
        <f t="shared" si="26"/>
        <v>#DIV/0!</v>
      </c>
      <c r="I105" t="e">
        <f t="shared" si="24"/>
        <v>#DIV/0!</v>
      </c>
      <c r="J105" t="e">
        <f t="shared" si="27"/>
        <v>#DIV/0!</v>
      </c>
      <c r="K105" t="e">
        <f t="shared" si="28"/>
        <v>#DIV/0!</v>
      </c>
      <c r="L105" s="7" t="e">
        <f t="shared" si="33"/>
        <v>#DIV/0!</v>
      </c>
      <c r="M105" s="7" t="e">
        <f t="shared" si="29"/>
        <v>#DIV/0!</v>
      </c>
      <c r="N105" s="9" t="e">
        <f t="shared" si="34"/>
        <v>#DIV/0!</v>
      </c>
      <c r="O105" t="e">
        <f t="shared" si="40"/>
        <v>#DIV/0!</v>
      </c>
      <c r="P105" s="45" t="e">
        <f t="shared" si="35"/>
        <v>#DIV/0!</v>
      </c>
      <c r="Q105" t="e">
        <f t="shared" si="30"/>
        <v>#DIV/0!</v>
      </c>
      <c r="R105" t="e">
        <f t="shared" si="36"/>
        <v>#DIV/0!</v>
      </c>
      <c r="S105" s="8" t="e">
        <f t="shared" si="25"/>
        <v>#DIV/0!</v>
      </c>
    </row>
    <row r="106" spans="1:19" x14ac:dyDescent="0.25">
      <c r="A106" s="1">
        <v>97</v>
      </c>
      <c r="B106" s="12" t="e">
        <f t="shared" si="31"/>
        <v>#DIV/0!</v>
      </c>
      <c r="C106" s="7" t="e">
        <f t="shared" si="32"/>
        <v>#DIV/0!</v>
      </c>
      <c r="D106" s="9" t="e">
        <f t="shared" si="39"/>
        <v>#DIV/0!</v>
      </c>
      <c r="E106" s="7" t="e">
        <f t="shared" si="37"/>
        <v>#DIV/0!</v>
      </c>
      <c r="F106" t="e">
        <f t="shared" si="38"/>
        <v>#DIV/0!</v>
      </c>
      <c r="G106" t="e">
        <f t="shared" si="23"/>
        <v>#DIV/0!</v>
      </c>
      <c r="H106" t="e">
        <f t="shared" si="26"/>
        <v>#DIV/0!</v>
      </c>
      <c r="I106" t="e">
        <f t="shared" si="24"/>
        <v>#DIV/0!</v>
      </c>
      <c r="J106" t="e">
        <f t="shared" si="27"/>
        <v>#DIV/0!</v>
      </c>
      <c r="K106" t="e">
        <f t="shared" si="28"/>
        <v>#DIV/0!</v>
      </c>
      <c r="L106" s="7" t="e">
        <f t="shared" si="33"/>
        <v>#DIV/0!</v>
      </c>
      <c r="M106" s="7" t="e">
        <f t="shared" si="29"/>
        <v>#DIV/0!</v>
      </c>
      <c r="N106" s="9" t="e">
        <f t="shared" si="34"/>
        <v>#DIV/0!</v>
      </c>
      <c r="O106" t="e">
        <f t="shared" si="40"/>
        <v>#DIV/0!</v>
      </c>
      <c r="P106" s="45" t="e">
        <f t="shared" si="35"/>
        <v>#DIV/0!</v>
      </c>
      <c r="Q106" t="e">
        <f t="shared" si="30"/>
        <v>#DIV/0!</v>
      </c>
      <c r="R106" t="e">
        <f t="shared" si="36"/>
        <v>#DIV/0!</v>
      </c>
      <c r="S106" s="8" t="e">
        <f t="shared" si="25"/>
        <v>#DIV/0!</v>
      </c>
    </row>
    <row r="107" spans="1:19" x14ac:dyDescent="0.25">
      <c r="A107" s="1">
        <v>98</v>
      </c>
      <c r="B107" s="12" t="e">
        <f t="shared" si="31"/>
        <v>#DIV/0!</v>
      </c>
      <c r="C107" s="7" t="e">
        <f t="shared" si="32"/>
        <v>#DIV/0!</v>
      </c>
      <c r="D107" s="9" t="e">
        <f t="shared" si="39"/>
        <v>#DIV/0!</v>
      </c>
      <c r="E107" s="7" t="e">
        <f t="shared" si="37"/>
        <v>#DIV/0!</v>
      </c>
      <c r="F107" t="e">
        <f t="shared" si="38"/>
        <v>#DIV/0!</v>
      </c>
      <c r="G107" t="e">
        <f t="shared" si="23"/>
        <v>#DIV/0!</v>
      </c>
      <c r="H107" t="e">
        <f t="shared" si="26"/>
        <v>#DIV/0!</v>
      </c>
      <c r="I107" t="e">
        <f t="shared" si="24"/>
        <v>#DIV/0!</v>
      </c>
      <c r="J107" t="e">
        <f t="shared" si="27"/>
        <v>#DIV/0!</v>
      </c>
      <c r="K107" t="e">
        <f t="shared" si="28"/>
        <v>#DIV/0!</v>
      </c>
      <c r="L107" s="7" t="e">
        <f t="shared" si="33"/>
        <v>#DIV/0!</v>
      </c>
      <c r="M107" s="7" t="e">
        <f t="shared" si="29"/>
        <v>#DIV/0!</v>
      </c>
      <c r="N107" s="9" t="e">
        <f t="shared" si="34"/>
        <v>#DIV/0!</v>
      </c>
      <c r="O107" t="e">
        <f t="shared" si="40"/>
        <v>#DIV/0!</v>
      </c>
      <c r="P107" s="45" t="e">
        <f t="shared" si="35"/>
        <v>#DIV/0!</v>
      </c>
      <c r="Q107" t="e">
        <f t="shared" si="30"/>
        <v>#DIV/0!</v>
      </c>
      <c r="R107" t="e">
        <f t="shared" si="36"/>
        <v>#DIV/0!</v>
      </c>
      <c r="S107" s="8" t="e">
        <f t="shared" si="25"/>
        <v>#DIV/0!</v>
      </c>
    </row>
    <row r="108" spans="1:19" x14ac:dyDescent="0.25">
      <c r="A108" s="1">
        <v>99</v>
      </c>
      <c r="B108" s="12" t="e">
        <f t="shared" si="31"/>
        <v>#DIV/0!</v>
      </c>
      <c r="C108" s="7" t="e">
        <f t="shared" si="32"/>
        <v>#DIV/0!</v>
      </c>
      <c r="D108" s="9" t="e">
        <f t="shared" si="39"/>
        <v>#DIV/0!</v>
      </c>
      <c r="E108" s="7" t="e">
        <f t="shared" si="37"/>
        <v>#DIV/0!</v>
      </c>
      <c r="F108" t="e">
        <f t="shared" si="38"/>
        <v>#DIV/0!</v>
      </c>
      <c r="G108" t="e">
        <f t="shared" si="23"/>
        <v>#DIV/0!</v>
      </c>
      <c r="H108" t="e">
        <f t="shared" si="26"/>
        <v>#DIV/0!</v>
      </c>
      <c r="I108" t="e">
        <f t="shared" si="24"/>
        <v>#DIV/0!</v>
      </c>
      <c r="J108" t="e">
        <f t="shared" si="27"/>
        <v>#DIV/0!</v>
      </c>
      <c r="K108" t="e">
        <f t="shared" si="28"/>
        <v>#DIV/0!</v>
      </c>
      <c r="L108" s="7" t="e">
        <f t="shared" si="33"/>
        <v>#DIV/0!</v>
      </c>
      <c r="M108" s="7" t="e">
        <f t="shared" si="29"/>
        <v>#DIV/0!</v>
      </c>
      <c r="N108" s="9" t="e">
        <f t="shared" si="34"/>
        <v>#DIV/0!</v>
      </c>
      <c r="O108" t="e">
        <f t="shared" si="40"/>
        <v>#DIV/0!</v>
      </c>
      <c r="P108" s="45" t="e">
        <f t="shared" si="35"/>
        <v>#DIV/0!</v>
      </c>
      <c r="Q108" t="e">
        <f t="shared" si="30"/>
        <v>#DIV/0!</v>
      </c>
      <c r="R108" t="e">
        <f t="shared" si="36"/>
        <v>#DIV/0!</v>
      </c>
      <c r="S108" s="8" t="e">
        <f t="shared" si="25"/>
        <v>#DIV/0!</v>
      </c>
    </row>
    <row r="109" spans="1:19" x14ac:dyDescent="0.25">
      <c r="A109" s="1">
        <v>100</v>
      </c>
      <c r="B109" s="12" t="e">
        <f t="shared" si="31"/>
        <v>#DIV/0!</v>
      </c>
      <c r="C109" s="7" t="e">
        <f t="shared" si="32"/>
        <v>#DIV/0!</v>
      </c>
      <c r="D109" s="9" t="e">
        <f t="shared" si="39"/>
        <v>#DIV/0!</v>
      </c>
      <c r="E109" s="7" t="e">
        <f t="shared" si="37"/>
        <v>#DIV/0!</v>
      </c>
      <c r="F109" t="e">
        <f t="shared" si="38"/>
        <v>#DIV/0!</v>
      </c>
      <c r="G109" t="e">
        <f t="shared" si="23"/>
        <v>#DIV/0!</v>
      </c>
      <c r="H109" t="e">
        <f t="shared" si="26"/>
        <v>#DIV/0!</v>
      </c>
      <c r="I109" t="e">
        <f t="shared" si="24"/>
        <v>#DIV/0!</v>
      </c>
      <c r="J109" t="e">
        <f t="shared" si="27"/>
        <v>#DIV/0!</v>
      </c>
      <c r="K109" t="e">
        <f t="shared" si="28"/>
        <v>#DIV/0!</v>
      </c>
      <c r="L109" s="7" t="e">
        <f t="shared" si="33"/>
        <v>#DIV/0!</v>
      </c>
      <c r="M109" s="7" t="e">
        <f t="shared" si="29"/>
        <v>#DIV/0!</v>
      </c>
      <c r="N109" s="9" t="e">
        <f t="shared" si="34"/>
        <v>#DIV/0!</v>
      </c>
      <c r="O109" t="e">
        <f t="shared" si="40"/>
        <v>#DIV/0!</v>
      </c>
      <c r="P109" s="45" t="e">
        <f t="shared" si="35"/>
        <v>#DIV/0!</v>
      </c>
      <c r="Q109" t="e">
        <f t="shared" si="30"/>
        <v>#DIV/0!</v>
      </c>
      <c r="R109" t="e">
        <f t="shared" si="36"/>
        <v>#DIV/0!</v>
      </c>
      <c r="S109" s="8" t="e">
        <f t="shared" si="25"/>
        <v>#DIV/0!</v>
      </c>
    </row>
    <row r="110" spans="1:19" x14ac:dyDescent="0.25">
      <c r="A110" s="1">
        <v>101</v>
      </c>
      <c r="B110" s="12" t="e">
        <f t="shared" si="31"/>
        <v>#DIV/0!</v>
      </c>
      <c r="C110" s="7" t="e">
        <f t="shared" si="32"/>
        <v>#DIV/0!</v>
      </c>
      <c r="D110" s="9" t="e">
        <f t="shared" si="39"/>
        <v>#DIV/0!</v>
      </c>
      <c r="E110" s="7" t="e">
        <f t="shared" si="37"/>
        <v>#DIV/0!</v>
      </c>
      <c r="F110" t="e">
        <f t="shared" si="38"/>
        <v>#DIV/0!</v>
      </c>
      <c r="G110" t="e">
        <f t="shared" si="23"/>
        <v>#DIV/0!</v>
      </c>
      <c r="H110" t="e">
        <f t="shared" si="26"/>
        <v>#DIV/0!</v>
      </c>
      <c r="I110" t="e">
        <f t="shared" si="24"/>
        <v>#DIV/0!</v>
      </c>
      <c r="J110" t="e">
        <f t="shared" si="27"/>
        <v>#DIV/0!</v>
      </c>
      <c r="K110" t="e">
        <f t="shared" si="28"/>
        <v>#DIV/0!</v>
      </c>
      <c r="L110" s="7" t="e">
        <f t="shared" si="33"/>
        <v>#DIV/0!</v>
      </c>
      <c r="M110" s="7" t="e">
        <f t="shared" si="29"/>
        <v>#DIV/0!</v>
      </c>
      <c r="N110" s="9" t="e">
        <f t="shared" si="34"/>
        <v>#DIV/0!</v>
      </c>
      <c r="O110" t="e">
        <f t="shared" si="40"/>
        <v>#DIV/0!</v>
      </c>
      <c r="P110" s="45" t="e">
        <f t="shared" si="35"/>
        <v>#DIV/0!</v>
      </c>
      <c r="Q110" t="e">
        <f t="shared" si="30"/>
        <v>#DIV/0!</v>
      </c>
      <c r="R110" t="e">
        <f t="shared" si="36"/>
        <v>#DIV/0!</v>
      </c>
      <c r="S110" s="8" t="e">
        <f t="shared" si="25"/>
        <v>#DIV/0!</v>
      </c>
    </row>
    <row r="111" spans="1:19" x14ac:dyDescent="0.25">
      <c r="A111" s="1">
        <v>102</v>
      </c>
      <c r="B111" s="12" t="e">
        <f t="shared" si="31"/>
        <v>#DIV/0!</v>
      </c>
      <c r="C111" s="7" t="e">
        <f t="shared" si="32"/>
        <v>#DIV/0!</v>
      </c>
      <c r="D111" s="9" t="e">
        <f t="shared" si="39"/>
        <v>#DIV/0!</v>
      </c>
      <c r="E111" s="7" t="e">
        <f t="shared" si="37"/>
        <v>#DIV/0!</v>
      </c>
      <c r="F111" t="e">
        <f t="shared" si="38"/>
        <v>#DIV/0!</v>
      </c>
      <c r="G111" t="e">
        <f t="shared" si="23"/>
        <v>#DIV/0!</v>
      </c>
      <c r="H111" t="e">
        <f t="shared" si="26"/>
        <v>#DIV/0!</v>
      </c>
      <c r="I111" t="e">
        <f t="shared" si="24"/>
        <v>#DIV/0!</v>
      </c>
      <c r="J111" t="e">
        <f t="shared" si="27"/>
        <v>#DIV/0!</v>
      </c>
      <c r="K111" t="e">
        <f t="shared" si="28"/>
        <v>#DIV/0!</v>
      </c>
      <c r="L111" s="7" t="e">
        <f t="shared" si="33"/>
        <v>#DIV/0!</v>
      </c>
      <c r="M111" s="7" t="e">
        <f t="shared" si="29"/>
        <v>#DIV/0!</v>
      </c>
      <c r="N111" s="9" t="e">
        <f t="shared" si="34"/>
        <v>#DIV/0!</v>
      </c>
      <c r="O111" t="e">
        <f t="shared" si="40"/>
        <v>#DIV/0!</v>
      </c>
      <c r="P111" s="45" t="e">
        <f t="shared" si="35"/>
        <v>#DIV/0!</v>
      </c>
      <c r="Q111" t="e">
        <f t="shared" si="30"/>
        <v>#DIV/0!</v>
      </c>
      <c r="R111" t="e">
        <f t="shared" si="36"/>
        <v>#DIV/0!</v>
      </c>
      <c r="S111" s="8" t="e">
        <f t="shared" si="25"/>
        <v>#DIV/0!</v>
      </c>
    </row>
    <row r="112" spans="1:19" x14ac:dyDescent="0.25">
      <c r="A112" s="1">
        <v>103</v>
      </c>
      <c r="B112" s="12" t="e">
        <f t="shared" si="31"/>
        <v>#DIV/0!</v>
      </c>
      <c r="C112" s="7" t="e">
        <f t="shared" si="32"/>
        <v>#DIV/0!</v>
      </c>
      <c r="D112" s="9" t="e">
        <f t="shared" si="39"/>
        <v>#DIV/0!</v>
      </c>
      <c r="E112" s="7" t="e">
        <f t="shared" si="37"/>
        <v>#DIV/0!</v>
      </c>
      <c r="F112" t="e">
        <f t="shared" si="38"/>
        <v>#DIV/0!</v>
      </c>
      <c r="G112" t="e">
        <f t="shared" si="23"/>
        <v>#DIV/0!</v>
      </c>
      <c r="H112" t="e">
        <f t="shared" si="26"/>
        <v>#DIV/0!</v>
      </c>
      <c r="I112" t="e">
        <f t="shared" si="24"/>
        <v>#DIV/0!</v>
      </c>
      <c r="J112" t="e">
        <f t="shared" si="27"/>
        <v>#DIV/0!</v>
      </c>
      <c r="K112" t="e">
        <f t="shared" si="28"/>
        <v>#DIV/0!</v>
      </c>
      <c r="L112" s="7" t="e">
        <f t="shared" si="33"/>
        <v>#DIV/0!</v>
      </c>
      <c r="M112" s="7" t="e">
        <f t="shared" si="29"/>
        <v>#DIV/0!</v>
      </c>
      <c r="N112" s="9" t="e">
        <f t="shared" si="34"/>
        <v>#DIV/0!</v>
      </c>
      <c r="O112" t="e">
        <f t="shared" si="40"/>
        <v>#DIV/0!</v>
      </c>
      <c r="P112" s="45" t="e">
        <f t="shared" si="35"/>
        <v>#DIV/0!</v>
      </c>
      <c r="Q112" t="e">
        <f t="shared" si="30"/>
        <v>#DIV/0!</v>
      </c>
      <c r="R112" t="e">
        <f t="shared" si="36"/>
        <v>#DIV/0!</v>
      </c>
      <c r="S112" s="8" t="e">
        <f t="shared" si="25"/>
        <v>#DIV/0!</v>
      </c>
    </row>
    <row r="113" spans="1:19" x14ac:dyDescent="0.25">
      <c r="A113" s="1">
        <v>104</v>
      </c>
      <c r="B113" s="12" t="e">
        <f t="shared" si="31"/>
        <v>#DIV/0!</v>
      </c>
      <c r="C113" s="7" t="e">
        <f t="shared" si="32"/>
        <v>#DIV/0!</v>
      </c>
      <c r="D113" s="9" t="e">
        <f t="shared" si="39"/>
        <v>#DIV/0!</v>
      </c>
      <c r="E113" s="7" t="e">
        <f t="shared" si="37"/>
        <v>#DIV/0!</v>
      </c>
      <c r="F113" t="e">
        <f t="shared" si="38"/>
        <v>#DIV/0!</v>
      </c>
      <c r="G113" t="e">
        <f t="shared" si="23"/>
        <v>#DIV/0!</v>
      </c>
      <c r="H113" t="e">
        <f t="shared" si="26"/>
        <v>#DIV/0!</v>
      </c>
      <c r="I113" t="e">
        <f t="shared" si="24"/>
        <v>#DIV/0!</v>
      </c>
      <c r="J113" t="e">
        <f t="shared" si="27"/>
        <v>#DIV/0!</v>
      </c>
      <c r="K113" t="e">
        <f t="shared" si="28"/>
        <v>#DIV/0!</v>
      </c>
      <c r="L113" s="7" t="e">
        <f t="shared" si="33"/>
        <v>#DIV/0!</v>
      </c>
      <c r="M113" s="7" t="e">
        <f t="shared" si="29"/>
        <v>#DIV/0!</v>
      </c>
      <c r="N113" s="9" t="e">
        <f t="shared" si="34"/>
        <v>#DIV/0!</v>
      </c>
      <c r="O113" t="e">
        <f t="shared" si="40"/>
        <v>#DIV/0!</v>
      </c>
      <c r="P113" s="45" t="e">
        <f t="shared" si="35"/>
        <v>#DIV/0!</v>
      </c>
      <c r="Q113" t="e">
        <f t="shared" si="30"/>
        <v>#DIV/0!</v>
      </c>
      <c r="R113" t="e">
        <f t="shared" si="36"/>
        <v>#DIV/0!</v>
      </c>
      <c r="S113" s="8" t="e">
        <f t="shared" si="25"/>
        <v>#DIV/0!</v>
      </c>
    </row>
    <row r="114" spans="1:19" x14ac:dyDescent="0.25">
      <c r="A114" s="1">
        <v>105</v>
      </c>
      <c r="B114" s="12" t="e">
        <f t="shared" si="31"/>
        <v>#DIV/0!</v>
      </c>
      <c r="C114" s="7" t="e">
        <f t="shared" si="32"/>
        <v>#DIV/0!</v>
      </c>
      <c r="D114" s="9" t="e">
        <f t="shared" si="39"/>
        <v>#DIV/0!</v>
      </c>
      <c r="E114" s="7" t="e">
        <f t="shared" si="37"/>
        <v>#DIV/0!</v>
      </c>
      <c r="F114" t="e">
        <f t="shared" si="38"/>
        <v>#DIV/0!</v>
      </c>
      <c r="G114" t="e">
        <f t="shared" si="23"/>
        <v>#DIV/0!</v>
      </c>
      <c r="H114" t="e">
        <f t="shared" si="26"/>
        <v>#DIV/0!</v>
      </c>
      <c r="I114" t="e">
        <f t="shared" si="24"/>
        <v>#DIV/0!</v>
      </c>
      <c r="J114" t="e">
        <f t="shared" si="27"/>
        <v>#DIV/0!</v>
      </c>
      <c r="K114" t="e">
        <f t="shared" si="28"/>
        <v>#DIV/0!</v>
      </c>
      <c r="L114" s="7" t="e">
        <f t="shared" si="33"/>
        <v>#DIV/0!</v>
      </c>
      <c r="M114" s="7" t="e">
        <f t="shared" si="29"/>
        <v>#DIV/0!</v>
      </c>
      <c r="N114" s="9" t="e">
        <f t="shared" si="34"/>
        <v>#DIV/0!</v>
      </c>
      <c r="O114" t="e">
        <f t="shared" si="40"/>
        <v>#DIV/0!</v>
      </c>
      <c r="P114" s="45" t="e">
        <f t="shared" si="35"/>
        <v>#DIV/0!</v>
      </c>
      <c r="Q114" t="e">
        <f t="shared" si="30"/>
        <v>#DIV/0!</v>
      </c>
      <c r="R114" t="e">
        <f t="shared" si="36"/>
        <v>#DIV/0!</v>
      </c>
      <c r="S114" s="8" t="e">
        <f t="shared" si="25"/>
        <v>#DIV/0!</v>
      </c>
    </row>
    <row r="115" spans="1:19" x14ac:dyDescent="0.25">
      <c r="A115" s="1">
        <v>106</v>
      </c>
      <c r="B115" s="12" t="e">
        <f t="shared" si="31"/>
        <v>#DIV/0!</v>
      </c>
      <c r="C115" s="7" t="e">
        <f t="shared" si="32"/>
        <v>#DIV/0!</v>
      </c>
      <c r="D115" s="9" t="e">
        <f t="shared" si="39"/>
        <v>#DIV/0!</v>
      </c>
      <c r="E115" s="7" t="e">
        <f t="shared" si="37"/>
        <v>#DIV/0!</v>
      </c>
      <c r="F115" t="e">
        <f t="shared" si="38"/>
        <v>#DIV/0!</v>
      </c>
      <c r="G115" t="e">
        <f t="shared" si="23"/>
        <v>#DIV/0!</v>
      </c>
      <c r="H115" t="e">
        <f t="shared" si="26"/>
        <v>#DIV/0!</v>
      </c>
      <c r="I115" t="e">
        <f t="shared" si="24"/>
        <v>#DIV/0!</v>
      </c>
      <c r="J115" t="e">
        <f t="shared" si="27"/>
        <v>#DIV/0!</v>
      </c>
      <c r="K115" t="e">
        <f t="shared" si="28"/>
        <v>#DIV/0!</v>
      </c>
      <c r="L115" s="7" t="e">
        <f t="shared" si="33"/>
        <v>#DIV/0!</v>
      </c>
      <c r="M115" s="7" t="e">
        <f t="shared" si="29"/>
        <v>#DIV/0!</v>
      </c>
      <c r="N115" s="9" t="e">
        <f t="shared" si="34"/>
        <v>#DIV/0!</v>
      </c>
      <c r="O115" t="e">
        <f t="shared" si="40"/>
        <v>#DIV/0!</v>
      </c>
      <c r="P115" s="45" t="e">
        <f t="shared" si="35"/>
        <v>#DIV/0!</v>
      </c>
      <c r="Q115" t="e">
        <f t="shared" si="30"/>
        <v>#DIV/0!</v>
      </c>
      <c r="R115" t="e">
        <f t="shared" si="36"/>
        <v>#DIV/0!</v>
      </c>
      <c r="S115" s="8" t="e">
        <f t="shared" si="25"/>
        <v>#DIV/0!</v>
      </c>
    </row>
    <row r="116" spans="1:19" x14ac:dyDescent="0.25">
      <c r="A116" s="1">
        <v>107</v>
      </c>
      <c r="B116" s="12" t="e">
        <f t="shared" si="31"/>
        <v>#DIV/0!</v>
      </c>
      <c r="C116" s="7" t="e">
        <f t="shared" si="32"/>
        <v>#DIV/0!</v>
      </c>
      <c r="D116" s="9" t="e">
        <f t="shared" si="39"/>
        <v>#DIV/0!</v>
      </c>
      <c r="E116" s="7" t="e">
        <f t="shared" si="37"/>
        <v>#DIV/0!</v>
      </c>
      <c r="F116" t="e">
        <f t="shared" si="38"/>
        <v>#DIV/0!</v>
      </c>
      <c r="G116" t="e">
        <f t="shared" si="23"/>
        <v>#DIV/0!</v>
      </c>
      <c r="H116" t="e">
        <f t="shared" si="26"/>
        <v>#DIV/0!</v>
      </c>
      <c r="I116" t="e">
        <f t="shared" si="24"/>
        <v>#DIV/0!</v>
      </c>
      <c r="J116" t="e">
        <f t="shared" si="27"/>
        <v>#DIV/0!</v>
      </c>
      <c r="K116" t="e">
        <f t="shared" si="28"/>
        <v>#DIV/0!</v>
      </c>
      <c r="L116" s="7" t="e">
        <f t="shared" si="33"/>
        <v>#DIV/0!</v>
      </c>
      <c r="M116" s="7" t="e">
        <f t="shared" si="29"/>
        <v>#DIV/0!</v>
      </c>
      <c r="N116" s="9" t="e">
        <f t="shared" si="34"/>
        <v>#DIV/0!</v>
      </c>
      <c r="O116" t="e">
        <f t="shared" si="40"/>
        <v>#DIV/0!</v>
      </c>
      <c r="P116" s="45" t="e">
        <f t="shared" si="35"/>
        <v>#DIV/0!</v>
      </c>
      <c r="Q116" t="e">
        <f t="shared" si="30"/>
        <v>#DIV/0!</v>
      </c>
      <c r="R116" t="e">
        <f t="shared" si="36"/>
        <v>#DIV/0!</v>
      </c>
      <c r="S116" s="8" t="e">
        <f t="shared" si="25"/>
        <v>#DIV/0!</v>
      </c>
    </row>
    <row r="117" spans="1:19" x14ac:dyDescent="0.25">
      <c r="A117" s="1">
        <v>108</v>
      </c>
      <c r="B117" s="12" t="e">
        <f t="shared" si="31"/>
        <v>#DIV/0!</v>
      </c>
      <c r="C117" s="7" t="e">
        <f t="shared" si="32"/>
        <v>#DIV/0!</v>
      </c>
      <c r="D117" s="9" t="e">
        <f t="shared" si="39"/>
        <v>#DIV/0!</v>
      </c>
      <c r="E117" s="7" t="e">
        <f t="shared" si="37"/>
        <v>#DIV/0!</v>
      </c>
      <c r="F117" t="e">
        <f t="shared" si="38"/>
        <v>#DIV/0!</v>
      </c>
      <c r="G117" t="e">
        <f t="shared" si="23"/>
        <v>#DIV/0!</v>
      </c>
      <c r="H117" t="e">
        <f t="shared" si="26"/>
        <v>#DIV/0!</v>
      </c>
      <c r="I117" t="e">
        <f t="shared" si="24"/>
        <v>#DIV/0!</v>
      </c>
      <c r="J117" t="e">
        <f t="shared" si="27"/>
        <v>#DIV/0!</v>
      </c>
      <c r="K117" t="e">
        <f t="shared" si="28"/>
        <v>#DIV/0!</v>
      </c>
      <c r="L117" s="7" t="e">
        <f t="shared" si="33"/>
        <v>#DIV/0!</v>
      </c>
      <c r="M117" s="7" t="e">
        <f t="shared" si="29"/>
        <v>#DIV/0!</v>
      </c>
      <c r="N117" s="9" t="e">
        <f t="shared" si="34"/>
        <v>#DIV/0!</v>
      </c>
      <c r="O117" t="e">
        <f t="shared" si="40"/>
        <v>#DIV/0!</v>
      </c>
      <c r="P117" s="45" t="e">
        <f t="shared" si="35"/>
        <v>#DIV/0!</v>
      </c>
      <c r="Q117" t="e">
        <f t="shared" si="30"/>
        <v>#DIV/0!</v>
      </c>
      <c r="R117" t="e">
        <f t="shared" si="36"/>
        <v>#DIV/0!</v>
      </c>
      <c r="S117" s="8" t="e">
        <f t="shared" si="25"/>
        <v>#DIV/0!</v>
      </c>
    </row>
    <row r="118" spans="1:19" x14ac:dyDescent="0.25">
      <c r="A118" s="1">
        <v>109</v>
      </c>
      <c r="B118" s="12" t="e">
        <f t="shared" si="31"/>
        <v>#DIV/0!</v>
      </c>
      <c r="C118" s="7" t="e">
        <f t="shared" si="32"/>
        <v>#DIV/0!</v>
      </c>
      <c r="D118" s="9" t="e">
        <f t="shared" si="39"/>
        <v>#DIV/0!</v>
      </c>
      <c r="E118" s="7" t="e">
        <f t="shared" si="37"/>
        <v>#DIV/0!</v>
      </c>
      <c r="F118" t="e">
        <f t="shared" si="38"/>
        <v>#DIV/0!</v>
      </c>
      <c r="G118" t="e">
        <f t="shared" si="23"/>
        <v>#DIV/0!</v>
      </c>
      <c r="H118" t="e">
        <f t="shared" si="26"/>
        <v>#DIV/0!</v>
      </c>
      <c r="I118" t="e">
        <f t="shared" si="24"/>
        <v>#DIV/0!</v>
      </c>
      <c r="J118" t="e">
        <f t="shared" si="27"/>
        <v>#DIV/0!</v>
      </c>
      <c r="K118" t="e">
        <f t="shared" si="28"/>
        <v>#DIV/0!</v>
      </c>
      <c r="L118" s="7" t="e">
        <f t="shared" si="33"/>
        <v>#DIV/0!</v>
      </c>
      <c r="M118" s="7" t="e">
        <f t="shared" si="29"/>
        <v>#DIV/0!</v>
      </c>
      <c r="N118" s="9" t="e">
        <f t="shared" si="34"/>
        <v>#DIV/0!</v>
      </c>
      <c r="O118" t="e">
        <f t="shared" si="40"/>
        <v>#DIV/0!</v>
      </c>
      <c r="P118" s="45" t="e">
        <f t="shared" si="35"/>
        <v>#DIV/0!</v>
      </c>
      <c r="Q118" t="e">
        <f t="shared" si="30"/>
        <v>#DIV/0!</v>
      </c>
      <c r="R118" t="e">
        <f t="shared" si="36"/>
        <v>#DIV/0!</v>
      </c>
      <c r="S118" s="8" t="e">
        <f t="shared" si="25"/>
        <v>#DIV/0!</v>
      </c>
    </row>
    <row r="119" spans="1:19" x14ac:dyDescent="0.25">
      <c r="A119" s="1">
        <v>110</v>
      </c>
      <c r="B119" s="12" t="e">
        <f t="shared" si="31"/>
        <v>#DIV/0!</v>
      </c>
      <c r="C119" s="7" t="e">
        <f t="shared" si="32"/>
        <v>#DIV/0!</v>
      </c>
      <c r="D119" s="9" t="e">
        <f t="shared" si="39"/>
        <v>#DIV/0!</v>
      </c>
      <c r="E119" s="7" t="e">
        <f t="shared" si="37"/>
        <v>#DIV/0!</v>
      </c>
      <c r="F119" t="e">
        <f t="shared" si="38"/>
        <v>#DIV/0!</v>
      </c>
      <c r="G119" t="e">
        <f t="shared" si="23"/>
        <v>#DIV/0!</v>
      </c>
      <c r="H119" t="e">
        <f t="shared" si="26"/>
        <v>#DIV/0!</v>
      </c>
      <c r="I119" t="e">
        <f t="shared" si="24"/>
        <v>#DIV/0!</v>
      </c>
      <c r="J119" t="e">
        <f t="shared" si="27"/>
        <v>#DIV/0!</v>
      </c>
      <c r="K119" t="e">
        <f t="shared" si="28"/>
        <v>#DIV/0!</v>
      </c>
      <c r="L119" s="7" t="e">
        <f t="shared" si="33"/>
        <v>#DIV/0!</v>
      </c>
      <c r="M119" s="7" t="e">
        <f t="shared" si="29"/>
        <v>#DIV/0!</v>
      </c>
      <c r="N119" s="9" t="e">
        <f t="shared" si="34"/>
        <v>#DIV/0!</v>
      </c>
      <c r="O119" t="e">
        <f t="shared" si="40"/>
        <v>#DIV/0!</v>
      </c>
      <c r="P119" s="45" t="e">
        <f t="shared" si="35"/>
        <v>#DIV/0!</v>
      </c>
      <c r="Q119" t="e">
        <f t="shared" si="30"/>
        <v>#DIV/0!</v>
      </c>
      <c r="R119" t="e">
        <f t="shared" si="36"/>
        <v>#DIV/0!</v>
      </c>
      <c r="S119" s="8" t="e">
        <f t="shared" si="25"/>
        <v>#DIV/0!</v>
      </c>
    </row>
    <row r="120" spans="1:19" x14ac:dyDescent="0.25">
      <c r="A120" s="1">
        <v>111</v>
      </c>
      <c r="B120" s="12" t="e">
        <f t="shared" si="31"/>
        <v>#DIV/0!</v>
      </c>
      <c r="C120" s="7" t="e">
        <f t="shared" si="32"/>
        <v>#DIV/0!</v>
      </c>
      <c r="D120" s="9" t="e">
        <f t="shared" si="39"/>
        <v>#DIV/0!</v>
      </c>
      <c r="E120" s="7" t="e">
        <f t="shared" si="37"/>
        <v>#DIV/0!</v>
      </c>
      <c r="F120" t="e">
        <f t="shared" si="38"/>
        <v>#DIV/0!</v>
      </c>
      <c r="G120" t="e">
        <f t="shared" si="23"/>
        <v>#DIV/0!</v>
      </c>
      <c r="H120" t="e">
        <f t="shared" si="26"/>
        <v>#DIV/0!</v>
      </c>
      <c r="I120" t="e">
        <f t="shared" si="24"/>
        <v>#DIV/0!</v>
      </c>
      <c r="J120" t="e">
        <f t="shared" si="27"/>
        <v>#DIV/0!</v>
      </c>
      <c r="K120" t="e">
        <f t="shared" si="28"/>
        <v>#DIV/0!</v>
      </c>
      <c r="L120" s="7" t="e">
        <f t="shared" si="33"/>
        <v>#DIV/0!</v>
      </c>
      <c r="M120" s="7" t="e">
        <f t="shared" si="29"/>
        <v>#DIV/0!</v>
      </c>
      <c r="N120" s="9" t="e">
        <f t="shared" si="34"/>
        <v>#DIV/0!</v>
      </c>
      <c r="O120" t="e">
        <f t="shared" si="40"/>
        <v>#DIV/0!</v>
      </c>
      <c r="P120" s="45" t="e">
        <f t="shared" si="35"/>
        <v>#DIV/0!</v>
      </c>
      <c r="Q120" t="e">
        <f t="shared" si="30"/>
        <v>#DIV/0!</v>
      </c>
      <c r="R120" t="e">
        <f t="shared" si="36"/>
        <v>#DIV/0!</v>
      </c>
      <c r="S120" s="8" t="e">
        <f t="shared" si="25"/>
        <v>#DIV/0!</v>
      </c>
    </row>
    <row r="121" spans="1:19" x14ac:dyDescent="0.25">
      <c r="A121" s="1">
        <v>112</v>
      </c>
      <c r="B121" s="12" t="e">
        <f t="shared" si="31"/>
        <v>#DIV/0!</v>
      </c>
      <c r="C121" s="7" t="e">
        <f t="shared" si="32"/>
        <v>#DIV/0!</v>
      </c>
      <c r="D121" s="9" t="e">
        <f t="shared" si="39"/>
        <v>#DIV/0!</v>
      </c>
      <c r="E121" s="7" t="e">
        <f t="shared" si="37"/>
        <v>#DIV/0!</v>
      </c>
      <c r="F121" t="e">
        <f t="shared" si="38"/>
        <v>#DIV/0!</v>
      </c>
      <c r="G121" t="e">
        <f t="shared" si="23"/>
        <v>#DIV/0!</v>
      </c>
      <c r="H121" t="e">
        <f t="shared" si="26"/>
        <v>#DIV/0!</v>
      </c>
      <c r="I121" t="e">
        <f t="shared" si="24"/>
        <v>#DIV/0!</v>
      </c>
      <c r="J121" t="e">
        <f t="shared" si="27"/>
        <v>#DIV/0!</v>
      </c>
      <c r="K121" t="e">
        <f t="shared" si="28"/>
        <v>#DIV/0!</v>
      </c>
      <c r="L121" s="7" t="e">
        <f t="shared" si="33"/>
        <v>#DIV/0!</v>
      </c>
      <c r="M121" s="7" t="e">
        <f t="shared" si="29"/>
        <v>#DIV/0!</v>
      </c>
      <c r="N121" s="9" t="e">
        <f t="shared" si="34"/>
        <v>#DIV/0!</v>
      </c>
      <c r="O121" t="e">
        <f t="shared" si="40"/>
        <v>#DIV/0!</v>
      </c>
      <c r="P121" s="45" t="e">
        <f t="shared" si="35"/>
        <v>#DIV/0!</v>
      </c>
      <c r="Q121" t="e">
        <f t="shared" si="30"/>
        <v>#DIV/0!</v>
      </c>
      <c r="R121" t="e">
        <f t="shared" si="36"/>
        <v>#DIV/0!</v>
      </c>
      <c r="S121" s="8" t="e">
        <f t="shared" si="25"/>
        <v>#DIV/0!</v>
      </c>
    </row>
    <row r="122" spans="1:19" x14ac:dyDescent="0.25">
      <c r="A122" s="1">
        <v>113</v>
      </c>
      <c r="B122" s="12" t="e">
        <f t="shared" si="31"/>
        <v>#DIV/0!</v>
      </c>
      <c r="C122" s="7" t="e">
        <f t="shared" si="32"/>
        <v>#DIV/0!</v>
      </c>
      <c r="D122" s="9" t="e">
        <f t="shared" si="39"/>
        <v>#DIV/0!</v>
      </c>
      <c r="E122" s="7" t="e">
        <f t="shared" si="37"/>
        <v>#DIV/0!</v>
      </c>
      <c r="F122" t="e">
        <f t="shared" si="38"/>
        <v>#DIV/0!</v>
      </c>
      <c r="G122" t="e">
        <f t="shared" si="23"/>
        <v>#DIV/0!</v>
      </c>
      <c r="H122" t="e">
        <f t="shared" si="26"/>
        <v>#DIV/0!</v>
      </c>
      <c r="I122" t="e">
        <f t="shared" si="24"/>
        <v>#DIV/0!</v>
      </c>
      <c r="J122" t="e">
        <f t="shared" si="27"/>
        <v>#DIV/0!</v>
      </c>
      <c r="K122" t="e">
        <f t="shared" si="28"/>
        <v>#DIV/0!</v>
      </c>
      <c r="L122" s="7" t="e">
        <f t="shared" si="33"/>
        <v>#DIV/0!</v>
      </c>
      <c r="M122" s="7" t="e">
        <f t="shared" si="29"/>
        <v>#DIV/0!</v>
      </c>
      <c r="N122" s="9" t="e">
        <f t="shared" si="34"/>
        <v>#DIV/0!</v>
      </c>
      <c r="O122" t="e">
        <f t="shared" si="40"/>
        <v>#DIV/0!</v>
      </c>
      <c r="P122" s="45" t="e">
        <f t="shared" si="35"/>
        <v>#DIV/0!</v>
      </c>
      <c r="Q122" t="e">
        <f t="shared" si="30"/>
        <v>#DIV/0!</v>
      </c>
      <c r="R122" t="e">
        <f t="shared" si="36"/>
        <v>#DIV/0!</v>
      </c>
      <c r="S122" s="8" t="e">
        <f t="shared" si="25"/>
        <v>#DIV/0!</v>
      </c>
    </row>
    <row r="123" spans="1:19" x14ac:dyDescent="0.25">
      <c r="A123" s="1">
        <v>114</v>
      </c>
      <c r="B123" s="12" t="e">
        <f t="shared" si="31"/>
        <v>#DIV/0!</v>
      </c>
      <c r="C123" s="7" t="e">
        <f t="shared" si="32"/>
        <v>#DIV/0!</v>
      </c>
      <c r="D123" s="9" t="e">
        <f t="shared" si="39"/>
        <v>#DIV/0!</v>
      </c>
      <c r="E123" s="7" t="e">
        <f t="shared" si="37"/>
        <v>#DIV/0!</v>
      </c>
      <c r="F123" t="e">
        <f t="shared" si="38"/>
        <v>#DIV/0!</v>
      </c>
      <c r="G123" t="e">
        <f t="shared" si="23"/>
        <v>#DIV/0!</v>
      </c>
      <c r="H123" t="e">
        <f t="shared" si="26"/>
        <v>#DIV/0!</v>
      </c>
      <c r="I123" t="e">
        <f t="shared" si="24"/>
        <v>#DIV/0!</v>
      </c>
      <c r="J123" t="e">
        <f t="shared" si="27"/>
        <v>#DIV/0!</v>
      </c>
      <c r="K123" t="e">
        <f t="shared" si="28"/>
        <v>#DIV/0!</v>
      </c>
      <c r="L123" s="7" t="e">
        <f t="shared" si="33"/>
        <v>#DIV/0!</v>
      </c>
      <c r="M123" s="7" t="e">
        <f t="shared" si="29"/>
        <v>#DIV/0!</v>
      </c>
      <c r="N123" s="9" t="e">
        <f t="shared" si="34"/>
        <v>#DIV/0!</v>
      </c>
      <c r="O123" t="e">
        <f t="shared" si="40"/>
        <v>#DIV/0!</v>
      </c>
      <c r="P123" s="45" t="e">
        <f t="shared" si="35"/>
        <v>#DIV/0!</v>
      </c>
      <c r="Q123" t="e">
        <f t="shared" si="30"/>
        <v>#DIV/0!</v>
      </c>
      <c r="R123" t="e">
        <f t="shared" si="36"/>
        <v>#DIV/0!</v>
      </c>
      <c r="S123" s="8" t="e">
        <f t="shared" si="25"/>
        <v>#DIV/0!</v>
      </c>
    </row>
    <row r="124" spans="1:19" x14ac:dyDescent="0.25">
      <c r="A124" s="1">
        <v>115</v>
      </c>
      <c r="B124" s="12" t="e">
        <f t="shared" si="31"/>
        <v>#DIV/0!</v>
      </c>
      <c r="C124" s="7" t="e">
        <f t="shared" si="32"/>
        <v>#DIV/0!</v>
      </c>
      <c r="D124" s="9" t="e">
        <f t="shared" si="39"/>
        <v>#DIV/0!</v>
      </c>
      <c r="E124" s="7" t="e">
        <f t="shared" si="37"/>
        <v>#DIV/0!</v>
      </c>
      <c r="F124" t="e">
        <f t="shared" si="38"/>
        <v>#DIV/0!</v>
      </c>
      <c r="G124" t="e">
        <f t="shared" si="23"/>
        <v>#DIV/0!</v>
      </c>
      <c r="H124" t="e">
        <f t="shared" si="26"/>
        <v>#DIV/0!</v>
      </c>
      <c r="I124" t="e">
        <f t="shared" si="24"/>
        <v>#DIV/0!</v>
      </c>
      <c r="J124" t="e">
        <f t="shared" si="27"/>
        <v>#DIV/0!</v>
      </c>
      <c r="K124" t="e">
        <f t="shared" si="28"/>
        <v>#DIV/0!</v>
      </c>
      <c r="L124" s="7" t="e">
        <f t="shared" si="33"/>
        <v>#DIV/0!</v>
      </c>
      <c r="M124" s="7" t="e">
        <f t="shared" si="29"/>
        <v>#DIV/0!</v>
      </c>
      <c r="N124" s="9" t="e">
        <f t="shared" si="34"/>
        <v>#DIV/0!</v>
      </c>
      <c r="O124" t="e">
        <f t="shared" si="40"/>
        <v>#DIV/0!</v>
      </c>
      <c r="P124" s="45" t="e">
        <f t="shared" si="35"/>
        <v>#DIV/0!</v>
      </c>
      <c r="Q124" t="e">
        <f t="shared" si="30"/>
        <v>#DIV/0!</v>
      </c>
      <c r="R124" t="e">
        <f t="shared" si="36"/>
        <v>#DIV/0!</v>
      </c>
      <c r="S124" s="8" t="e">
        <f t="shared" si="25"/>
        <v>#DIV/0!</v>
      </c>
    </row>
    <row r="125" spans="1:19" x14ac:dyDescent="0.25">
      <c r="A125" s="1">
        <v>116</v>
      </c>
      <c r="B125" s="12" t="e">
        <f t="shared" si="31"/>
        <v>#DIV/0!</v>
      </c>
      <c r="C125" s="7" t="e">
        <f t="shared" si="32"/>
        <v>#DIV/0!</v>
      </c>
      <c r="D125" s="9" t="e">
        <f t="shared" si="39"/>
        <v>#DIV/0!</v>
      </c>
      <c r="E125" s="7" t="e">
        <f t="shared" si="37"/>
        <v>#DIV/0!</v>
      </c>
      <c r="F125" t="e">
        <f t="shared" si="38"/>
        <v>#DIV/0!</v>
      </c>
      <c r="G125" t="e">
        <f t="shared" si="23"/>
        <v>#DIV/0!</v>
      </c>
      <c r="H125" t="e">
        <f t="shared" si="26"/>
        <v>#DIV/0!</v>
      </c>
      <c r="I125" t="e">
        <f t="shared" si="24"/>
        <v>#DIV/0!</v>
      </c>
      <c r="J125" t="e">
        <f t="shared" si="27"/>
        <v>#DIV/0!</v>
      </c>
      <c r="K125" t="e">
        <f t="shared" si="28"/>
        <v>#DIV/0!</v>
      </c>
      <c r="L125" s="7" t="e">
        <f t="shared" si="33"/>
        <v>#DIV/0!</v>
      </c>
      <c r="M125" s="7" t="e">
        <f t="shared" si="29"/>
        <v>#DIV/0!</v>
      </c>
      <c r="N125" s="9" t="e">
        <f t="shared" si="34"/>
        <v>#DIV/0!</v>
      </c>
      <c r="O125" t="e">
        <f t="shared" si="40"/>
        <v>#DIV/0!</v>
      </c>
      <c r="P125" s="45" t="e">
        <f t="shared" si="35"/>
        <v>#DIV/0!</v>
      </c>
      <c r="Q125" t="e">
        <f t="shared" si="30"/>
        <v>#DIV/0!</v>
      </c>
      <c r="R125" t="e">
        <f t="shared" si="36"/>
        <v>#DIV/0!</v>
      </c>
      <c r="S125" s="8" t="e">
        <f t="shared" si="25"/>
        <v>#DIV/0!</v>
      </c>
    </row>
    <row r="126" spans="1:19" x14ac:dyDescent="0.25">
      <c r="A126" s="1">
        <v>117</v>
      </c>
      <c r="B126" s="12" t="e">
        <f t="shared" si="31"/>
        <v>#DIV/0!</v>
      </c>
      <c r="C126" s="7" t="e">
        <f t="shared" si="32"/>
        <v>#DIV/0!</v>
      </c>
      <c r="D126" s="9" t="e">
        <f t="shared" si="39"/>
        <v>#DIV/0!</v>
      </c>
      <c r="E126" s="7" t="e">
        <f t="shared" si="37"/>
        <v>#DIV/0!</v>
      </c>
      <c r="F126" t="e">
        <f t="shared" si="38"/>
        <v>#DIV/0!</v>
      </c>
      <c r="G126" t="e">
        <f t="shared" si="23"/>
        <v>#DIV/0!</v>
      </c>
      <c r="H126" t="e">
        <f t="shared" si="26"/>
        <v>#DIV/0!</v>
      </c>
      <c r="I126" t="e">
        <f t="shared" si="24"/>
        <v>#DIV/0!</v>
      </c>
      <c r="J126" t="e">
        <f t="shared" si="27"/>
        <v>#DIV/0!</v>
      </c>
      <c r="K126" t="e">
        <f t="shared" si="28"/>
        <v>#DIV/0!</v>
      </c>
      <c r="L126" s="7" t="e">
        <f t="shared" si="33"/>
        <v>#DIV/0!</v>
      </c>
      <c r="M126" s="7" t="e">
        <f t="shared" si="29"/>
        <v>#DIV/0!</v>
      </c>
      <c r="N126" s="9" t="e">
        <f t="shared" si="34"/>
        <v>#DIV/0!</v>
      </c>
      <c r="O126" t="e">
        <f t="shared" si="40"/>
        <v>#DIV/0!</v>
      </c>
      <c r="P126" s="45" t="e">
        <f t="shared" si="35"/>
        <v>#DIV/0!</v>
      </c>
      <c r="Q126" t="e">
        <f t="shared" si="30"/>
        <v>#DIV/0!</v>
      </c>
      <c r="R126" t="e">
        <f t="shared" si="36"/>
        <v>#DIV/0!</v>
      </c>
      <c r="S126" s="8" t="e">
        <f t="shared" si="25"/>
        <v>#DIV/0!</v>
      </c>
    </row>
    <row r="127" spans="1:19" x14ac:dyDescent="0.25">
      <c r="A127" s="1">
        <v>118</v>
      </c>
      <c r="B127" s="12" t="e">
        <f t="shared" si="31"/>
        <v>#DIV/0!</v>
      </c>
      <c r="C127" s="7" t="e">
        <f t="shared" si="32"/>
        <v>#DIV/0!</v>
      </c>
      <c r="D127" s="9" t="e">
        <f t="shared" si="39"/>
        <v>#DIV/0!</v>
      </c>
      <c r="E127" s="7" t="e">
        <f t="shared" si="37"/>
        <v>#DIV/0!</v>
      </c>
      <c r="F127" t="e">
        <f t="shared" si="38"/>
        <v>#DIV/0!</v>
      </c>
      <c r="G127" t="e">
        <f t="shared" si="23"/>
        <v>#DIV/0!</v>
      </c>
      <c r="H127" t="e">
        <f t="shared" si="26"/>
        <v>#DIV/0!</v>
      </c>
      <c r="I127" t="e">
        <f t="shared" si="24"/>
        <v>#DIV/0!</v>
      </c>
      <c r="J127" t="e">
        <f t="shared" si="27"/>
        <v>#DIV/0!</v>
      </c>
      <c r="K127" t="e">
        <f t="shared" si="28"/>
        <v>#DIV/0!</v>
      </c>
      <c r="L127" s="7" t="e">
        <f t="shared" si="33"/>
        <v>#DIV/0!</v>
      </c>
      <c r="M127" s="7" t="e">
        <f t="shared" si="29"/>
        <v>#DIV/0!</v>
      </c>
      <c r="N127" s="9" t="e">
        <f t="shared" si="34"/>
        <v>#DIV/0!</v>
      </c>
      <c r="O127" t="e">
        <f t="shared" si="40"/>
        <v>#DIV/0!</v>
      </c>
      <c r="P127" s="45" t="e">
        <f t="shared" si="35"/>
        <v>#DIV/0!</v>
      </c>
      <c r="Q127" t="e">
        <f t="shared" si="30"/>
        <v>#DIV/0!</v>
      </c>
      <c r="R127" t="e">
        <f t="shared" si="36"/>
        <v>#DIV/0!</v>
      </c>
      <c r="S127" s="8" t="e">
        <f t="shared" si="25"/>
        <v>#DIV/0!</v>
      </c>
    </row>
    <row r="128" spans="1:19" x14ac:dyDescent="0.25">
      <c r="A128" s="1">
        <v>119</v>
      </c>
      <c r="B128" s="12" t="e">
        <f t="shared" si="31"/>
        <v>#DIV/0!</v>
      </c>
      <c r="C128" s="7" t="e">
        <f t="shared" si="32"/>
        <v>#DIV/0!</v>
      </c>
      <c r="D128" s="9" t="e">
        <f t="shared" si="39"/>
        <v>#DIV/0!</v>
      </c>
      <c r="E128" s="7" t="e">
        <f t="shared" si="37"/>
        <v>#DIV/0!</v>
      </c>
      <c r="F128" t="e">
        <f t="shared" si="38"/>
        <v>#DIV/0!</v>
      </c>
      <c r="G128" t="e">
        <f t="shared" si="23"/>
        <v>#DIV/0!</v>
      </c>
      <c r="H128" t="e">
        <f t="shared" si="26"/>
        <v>#DIV/0!</v>
      </c>
      <c r="I128" t="e">
        <f t="shared" si="24"/>
        <v>#DIV/0!</v>
      </c>
      <c r="J128" t="e">
        <f t="shared" si="27"/>
        <v>#DIV/0!</v>
      </c>
      <c r="K128" t="e">
        <f t="shared" si="28"/>
        <v>#DIV/0!</v>
      </c>
      <c r="L128" s="7" t="e">
        <f t="shared" si="33"/>
        <v>#DIV/0!</v>
      </c>
      <c r="M128" s="7" t="e">
        <f t="shared" si="29"/>
        <v>#DIV/0!</v>
      </c>
      <c r="N128" s="9" t="e">
        <f t="shared" si="34"/>
        <v>#DIV/0!</v>
      </c>
      <c r="O128" t="e">
        <f t="shared" si="40"/>
        <v>#DIV/0!</v>
      </c>
      <c r="P128" s="45" t="e">
        <f t="shared" si="35"/>
        <v>#DIV/0!</v>
      </c>
      <c r="Q128" t="e">
        <f t="shared" si="30"/>
        <v>#DIV/0!</v>
      </c>
      <c r="R128" t="e">
        <f t="shared" si="36"/>
        <v>#DIV/0!</v>
      </c>
      <c r="S128" s="8" t="e">
        <f t="shared" si="25"/>
        <v>#DIV/0!</v>
      </c>
    </row>
    <row r="129" spans="1:19" x14ac:dyDescent="0.25">
      <c r="A129" s="1">
        <v>120</v>
      </c>
      <c r="B129" s="12" t="e">
        <f t="shared" si="31"/>
        <v>#DIV/0!</v>
      </c>
      <c r="C129" s="7" t="e">
        <f t="shared" si="32"/>
        <v>#DIV/0!</v>
      </c>
      <c r="D129" s="9" t="e">
        <f t="shared" si="39"/>
        <v>#DIV/0!</v>
      </c>
      <c r="E129" s="7" t="e">
        <f t="shared" si="37"/>
        <v>#DIV/0!</v>
      </c>
      <c r="F129" t="e">
        <f t="shared" si="38"/>
        <v>#DIV/0!</v>
      </c>
      <c r="G129" t="e">
        <f t="shared" si="23"/>
        <v>#DIV/0!</v>
      </c>
      <c r="H129" t="e">
        <f t="shared" si="26"/>
        <v>#DIV/0!</v>
      </c>
      <c r="I129" t="e">
        <f t="shared" si="24"/>
        <v>#DIV/0!</v>
      </c>
      <c r="J129" t="e">
        <f t="shared" si="27"/>
        <v>#DIV/0!</v>
      </c>
      <c r="K129" t="e">
        <f t="shared" si="28"/>
        <v>#DIV/0!</v>
      </c>
      <c r="L129" s="7" t="e">
        <f t="shared" si="33"/>
        <v>#DIV/0!</v>
      </c>
      <c r="M129" s="7" t="e">
        <f t="shared" si="29"/>
        <v>#DIV/0!</v>
      </c>
      <c r="N129" s="9" t="e">
        <f t="shared" si="34"/>
        <v>#DIV/0!</v>
      </c>
      <c r="O129" t="e">
        <f t="shared" si="40"/>
        <v>#DIV/0!</v>
      </c>
      <c r="P129" s="45" t="e">
        <f t="shared" si="35"/>
        <v>#DIV/0!</v>
      </c>
      <c r="Q129" t="e">
        <f t="shared" si="30"/>
        <v>#DIV/0!</v>
      </c>
      <c r="R129" t="e">
        <f t="shared" si="36"/>
        <v>#DIV/0!</v>
      </c>
      <c r="S129" s="8" t="e">
        <f t="shared" si="25"/>
        <v>#DIV/0!</v>
      </c>
    </row>
    <row r="130" spans="1:19" x14ac:dyDescent="0.25">
      <c r="A130" s="1">
        <v>121</v>
      </c>
      <c r="B130" s="12" t="e">
        <f t="shared" si="31"/>
        <v>#DIV/0!</v>
      </c>
      <c r="C130" s="7" t="e">
        <f t="shared" si="32"/>
        <v>#DIV/0!</v>
      </c>
      <c r="D130" s="9" t="e">
        <f t="shared" si="39"/>
        <v>#DIV/0!</v>
      </c>
      <c r="E130" s="7" t="e">
        <f t="shared" si="37"/>
        <v>#DIV/0!</v>
      </c>
      <c r="F130" t="e">
        <f t="shared" si="38"/>
        <v>#DIV/0!</v>
      </c>
      <c r="G130" t="e">
        <f t="shared" si="23"/>
        <v>#DIV/0!</v>
      </c>
      <c r="H130" t="e">
        <f t="shared" si="26"/>
        <v>#DIV/0!</v>
      </c>
      <c r="I130" t="e">
        <f t="shared" si="24"/>
        <v>#DIV/0!</v>
      </c>
      <c r="J130" t="e">
        <f t="shared" si="27"/>
        <v>#DIV/0!</v>
      </c>
      <c r="K130" t="e">
        <f t="shared" si="28"/>
        <v>#DIV/0!</v>
      </c>
      <c r="L130" s="7" t="e">
        <f t="shared" si="33"/>
        <v>#DIV/0!</v>
      </c>
      <c r="M130" s="7" t="e">
        <f t="shared" si="29"/>
        <v>#DIV/0!</v>
      </c>
      <c r="N130" s="9" t="e">
        <f t="shared" si="34"/>
        <v>#DIV/0!</v>
      </c>
      <c r="O130" t="e">
        <f t="shared" si="40"/>
        <v>#DIV/0!</v>
      </c>
      <c r="P130" s="45" t="e">
        <f t="shared" si="35"/>
        <v>#DIV/0!</v>
      </c>
      <c r="Q130" t="e">
        <f t="shared" si="30"/>
        <v>#DIV/0!</v>
      </c>
      <c r="R130" t="e">
        <f t="shared" si="36"/>
        <v>#DIV/0!</v>
      </c>
      <c r="S130" s="8" t="e">
        <f t="shared" si="25"/>
        <v>#DIV/0!</v>
      </c>
    </row>
    <row r="131" spans="1:19" x14ac:dyDescent="0.25">
      <c r="A131" s="1">
        <v>122</v>
      </c>
      <c r="B131" s="12" t="e">
        <f t="shared" si="31"/>
        <v>#DIV/0!</v>
      </c>
      <c r="C131" s="7" t="e">
        <f t="shared" si="32"/>
        <v>#DIV/0!</v>
      </c>
      <c r="D131" s="9" t="e">
        <f t="shared" si="39"/>
        <v>#DIV/0!</v>
      </c>
      <c r="E131" s="7" t="e">
        <f t="shared" si="37"/>
        <v>#DIV/0!</v>
      </c>
      <c r="F131" t="e">
        <f t="shared" si="38"/>
        <v>#DIV/0!</v>
      </c>
      <c r="G131" t="e">
        <f t="shared" si="23"/>
        <v>#DIV/0!</v>
      </c>
      <c r="H131" t="e">
        <f t="shared" si="26"/>
        <v>#DIV/0!</v>
      </c>
      <c r="I131" t="e">
        <f t="shared" si="24"/>
        <v>#DIV/0!</v>
      </c>
      <c r="J131" t="e">
        <f t="shared" si="27"/>
        <v>#DIV/0!</v>
      </c>
      <c r="K131" t="e">
        <f t="shared" si="28"/>
        <v>#DIV/0!</v>
      </c>
      <c r="L131" s="7" t="e">
        <f t="shared" si="33"/>
        <v>#DIV/0!</v>
      </c>
      <c r="M131" s="7" t="e">
        <f t="shared" si="29"/>
        <v>#DIV/0!</v>
      </c>
      <c r="N131" s="9" t="e">
        <f t="shared" si="34"/>
        <v>#DIV/0!</v>
      </c>
      <c r="O131" t="e">
        <f t="shared" si="40"/>
        <v>#DIV/0!</v>
      </c>
      <c r="P131" s="45" t="e">
        <f t="shared" si="35"/>
        <v>#DIV/0!</v>
      </c>
      <c r="Q131" t="e">
        <f t="shared" si="30"/>
        <v>#DIV/0!</v>
      </c>
      <c r="R131" t="e">
        <f t="shared" si="36"/>
        <v>#DIV/0!</v>
      </c>
      <c r="S131" s="8" t="e">
        <f t="shared" si="25"/>
        <v>#DIV/0!</v>
      </c>
    </row>
    <row r="132" spans="1:19" x14ac:dyDescent="0.25">
      <c r="A132" s="1">
        <v>123</v>
      </c>
      <c r="B132" s="12" t="e">
        <f t="shared" si="31"/>
        <v>#DIV/0!</v>
      </c>
      <c r="C132" s="7" t="e">
        <f t="shared" si="32"/>
        <v>#DIV/0!</v>
      </c>
      <c r="D132" s="9" t="e">
        <f t="shared" si="39"/>
        <v>#DIV/0!</v>
      </c>
      <c r="E132" s="7" t="e">
        <f t="shared" si="37"/>
        <v>#DIV/0!</v>
      </c>
      <c r="F132" t="e">
        <f t="shared" si="38"/>
        <v>#DIV/0!</v>
      </c>
      <c r="G132" t="e">
        <f t="shared" si="23"/>
        <v>#DIV/0!</v>
      </c>
      <c r="H132" t="e">
        <f t="shared" si="26"/>
        <v>#DIV/0!</v>
      </c>
      <c r="I132" t="e">
        <f t="shared" si="24"/>
        <v>#DIV/0!</v>
      </c>
      <c r="J132" t="e">
        <f t="shared" si="27"/>
        <v>#DIV/0!</v>
      </c>
      <c r="K132" t="e">
        <f t="shared" si="28"/>
        <v>#DIV/0!</v>
      </c>
      <c r="L132" s="7" t="e">
        <f t="shared" si="33"/>
        <v>#DIV/0!</v>
      </c>
      <c r="M132" s="7" t="e">
        <f t="shared" si="29"/>
        <v>#DIV/0!</v>
      </c>
      <c r="N132" s="9" t="e">
        <f t="shared" si="34"/>
        <v>#DIV/0!</v>
      </c>
      <c r="O132" t="e">
        <f t="shared" si="40"/>
        <v>#DIV/0!</v>
      </c>
      <c r="P132" s="45" t="e">
        <f t="shared" si="35"/>
        <v>#DIV/0!</v>
      </c>
      <c r="Q132" t="e">
        <f t="shared" si="30"/>
        <v>#DIV/0!</v>
      </c>
      <c r="R132" t="e">
        <f t="shared" si="36"/>
        <v>#DIV/0!</v>
      </c>
      <c r="S132" s="8" t="e">
        <f t="shared" si="25"/>
        <v>#DIV/0!</v>
      </c>
    </row>
    <row r="133" spans="1:19" x14ac:dyDescent="0.25">
      <c r="A133" s="1">
        <v>124</v>
      </c>
      <c r="B133" s="12" t="e">
        <f t="shared" si="31"/>
        <v>#DIV/0!</v>
      </c>
      <c r="C133" s="7" t="e">
        <f t="shared" si="32"/>
        <v>#DIV/0!</v>
      </c>
      <c r="D133" s="9" t="e">
        <f t="shared" si="39"/>
        <v>#DIV/0!</v>
      </c>
      <c r="E133" s="7" t="e">
        <f t="shared" si="37"/>
        <v>#DIV/0!</v>
      </c>
      <c r="F133" t="e">
        <f t="shared" si="38"/>
        <v>#DIV/0!</v>
      </c>
      <c r="G133" t="e">
        <f t="shared" si="23"/>
        <v>#DIV/0!</v>
      </c>
      <c r="H133" t="e">
        <f t="shared" si="26"/>
        <v>#DIV/0!</v>
      </c>
      <c r="I133" t="e">
        <f t="shared" si="24"/>
        <v>#DIV/0!</v>
      </c>
      <c r="J133" t="e">
        <f t="shared" si="27"/>
        <v>#DIV/0!</v>
      </c>
      <c r="K133" t="e">
        <f t="shared" si="28"/>
        <v>#DIV/0!</v>
      </c>
      <c r="L133" s="7" t="e">
        <f t="shared" si="33"/>
        <v>#DIV/0!</v>
      </c>
      <c r="M133" s="7" t="e">
        <f t="shared" si="29"/>
        <v>#DIV/0!</v>
      </c>
      <c r="N133" s="9" t="e">
        <f t="shared" si="34"/>
        <v>#DIV/0!</v>
      </c>
      <c r="O133" t="e">
        <f t="shared" si="40"/>
        <v>#DIV/0!</v>
      </c>
      <c r="P133" s="45" t="e">
        <f t="shared" si="35"/>
        <v>#DIV/0!</v>
      </c>
      <c r="Q133" t="e">
        <f t="shared" si="30"/>
        <v>#DIV/0!</v>
      </c>
      <c r="R133" t="e">
        <f t="shared" si="36"/>
        <v>#DIV/0!</v>
      </c>
      <c r="S133" s="8" t="e">
        <f t="shared" si="25"/>
        <v>#DIV/0!</v>
      </c>
    </row>
    <row r="134" spans="1:19" x14ac:dyDescent="0.25">
      <c r="A134" s="1">
        <v>125</v>
      </c>
      <c r="B134" s="12" t="e">
        <f t="shared" si="31"/>
        <v>#DIV/0!</v>
      </c>
      <c r="C134" s="7" t="e">
        <f t="shared" si="32"/>
        <v>#DIV/0!</v>
      </c>
      <c r="D134" s="9" t="e">
        <f t="shared" si="39"/>
        <v>#DIV/0!</v>
      </c>
      <c r="E134" s="7" t="e">
        <f t="shared" si="37"/>
        <v>#DIV/0!</v>
      </c>
      <c r="F134" t="e">
        <f t="shared" si="38"/>
        <v>#DIV/0!</v>
      </c>
      <c r="G134" t="e">
        <f t="shared" si="23"/>
        <v>#DIV/0!</v>
      </c>
      <c r="H134" t="e">
        <f t="shared" si="26"/>
        <v>#DIV/0!</v>
      </c>
      <c r="I134" t="e">
        <f t="shared" si="24"/>
        <v>#DIV/0!</v>
      </c>
      <c r="J134" t="e">
        <f t="shared" si="27"/>
        <v>#DIV/0!</v>
      </c>
      <c r="K134" t="e">
        <f t="shared" si="28"/>
        <v>#DIV/0!</v>
      </c>
      <c r="L134" s="7" t="e">
        <f t="shared" si="33"/>
        <v>#DIV/0!</v>
      </c>
      <c r="M134" s="7" t="e">
        <f t="shared" si="29"/>
        <v>#DIV/0!</v>
      </c>
      <c r="N134" s="9" t="e">
        <f t="shared" si="34"/>
        <v>#DIV/0!</v>
      </c>
      <c r="O134" t="e">
        <f t="shared" si="40"/>
        <v>#DIV/0!</v>
      </c>
      <c r="P134" s="45" t="e">
        <f t="shared" si="35"/>
        <v>#DIV/0!</v>
      </c>
      <c r="Q134" t="e">
        <f t="shared" si="30"/>
        <v>#DIV/0!</v>
      </c>
      <c r="R134" t="e">
        <f t="shared" si="36"/>
        <v>#DIV/0!</v>
      </c>
      <c r="S134" s="8" t="e">
        <f t="shared" si="25"/>
        <v>#DIV/0!</v>
      </c>
    </row>
    <row r="135" spans="1:19" x14ac:dyDescent="0.25">
      <c r="A135" s="1">
        <v>126</v>
      </c>
      <c r="B135" s="12" t="e">
        <f t="shared" si="31"/>
        <v>#DIV/0!</v>
      </c>
      <c r="C135" s="7" t="e">
        <f t="shared" si="32"/>
        <v>#DIV/0!</v>
      </c>
      <c r="D135" s="9" t="e">
        <f t="shared" si="39"/>
        <v>#DIV/0!</v>
      </c>
      <c r="E135" s="7" t="e">
        <f t="shared" si="37"/>
        <v>#DIV/0!</v>
      </c>
      <c r="F135" t="e">
        <f t="shared" si="38"/>
        <v>#DIV/0!</v>
      </c>
      <c r="G135" t="e">
        <f t="shared" si="23"/>
        <v>#DIV/0!</v>
      </c>
      <c r="H135" t="e">
        <f t="shared" si="26"/>
        <v>#DIV/0!</v>
      </c>
      <c r="I135" t="e">
        <f t="shared" si="24"/>
        <v>#DIV/0!</v>
      </c>
      <c r="J135" t="e">
        <f t="shared" si="27"/>
        <v>#DIV/0!</v>
      </c>
      <c r="K135" t="e">
        <f t="shared" si="28"/>
        <v>#DIV/0!</v>
      </c>
      <c r="L135" s="7" t="e">
        <f t="shared" si="33"/>
        <v>#DIV/0!</v>
      </c>
      <c r="M135" s="7" t="e">
        <f t="shared" si="29"/>
        <v>#DIV/0!</v>
      </c>
      <c r="N135" s="9" t="e">
        <f t="shared" si="34"/>
        <v>#DIV/0!</v>
      </c>
      <c r="O135" t="e">
        <f t="shared" si="40"/>
        <v>#DIV/0!</v>
      </c>
      <c r="P135" s="45" t="e">
        <f t="shared" si="35"/>
        <v>#DIV/0!</v>
      </c>
      <c r="Q135" t="e">
        <f t="shared" si="30"/>
        <v>#DIV/0!</v>
      </c>
      <c r="R135" t="e">
        <f t="shared" si="36"/>
        <v>#DIV/0!</v>
      </c>
      <c r="S135" s="8" t="e">
        <f t="shared" si="25"/>
        <v>#DIV/0!</v>
      </c>
    </row>
    <row r="136" spans="1:19" x14ac:dyDescent="0.25">
      <c r="A136" s="1">
        <v>127</v>
      </c>
      <c r="B136" s="12" t="e">
        <f t="shared" si="31"/>
        <v>#DIV/0!</v>
      </c>
      <c r="C136" s="7" t="e">
        <f t="shared" si="32"/>
        <v>#DIV/0!</v>
      </c>
      <c r="D136" s="9" t="e">
        <f t="shared" si="39"/>
        <v>#DIV/0!</v>
      </c>
      <c r="E136" s="7" t="e">
        <f t="shared" si="37"/>
        <v>#DIV/0!</v>
      </c>
      <c r="F136" t="e">
        <f t="shared" si="38"/>
        <v>#DIV/0!</v>
      </c>
      <c r="G136" t="e">
        <f t="shared" si="23"/>
        <v>#DIV/0!</v>
      </c>
      <c r="H136" t="e">
        <f t="shared" si="26"/>
        <v>#DIV/0!</v>
      </c>
      <c r="I136" t="e">
        <f t="shared" si="24"/>
        <v>#DIV/0!</v>
      </c>
      <c r="J136" t="e">
        <f t="shared" si="27"/>
        <v>#DIV/0!</v>
      </c>
      <c r="K136" t="e">
        <f t="shared" si="28"/>
        <v>#DIV/0!</v>
      </c>
      <c r="L136" s="7" t="e">
        <f t="shared" si="33"/>
        <v>#DIV/0!</v>
      </c>
      <c r="M136" s="7" t="e">
        <f t="shared" si="29"/>
        <v>#DIV/0!</v>
      </c>
      <c r="N136" s="9" t="e">
        <f t="shared" si="34"/>
        <v>#DIV/0!</v>
      </c>
      <c r="O136" t="e">
        <f t="shared" si="40"/>
        <v>#DIV/0!</v>
      </c>
      <c r="P136" s="45" t="e">
        <f t="shared" si="35"/>
        <v>#DIV/0!</v>
      </c>
      <c r="Q136" t="e">
        <f t="shared" si="30"/>
        <v>#DIV/0!</v>
      </c>
      <c r="R136" t="e">
        <f t="shared" si="36"/>
        <v>#DIV/0!</v>
      </c>
      <c r="S136" s="8" t="e">
        <f t="shared" si="25"/>
        <v>#DIV/0!</v>
      </c>
    </row>
    <row r="137" spans="1:19" x14ac:dyDescent="0.25">
      <c r="A137" s="1">
        <v>128</v>
      </c>
      <c r="B137" s="12" t="e">
        <f t="shared" si="31"/>
        <v>#DIV/0!</v>
      </c>
      <c r="C137" s="7" t="e">
        <f t="shared" si="32"/>
        <v>#DIV/0!</v>
      </c>
      <c r="D137" s="9" t="e">
        <f t="shared" si="39"/>
        <v>#DIV/0!</v>
      </c>
      <c r="E137" s="7" t="e">
        <f t="shared" si="37"/>
        <v>#DIV/0!</v>
      </c>
      <c r="F137" t="e">
        <f t="shared" si="38"/>
        <v>#DIV/0!</v>
      </c>
      <c r="G137" t="e">
        <f t="shared" si="23"/>
        <v>#DIV/0!</v>
      </c>
      <c r="H137" t="e">
        <f t="shared" si="26"/>
        <v>#DIV/0!</v>
      </c>
      <c r="I137" t="e">
        <f t="shared" si="24"/>
        <v>#DIV/0!</v>
      </c>
      <c r="J137" t="e">
        <f t="shared" si="27"/>
        <v>#DIV/0!</v>
      </c>
      <c r="K137" t="e">
        <f t="shared" si="28"/>
        <v>#DIV/0!</v>
      </c>
      <c r="L137" s="7" t="e">
        <f t="shared" si="33"/>
        <v>#DIV/0!</v>
      </c>
      <c r="M137" s="7" t="e">
        <f t="shared" si="29"/>
        <v>#DIV/0!</v>
      </c>
      <c r="N137" s="9" t="e">
        <f t="shared" si="34"/>
        <v>#DIV/0!</v>
      </c>
      <c r="O137" t="e">
        <f t="shared" si="40"/>
        <v>#DIV/0!</v>
      </c>
      <c r="P137" s="45" t="e">
        <f t="shared" si="35"/>
        <v>#DIV/0!</v>
      </c>
      <c r="Q137" t="e">
        <f t="shared" si="30"/>
        <v>#DIV/0!</v>
      </c>
      <c r="R137" t="e">
        <f t="shared" si="36"/>
        <v>#DIV/0!</v>
      </c>
      <c r="S137" s="8" t="e">
        <f t="shared" si="25"/>
        <v>#DIV/0!</v>
      </c>
    </row>
    <row r="138" spans="1:19" x14ac:dyDescent="0.25">
      <c r="A138" s="1">
        <v>129</v>
      </c>
      <c r="B138" s="12" t="e">
        <f t="shared" si="31"/>
        <v>#DIV/0!</v>
      </c>
      <c r="C138" s="7" t="e">
        <f t="shared" si="32"/>
        <v>#DIV/0!</v>
      </c>
      <c r="D138" s="9" t="e">
        <f t="shared" si="39"/>
        <v>#DIV/0!</v>
      </c>
      <c r="E138" s="7" t="e">
        <f t="shared" si="37"/>
        <v>#DIV/0!</v>
      </c>
      <c r="F138" t="e">
        <f t="shared" si="38"/>
        <v>#DIV/0!</v>
      </c>
      <c r="G138" t="e">
        <f t="shared" ref="G138:G201" si="41">F138+C138</f>
        <v>#DIV/0!</v>
      </c>
      <c r="H138" t="e">
        <f t="shared" si="26"/>
        <v>#DIV/0!</v>
      </c>
      <c r="I138" t="e">
        <f t="shared" ref="I138:I201" si="42">B138/$C$3</f>
        <v>#DIV/0!</v>
      </c>
      <c r="J138" t="e">
        <f t="shared" si="27"/>
        <v>#DIV/0!</v>
      </c>
      <c r="K138" t="e">
        <f t="shared" si="28"/>
        <v>#DIV/0!</v>
      </c>
      <c r="L138" s="7" t="e">
        <f t="shared" si="33"/>
        <v>#DIV/0!</v>
      </c>
      <c r="M138" s="7" t="e">
        <f t="shared" si="29"/>
        <v>#DIV/0!</v>
      </c>
      <c r="N138" s="9" t="e">
        <f t="shared" si="34"/>
        <v>#DIV/0!</v>
      </c>
      <c r="O138" t="e">
        <f t="shared" si="40"/>
        <v>#DIV/0!</v>
      </c>
      <c r="P138" s="45" t="e">
        <f t="shared" si="35"/>
        <v>#DIV/0!</v>
      </c>
      <c r="Q138" t="e">
        <f t="shared" si="30"/>
        <v>#DIV/0!</v>
      </c>
      <c r="R138" t="e">
        <f t="shared" si="36"/>
        <v>#DIV/0!</v>
      </c>
      <c r="S138" s="8" t="e">
        <f t="shared" ref="S138:S201" si="43">N138*A138</f>
        <v>#DIV/0!</v>
      </c>
    </row>
    <row r="139" spans="1:19" x14ac:dyDescent="0.25">
      <c r="A139" s="1">
        <v>130</v>
      </c>
      <c r="B139" s="12" t="e">
        <f t="shared" si="31"/>
        <v>#DIV/0!</v>
      </c>
      <c r="C139" s="7" t="e">
        <f t="shared" si="32"/>
        <v>#DIV/0!</v>
      </c>
      <c r="D139" s="9" t="e">
        <f t="shared" si="39"/>
        <v>#DIV/0!</v>
      </c>
      <c r="E139" s="7" t="e">
        <f t="shared" si="37"/>
        <v>#DIV/0!</v>
      </c>
      <c r="F139" t="e">
        <f t="shared" si="38"/>
        <v>#DIV/0!</v>
      </c>
      <c r="G139" t="e">
        <f t="shared" si="41"/>
        <v>#DIV/0!</v>
      </c>
      <c r="H139" t="e">
        <f t="shared" ref="H139:H202" si="44">B139/B138</f>
        <v>#DIV/0!</v>
      </c>
      <c r="I139" t="e">
        <f t="shared" si="42"/>
        <v>#DIV/0!</v>
      </c>
      <c r="J139" t="e">
        <f t="shared" ref="J139:J202" si="45">C139 + ($C$1-$F$1) *B138</f>
        <v>#DIV/0!</v>
      </c>
      <c r="K139" t="e">
        <f t="shared" ref="K139:K202" si="46">E139-J139</f>
        <v>#DIV/0!</v>
      </c>
      <c r="L139" s="7" t="e">
        <f t="shared" si="33"/>
        <v>#DIV/0!</v>
      </c>
      <c r="M139" s="7" t="e">
        <f t="shared" ref="M139:M202" si="47">($C$4/12)*L138</f>
        <v>#DIV/0!</v>
      </c>
      <c r="N139" s="9" t="e">
        <f t="shared" si="34"/>
        <v>#DIV/0!</v>
      </c>
      <c r="O139" t="e">
        <f t="shared" si="40"/>
        <v>#DIV/0!</v>
      </c>
      <c r="P139" s="45" t="e">
        <f t="shared" si="35"/>
        <v>#DIV/0!</v>
      </c>
      <c r="Q139" t="e">
        <f t="shared" ref="Q139:Q202" si="48">M139+N139</f>
        <v>#DIV/0!</v>
      </c>
      <c r="R139" t="e">
        <f t="shared" si="36"/>
        <v>#DIV/0!</v>
      </c>
      <c r="S139" s="8" t="e">
        <f t="shared" si="43"/>
        <v>#DIV/0!</v>
      </c>
    </row>
    <row r="140" spans="1:19" x14ac:dyDescent="0.25">
      <c r="A140" s="1">
        <v>131</v>
      </c>
      <c r="B140" s="12" t="e">
        <f t="shared" ref="B140:B203" si="49">L139-C140</f>
        <v>#DIV/0!</v>
      </c>
      <c r="C140" s="7" t="e">
        <f t="shared" ref="C140:C203" si="50">E140-D140</f>
        <v>#DIV/0!</v>
      </c>
      <c r="D140" s="9" t="e">
        <f t="shared" si="39"/>
        <v>#DIV/0!</v>
      </c>
      <c r="E140" s="7" t="e">
        <f t="shared" si="37"/>
        <v>#DIV/0!</v>
      </c>
      <c r="F140" t="e">
        <f t="shared" si="38"/>
        <v>#DIV/0!</v>
      </c>
      <c r="G140" t="e">
        <f t="shared" si="41"/>
        <v>#DIV/0!</v>
      </c>
      <c r="H140" t="e">
        <f t="shared" si="44"/>
        <v>#DIV/0!</v>
      </c>
      <c r="I140" t="e">
        <f t="shared" si="42"/>
        <v>#DIV/0!</v>
      </c>
      <c r="J140" t="e">
        <f t="shared" si="45"/>
        <v>#DIV/0!</v>
      </c>
      <c r="K140" t="e">
        <f t="shared" si="46"/>
        <v>#DIV/0!</v>
      </c>
      <c r="L140" s="7" t="e">
        <f t="shared" ref="L140:L203" si="51">B140*(1-$F$3)</f>
        <v>#DIV/0!</v>
      </c>
      <c r="M140" s="7" t="e">
        <f t="shared" si="47"/>
        <v>#DIV/0!</v>
      </c>
      <c r="N140" s="9" t="e">
        <f t="shared" ref="N140:N203" si="52">L139-L140</f>
        <v>#DIV/0!</v>
      </c>
      <c r="O140" t="e">
        <f t="shared" si="40"/>
        <v>#DIV/0!</v>
      </c>
      <c r="P140" s="45" t="e">
        <f t="shared" ref="P140:P203" si="53">(L139-C140)*$F$3+C140</f>
        <v>#DIV/0!</v>
      </c>
      <c r="Q140" t="e">
        <f t="shared" si="48"/>
        <v>#DIV/0!</v>
      </c>
      <c r="R140" t="e">
        <f t="shared" ref="R140:R203" si="54">Q140/((1+$F$6/12)^(A140-1+$I$3))</f>
        <v>#DIV/0!</v>
      </c>
      <c r="S140" s="8" t="e">
        <f t="shared" si="43"/>
        <v>#DIV/0!</v>
      </c>
    </row>
    <row r="141" spans="1:19" x14ac:dyDescent="0.25">
      <c r="A141" s="1">
        <v>132</v>
      </c>
      <c r="B141" s="12" t="e">
        <f t="shared" si="49"/>
        <v>#DIV/0!</v>
      </c>
      <c r="C141" s="7" t="e">
        <f t="shared" si="50"/>
        <v>#DIV/0!</v>
      </c>
      <c r="D141" s="9" t="e">
        <f t="shared" si="39"/>
        <v>#DIV/0!</v>
      </c>
      <c r="E141" s="7" t="e">
        <f t="shared" ref="E141:E204" si="55">$C$8*L140/(1-(1/(1+$C$8))^($C$7-A140))</f>
        <v>#DIV/0!</v>
      </c>
      <c r="F141" t="e">
        <f t="shared" ref="F141:F204" si="56">B140*$C$1</f>
        <v>#DIV/0!</v>
      </c>
      <c r="G141" t="e">
        <f t="shared" si="41"/>
        <v>#DIV/0!</v>
      </c>
      <c r="H141" t="e">
        <f t="shared" si="44"/>
        <v>#DIV/0!</v>
      </c>
      <c r="I141" t="e">
        <f t="shared" si="42"/>
        <v>#DIV/0!</v>
      </c>
      <c r="J141" t="e">
        <f t="shared" si="45"/>
        <v>#DIV/0!</v>
      </c>
      <c r="K141" t="e">
        <f t="shared" si="46"/>
        <v>#DIV/0!</v>
      </c>
      <c r="L141" s="7" t="e">
        <f t="shared" si="51"/>
        <v>#DIV/0!</v>
      </c>
      <c r="M141" s="7" t="e">
        <f t="shared" si="47"/>
        <v>#DIV/0!</v>
      </c>
      <c r="N141" s="9" t="e">
        <f t="shared" si="52"/>
        <v>#DIV/0!</v>
      </c>
      <c r="O141" t="e">
        <f t="shared" si="40"/>
        <v>#DIV/0!</v>
      </c>
      <c r="P141" s="45" t="e">
        <f t="shared" si="53"/>
        <v>#DIV/0!</v>
      </c>
      <c r="Q141" t="e">
        <f t="shared" si="48"/>
        <v>#DIV/0!</v>
      </c>
      <c r="R141" t="e">
        <f t="shared" si="54"/>
        <v>#DIV/0!</v>
      </c>
      <c r="S141" s="8" t="e">
        <f t="shared" si="43"/>
        <v>#DIV/0!</v>
      </c>
    </row>
    <row r="142" spans="1:19" x14ac:dyDescent="0.25">
      <c r="A142" s="1">
        <v>133</v>
      </c>
      <c r="B142" s="12" t="e">
        <f t="shared" si="49"/>
        <v>#DIV/0!</v>
      </c>
      <c r="C142" s="7" t="e">
        <f t="shared" si="50"/>
        <v>#DIV/0!</v>
      </c>
      <c r="D142" s="9" t="e">
        <f t="shared" si="39"/>
        <v>#DIV/0!</v>
      </c>
      <c r="E142" s="7" t="e">
        <f t="shared" si="55"/>
        <v>#DIV/0!</v>
      </c>
      <c r="F142" t="e">
        <f t="shared" si="56"/>
        <v>#DIV/0!</v>
      </c>
      <c r="G142" t="e">
        <f t="shared" si="41"/>
        <v>#DIV/0!</v>
      </c>
      <c r="H142" t="e">
        <f t="shared" si="44"/>
        <v>#DIV/0!</v>
      </c>
      <c r="I142" t="e">
        <f t="shared" si="42"/>
        <v>#DIV/0!</v>
      </c>
      <c r="J142" t="e">
        <f t="shared" si="45"/>
        <v>#DIV/0!</v>
      </c>
      <c r="K142" t="e">
        <f t="shared" si="46"/>
        <v>#DIV/0!</v>
      </c>
      <c r="L142" s="7" t="e">
        <f t="shared" si="51"/>
        <v>#DIV/0!</v>
      </c>
      <c r="M142" s="7" t="e">
        <f t="shared" si="47"/>
        <v>#DIV/0!</v>
      </c>
      <c r="N142" s="9" t="e">
        <f t="shared" si="52"/>
        <v>#DIV/0!</v>
      </c>
      <c r="O142" t="e">
        <f t="shared" si="40"/>
        <v>#DIV/0!</v>
      </c>
      <c r="P142" s="45" t="e">
        <f t="shared" si="53"/>
        <v>#DIV/0!</v>
      </c>
      <c r="Q142" t="e">
        <f t="shared" si="48"/>
        <v>#DIV/0!</v>
      </c>
      <c r="R142" t="e">
        <f t="shared" si="54"/>
        <v>#DIV/0!</v>
      </c>
      <c r="S142" s="8" t="e">
        <f t="shared" si="43"/>
        <v>#DIV/0!</v>
      </c>
    </row>
    <row r="143" spans="1:19" x14ac:dyDescent="0.25">
      <c r="A143" s="1">
        <v>134</v>
      </c>
      <c r="B143" s="12" t="e">
        <f t="shared" si="49"/>
        <v>#DIV/0!</v>
      </c>
      <c r="C143" s="7" t="e">
        <f t="shared" si="50"/>
        <v>#DIV/0!</v>
      </c>
      <c r="D143" s="9" t="e">
        <f t="shared" si="39"/>
        <v>#DIV/0!</v>
      </c>
      <c r="E143" s="7" t="e">
        <f t="shared" si="55"/>
        <v>#DIV/0!</v>
      </c>
      <c r="F143" t="e">
        <f t="shared" si="56"/>
        <v>#DIV/0!</v>
      </c>
      <c r="G143" t="e">
        <f t="shared" si="41"/>
        <v>#DIV/0!</v>
      </c>
      <c r="H143" t="e">
        <f t="shared" si="44"/>
        <v>#DIV/0!</v>
      </c>
      <c r="I143" t="e">
        <f t="shared" si="42"/>
        <v>#DIV/0!</v>
      </c>
      <c r="J143" t="e">
        <f t="shared" si="45"/>
        <v>#DIV/0!</v>
      </c>
      <c r="K143" t="e">
        <f t="shared" si="46"/>
        <v>#DIV/0!</v>
      </c>
      <c r="L143" s="7" t="e">
        <f t="shared" si="51"/>
        <v>#DIV/0!</v>
      </c>
      <c r="M143" s="7" t="e">
        <f t="shared" si="47"/>
        <v>#DIV/0!</v>
      </c>
      <c r="N143" s="9" t="e">
        <f t="shared" si="52"/>
        <v>#DIV/0!</v>
      </c>
      <c r="O143" t="e">
        <f t="shared" si="40"/>
        <v>#DIV/0!</v>
      </c>
      <c r="P143" s="45" t="e">
        <f t="shared" si="53"/>
        <v>#DIV/0!</v>
      </c>
      <c r="Q143" t="e">
        <f t="shared" si="48"/>
        <v>#DIV/0!</v>
      </c>
      <c r="R143" t="e">
        <f t="shared" si="54"/>
        <v>#DIV/0!</v>
      </c>
      <c r="S143" s="8" t="e">
        <f t="shared" si="43"/>
        <v>#DIV/0!</v>
      </c>
    </row>
    <row r="144" spans="1:19" x14ac:dyDescent="0.25">
      <c r="A144" s="1">
        <v>135</v>
      </c>
      <c r="B144" s="12" t="e">
        <f t="shared" si="49"/>
        <v>#DIV/0!</v>
      </c>
      <c r="C144" s="7" t="e">
        <f t="shared" si="50"/>
        <v>#DIV/0!</v>
      </c>
      <c r="D144" s="9" t="e">
        <f t="shared" ref="D144:D207" si="57">L143*$C$5/12</f>
        <v>#DIV/0!</v>
      </c>
      <c r="E144" s="7" t="e">
        <f t="shared" si="55"/>
        <v>#DIV/0!</v>
      </c>
      <c r="F144" t="e">
        <f t="shared" si="56"/>
        <v>#DIV/0!</v>
      </c>
      <c r="G144" t="e">
        <f t="shared" si="41"/>
        <v>#DIV/0!</v>
      </c>
      <c r="H144" t="e">
        <f t="shared" si="44"/>
        <v>#DIV/0!</v>
      </c>
      <c r="I144" t="e">
        <f t="shared" si="42"/>
        <v>#DIV/0!</v>
      </c>
      <c r="J144" t="e">
        <f t="shared" si="45"/>
        <v>#DIV/0!</v>
      </c>
      <c r="K144" t="e">
        <f t="shared" si="46"/>
        <v>#DIV/0!</v>
      </c>
      <c r="L144" s="7" t="e">
        <f t="shared" si="51"/>
        <v>#DIV/0!</v>
      </c>
      <c r="M144" s="7" t="e">
        <f t="shared" si="47"/>
        <v>#DIV/0!</v>
      </c>
      <c r="N144" s="9" t="e">
        <f t="shared" si="52"/>
        <v>#DIV/0!</v>
      </c>
      <c r="O144" t="e">
        <f t="shared" si="40"/>
        <v>#DIV/0!</v>
      </c>
      <c r="P144" s="45" t="e">
        <f t="shared" si="53"/>
        <v>#DIV/0!</v>
      </c>
      <c r="Q144" t="e">
        <f t="shared" si="48"/>
        <v>#DIV/0!</v>
      </c>
      <c r="R144" t="e">
        <f t="shared" si="54"/>
        <v>#DIV/0!</v>
      </c>
      <c r="S144" s="8" t="e">
        <f t="shared" si="43"/>
        <v>#DIV/0!</v>
      </c>
    </row>
    <row r="145" spans="1:19" x14ac:dyDescent="0.25">
      <c r="A145" s="1">
        <v>136</v>
      </c>
      <c r="B145" s="12" t="e">
        <f t="shared" si="49"/>
        <v>#DIV/0!</v>
      </c>
      <c r="C145" s="7" t="e">
        <f t="shared" si="50"/>
        <v>#DIV/0!</v>
      </c>
      <c r="D145" s="9" t="e">
        <f t="shared" si="57"/>
        <v>#DIV/0!</v>
      </c>
      <c r="E145" s="7" t="e">
        <f t="shared" si="55"/>
        <v>#DIV/0!</v>
      </c>
      <c r="F145" t="e">
        <f t="shared" si="56"/>
        <v>#DIV/0!</v>
      </c>
      <c r="G145" t="e">
        <f t="shared" si="41"/>
        <v>#DIV/0!</v>
      </c>
      <c r="H145" t="e">
        <f t="shared" si="44"/>
        <v>#DIV/0!</v>
      </c>
      <c r="I145" t="e">
        <f t="shared" si="42"/>
        <v>#DIV/0!</v>
      </c>
      <c r="J145" t="e">
        <f t="shared" si="45"/>
        <v>#DIV/0!</v>
      </c>
      <c r="K145" t="e">
        <f t="shared" si="46"/>
        <v>#DIV/0!</v>
      </c>
      <c r="L145" s="7" t="e">
        <f t="shared" si="51"/>
        <v>#DIV/0!</v>
      </c>
      <c r="M145" s="7" t="e">
        <f t="shared" si="47"/>
        <v>#DIV/0!</v>
      </c>
      <c r="N145" s="9" t="e">
        <f t="shared" si="52"/>
        <v>#DIV/0!</v>
      </c>
      <c r="O145" t="e">
        <f t="shared" si="40"/>
        <v>#DIV/0!</v>
      </c>
      <c r="P145" s="45" t="e">
        <f t="shared" si="53"/>
        <v>#DIV/0!</v>
      </c>
      <c r="Q145" t="e">
        <f t="shared" si="48"/>
        <v>#DIV/0!</v>
      </c>
      <c r="R145" t="e">
        <f t="shared" si="54"/>
        <v>#DIV/0!</v>
      </c>
      <c r="S145" s="8" t="e">
        <f t="shared" si="43"/>
        <v>#DIV/0!</v>
      </c>
    </row>
    <row r="146" spans="1:19" x14ac:dyDescent="0.25">
      <c r="A146" s="1">
        <v>137</v>
      </c>
      <c r="B146" s="12" t="e">
        <f t="shared" si="49"/>
        <v>#DIV/0!</v>
      </c>
      <c r="C146" s="7" t="e">
        <f t="shared" si="50"/>
        <v>#DIV/0!</v>
      </c>
      <c r="D146" s="9" t="e">
        <f t="shared" si="57"/>
        <v>#DIV/0!</v>
      </c>
      <c r="E146" s="7" t="e">
        <f t="shared" si="55"/>
        <v>#DIV/0!</v>
      </c>
      <c r="F146" t="e">
        <f t="shared" si="56"/>
        <v>#DIV/0!</v>
      </c>
      <c r="G146" t="e">
        <f t="shared" si="41"/>
        <v>#DIV/0!</v>
      </c>
      <c r="H146" t="e">
        <f t="shared" si="44"/>
        <v>#DIV/0!</v>
      </c>
      <c r="I146" t="e">
        <f t="shared" si="42"/>
        <v>#DIV/0!</v>
      </c>
      <c r="J146" t="e">
        <f t="shared" si="45"/>
        <v>#DIV/0!</v>
      </c>
      <c r="K146" t="e">
        <f t="shared" si="46"/>
        <v>#DIV/0!</v>
      </c>
      <c r="L146" s="7" t="e">
        <f t="shared" si="51"/>
        <v>#DIV/0!</v>
      </c>
      <c r="M146" s="7" t="e">
        <f t="shared" si="47"/>
        <v>#DIV/0!</v>
      </c>
      <c r="N146" s="9" t="e">
        <f t="shared" si="52"/>
        <v>#DIV/0!</v>
      </c>
      <c r="O146" t="e">
        <f t="shared" ref="O146:O209" si="58">C146+(C146-N146) +M146</f>
        <v>#DIV/0!</v>
      </c>
      <c r="P146" s="45" t="e">
        <f t="shared" si="53"/>
        <v>#DIV/0!</v>
      </c>
      <c r="Q146" t="e">
        <f t="shared" si="48"/>
        <v>#DIV/0!</v>
      </c>
      <c r="R146" t="e">
        <f t="shared" si="54"/>
        <v>#DIV/0!</v>
      </c>
      <c r="S146" s="8" t="e">
        <f t="shared" si="43"/>
        <v>#DIV/0!</v>
      </c>
    </row>
    <row r="147" spans="1:19" x14ac:dyDescent="0.25">
      <c r="A147" s="1">
        <v>138</v>
      </c>
      <c r="B147" s="12" t="e">
        <f t="shared" si="49"/>
        <v>#DIV/0!</v>
      </c>
      <c r="C147" s="7" t="e">
        <f t="shared" si="50"/>
        <v>#DIV/0!</v>
      </c>
      <c r="D147" s="9" t="e">
        <f t="shared" si="57"/>
        <v>#DIV/0!</v>
      </c>
      <c r="E147" s="7" t="e">
        <f t="shared" si="55"/>
        <v>#DIV/0!</v>
      </c>
      <c r="F147" t="e">
        <f t="shared" si="56"/>
        <v>#DIV/0!</v>
      </c>
      <c r="G147" t="e">
        <f t="shared" si="41"/>
        <v>#DIV/0!</v>
      </c>
      <c r="H147" t="e">
        <f t="shared" si="44"/>
        <v>#DIV/0!</v>
      </c>
      <c r="I147" t="e">
        <f t="shared" si="42"/>
        <v>#DIV/0!</v>
      </c>
      <c r="J147" t="e">
        <f t="shared" si="45"/>
        <v>#DIV/0!</v>
      </c>
      <c r="K147" t="e">
        <f t="shared" si="46"/>
        <v>#DIV/0!</v>
      </c>
      <c r="L147" s="7" t="e">
        <f t="shared" si="51"/>
        <v>#DIV/0!</v>
      </c>
      <c r="M147" s="7" t="e">
        <f t="shared" si="47"/>
        <v>#DIV/0!</v>
      </c>
      <c r="N147" s="9" t="e">
        <f t="shared" si="52"/>
        <v>#DIV/0!</v>
      </c>
      <c r="O147" t="e">
        <f t="shared" si="58"/>
        <v>#DIV/0!</v>
      </c>
      <c r="P147" s="45" t="e">
        <f t="shared" si="53"/>
        <v>#DIV/0!</v>
      </c>
      <c r="Q147" t="e">
        <f t="shared" si="48"/>
        <v>#DIV/0!</v>
      </c>
      <c r="R147" t="e">
        <f t="shared" si="54"/>
        <v>#DIV/0!</v>
      </c>
      <c r="S147" s="8" t="e">
        <f t="shared" si="43"/>
        <v>#DIV/0!</v>
      </c>
    </row>
    <row r="148" spans="1:19" x14ac:dyDescent="0.25">
      <c r="A148" s="1">
        <v>139</v>
      </c>
      <c r="B148" s="12" t="e">
        <f t="shared" si="49"/>
        <v>#DIV/0!</v>
      </c>
      <c r="C148" s="7" t="e">
        <f t="shared" si="50"/>
        <v>#DIV/0!</v>
      </c>
      <c r="D148" s="9" t="e">
        <f t="shared" si="57"/>
        <v>#DIV/0!</v>
      </c>
      <c r="E148" s="7" t="e">
        <f t="shared" si="55"/>
        <v>#DIV/0!</v>
      </c>
      <c r="F148" t="e">
        <f t="shared" si="56"/>
        <v>#DIV/0!</v>
      </c>
      <c r="G148" t="e">
        <f t="shared" si="41"/>
        <v>#DIV/0!</v>
      </c>
      <c r="H148" t="e">
        <f t="shared" si="44"/>
        <v>#DIV/0!</v>
      </c>
      <c r="I148" t="e">
        <f t="shared" si="42"/>
        <v>#DIV/0!</v>
      </c>
      <c r="J148" t="e">
        <f t="shared" si="45"/>
        <v>#DIV/0!</v>
      </c>
      <c r="K148" t="e">
        <f t="shared" si="46"/>
        <v>#DIV/0!</v>
      </c>
      <c r="L148" s="7" t="e">
        <f t="shared" si="51"/>
        <v>#DIV/0!</v>
      </c>
      <c r="M148" s="7" t="e">
        <f t="shared" si="47"/>
        <v>#DIV/0!</v>
      </c>
      <c r="N148" s="9" t="e">
        <f t="shared" si="52"/>
        <v>#DIV/0!</v>
      </c>
      <c r="O148" t="e">
        <f t="shared" si="58"/>
        <v>#DIV/0!</v>
      </c>
      <c r="P148" s="45" t="e">
        <f t="shared" si="53"/>
        <v>#DIV/0!</v>
      </c>
      <c r="Q148" t="e">
        <f t="shared" si="48"/>
        <v>#DIV/0!</v>
      </c>
      <c r="R148" t="e">
        <f t="shared" si="54"/>
        <v>#DIV/0!</v>
      </c>
      <c r="S148" s="8" t="e">
        <f t="shared" si="43"/>
        <v>#DIV/0!</v>
      </c>
    </row>
    <row r="149" spans="1:19" x14ac:dyDescent="0.25">
      <c r="A149" s="1">
        <v>140</v>
      </c>
      <c r="B149" s="12" t="e">
        <f t="shared" si="49"/>
        <v>#DIV/0!</v>
      </c>
      <c r="C149" s="7" t="e">
        <f t="shared" si="50"/>
        <v>#DIV/0!</v>
      </c>
      <c r="D149" s="9" t="e">
        <f t="shared" si="57"/>
        <v>#DIV/0!</v>
      </c>
      <c r="E149" s="7" t="e">
        <f t="shared" si="55"/>
        <v>#DIV/0!</v>
      </c>
      <c r="F149" t="e">
        <f t="shared" si="56"/>
        <v>#DIV/0!</v>
      </c>
      <c r="G149" t="e">
        <f t="shared" si="41"/>
        <v>#DIV/0!</v>
      </c>
      <c r="H149" t="e">
        <f t="shared" si="44"/>
        <v>#DIV/0!</v>
      </c>
      <c r="I149" t="e">
        <f t="shared" si="42"/>
        <v>#DIV/0!</v>
      </c>
      <c r="J149" t="e">
        <f t="shared" si="45"/>
        <v>#DIV/0!</v>
      </c>
      <c r="K149" t="e">
        <f t="shared" si="46"/>
        <v>#DIV/0!</v>
      </c>
      <c r="L149" s="7" t="e">
        <f t="shared" si="51"/>
        <v>#DIV/0!</v>
      </c>
      <c r="M149" s="7" t="e">
        <f t="shared" si="47"/>
        <v>#DIV/0!</v>
      </c>
      <c r="N149" s="9" t="e">
        <f t="shared" si="52"/>
        <v>#DIV/0!</v>
      </c>
      <c r="O149" t="e">
        <f t="shared" si="58"/>
        <v>#DIV/0!</v>
      </c>
      <c r="P149" s="45" t="e">
        <f t="shared" si="53"/>
        <v>#DIV/0!</v>
      </c>
      <c r="Q149" t="e">
        <f t="shared" si="48"/>
        <v>#DIV/0!</v>
      </c>
      <c r="R149" t="e">
        <f t="shared" si="54"/>
        <v>#DIV/0!</v>
      </c>
      <c r="S149" s="8" t="e">
        <f t="shared" si="43"/>
        <v>#DIV/0!</v>
      </c>
    </row>
    <row r="150" spans="1:19" x14ac:dyDescent="0.25">
      <c r="A150" s="1">
        <v>141</v>
      </c>
      <c r="B150" s="12" t="e">
        <f t="shared" si="49"/>
        <v>#DIV/0!</v>
      </c>
      <c r="C150" s="7" t="e">
        <f t="shared" si="50"/>
        <v>#DIV/0!</v>
      </c>
      <c r="D150" s="9" t="e">
        <f t="shared" si="57"/>
        <v>#DIV/0!</v>
      </c>
      <c r="E150" s="7" t="e">
        <f t="shared" si="55"/>
        <v>#DIV/0!</v>
      </c>
      <c r="F150" t="e">
        <f t="shared" si="56"/>
        <v>#DIV/0!</v>
      </c>
      <c r="G150" t="e">
        <f t="shared" si="41"/>
        <v>#DIV/0!</v>
      </c>
      <c r="H150" t="e">
        <f t="shared" si="44"/>
        <v>#DIV/0!</v>
      </c>
      <c r="I150" t="e">
        <f t="shared" si="42"/>
        <v>#DIV/0!</v>
      </c>
      <c r="J150" t="e">
        <f t="shared" si="45"/>
        <v>#DIV/0!</v>
      </c>
      <c r="K150" t="e">
        <f t="shared" si="46"/>
        <v>#DIV/0!</v>
      </c>
      <c r="L150" s="7" t="e">
        <f t="shared" si="51"/>
        <v>#DIV/0!</v>
      </c>
      <c r="M150" s="7" t="e">
        <f t="shared" si="47"/>
        <v>#DIV/0!</v>
      </c>
      <c r="N150" s="9" t="e">
        <f t="shared" si="52"/>
        <v>#DIV/0!</v>
      </c>
      <c r="O150" t="e">
        <f t="shared" si="58"/>
        <v>#DIV/0!</v>
      </c>
      <c r="P150" s="45" t="e">
        <f t="shared" si="53"/>
        <v>#DIV/0!</v>
      </c>
      <c r="Q150" t="e">
        <f t="shared" si="48"/>
        <v>#DIV/0!</v>
      </c>
      <c r="R150" t="e">
        <f t="shared" si="54"/>
        <v>#DIV/0!</v>
      </c>
      <c r="S150" s="8" t="e">
        <f t="shared" si="43"/>
        <v>#DIV/0!</v>
      </c>
    </row>
    <row r="151" spans="1:19" x14ac:dyDescent="0.25">
      <c r="A151" s="1">
        <v>142</v>
      </c>
      <c r="B151" s="12" t="e">
        <f t="shared" si="49"/>
        <v>#DIV/0!</v>
      </c>
      <c r="C151" s="7" t="e">
        <f t="shared" si="50"/>
        <v>#DIV/0!</v>
      </c>
      <c r="D151" s="9" t="e">
        <f t="shared" si="57"/>
        <v>#DIV/0!</v>
      </c>
      <c r="E151" s="7" t="e">
        <f t="shared" si="55"/>
        <v>#DIV/0!</v>
      </c>
      <c r="F151" t="e">
        <f t="shared" si="56"/>
        <v>#DIV/0!</v>
      </c>
      <c r="G151" t="e">
        <f t="shared" si="41"/>
        <v>#DIV/0!</v>
      </c>
      <c r="H151" t="e">
        <f t="shared" si="44"/>
        <v>#DIV/0!</v>
      </c>
      <c r="I151" t="e">
        <f t="shared" si="42"/>
        <v>#DIV/0!</v>
      </c>
      <c r="J151" t="e">
        <f t="shared" si="45"/>
        <v>#DIV/0!</v>
      </c>
      <c r="K151" t="e">
        <f t="shared" si="46"/>
        <v>#DIV/0!</v>
      </c>
      <c r="L151" s="7" t="e">
        <f t="shared" si="51"/>
        <v>#DIV/0!</v>
      </c>
      <c r="M151" s="7" t="e">
        <f t="shared" si="47"/>
        <v>#DIV/0!</v>
      </c>
      <c r="N151" s="9" t="e">
        <f t="shared" si="52"/>
        <v>#DIV/0!</v>
      </c>
      <c r="O151" t="e">
        <f t="shared" si="58"/>
        <v>#DIV/0!</v>
      </c>
      <c r="P151" s="45" t="e">
        <f t="shared" si="53"/>
        <v>#DIV/0!</v>
      </c>
      <c r="Q151" t="e">
        <f t="shared" si="48"/>
        <v>#DIV/0!</v>
      </c>
      <c r="R151" t="e">
        <f t="shared" si="54"/>
        <v>#DIV/0!</v>
      </c>
      <c r="S151" s="8" t="e">
        <f t="shared" si="43"/>
        <v>#DIV/0!</v>
      </c>
    </row>
    <row r="152" spans="1:19" x14ac:dyDescent="0.25">
      <c r="A152" s="1">
        <v>143</v>
      </c>
      <c r="B152" s="12" t="e">
        <f t="shared" si="49"/>
        <v>#DIV/0!</v>
      </c>
      <c r="C152" s="7" t="e">
        <f t="shared" si="50"/>
        <v>#DIV/0!</v>
      </c>
      <c r="D152" s="9" t="e">
        <f t="shared" si="57"/>
        <v>#DIV/0!</v>
      </c>
      <c r="E152" s="7" t="e">
        <f t="shared" si="55"/>
        <v>#DIV/0!</v>
      </c>
      <c r="F152" t="e">
        <f t="shared" si="56"/>
        <v>#DIV/0!</v>
      </c>
      <c r="G152" t="e">
        <f t="shared" si="41"/>
        <v>#DIV/0!</v>
      </c>
      <c r="H152" t="e">
        <f t="shared" si="44"/>
        <v>#DIV/0!</v>
      </c>
      <c r="I152" t="e">
        <f t="shared" si="42"/>
        <v>#DIV/0!</v>
      </c>
      <c r="J152" t="e">
        <f t="shared" si="45"/>
        <v>#DIV/0!</v>
      </c>
      <c r="K152" t="e">
        <f t="shared" si="46"/>
        <v>#DIV/0!</v>
      </c>
      <c r="L152" s="7" t="e">
        <f t="shared" si="51"/>
        <v>#DIV/0!</v>
      </c>
      <c r="M152" s="7" t="e">
        <f t="shared" si="47"/>
        <v>#DIV/0!</v>
      </c>
      <c r="N152" s="9" t="e">
        <f t="shared" si="52"/>
        <v>#DIV/0!</v>
      </c>
      <c r="O152" t="e">
        <f t="shared" si="58"/>
        <v>#DIV/0!</v>
      </c>
      <c r="P152" s="45" t="e">
        <f t="shared" si="53"/>
        <v>#DIV/0!</v>
      </c>
      <c r="Q152" t="e">
        <f t="shared" si="48"/>
        <v>#DIV/0!</v>
      </c>
      <c r="R152" t="e">
        <f t="shared" si="54"/>
        <v>#DIV/0!</v>
      </c>
      <c r="S152" s="8" t="e">
        <f t="shared" si="43"/>
        <v>#DIV/0!</v>
      </c>
    </row>
    <row r="153" spans="1:19" x14ac:dyDescent="0.25">
      <c r="A153" s="1">
        <v>144</v>
      </c>
      <c r="B153" s="12" t="e">
        <f t="shared" si="49"/>
        <v>#DIV/0!</v>
      </c>
      <c r="C153" s="7" t="e">
        <f t="shared" si="50"/>
        <v>#DIV/0!</v>
      </c>
      <c r="D153" s="9" t="e">
        <f t="shared" si="57"/>
        <v>#DIV/0!</v>
      </c>
      <c r="E153" s="7" t="e">
        <f t="shared" si="55"/>
        <v>#DIV/0!</v>
      </c>
      <c r="F153" t="e">
        <f t="shared" si="56"/>
        <v>#DIV/0!</v>
      </c>
      <c r="G153" t="e">
        <f t="shared" si="41"/>
        <v>#DIV/0!</v>
      </c>
      <c r="H153" t="e">
        <f t="shared" si="44"/>
        <v>#DIV/0!</v>
      </c>
      <c r="I153" t="e">
        <f t="shared" si="42"/>
        <v>#DIV/0!</v>
      </c>
      <c r="J153" t="e">
        <f t="shared" si="45"/>
        <v>#DIV/0!</v>
      </c>
      <c r="K153" t="e">
        <f t="shared" si="46"/>
        <v>#DIV/0!</v>
      </c>
      <c r="L153" s="7" t="e">
        <f t="shared" si="51"/>
        <v>#DIV/0!</v>
      </c>
      <c r="M153" s="7" t="e">
        <f t="shared" si="47"/>
        <v>#DIV/0!</v>
      </c>
      <c r="N153" s="9" t="e">
        <f t="shared" si="52"/>
        <v>#DIV/0!</v>
      </c>
      <c r="O153" t="e">
        <f t="shared" si="58"/>
        <v>#DIV/0!</v>
      </c>
      <c r="P153" s="45" t="e">
        <f t="shared" si="53"/>
        <v>#DIV/0!</v>
      </c>
      <c r="Q153" t="e">
        <f t="shared" si="48"/>
        <v>#DIV/0!</v>
      </c>
      <c r="R153" t="e">
        <f t="shared" si="54"/>
        <v>#DIV/0!</v>
      </c>
      <c r="S153" s="8" t="e">
        <f t="shared" si="43"/>
        <v>#DIV/0!</v>
      </c>
    </row>
    <row r="154" spans="1:19" x14ac:dyDescent="0.25">
      <c r="A154" s="1">
        <v>145</v>
      </c>
      <c r="B154" s="12" t="e">
        <f t="shared" si="49"/>
        <v>#DIV/0!</v>
      </c>
      <c r="C154" s="7" t="e">
        <f t="shared" si="50"/>
        <v>#DIV/0!</v>
      </c>
      <c r="D154" s="9" t="e">
        <f t="shared" si="57"/>
        <v>#DIV/0!</v>
      </c>
      <c r="E154" s="7" t="e">
        <f t="shared" si="55"/>
        <v>#DIV/0!</v>
      </c>
      <c r="F154" t="e">
        <f t="shared" si="56"/>
        <v>#DIV/0!</v>
      </c>
      <c r="G154" t="e">
        <f t="shared" si="41"/>
        <v>#DIV/0!</v>
      </c>
      <c r="H154" t="e">
        <f t="shared" si="44"/>
        <v>#DIV/0!</v>
      </c>
      <c r="I154" t="e">
        <f t="shared" si="42"/>
        <v>#DIV/0!</v>
      </c>
      <c r="J154" t="e">
        <f t="shared" si="45"/>
        <v>#DIV/0!</v>
      </c>
      <c r="K154" t="e">
        <f t="shared" si="46"/>
        <v>#DIV/0!</v>
      </c>
      <c r="L154" s="7" t="e">
        <f t="shared" si="51"/>
        <v>#DIV/0!</v>
      </c>
      <c r="M154" s="7" t="e">
        <f t="shared" si="47"/>
        <v>#DIV/0!</v>
      </c>
      <c r="N154" s="9" t="e">
        <f t="shared" si="52"/>
        <v>#DIV/0!</v>
      </c>
      <c r="O154" t="e">
        <f t="shared" si="58"/>
        <v>#DIV/0!</v>
      </c>
      <c r="P154" s="45" t="e">
        <f t="shared" si="53"/>
        <v>#DIV/0!</v>
      </c>
      <c r="Q154" t="e">
        <f t="shared" si="48"/>
        <v>#DIV/0!</v>
      </c>
      <c r="R154" t="e">
        <f t="shared" si="54"/>
        <v>#DIV/0!</v>
      </c>
      <c r="S154" s="8" t="e">
        <f t="shared" si="43"/>
        <v>#DIV/0!</v>
      </c>
    </row>
    <row r="155" spans="1:19" x14ac:dyDescent="0.25">
      <c r="A155" s="1">
        <v>146</v>
      </c>
      <c r="B155" s="12" t="e">
        <f t="shared" si="49"/>
        <v>#DIV/0!</v>
      </c>
      <c r="C155" s="7" t="e">
        <f t="shared" si="50"/>
        <v>#DIV/0!</v>
      </c>
      <c r="D155" s="9" t="e">
        <f t="shared" si="57"/>
        <v>#DIV/0!</v>
      </c>
      <c r="E155" s="7" t="e">
        <f t="shared" si="55"/>
        <v>#DIV/0!</v>
      </c>
      <c r="F155" t="e">
        <f t="shared" si="56"/>
        <v>#DIV/0!</v>
      </c>
      <c r="G155" t="e">
        <f t="shared" si="41"/>
        <v>#DIV/0!</v>
      </c>
      <c r="H155" t="e">
        <f t="shared" si="44"/>
        <v>#DIV/0!</v>
      </c>
      <c r="I155" t="e">
        <f t="shared" si="42"/>
        <v>#DIV/0!</v>
      </c>
      <c r="J155" t="e">
        <f t="shared" si="45"/>
        <v>#DIV/0!</v>
      </c>
      <c r="K155" t="e">
        <f t="shared" si="46"/>
        <v>#DIV/0!</v>
      </c>
      <c r="L155" s="7" t="e">
        <f t="shared" si="51"/>
        <v>#DIV/0!</v>
      </c>
      <c r="M155" s="7" t="e">
        <f t="shared" si="47"/>
        <v>#DIV/0!</v>
      </c>
      <c r="N155" s="9" t="e">
        <f t="shared" si="52"/>
        <v>#DIV/0!</v>
      </c>
      <c r="O155" t="e">
        <f t="shared" si="58"/>
        <v>#DIV/0!</v>
      </c>
      <c r="P155" s="45" t="e">
        <f t="shared" si="53"/>
        <v>#DIV/0!</v>
      </c>
      <c r="Q155" t="e">
        <f t="shared" si="48"/>
        <v>#DIV/0!</v>
      </c>
      <c r="R155" t="e">
        <f t="shared" si="54"/>
        <v>#DIV/0!</v>
      </c>
      <c r="S155" s="8" t="e">
        <f t="shared" si="43"/>
        <v>#DIV/0!</v>
      </c>
    </row>
    <row r="156" spans="1:19" x14ac:dyDescent="0.25">
      <c r="A156" s="1">
        <v>147</v>
      </c>
      <c r="B156" s="12" t="e">
        <f t="shared" si="49"/>
        <v>#DIV/0!</v>
      </c>
      <c r="C156" s="7" t="e">
        <f t="shared" si="50"/>
        <v>#DIV/0!</v>
      </c>
      <c r="D156" s="9" t="e">
        <f t="shared" si="57"/>
        <v>#DIV/0!</v>
      </c>
      <c r="E156" s="7" t="e">
        <f t="shared" si="55"/>
        <v>#DIV/0!</v>
      </c>
      <c r="F156" t="e">
        <f t="shared" si="56"/>
        <v>#DIV/0!</v>
      </c>
      <c r="G156" t="e">
        <f t="shared" si="41"/>
        <v>#DIV/0!</v>
      </c>
      <c r="H156" t="e">
        <f t="shared" si="44"/>
        <v>#DIV/0!</v>
      </c>
      <c r="I156" t="e">
        <f t="shared" si="42"/>
        <v>#DIV/0!</v>
      </c>
      <c r="J156" t="e">
        <f t="shared" si="45"/>
        <v>#DIV/0!</v>
      </c>
      <c r="K156" t="e">
        <f t="shared" si="46"/>
        <v>#DIV/0!</v>
      </c>
      <c r="L156" s="7" t="e">
        <f t="shared" si="51"/>
        <v>#DIV/0!</v>
      </c>
      <c r="M156" s="7" t="e">
        <f t="shared" si="47"/>
        <v>#DIV/0!</v>
      </c>
      <c r="N156" s="9" t="e">
        <f t="shared" si="52"/>
        <v>#DIV/0!</v>
      </c>
      <c r="O156" t="e">
        <f t="shared" si="58"/>
        <v>#DIV/0!</v>
      </c>
      <c r="P156" s="45" t="e">
        <f t="shared" si="53"/>
        <v>#DIV/0!</v>
      </c>
      <c r="Q156" t="e">
        <f t="shared" si="48"/>
        <v>#DIV/0!</v>
      </c>
      <c r="R156" t="e">
        <f t="shared" si="54"/>
        <v>#DIV/0!</v>
      </c>
      <c r="S156" s="8" t="e">
        <f t="shared" si="43"/>
        <v>#DIV/0!</v>
      </c>
    </row>
    <row r="157" spans="1:19" x14ac:dyDescent="0.25">
      <c r="A157" s="1">
        <v>148</v>
      </c>
      <c r="B157" s="12" t="e">
        <f t="shared" si="49"/>
        <v>#DIV/0!</v>
      </c>
      <c r="C157" s="7" t="e">
        <f t="shared" si="50"/>
        <v>#DIV/0!</v>
      </c>
      <c r="D157" s="9" t="e">
        <f t="shared" si="57"/>
        <v>#DIV/0!</v>
      </c>
      <c r="E157" s="7" t="e">
        <f t="shared" si="55"/>
        <v>#DIV/0!</v>
      </c>
      <c r="F157" t="e">
        <f t="shared" si="56"/>
        <v>#DIV/0!</v>
      </c>
      <c r="G157" t="e">
        <f t="shared" si="41"/>
        <v>#DIV/0!</v>
      </c>
      <c r="H157" t="e">
        <f t="shared" si="44"/>
        <v>#DIV/0!</v>
      </c>
      <c r="I157" t="e">
        <f t="shared" si="42"/>
        <v>#DIV/0!</v>
      </c>
      <c r="J157" t="e">
        <f t="shared" si="45"/>
        <v>#DIV/0!</v>
      </c>
      <c r="K157" t="e">
        <f t="shared" si="46"/>
        <v>#DIV/0!</v>
      </c>
      <c r="L157" s="7" t="e">
        <f t="shared" si="51"/>
        <v>#DIV/0!</v>
      </c>
      <c r="M157" s="7" t="e">
        <f t="shared" si="47"/>
        <v>#DIV/0!</v>
      </c>
      <c r="N157" s="9" t="e">
        <f t="shared" si="52"/>
        <v>#DIV/0!</v>
      </c>
      <c r="O157" t="e">
        <f t="shared" si="58"/>
        <v>#DIV/0!</v>
      </c>
      <c r="P157" s="45" t="e">
        <f t="shared" si="53"/>
        <v>#DIV/0!</v>
      </c>
      <c r="Q157" t="e">
        <f t="shared" si="48"/>
        <v>#DIV/0!</v>
      </c>
      <c r="R157" t="e">
        <f t="shared" si="54"/>
        <v>#DIV/0!</v>
      </c>
      <c r="S157" s="8" t="e">
        <f t="shared" si="43"/>
        <v>#DIV/0!</v>
      </c>
    </row>
    <row r="158" spans="1:19" x14ac:dyDescent="0.25">
      <c r="A158" s="1">
        <v>149</v>
      </c>
      <c r="B158" s="12" t="e">
        <f t="shared" si="49"/>
        <v>#DIV/0!</v>
      </c>
      <c r="C158" s="7" t="e">
        <f t="shared" si="50"/>
        <v>#DIV/0!</v>
      </c>
      <c r="D158" s="9" t="e">
        <f t="shared" si="57"/>
        <v>#DIV/0!</v>
      </c>
      <c r="E158" s="7" t="e">
        <f t="shared" si="55"/>
        <v>#DIV/0!</v>
      </c>
      <c r="F158" t="e">
        <f t="shared" si="56"/>
        <v>#DIV/0!</v>
      </c>
      <c r="G158" t="e">
        <f t="shared" si="41"/>
        <v>#DIV/0!</v>
      </c>
      <c r="H158" t="e">
        <f t="shared" si="44"/>
        <v>#DIV/0!</v>
      </c>
      <c r="I158" t="e">
        <f t="shared" si="42"/>
        <v>#DIV/0!</v>
      </c>
      <c r="J158" t="e">
        <f t="shared" si="45"/>
        <v>#DIV/0!</v>
      </c>
      <c r="K158" t="e">
        <f t="shared" si="46"/>
        <v>#DIV/0!</v>
      </c>
      <c r="L158" s="7" t="e">
        <f t="shared" si="51"/>
        <v>#DIV/0!</v>
      </c>
      <c r="M158" s="7" t="e">
        <f t="shared" si="47"/>
        <v>#DIV/0!</v>
      </c>
      <c r="N158" s="9" t="e">
        <f t="shared" si="52"/>
        <v>#DIV/0!</v>
      </c>
      <c r="O158" t="e">
        <f t="shared" si="58"/>
        <v>#DIV/0!</v>
      </c>
      <c r="P158" s="45" t="e">
        <f t="shared" si="53"/>
        <v>#DIV/0!</v>
      </c>
      <c r="Q158" t="e">
        <f t="shared" si="48"/>
        <v>#DIV/0!</v>
      </c>
      <c r="R158" t="e">
        <f t="shared" si="54"/>
        <v>#DIV/0!</v>
      </c>
      <c r="S158" s="8" t="e">
        <f t="shared" si="43"/>
        <v>#DIV/0!</v>
      </c>
    </row>
    <row r="159" spans="1:19" x14ac:dyDescent="0.25">
      <c r="A159" s="1">
        <v>150</v>
      </c>
      <c r="B159" s="12" t="e">
        <f t="shared" si="49"/>
        <v>#DIV/0!</v>
      </c>
      <c r="C159" s="7" t="e">
        <f t="shared" si="50"/>
        <v>#DIV/0!</v>
      </c>
      <c r="D159" s="9" t="e">
        <f t="shared" si="57"/>
        <v>#DIV/0!</v>
      </c>
      <c r="E159" s="7" t="e">
        <f t="shared" si="55"/>
        <v>#DIV/0!</v>
      </c>
      <c r="F159" t="e">
        <f t="shared" si="56"/>
        <v>#DIV/0!</v>
      </c>
      <c r="G159" t="e">
        <f t="shared" si="41"/>
        <v>#DIV/0!</v>
      </c>
      <c r="H159" t="e">
        <f t="shared" si="44"/>
        <v>#DIV/0!</v>
      </c>
      <c r="I159" t="e">
        <f t="shared" si="42"/>
        <v>#DIV/0!</v>
      </c>
      <c r="J159" t="e">
        <f t="shared" si="45"/>
        <v>#DIV/0!</v>
      </c>
      <c r="K159" t="e">
        <f t="shared" si="46"/>
        <v>#DIV/0!</v>
      </c>
      <c r="L159" s="7" t="e">
        <f t="shared" si="51"/>
        <v>#DIV/0!</v>
      </c>
      <c r="M159" s="7" t="e">
        <f t="shared" si="47"/>
        <v>#DIV/0!</v>
      </c>
      <c r="N159" s="9" t="e">
        <f t="shared" si="52"/>
        <v>#DIV/0!</v>
      </c>
      <c r="O159" t="e">
        <f t="shared" si="58"/>
        <v>#DIV/0!</v>
      </c>
      <c r="P159" s="45" t="e">
        <f t="shared" si="53"/>
        <v>#DIV/0!</v>
      </c>
      <c r="Q159" t="e">
        <f t="shared" si="48"/>
        <v>#DIV/0!</v>
      </c>
      <c r="R159" t="e">
        <f t="shared" si="54"/>
        <v>#DIV/0!</v>
      </c>
      <c r="S159" s="8" t="e">
        <f t="shared" si="43"/>
        <v>#DIV/0!</v>
      </c>
    </row>
    <row r="160" spans="1:19" x14ac:dyDescent="0.25">
      <c r="A160" s="1">
        <v>151</v>
      </c>
      <c r="B160" s="12" t="e">
        <f t="shared" si="49"/>
        <v>#DIV/0!</v>
      </c>
      <c r="C160" s="7" t="e">
        <f t="shared" si="50"/>
        <v>#DIV/0!</v>
      </c>
      <c r="D160" s="9" t="e">
        <f t="shared" si="57"/>
        <v>#DIV/0!</v>
      </c>
      <c r="E160" s="7" t="e">
        <f t="shared" si="55"/>
        <v>#DIV/0!</v>
      </c>
      <c r="F160" t="e">
        <f t="shared" si="56"/>
        <v>#DIV/0!</v>
      </c>
      <c r="G160" t="e">
        <f t="shared" si="41"/>
        <v>#DIV/0!</v>
      </c>
      <c r="H160" t="e">
        <f t="shared" si="44"/>
        <v>#DIV/0!</v>
      </c>
      <c r="I160" t="e">
        <f t="shared" si="42"/>
        <v>#DIV/0!</v>
      </c>
      <c r="J160" t="e">
        <f t="shared" si="45"/>
        <v>#DIV/0!</v>
      </c>
      <c r="K160" t="e">
        <f t="shared" si="46"/>
        <v>#DIV/0!</v>
      </c>
      <c r="L160" s="7" t="e">
        <f t="shared" si="51"/>
        <v>#DIV/0!</v>
      </c>
      <c r="M160" s="7" t="e">
        <f t="shared" si="47"/>
        <v>#DIV/0!</v>
      </c>
      <c r="N160" s="9" t="e">
        <f t="shared" si="52"/>
        <v>#DIV/0!</v>
      </c>
      <c r="O160" t="e">
        <f t="shared" si="58"/>
        <v>#DIV/0!</v>
      </c>
      <c r="P160" s="45" t="e">
        <f t="shared" si="53"/>
        <v>#DIV/0!</v>
      </c>
      <c r="Q160" t="e">
        <f t="shared" si="48"/>
        <v>#DIV/0!</v>
      </c>
      <c r="R160" t="e">
        <f t="shared" si="54"/>
        <v>#DIV/0!</v>
      </c>
      <c r="S160" s="8" t="e">
        <f t="shared" si="43"/>
        <v>#DIV/0!</v>
      </c>
    </row>
    <row r="161" spans="1:19" x14ac:dyDescent="0.25">
      <c r="A161" s="1">
        <v>152</v>
      </c>
      <c r="B161" s="12" t="e">
        <f t="shared" si="49"/>
        <v>#DIV/0!</v>
      </c>
      <c r="C161" s="7" t="e">
        <f t="shared" si="50"/>
        <v>#DIV/0!</v>
      </c>
      <c r="D161" s="9" t="e">
        <f t="shared" si="57"/>
        <v>#DIV/0!</v>
      </c>
      <c r="E161" s="7" t="e">
        <f t="shared" si="55"/>
        <v>#DIV/0!</v>
      </c>
      <c r="F161" t="e">
        <f t="shared" si="56"/>
        <v>#DIV/0!</v>
      </c>
      <c r="G161" t="e">
        <f t="shared" si="41"/>
        <v>#DIV/0!</v>
      </c>
      <c r="H161" t="e">
        <f t="shared" si="44"/>
        <v>#DIV/0!</v>
      </c>
      <c r="I161" t="e">
        <f t="shared" si="42"/>
        <v>#DIV/0!</v>
      </c>
      <c r="J161" t="e">
        <f t="shared" si="45"/>
        <v>#DIV/0!</v>
      </c>
      <c r="K161" t="e">
        <f t="shared" si="46"/>
        <v>#DIV/0!</v>
      </c>
      <c r="L161" s="7" t="e">
        <f t="shared" si="51"/>
        <v>#DIV/0!</v>
      </c>
      <c r="M161" s="7" t="e">
        <f t="shared" si="47"/>
        <v>#DIV/0!</v>
      </c>
      <c r="N161" s="9" t="e">
        <f t="shared" si="52"/>
        <v>#DIV/0!</v>
      </c>
      <c r="O161" t="e">
        <f t="shared" si="58"/>
        <v>#DIV/0!</v>
      </c>
      <c r="P161" s="45" t="e">
        <f t="shared" si="53"/>
        <v>#DIV/0!</v>
      </c>
      <c r="Q161" t="e">
        <f t="shared" si="48"/>
        <v>#DIV/0!</v>
      </c>
      <c r="R161" t="e">
        <f t="shared" si="54"/>
        <v>#DIV/0!</v>
      </c>
      <c r="S161" s="8" t="e">
        <f t="shared" si="43"/>
        <v>#DIV/0!</v>
      </c>
    </row>
    <row r="162" spans="1:19" x14ac:dyDescent="0.25">
      <c r="A162" s="1">
        <v>153</v>
      </c>
      <c r="B162" s="12" t="e">
        <f t="shared" si="49"/>
        <v>#DIV/0!</v>
      </c>
      <c r="C162" s="7" t="e">
        <f t="shared" si="50"/>
        <v>#DIV/0!</v>
      </c>
      <c r="D162" s="9" t="e">
        <f t="shared" si="57"/>
        <v>#DIV/0!</v>
      </c>
      <c r="E162" s="7" t="e">
        <f t="shared" si="55"/>
        <v>#DIV/0!</v>
      </c>
      <c r="F162" t="e">
        <f t="shared" si="56"/>
        <v>#DIV/0!</v>
      </c>
      <c r="G162" t="e">
        <f t="shared" si="41"/>
        <v>#DIV/0!</v>
      </c>
      <c r="H162" t="e">
        <f t="shared" si="44"/>
        <v>#DIV/0!</v>
      </c>
      <c r="I162" t="e">
        <f t="shared" si="42"/>
        <v>#DIV/0!</v>
      </c>
      <c r="J162" t="e">
        <f t="shared" si="45"/>
        <v>#DIV/0!</v>
      </c>
      <c r="K162" t="e">
        <f t="shared" si="46"/>
        <v>#DIV/0!</v>
      </c>
      <c r="L162" s="7" t="e">
        <f t="shared" si="51"/>
        <v>#DIV/0!</v>
      </c>
      <c r="M162" s="7" t="e">
        <f t="shared" si="47"/>
        <v>#DIV/0!</v>
      </c>
      <c r="N162" s="9" t="e">
        <f t="shared" si="52"/>
        <v>#DIV/0!</v>
      </c>
      <c r="O162" t="e">
        <f t="shared" si="58"/>
        <v>#DIV/0!</v>
      </c>
      <c r="P162" s="45" t="e">
        <f t="shared" si="53"/>
        <v>#DIV/0!</v>
      </c>
      <c r="Q162" t="e">
        <f t="shared" si="48"/>
        <v>#DIV/0!</v>
      </c>
      <c r="R162" t="e">
        <f t="shared" si="54"/>
        <v>#DIV/0!</v>
      </c>
      <c r="S162" s="8" t="e">
        <f t="shared" si="43"/>
        <v>#DIV/0!</v>
      </c>
    </row>
    <row r="163" spans="1:19" x14ac:dyDescent="0.25">
      <c r="A163" s="1">
        <v>154</v>
      </c>
      <c r="B163" s="12" t="e">
        <f t="shared" si="49"/>
        <v>#DIV/0!</v>
      </c>
      <c r="C163" s="7" t="e">
        <f t="shared" si="50"/>
        <v>#DIV/0!</v>
      </c>
      <c r="D163" s="9" t="e">
        <f t="shared" si="57"/>
        <v>#DIV/0!</v>
      </c>
      <c r="E163" s="7" t="e">
        <f t="shared" si="55"/>
        <v>#DIV/0!</v>
      </c>
      <c r="F163" t="e">
        <f t="shared" si="56"/>
        <v>#DIV/0!</v>
      </c>
      <c r="G163" t="e">
        <f t="shared" si="41"/>
        <v>#DIV/0!</v>
      </c>
      <c r="H163" t="e">
        <f t="shared" si="44"/>
        <v>#DIV/0!</v>
      </c>
      <c r="I163" t="e">
        <f t="shared" si="42"/>
        <v>#DIV/0!</v>
      </c>
      <c r="J163" t="e">
        <f t="shared" si="45"/>
        <v>#DIV/0!</v>
      </c>
      <c r="K163" t="e">
        <f t="shared" si="46"/>
        <v>#DIV/0!</v>
      </c>
      <c r="L163" s="7" t="e">
        <f t="shared" si="51"/>
        <v>#DIV/0!</v>
      </c>
      <c r="M163" s="7" t="e">
        <f t="shared" si="47"/>
        <v>#DIV/0!</v>
      </c>
      <c r="N163" s="9" t="e">
        <f t="shared" si="52"/>
        <v>#DIV/0!</v>
      </c>
      <c r="O163" t="e">
        <f t="shared" si="58"/>
        <v>#DIV/0!</v>
      </c>
      <c r="P163" s="45" t="e">
        <f t="shared" si="53"/>
        <v>#DIV/0!</v>
      </c>
      <c r="Q163" t="e">
        <f t="shared" si="48"/>
        <v>#DIV/0!</v>
      </c>
      <c r="R163" t="e">
        <f t="shared" si="54"/>
        <v>#DIV/0!</v>
      </c>
      <c r="S163" s="8" t="e">
        <f t="shared" si="43"/>
        <v>#DIV/0!</v>
      </c>
    </row>
    <row r="164" spans="1:19" x14ac:dyDescent="0.25">
      <c r="A164" s="1">
        <v>155</v>
      </c>
      <c r="B164" s="12" t="e">
        <f t="shared" si="49"/>
        <v>#DIV/0!</v>
      </c>
      <c r="C164" s="7" t="e">
        <f t="shared" si="50"/>
        <v>#DIV/0!</v>
      </c>
      <c r="D164" s="9" t="e">
        <f t="shared" si="57"/>
        <v>#DIV/0!</v>
      </c>
      <c r="E164" s="7" t="e">
        <f t="shared" si="55"/>
        <v>#DIV/0!</v>
      </c>
      <c r="F164" t="e">
        <f t="shared" si="56"/>
        <v>#DIV/0!</v>
      </c>
      <c r="G164" t="e">
        <f t="shared" si="41"/>
        <v>#DIV/0!</v>
      </c>
      <c r="H164" t="e">
        <f t="shared" si="44"/>
        <v>#DIV/0!</v>
      </c>
      <c r="I164" t="e">
        <f t="shared" si="42"/>
        <v>#DIV/0!</v>
      </c>
      <c r="J164" t="e">
        <f t="shared" si="45"/>
        <v>#DIV/0!</v>
      </c>
      <c r="K164" t="e">
        <f t="shared" si="46"/>
        <v>#DIV/0!</v>
      </c>
      <c r="L164" s="7" t="e">
        <f t="shared" si="51"/>
        <v>#DIV/0!</v>
      </c>
      <c r="M164" s="7" t="e">
        <f t="shared" si="47"/>
        <v>#DIV/0!</v>
      </c>
      <c r="N164" s="9" t="e">
        <f t="shared" si="52"/>
        <v>#DIV/0!</v>
      </c>
      <c r="O164" t="e">
        <f t="shared" si="58"/>
        <v>#DIV/0!</v>
      </c>
      <c r="P164" s="45" t="e">
        <f t="shared" si="53"/>
        <v>#DIV/0!</v>
      </c>
      <c r="Q164" t="e">
        <f t="shared" si="48"/>
        <v>#DIV/0!</v>
      </c>
      <c r="R164" t="e">
        <f t="shared" si="54"/>
        <v>#DIV/0!</v>
      </c>
      <c r="S164" s="8" t="e">
        <f t="shared" si="43"/>
        <v>#DIV/0!</v>
      </c>
    </row>
    <row r="165" spans="1:19" x14ac:dyDescent="0.25">
      <c r="A165" s="1">
        <v>156</v>
      </c>
      <c r="B165" s="12" t="e">
        <f t="shared" si="49"/>
        <v>#DIV/0!</v>
      </c>
      <c r="C165" s="7" t="e">
        <f t="shared" si="50"/>
        <v>#DIV/0!</v>
      </c>
      <c r="D165" s="9" t="e">
        <f t="shared" si="57"/>
        <v>#DIV/0!</v>
      </c>
      <c r="E165" s="7" t="e">
        <f t="shared" si="55"/>
        <v>#DIV/0!</v>
      </c>
      <c r="F165" t="e">
        <f t="shared" si="56"/>
        <v>#DIV/0!</v>
      </c>
      <c r="G165" t="e">
        <f t="shared" si="41"/>
        <v>#DIV/0!</v>
      </c>
      <c r="H165" t="e">
        <f t="shared" si="44"/>
        <v>#DIV/0!</v>
      </c>
      <c r="I165" t="e">
        <f t="shared" si="42"/>
        <v>#DIV/0!</v>
      </c>
      <c r="J165" t="e">
        <f t="shared" si="45"/>
        <v>#DIV/0!</v>
      </c>
      <c r="K165" t="e">
        <f t="shared" si="46"/>
        <v>#DIV/0!</v>
      </c>
      <c r="L165" s="7" t="e">
        <f t="shared" si="51"/>
        <v>#DIV/0!</v>
      </c>
      <c r="M165" s="7" t="e">
        <f t="shared" si="47"/>
        <v>#DIV/0!</v>
      </c>
      <c r="N165" s="9" t="e">
        <f t="shared" si="52"/>
        <v>#DIV/0!</v>
      </c>
      <c r="O165" t="e">
        <f t="shared" si="58"/>
        <v>#DIV/0!</v>
      </c>
      <c r="P165" s="45" t="e">
        <f t="shared" si="53"/>
        <v>#DIV/0!</v>
      </c>
      <c r="Q165" t="e">
        <f t="shared" si="48"/>
        <v>#DIV/0!</v>
      </c>
      <c r="R165" t="e">
        <f t="shared" si="54"/>
        <v>#DIV/0!</v>
      </c>
      <c r="S165" s="8" t="e">
        <f t="shared" si="43"/>
        <v>#DIV/0!</v>
      </c>
    </row>
    <row r="166" spans="1:19" x14ac:dyDescent="0.25">
      <c r="A166" s="1">
        <v>157</v>
      </c>
      <c r="B166" s="12" t="e">
        <f t="shared" si="49"/>
        <v>#DIV/0!</v>
      </c>
      <c r="C166" s="7" t="e">
        <f t="shared" si="50"/>
        <v>#DIV/0!</v>
      </c>
      <c r="D166" s="9" t="e">
        <f t="shared" si="57"/>
        <v>#DIV/0!</v>
      </c>
      <c r="E166" s="7" t="e">
        <f t="shared" si="55"/>
        <v>#DIV/0!</v>
      </c>
      <c r="F166" t="e">
        <f t="shared" si="56"/>
        <v>#DIV/0!</v>
      </c>
      <c r="G166" t="e">
        <f t="shared" si="41"/>
        <v>#DIV/0!</v>
      </c>
      <c r="H166" t="e">
        <f t="shared" si="44"/>
        <v>#DIV/0!</v>
      </c>
      <c r="I166" t="e">
        <f t="shared" si="42"/>
        <v>#DIV/0!</v>
      </c>
      <c r="J166" t="e">
        <f t="shared" si="45"/>
        <v>#DIV/0!</v>
      </c>
      <c r="K166" t="e">
        <f t="shared" si="46"/>
        <v>#DIV/0!</v>
      </c>
      <c r="L166" s="7" t="e">
        <f t="shared" si="51"/>
        <v>#DIV/0!</v>
      </c>
      <c r="M166" s="7" t="e">
        <f t="shared" si="47"/>
        <v>#DIV/0!</v>
      </c>
      <c r="N166" s="9" t="e">
        <f t="shared" si="52"/>
        <v>#DIV/0!</v>
      </c>
      <c r="O166" t="e">
        <f t="shared" si="58"/>
        <v>#DIV/0!</v>
      </c>
      <c r="P166" s="45" t="e">
        <f t="shared" si="53"/>
        <v>#DIV/0!</v>
      </c>
      <c r="Q166" t="e">
        <f t="shared" si="48"/>
        <v>#DIV/0!</v>
      </c>
      <c r="R166" t="e">
        <f t="shared" si="54"/>
        <v>#DIV/0!</v>
      </c>
      <c r="S166" s="8" t="e">
        <f t="shared" si="43"/>
        <v>#DIV/0!</v>
      </c>
    </row>
    <row r="167" spans="1:19" x14ac:dyDescent="0.25">
      <c r="A167" s="1">
        <v>158</v>
      </c>
      <c r="B167" s="12" t="e">
        <f t="shared" si="49"/>
        <v>#DIV/0!</v>
      </c>
      <c r="C167" s="7" t="e">
        <f t="shared" si="50"/>
        <v>#DIV/0!</v>
      </c>
      <c r="D167" s="9" t="e">
        <f t="shared" si="57"/>
        <v>#DIV/0!</v>
      </c>
      <c r="E167" s="7" t="e">
        <f t="shared" si="55"/>
        <v>#DIV/0!</v>
      </c>
      <c r="F167" t="e">
        <f t="shared" si="56"/>
        <v>#DIV/0!</v>
      </c>
      <c r="G167" t="e">
        <f t="shared" si="41"/>
        <v>#DIV/0!</v>
      </c>
      <c r="H167" t="e">
        <f t="shared" si="44"/>
        <v>#DIV/0!</v>
      </c>
      <c r="I167" t="e">
        <f t="shared" si="42"/>
        <v>#DIV/0!</v>
      </c>
      <c r="J167" t="e">
        <f t="shared" si="45"/>
        <v>#DIV/0!</v>
      </c>
      <c r="K167" t="e">
        <f t="shared" si="46"/>
        <v>#DIV/0!</v>
      </c>
      <c r="L167" s="7" t="e">
        <f t="shared" si="51"/>
        <v>#DIV/0!</v>
      </c>
      <c r="M167" s="7" t="e">
        <f t="shared" si="47"/>
        <v>#DIV/0!</v>
      </c>
      <c r="N167" s="9" t="e">
        <f t="shared" si="52"/>
        <v>#DIV/0!</v>
      </c>
      <c r="O167" t="e">
        <f t="shared" si="58"/>
        <v>#DIV/0!</v>
      </c>
      <c r="P167" s="45" t="e">
        <f t="shared" si="53"/>
        <v>#DIV/0!</v>
      </c>
      <c r="Q167" t="e">
        <f t="shared" si="48"/>
        <v>#DIV/0!</v>
      </c>
      <c r="R167" t="e">
        <f t="shared" si="54"/>
        <v>#DIV/0!</v>
      </c>
      <c r="S167" s="8" t="e">
        <f t="shared" si="43"/>
        <v>#DIV/0!</v>
      </c>
    </row>
    <row r="168" spans="1:19" x14ac:dyDescent="0.25">
      <c r="A168" s="1">
        <v>159</v>
      </c>
      <c r="B168" s="12" t="e">
        <f t="shared" si="49"/>
        <v>#DIV/0!</v>
      </c>
      <c r="C168" s="7" t="e">
        <f t="shared" si="50"/>
        <v>#DIV/0!</v>
      </c>
      <c r="D168" s="9" t="e">
        <f t="shared" si="57"/>
        <v>#DIV/0!</v>
      </c>
      <c r="E168" s="7" t="e">
        <f t="shared" si="55"/>
        <v>#DIV/0!</v>
      </c>
      <c r="F168" t="e">
        <f t="shared" si="56"/>
        <v>#DIV/0!</v>
      </c>
      <c r="G168" t="e">
        <f t="shared" si="41"/>
        <v>#DIV/0!</v>
      </c>
      <c r="H168" t="e">
        <f t="shared" si="44"/>
        <v>#DIV/0!</v>
      </c>
      <c r="I168" t="e">
        <f t="shared" si="42"/>
        <v>#DIV/0!</v>
      </c>
      <c r="J168" t="e">
        <f t="shared" si="45"/>
        <v>#DIV/0!</v>
      </c>
      <c r="K168" t="e">
        <f t="shared" si="46"/>
        <v>#DIV/0!</v>
      </c>
      <c r="L168" s="7" t="e">
        <f t="shared" si="51"/>
        <v>#DIV/0!</v>
      </c>
      <c r="M168" s="7" t="e">
        <f t="shared" si="47"/>
        <v>#DIV/0!</v>
      </c>
      <c r="N168" s="9" t="e">
        <f t="shared" si="52"/>
        <v>#DIV/0!</v>
      </c>
      <c r="O168" t="e">
        <f t="shared" si="58"/>
        <v>#DIV/0!</v>
      </c>
      <c r="P168" s="45" t="e">
        <f t="shared" si="53"/>
        <v>#DIV/0!</v>
      </c>
      <c r="Q168" t="e">
        <f t="shared" si="48"/>
        <v>#DIV/0!</v>
      </c>
      <c r="R168" t="e">
        <f t="shared" si="54"/>
        <v>#DIV/0!</v>
      </c>
      <c r="S168" s="8" t="e">
        <f t="shared" si="43"/>
        <v>#DIV/0!</v>
      </c>
    </row>
    <row r="169" spans="1:19" x14ac:dyDescent="0.25">
      <c r="A169" s="1">
        <v>160</v>
      </c>
      <c r="B169" s="12" t="e">
        <f t="shared" si="49"/>
        <v>#DIV/0!</v>
      </c>
      <c r="C169" s="7" t="e">
        <f t="shared" si="50"/>
        <v>#DIV/0!</v>
      </c>
      <c r="D169" s="9" t="e">
        <f t="shared" si="57"/>
        <v>#DIV/0!</v>
      </c>
      <c r="E169" s="7" t="e">
        <f t="shared" si="55"/>
        <v>#DIV/0!</v>
      </c>
      <c r="F169" t="e">
        <f t="shared" si="56"/>
        <v>#DIV/0!</v>
      </c>
      <c r="G169" t="e">
        <f t="shared" si="41"/>
        <v>#DIV/0!</v>
      </c>
      <c r="H169" t="e">
        <f t="shared" si="44"/>
        <v>#DIV/0!</v>
      </c>
      <c r="I169" t="e">
        <f t="shared" si="42"/>
        <v>#DIV/0!</v>
      </c>
      <c r="J169" t="e">
        <f t="shared" si="45"/>
        <v>#DIV/0!</v>
      </c>
      <c r="K169" t="e">
        <f t="shared" si="46"/>
        <v>#DIV/0!</v>
      </c>
      <c r="L169" s="7" t="e">
        <f t="shared" si="51"/>
        <v>#DIV/0!</v>
      </c>
      <c r="M169" s="7" t="e">
        <f t="shared" si="47"/>
        <v>#DIV/0!</v>
      </c>
      <c r="N169" s="9" t="e">
        <f t="shared" si="52"/>
        <v>#DIV/0!</v>
      </c>
      <c r="O169" t="e">
        <f t="shared" si="58"/>
        <v>#DIV/0!</v>
      </c>
      <c r="P169" s="45" t="e">
        <f t="shared" si="53"/>
        <v>#DIV/0!</v>
      </c>
      <c r="Q169" t="e">
        <f t="shared" si="48"/>
        <v>#DIV/0!</v>
      </c>
      <c r="R169" t="e">
        <f t="shared" si="54"/>
        <v>#DIV/0!</v>
      </c>
      <c r="S169" s="8" t="e">
        <f t="shared" si="43"/>
        <v>#DIV/0!</v>
      </c>
    </row>
    <row r="170" spans="1:19" x14ac:dyDescent="0.25">
      <c r="A170" s="1">
        <v>161</v>
      </c>
      <c r="B170" s="12" t="e">
        <f t="shared" si="49"/>
        <v>#DIV/0!</v>
      </c>
      <c r="C170" s="7" t="e">
        <f t="shared" si="50"/>
        <v>#DIV/0!</v>
      </c>
      <c r="D170" s="9" t="e">
        <f t="shared" si="57"/>
        <v>#DIV/0!</v>
      </c>
      <c r="E170" s="7" t="e">
        <f t="shared" si="55"/>
        <v>#DIV/0!</v>
      </c>
      <c r="F170" t="e">
        <f t="shared" si="56"/>
        <v>#DIV/0!</v>
      </c>
      <c r="G170" t="e">
        <f t="shared" si="41"/>
        <v>#DIV/0!</v>
      </c>
      <c r="H170" t="e">
        <f t="shared" si="44"/>
        <v>#DIV/0!</v>
      </c>
      <c r="I170" t="e">
        <f t="shared" si="42"/>
        <v>#DIV/0!</v>
      </c>
      <c r="J170" t="e">
        <f t="shared" si="45"/>
        <v>#DIV/0!</v>
      </c>
      <c r="K170" t="e">
        <f t="shared" si="46"/>
        <v>#DIV/0!</v>
      </c>
      <c r="L170" s="7" t="e">
        <f t="shared" si="51"/>
        <v>#DIV/0!</v>
      </c>
      <c r="M170" s="7" t="e">
        <f t="shared" si="47"/>
        <v>#DIV/0!</v>
      </c>
      <c r="N170" s="9" t="e">
        <f t="shared" si="52"/>
        <v>#DIV/0!</v>
      </c>
      <c r="O170" t="e">
        <f t="shared" si="58"/>
        <v>#DIV/0!</v>
      </c>
      <c r="P170" s="45" t="e">
        <f t="shared" si="53"/>
        <v>#DIV/0!</v>
      </c>
      <c r="Q170" t="e">
        <f t="shared" si="48"/>
        <v>#DIV/0!</v>
      </c>
      <c r="R170" t="e">
        <f t="shared" si="54"/>
        <v>#DIV/0!</v>
      </c>
      <c r="S170" s="8" t="e">
        <f t="shared" si="43"/>
        <v>#DIV/0!</v>
      </c>
    </row>
    <row r="171" spans="1:19" x14ac:dyDescent="0.25">
      <c r="A171" s="1">
        <v>162</v>
      </c>
      <c r="B171" s="12" t="e">
        <f t="shared" si="49"/>
        <v>#DIV/0!</v>
      </c>
      <c r="C171" s="7" t="e">
        <f t="shared" si="50"/>
        <v>#DIV/0!</v>
      </c>
      <c r="D171" s="9" t="e">
        <f t="shared" si="57"/>
        <v>#DIV/0!</v>
      </c>
      <c r="E171" s="7" t="e">
        <f t="shared" si="55"/>
        <v>#DIV/0!</v>
      </c>
      <c r="F171" t="e">
        <f t="shared" si="56"/>
        <v>#DIV/0!</v>
      </c>
      <c r="G171" t="e">
        <f t="shared" si="41"/>
        <v>#DIV/0!</v>
      </c>
      <c r="H171" t="e">
        <f t="shared" si="44"/>
        <v>#DIV/0!</v>
      </c>
      <c r="I171" t="e">
        <f t="shared" si="42"/>
        <v>#DIV/0!</v>
      </c>
      <c r="J171" t="e">
        <f t="shared" si="45"/>
        <v>#DIV/0!</v>
      </c>
      <c r="K171" t="e">
        <f t="shared" si="46"/>
        <v>#DIV/0!</v>
      </c>
      <c r="L171" s="7" t="e">
        <f t="shared" si="51"/>
        <v>#DIV/0!</v>
      </c>
      <c r="M171" s="7" t="e">
        <f t="shared" si="47"/>
        <v>#DIV/0!</v>
      </c>
      <c r="N171" s="9" t="e">
        <f t="shared" si="52"/>
        <v>#DIV/0!</v>
      </c>
      <c r="O171" t="e">
        <f t="shared" si="58"/>
        <v>#DIV/0!</v>
      </c>
      <c r="P171" s="45" t="e">
        <f t="shared" si="53"/>
        <v>#DIV/0!</v>
      </c>
      <c r="Q171" t="e">
        <f t="shared" si="48"/>
        <v>#DIV/0!</v>
      </c>
      <c r="R171" t="e">
        <f t="shared" si="54"/>
        <v>#DIV/0!</v>
      </c>
      <c r="S171" s="8" t="e">
        <f t="shared" si="43"/>
        <v>#DIV/0!</v>
      </c>
    </row>
    <row r="172" spans="1:19" x14ac:dyDescent="0.25">
      <c r="A172" s="1">
        <v>163</v>
      </c>
      <c r="B172" s="12" t="e">
        <f t="shared" si="49"/>
        <v>#DIV/0!</v>
      </c>
      <c r="C172" s="7" t="e">
        <f t="shared" si="50"/>
        <v>#DIV/0!</v>
      </c>
      <c r="D172" s="9" t="e">
        <f t="shared" si="57"/>
        <v>#DIV/0!</v>
      </c>
      <c r="E172" s="7" t="e">
        <f t="shared" si="55"/>
        <v>#DIV/0!</v>
      </c>
      <c r="F172" t="e">
        <f t="shared" si="56"/>
        <v>#DIV/0!</v>
      </c>
      <c r="G172" t="e">
        <f t="shared" si="41"/>
        <v>#DIV/0!</v>
      </c>
      <c r="H172" t="e">
        <f t="shared" si="44"/>
        <v>#DIV/0!</v>
      </c>
      <c r="I172" t="e">
        <f t="shared" si="42"/>
        <v>#DIV/0!</v>
      </c>
      <c r="J172" t="e">
        <f t="shared" si="45"/>
        <v>#DIV/0!</v>
      </c>
      <c r="K172" t="e">
        <f t="shared" si="46"/>
        <v>#DIV/0!</v>
      </c>
      <c r="L172" s="7" t="e">
        <f t="shared" si="51"/>
        <v>#DIV/0!</v>
      </c>
      <c r="M172" s="7" t="e">
        <f t="shared" si="47"/>
        <v>#DIV/0!</v>
      </c>
      <c r="N172" s="9" t="e">
        <f t="shared" si="52"/>
        <v>#DIV/0!</v>
      </c>
      <c r="O172" t="e">
        <f t="shared" si="58"/>
        <v>#DIV/0!</v>
      </c>
      <c r="P172" s="45" t="e">
        <f t="shared" si="53"/>
        <v>#DIV/0!</v>
      </c>
      <c r="Q172" t="e">
        <f t="shared" si="48"/>
        <v>#DIV/0!</v>
      </c>
      <c r="R172" t="e">
        <f t="shared" si="54"/>
        <v>#DIV/0!</v>
      </c>
      <c r="S172" s="8" t="e">
        <f t="shared" si="43"/>
        <v>#DIV/0!</v>
      </c>
    </row>
    <row r="173" spans="1:19" x14ac:dyDescent="0.25">
      <c r="A173" s="1">
        <v>164</v>
      </c>
      <c r="B173" s="12" t="e">
        <f t="shared" si="49"/>
        <v>#DIV/0!</v>
      </c>
      <c r="C173" s="7" t="e">
        <f t="shared" si="50"/>
        <v>#DIV/0!</v>
      </c>
      <c r="D173" s="9" t="e">
        <f t="shared" si="57"/>
        <v>#DIV/0!</v>
      </c>
      <c r="E173" s="7" t="e">
        <f t="shared" si="55"/>
        <v>#DIV/0!</v>
      </c>
      <c r="F173" t="e">
        <f t="shared" si="56"/>
        <v>#DIV/0!</v>
      </c>
      <c r="G173" t="e">
        <f t="shared" si="41"/>
        <v>#DIV/0!</v>
      </c>
      <c r="H173" t="e">
        <f t="shared" si="44"/>
        <v>#DIV/0!</v>
      </c>
      <c r="I173" t="e">
        <f t="shared" si="42"/>
        <v>#DIV/0!</v>
      </c>
      <c r="J173" t="e">
        <f t="shared" si="45"/>
        <v>#DIV/0!</v>
      </c>
      <c r="K173" t="e">
        <f t="shared" si="46"/>
        <v>#DIV/0!</v>
      </c>
      <c r="L173" s="7" t="e">
        <f t="shared" si="51"/>
        <v>#DIV/0!</v>
      </c>
      <c r="M173" s="7" t="e">
        <f t="shared" si="47"/>
        <v>#DIV/0!</v>
      </c>
      <c r="N173" s="9" t="e">
        <f t="shared" si="52"/>
        <v>#DIV/0!</v>
      </c>
      <c r="O173" t="e">
        <f t="shared" si="58"/>
        <v>#DIV/0!</v>
      </c>
      <c r="P173" s="45" t="e">
        <f t="shared" si="53"/>
        <v>#DIV/0!</v>
      </c>
      <c r="Q173" t="e">
        <f t="shared" si="48"/>
        <v>#DIV/0!</v>
      </c>
      <c r="R173" t="e">
        <f t="shared" si="54"/>
        <v>#DIV/0!</v>
      </c>
      <c r="S173" s="8" t="e">
        <f t="shared" si="43"/>
        <v>#DIV/0!</v>
      </c>
    </row>
    <row r="174" spans="1:19" x14ac:dyDescent="0.25">
      <c r="A174" s="1">
        <v>165</v>
      </c>
      <c r="B174" s="12" t="e">
        <f t="shared" si="49"/>
        <v>#DIV/0!</v>
      </c>
      <c r="C174" s="7" t="e">
        <f t="shared" si="50"/>
        <v>#DIV/0!</v>
      </c>
      <c r="D174" s="9" t="e">
        <f t="shared" si="57"/>
        <v>#DIV/0!</v>
      </c>
      <c r="E174" s="7" t="e">
        <f t="shared" si="55"/>
        <v>#DIV/0!</v>
      </c>
      <c r="F174" t="e">
        <f t="shared" si="56"/>
        <v>#DIV/0!</v>
      </c>
      <c r="G174" t="e">
        <f t="shared" si="41"/>
        <v>#DIV/0!</v>
      </c>
      <c r="H174" t="e">
        <f t="shared" si="44"/>
        <v>#DIV/0!</v>
      </c>
      <c r="I174" t="e">
        <f t="shared" si="42"/>
        <v>#DIV/0!</v>
      </c>
      <c r="J174" t="e">
        <f t="shared" si="45"/>
        <v>#DIV/0!</v>
      </c>
      <c r="K174" t="e">
        <f t="shared" si="46"/>
        <v>#DIV/0!</v>
      </c>
      <c r="L174" s="7" t="e">
        <f t="shared" si="51"/>
        <v>#DIV/0!</v>
      </c>
      <c r="M174" s="7" t="e">
        <f t="shared" si="47"/>
        <v>#DIV/0!</v>
      </c>
      <c r="N174" s="9" t="e">
        <f t="shared" si="52"/>
        <v>#DIV/0!</v>
      </c>
      <c r="O174" t="e">
        <f t="shared" si="58"/>
        <v>#DIV/0!</v>
      </c>
      <c r="P174" s="45" t="e">
        <f t="shared" si="53"/>
        <v>#DIV/0!</v>
      </c>
      <c r="Q174" t="e">
        <f t="shared" si="48"/>
        <v>#DIV/0!</v>
      </c>
      <c r="R174" t="e">
        <f t="shared" si="54"/>
        <v>#DIV/0!</v>
      </c>
      <c r="S174" s="8" t="e">
        <f t="shared" si="43"/>
        <v>#DIV/0!</v>
      </c>
    </row>
    <row r="175" spans="1:19" x14ac:dyDescent="0.25">
      <c r="A175" s="1">
        <v>166</v>
      </c>
      <c r="B175" s="12" t="e">
        <f t="shared" si="49"/>
        <v>#DIV/0!</v>
      </c>
      <c r="C175" s="7" t="e">
        <f t="shared" si="50"/>
        <v>#DIV/0!</v>
      </c>
      <c r="D175" s="9" t="e">
        <f t="shared" si="57"/>
        <v>#DIV/0!</v>
      </c>
      <c r="E175" s="7" t="e">
        <f t="shared" si="55"/>
        <v>#DIV/0!</v>
      </c>
      <c r="F175" t="e">
        <f t="shared" si="56"/>
        <v>#DIV/0!</v>
      </c>
      <c r="G175" t="e">
        <f t="shared" si="41"/>
        <v>#DIV/0!</v>
      </c>
      <c r="H175" t="e">
        <f t="shared" si="44"/>
        <v>#DIV/0!</v>
      </c>
      <c r="I175" t="e">
        <f t="shared" si="42"/>
        <v>#DIV/0!</v>
      </c>
      <c r="J175" t="e">
        <f t="shared" si="45"/>
        <v>#DIV/0!</v>
      </c>
      <c r="K175" t="e">
        <f t="shared" si="46"/>
        <v>#DIV/0!</v>
      </c>
      <c r="L175" s="7" t="e">
        <f t="shared" si="51"/>
        <v>#DIV/0!</v>
      </c>
      <c r="M175" s="7" t="e">
        <f t="shared" si="47"/>
        <v>#DIV/0!</v>
      </c>
      <c r="N175" s="9" t="e">
        <f t="shared" si="52"/>
        <v>#DIV/0!</v>
      </c>
      <c r="O175" t="e">
        <f t="shared" si="58"/>
        <v>#DIV/0!</v>
      </c>
      <c r="P175" s="45" t="e">
        <f t="shared" si="53"/>
        <v>#DIV/0!</v>
      </c>
      <c r="Q175" t="e">
        <f t="shared" si="48"/>
        <v>#DIV/0!</v>
      </c>
      <c r="R175" t="e">
        <f t="shared" si="54"/>
        <v>#DIV/0!</v>
      </c>
      <c r="S175" s="8" t="e">
        <f t="shared" si="43"/>
        <v>#DIV/0!</v>
      </c>
    </row>
    <row r="176" spans="1:19" x14ac:dyDescent="0.25">
      <c r="A176" s="1">
        <v>167</v>
      </c>
      <c r="B176" s="12" t="e">
        <f t="shared" si="49"/>
        <v>#DIV/0!</v>
      </c>
      <c r="C176" s="7" t="e">
        <f t="shared" si="50"/>
        <v>#DIV/0!</v>
      </c>
      <c r="D176" s="9" t="e">
        <f t="shared" si="57"/>
        <v>#DIV/0!</v>
      </c>
      <c r="E176" s="7" t="e">
        <f t="shared" si="55"/>
        <v>#DIV/0!</v>
      </c>
      <c r="F176" t="e">
        <f t="shared" si="56"/>
        <v>#DIV/0!</v>
      </c>
      <c r="G176" t="e">
        <f t="shared" si="41"/>
        <v>#DIV/0!</v>
      </c>
      <c r="H176" t="e">
        <f t="shared" si="44"/>
        <v>#DIV/0!</v>
      </c>
      <c r="I176" t="e">
        <f t="shared" si="42"/>
        <v>#DIV/0!</v>
      </c>
      <c r="J176" t="e">
        <f t="shared" si="45"/>
        <v>#DIV/0!</v>
      </c>
      <c r="K176" t="e">
        <f t="shared" si="46"/>
        <v>#DIV/0!</v>
      </c>
      <c r="L176" s="7" t="e">
        <f t="shared" si="51"/>
        <v>#DIV/0!</v>
      </c>
      <c r="M176" s="7" t="e">
        <f t="shared" si="47"/>
        <v>#DIV/0!</v>
      </c>
      <c r="N176" s="9" t="e">
        <f t="shared" si="52"/>
        <v>#DIV/0!</v>
      </c>
      <c r="O176" t="e">
        <f t="shared" si="58"/>
        <v>#DIV/0!</v>
      </c>
      <c r="P176" s="45" t="e">
        <f t="shared" si="53"/>
        <v>#DIV/0!</v>
      </c>
      <c r="Q176" t="e">
        <f t="shared" si="48"/>
        <v>#DIV/0!</v>
      </c>
      <c r="R176" t="e">
        <f t="shared" si="54"/>
        <v>#DIV/0!</v>
      </c>
      <c r="S176" s="8" t="e">
        <f t="shared" si="43"/>
        <v>#DIV/0!</v>
      </c>
    </row>
    <row r="177" spans="1:19" x14ac:dyDescent="0.25">
      <c r="A177" s="1">
        <v>168</v>
      </c>
      <c r="B177" s="12" t="e">
        <f t="shared" si="49"/>
        <v>#DIV/0!</v>
      </c>
      <c r="C177" s="7" t="e">
        <f t="shared" si="50"/>
        <v>#DIV/0!</v>
      </c>
      <c r="D177" s="9" t="e">
        <f t="shared" si="57"/>
        <v>#DIV/0!</v>
      </c>
      <c r="E177" s="7" t="e">
        <f t="shared" si="55"/>
        <v>#DIV/0!</v>
      </c>
      <c r="F177" t="e">
        <f t="shared" si="56"/>
        <v>#DIV/0!</v>
      </c>
      <c r="G177" t="e">
        <f t="shared" si="41"/>
        <v>#DIV/0!</v>
      </c>
      <c r="H177" t="e">
        <f t="shared" si="44"/>
        <v>#DIV/0!</v>
      </c>
      <c r="I177" t="e">
        <f t="shared" si="42"/>
        <v>#DIV/0!</v>
      </c>
      <c r="J177" t="e">
        <f t="shared" si="45"/>
        <v>#DIV/0!</v>
      </c>
      <c r="K177" t="e">
        <f t="shared" si="46"/>
        <v>#DIV/0!</v>
      </c>
      <c r="L177" s="7" t="e">
        <f t="shared" si="51"/>
        <v>#DIV/0!</v>
      </c>
      <c r="M177" s="7" t="e">
        <f t="shared" si="47"/>
        <v>#DIV/0!</v>
      </c>
      <c r="N177" s="9" t="e">
        <f t="shared" si="52"/>
        <v>#DIV/0!</v>
      </c>
      <c r="O177" t="e">
        <f t="shared" si="58"/>
        <v>#DIV/0!</v>
      </c>
      <c r="P177" s="45" t="e">
        <f t="shared" si="53"/>
        <v>#DIV/0!</v>
      </c>
      <c r="Q177" t="e">
        <f t="shared" si="48"/>
        <v>#DIV/0!</v>
      </c>
      <c r="R177" t="e">
        <f t="shared" si="54"/>
        <v>#DIV/0!</v>
      </c>
      <c r="S177" s="8" t="e">
        <f t="shared" si="43"/>
        <v>#DIV/0!</v>
      </c>
    </row>
    <row r="178" spans="1:19" x14ac:dyDescent="0.25">
      <c r="A178" s="1">
        <v>169</v>
      </c>
      <c r="B178" s="12" t="e">
        <f t="shared" si="49"/>
        <v>#DIV/0!</v>
      </c>
      <c r="C178" s="7" t="e">
        <f t="shared" si="50"/>
        <v>#DIV/0!</v>
      </c>
      <c r="D178" s="9" t="e">
        <f t="shared" si="57"/>
        <v>#DIV/0!</v>
      </c>
      <c r="E178" s="7" t="e">
        <f t="shared" si="55"/>
        <v>#DIV/0!</v>
      </c>
      <c r="F178" t="e">
        <f t="shared" si="56"/>
        <v>#DIV/0!</v>
      </c>
      <c r="G178" t="e">
        <f t="shared" si="41"/>
        <v>#DIV/0!</v>
      </c>
      <c r="H178" t="e">
        <f t="shared" si="44"/>
        <v>#DIV/0!</v>
      </c>
      <c r="I178" t="e">
        <f t="shared" si="42"/>
        <v>#DIV/0!</v>
      </c>
      <c r="J178" t="e">
        <f t="shared" si="45"/>
        <v>#DIV/0!</v>
      </c>
      <c r="K178" t="e">
        <f t="shared" si="46"/>
        <v>#DIV/0!</v>
      </c>
      <c r="L178" s="7" t="e">
        <f t="shared" si="51"/>
        <v>#DIV/0!</v>
      </c>
      <c r="M178" s="7" t="e">
        <f t="shared" si="47"/>
        <v>#DIV/0!</v>
      </c>
      <c r="N178" s="9" t="e">
        <f t="shared" si="52"/>
        <v>#DIV/0!</v>
      </c>
      <c r="O178" t="e">
        <f t="shared" si="58"/>
        <v>#DIV/0!</v>
      </c>
      <c r="P178" s="45" t="e">
        <f t="shared" si="53"/>
        <v>#DIV/0!</v>
      </c>
      <c r="Q178" t="e">
        <f t="shared" si="48"/>
        <v>#DIV/0!</v>
      </c>
      <c r="R178" t="e">
        <f t="shared" si="54"/>
        <v>#DIV/0!</v>
      </c>
      <c r="S178" s="8" t="e">
        <f t="shared" si="43"/>
        <v>#DIV/0!</v>
      </c>
    </row>
    <row r="179" spans="1:19" x14ac:dyDescent="0.25">
      <c r="A179" s="1">
        <v>170</v>
      </c>
      <c r="B179" s="12" t="e">
        <f t="shared" si="49"/>
        <v>#DIV/0!</v>
      </c>
      <c r="C179" s="7" t="e">
        <f t="shared" si="50"/>
        <v>#DIV/0!</v>
      </c>
      <c r="D179" s="9" t="e">
        <f t="shared" si="57"/>
        <v>#DIV/0!</v>
      </c>
      <c r="E179" s="7" t="e">
        <f t="shared" si="55"/>
        <v>#DIV/0!</v>
      </c>
      <c r="F179" t="e">
        <f t="shared" si="56"/>
        <v>#DIV/0!</v>
      </c>
      <c r="G179" t="e">
        <f t="shared" si="41"/>
        <v>#DIV/0!</v>
      </c>
      <c r="H179" t="e">
        <f t="shared" si="44"/>
        <v>#DIV/0!</v>
      </c>
      <c r="I179" t="e">
        <f t="shared" si="42"/>
        <v>#DIV/0!</v>
      </c>
      <c r="J179" t="e">
        <f t="shared" si="45"/>
        <v>#DIV/0!</v>
      </c>
      <c r="K179" t="e">
        <f t="shared" si="46"/>
        <v>#DIV/0!</v>
      </c>
      <c r="L179" s="7" t="e">
        <f t="shared" si="51"/>
        <v>#DIV/0!</v>
      </c>
      <c r="M179" s="7" t="e">
        <f t="shared" si="47"/>
        <v>#DIV/0!</v>
      </c>
      <c r="N179" s="9" t="e">
        <f t="shared" si="52"/>
        <v>#DIV/0!</v>
      </c>
      <c r="O179" t="e">
        <f t="shared" si="58"/>
        <v>#DIV/0!</v>
      </c>
      <c r="P179" s="45" t="e">
        <f t="shared" si="53"/>
        <v>#DIV/0!</v>
      </c>
      <c r="Q179" t="e">
        <f t="shared" si="48"/>
        <v>#DIV/0!</v>
      </c>
      <c r="R179" t="e">
        <f t="shared" si="54"/>
        <v>#DIV/0!</v>
      </c>
      <c r="S179" s="8" t="e">
        <f t="shared" si="43"/>
        <v>#DIV/0!</v>
      </c>
    </row>
    <row r="180" spans="1:19" x14ac:dyDescent="0.25">
      <c r="A180" s="1">
        <v>171</v>
      </c>
      <c r="B180" s="12" t="e">
        <f t="shared" si="49"/>
        <v>#DIV/0!</v>
      </c>
      <c r="C180" s="7" t="e">
        <f t="shared" si="50"/>
        <v>#DIV/0!</v>
      </c>
      <c r="D180" s="9" t="e">
        <f t="shared" si="57"/>
        <v>#DIV/0!</v>
      </c>
      <c r="E180" s="7" t="e">
        <f t="shared" si="55"/>
        <v>#DIV/0!</v>
      </c>
      <c r="F180" t="e">
        <f t="shared" si="56"/>
        <v>#DIV/0!</v>
      </c>
      <c r="G180" t="e">
        <f t="shared" si="41"/>
        <v>#DIV/0!</v>
      </c>
      <c r="H180" t="e">
        <f t="shared" si="44"/>
        <v>#DIV/0!</v>
      </c>
      <c r="I180" t="e">
        <f t="shared" si="42"/>
        <v>#DIV/0!</v>
      </c>
      <c r="J180" t="e">
        <f t="shared" si="45"/>
        <v>#DIV/0!</v>
      </c>
      <c r="K180" t="e">
        <f t="shared" si="46"/>
        <v>#DIV/0!</v>
      </c>
      <c r="L180" s="7" t="e">
        <f t="shared" si="51"/>
        <v>#DIV/0!</v>
      </c>
      <c r="M180" s="7" t="e">
        <f t="shared" si="47"/>
        <v>#DIV/0!</v>
      </c>
      <c r="N180" s="9" t="e">
        <f t="shared" si="52"/>
        <v>#DIV/0!</v>
      </c>
      <c r="O180" t="e">
        <f t="shared" si="58"/>
        <v>#DIV/0!</v>
      </c>
      <c r="P180" s="45" t="e">
        <f t="shared" si="53"/>
        <v>#DIV/0!</v>
      </c>
      <c r="Q180" t="e">
        <f t="shared" si="48"/>
        <v>#DIV/0!</v>
      </c>
      <c r="R180" t="e">
        <f t="shared" si="54"/>
        <v>#DIV/0!</v>
      </c>
      <c r="S180" s="8" t="e">
        <f t="shared" si="43"/>
        <v>#DIV/0!</v>
      </c>
    </row>
    <row r="181" spans="1:19" x14ac:dyDescent="0.25">
      <c r="A181" s="1">
        <v>172</v>
      </c>
      <c r="B181" s="12" t="e">
        <f t="shared" si="49"/>
        <v>#DIV/0!</v>
      </c>
      <c r="C181" s="7" t="e">
        <f t="shared" si="50"/>
        <v>#DIV/0!</v>
      </c>
      <c r="D181" s="9" t="e">
        <f t="shared" si="57"/>
        <v>#DIV/0!</v>
      </c>
      <c r="E181" s="7" t="e">
        <f t="shared" si="55"/>
        <v>#DIV/0!</v>
      </c>
      <c r="F181" t="e">
        <f t="shared" si="56"/>
        <v>#DIV/0!</v>
      </c>
      <c r="G181" t="e">
        <f t="shared" si="41"/>
        <v>#DIV/0!</v>
      </c>
      <c r="H181" t="e">
        <f t="shared" si="44"/>
        <v>#DIV/0!</v>
      </c>
      <c r="I181" t="e">
        <f t="shared" si="42"/>
        <v>#DIV/0!</v>
      </c>
      <c r="J181" t="e">
        <f t="shared" si="45"/>
        <v>#DIV/0!</v>
      </c>
      <c r="K181" t="e">
        <f t="shared" si="46"/>
        <v>#DIV/0!</v>
      </c>
      <c r="L181" s="7" t="e">
        <f t="shared" si="51"/>
        <v>#DIV/0!</v>
      </c>
      <c r="M181" s="7" t="e">
        <f t="shared" si="47"/>
        <v>#DIV/0!</v>
      </c>
      <c r="N181" s="9" t="e">
        <f t="shared" si="52"/>
        <v>#DIV/0!</v>
      </c>
      <c r="O181" t="e">
        <f t="shared" si="58"/>
        <v>#DIV/0!</v>
      </c>
      <c r="P181" s="45" t="e">
        <f t="shared" si="53"/>
        <v>#DIV/0!</v>
      </c>
      <c r="Q181" t="e">
        <f t="shared" si="48"/>
        <v>#DIV/0!</v>
      </c>
      <c r="R181" t="e">
        <f t="shared" si="54"/>
        <v>#DIV/0!</v>
      </c>
      <c r="S181" s="8" t="e">
        <f t="shared" si="43"/>
        <v>#DIV/0!</v>
      </c>
    </row>
    <row r="182" spans="1:19" x14ac:dyDescent="0.25">
      <c r="A182" s="1">
        <v>173</v>
      </c>
      <c r="B182" s="12" t="e">
        <f t="shared" si="49"/>
        <v>#DIV/0!</v>
      </c>
      <c r="C182" s="7" t="e">
        <f t="shared" si="50"/>
        <v>#DIV/0!</v>
      </c>
      <c r="D182" s="9" t="e">
        <f t="shared" si="57"/>
        <v>#DIV/0!</v>
      </c>
      <c r="E182" s="7" t="e">
        <f t="shared" si="55"/>
        <v>#DIV/0!</v>
      </c>
      <c r="F182" t="e">
        <f t="shared" si="56"/>
        <v>#DIV/0!</v>
      </c>
      <c r="G182" t="e">
        <f t="shared" si="41"/>
        <v>#DIV/0!</v>
      </c>
      <c r="H182" t="e">
        <f t="shared" si="44"/>
        <v>#DIV/0!</v>
      </c>
      <c r="I182" t="e">
        <f t="shared" si="42"/>
        <v>#DIV/0!</v>
      </c>
      <c r="J182" t="e">
        <f t="shared" si="45"/>
        <v>#DIV/0!</v>
      </c>
      <c r="K182" t="e">
        <f t="shared" si="46"/>
        <v>#DIV/0!</v>
      </c>
      <c r="L182" s="7" t="e">
        <f t="shared" si="51"/>
        <v>#DIV/0!</v>
      </c>
      <c r="M182" s="7" t="e">
        <f t="shared" si="47"/>
        <v>#DIV/0!</v>
      </c>
      <c r="N182" s="9" t="e">
        <f t="shared" si="52"/>
        <v>#DIV/0!</v>
      </c>
      <c r="O182" t="e">
        <f t="shared" si="58"/>
        <v>#DIV/0!</v>
      </c>
      <c r="P182" s="45" t="e">
        <f t="shared" si="53"/>
        <v>#DIV/0!</v>
      </c>
      <c r="Q182" t="e">
        <f t="shared" si="48"/>
        <v>#DIV/0!</v>
      </c>
      <c r="R182" t="e">
        <f t="shared" si="54"/>
        <v>#DIV/0!</v>
      </c>
      <c r="S182" s="8" t="e">
        <f t="shared" si="43"/>
        <v>#DIV/0!</v>
      </c>
    </row>
    <row r="183" spans="1:19" x14ac:dyDescent="0.25">
      <c r="A183" s="1">
        <v>174</v>
      </c>
      <c r="B183" s="12" t="e">
        <f t="shared" si="49"/>
        <v>#DIV/0!</v>
      </c>
      <c r="C183" s="7" t="e">
        <f t="shared" si="50"/>
        <v>#DIV/0!</v>
      </c>
      <c r="D183" s="9" t="e">
        <f t="shared" si="57"/>
        <v>#DIV/0!</v>
      </c>
      <c r="E183" s="7" t="e">
        <f t="shared" si="55"/>
        <v>#DIV/0!</v>
      </c>
      <c r="F183" t="e">
        <f t="shared" si="56"/>
        <v>#DIV/0!</v>
      </c>
      <c r="G183" t="e">
        <f t="shared" si="41"/>
        <v>#DIV/0!</v>
      </c>
      <c r="H183" t="e">
        <f t="shared" si="44"/>
        <v>#DIV/0!</v>
      </c>
      <c r="I183" t="e">
        <f t="shared" si="42"/>
        <v>#DIV/0!</v>
      </c>
      <c r="J183" t="e">
        <f t="shared" si="45"/>
        <v>#DIV/0!</v>
      </c>
      <c r="K183" t="e">
        <f t="shared" si="46"/>
        <v>#DIV/0!</v>
      </c>
      <c r="L183" s="7" t="e">
        <f t="shared" si="51"/>
        <v>#DIV/0!</v>
      </c>
      <c r="M183" s="7" t="e">
        <f t="shared" si="47"/>
        <v>#DIV/0!</v>
      </c>
      <c r="N183" s="9" t="e">
        <f t="shared" si="52"/>
        <v>#DIV/0!</v>
      </c>
      <c r="O183" t="e">
        <f t="shared" si="58"/>
        <v>#DIV/0!</v>
      </c>
      <c r="P183" s="45" t="e">
        <f t="shared" si="53"/>
        <v>#DIV/0!</v>
      </c>
      <c r="Q183" t="e">
        <f t="shared" si="48"/>
        <v>#DIV/0!</v>
      </c>
      <c r="R183" t="e">
        <f t="shared" si="54"/>
        <v>#DIV/0!</v>
      </c>
      <c r="S183" s="8" t="e">
        <f t="shared" si="43"/>
        <v>#DIV/0!</v>
      </c>
    </row>
    <row r="184" spans="1:19" x14ac:dyDescent="0.25">
      <c r="A184" s="1">
        <v>175</v>
      </c>
      <c r="B184" s="12" t="e">
        <f t="shared" si="49"/>
        <v>#DIV/0!</v>
      </c>
      <c r="C184" s="7" t="e">
        <f t="shared" si="50"/>
        <v>#DIV/0!</v>
      </c>
      <c r="D184" s="9" t="e">
        <f t="shared" si="57"/>
        <v>#DIV/0!</v>
      </c>
      <c r="E184" s="7" t="e">
        <f t="shared" si="55"/>
        <v>#DIV/0!</v>
      </c>
      <c r="F184" t="e">
        <f t="shared" si="56"/>
        <v>#DIV/0!</v>
      </c>
      <c r="G184" t="e">
        <f t="shared" si="41"/>
        <v>#DIV/0!</v>
      </c>
      <c r="H184" t="e">
        <f t="shared" si="44"/>
        <v>#DIV/0!</v>
      </c>
      <c r="I184" t="e">
        <f t="shared" si="42"/>
        <v>#DIV/0!</v>
      </c>
      <c r="J184" t="e">
        <f t="shared" si="45"/>
        <v>#DIV/0!</v>
      </c>
      <c r="K184" t="e">
        <f t="shared" si="46"/>
        <v>#DIV/0!</v>
      </c>
      <c r="L184" s="7" t="e">
        <f t="shared" si="51"/>
        <v>#DIV/0!</v>
      </c>
      <c r="M184" s="7" t="e">
        <f t="shared" si="47"/>
        <v>#DIV/0!</v>
      </c>
      <c r="N184" s="9" t="e">
        <f t="shared" si="52"/>
        <v>#DIV/0!</v>
      </c>
      <c r="O184" t="e">
        <f t="shared" si="58"/>
        <v>#DIV/0!</v>
      </c>
      <c r="P184" s="45" t="e">
        <f t="shared" si="53"/>
        <v>#DIV/0!</v>
      </c>
      <c r="Q184" t="e">
        <f t="shared" si="48"/>
        <v>#DIV/0!</v>
      </c>
      <c r="R184" t="e">
        <f t="shared" si="54"/>
        <v>#DIV/0!</v>
      </c>
      <c r="S184" s="8" t="e">
        <f t="shared" si="43"/>
        <v>#DIV/0!</v>
      </c>
    </row>
    <row r="185" spans="1:19" x14ac:dyDescent="0.25">
      <c r="A185" s="1">
        <v>176</v>
      </c>
      <c r="B185" s="12" t="e">
        <f t="shared" si="49"/>
        <v>#DIV/0!</v>
      </c>
      <c r="C185" s="7" t="e">
        <f t="shared" si="50"/>
        <v>#DIV/0!</v>
      </c>
      <c r="D185" s="9" t="e">
        <f t="shared" si="57"/>
        <v>#DIV/0!</v>
      </c>
      <c r="E185" s="7" t="e">
        <f t="shared" si="55"/>
        <v>#DIV/0!</v>
      </c>
      <c r="F185" t="e">
        <f t="shared" si="56"/>
        <v>#DIV/0!</v>
      </c>
      <c r="G185" t="e">
        <f t="shared" si="41"/>
        <v>#DIV/0!</v>
      </c>
      <c r="H185" t="e">
        <f t="shared" si="44"/>
        <v>#DIV/0!</v>
      </c>
      <c r="I185" t="e">
        <f t="shared" si="42"/>
        <v>#DIV/0!</v>
      </c>
      <c r="J185" t="e">
        <f t="shared" si="45"/>
        <v>#DIV/0!</v>
      </c>
      <c r="K185" t="e">
        <f t="shared" si="46"/>
        <v>#DIV/0!</v>
      </c>
      <c r="L185" s="7" t="e">
        <f t="shared" si="51"/>
        <v>#DIV/0!</v>
      </c>
      <c r="M185" s="7" t="e">
        <f t="shared" si="47"/>
        <v>#DIV/0!</v>
      </c>
      <c r="N185" s="9" t="e">
        <f t="shared" si="52"/>
        <v>#DIV/0!</v>
      </c>
      <c r="O185" t="e">
        <f t="shared" si="58"/>
        <v>#DIV/0!</v>
      </c>
      <c r="P185" s="45" t="e">
        <f t="shared" si="53"/>
        <v>#DIV/0!</v>
      </c>
      <c r="Q185" t="e">
        <f t="shared" si="48"/>
        <v>#DIV/0!</v>
      </c>
      <c r="R185" t="e">
        <f t="shared" si="54"/>
        <v>#DIV/0!</v>
      </c>
      <c r="S185" s="8" t="e">
        <f t="shared" si="43"/>
        <v>#DIV/0!</v>
      </c>
    </row>
    <row r="186" spans="1:19" x14ac:dyDescent="0.25">
      <c r="A186" s="1">
        <v>177</v>
      </c>
      <c r="B186" s="12" t="e">
        <f t="shared" si="49"/>
        <v>#DIV/0!</v>
      </c>
      <c r="C186" s="7" t="e">
        <f t="shared" si="50"/>
        <v>#DIV/0!</v>
      </c>
      <c r="D186" s="9" t="e">
        <f t="shared" si="57"/>
        <v>#DIV/0!</v>
      </c>
      <c r="E186" s="7" t="e">
        <f t="shared" si="55"/>
        <v>#DIV/0!</v>
      </c>
      <c r="F186" t="e">
        <f t="shared" si="56"/>
        <v>#DIV/0!</v>
      </c>
      <c r="G186" t="e">
        <f t="shared" si="41"/>
        <v>#DIV/0!</v>
      </c>
      <c r="H186" t="e">
        <f t="shared" si="44"/>
        <v>#DIV/0!</v>
      </c>
      <c r="I186" t="e">
        <f t="shared" si="42"/>
        <v>#DIV/0!</v>
      </c>
      <c r="J186" t="e">
        <f t="shared" si="45"/>
        <v>#DIV/0!</v>
      </c>
      <c r="K186" t="e">
        <f t="shared" si="46"/>
        <v>#DIV/0!</v>
      </c>
      <c r="L186" s="7" t="e">
        <f t="shared" si="51"/>
        <v>#DIV/0!</v>
      </c>
      <c r="M186" s="7" t="e">
        <f t="shared" si="47"/>
        <v>#DIV/0!</v>
      </c>
      <c r="N186" s="9" t="e">
        <f t="shared" si="52"/>
        <v>#DIV/0!</v>
      </c>
      <c r="O186" t="e">
        <f t="shared" si="58"/>
        <v>#DIV/0!</v>
      </c>
      <c r="P186" s="45" t="e">
        <f t="shared" si="53"/>
        <v>#DIV/0!</v>
      </c>
      <c r="Q186" t="e">
        <f t="shared" si="48"/>
        <v>#DIV/0!</v>
      </c>
      <c r="R186" t="e">
        <f t="shared" si="54"/>
        <v>#DIV/0!</v>
      </c>
      <c r="S186" s="8" t="e">
        <f t="shared" si="43"/>
        <v>#DIV/0!</v>
      </c>
    </row>
    <row r="187" spans="1:19" x14ac:dyDescent="0.25">
      <c r="A187" s="1">
        <v>178</v>
      </c>
      <c r="B187" s="12" t="e">
        <f t="shared" si="49"/>
        <v>#DIV/0!</v>
      </c>
      <c r="C187" s="7" t="e">
        <f t="shared" si="50"/>
        <v>#DIV/0!</v>
      </c>
      <c r="D187" s="9" t="e">
        <f t="shared" si="57"/>
        <v>#DIV/0!</v>
      </c>
      <c r="E187" s="7" t="e">
        <f t="shared" si="55"/>
        <v>#DIV/0!</v>
      </c>
      <c r="F187" t="e">
        <f t="shared" si="56"/>
        <v>#DIV/0!</v>
      </c>
      <c r="G187" t="e">
        <f t="shared" si="41"/>
        <v>#DIV/0!</v>
      </c>
      <c r="H187" t="e">
        <f t="shared" si="44"/>
        <v>#DIV/0!</v>
      </c>
      <c r="I187" t="e">
        <f t="shared" si="42"/>
        <v>#DIV/0!</v>
      </c>
      <c r="J187" t="e">
        <f t="shared" si="45"/>
        <v>#DIV/0!</v>
      </c>
      <c r="K187" t="e">
        <f t="shared" si="46"/>
        <v>#DIV/0!</v>
      </c>
      <c r="L187" s="7" t="e">
        <f t="shared" si="51"/>
        <v>#DIV/0!</v>
      </c>
      <c r="M187" s="7" t="e">
        <f t="shared" si="47"/>
        <v>#DIV/0!</v>
      </c>
      <c r="N187" s="9" t="e">
        <f t="shared" si="52"/>
        <v>#DIV/0!</v>
      </c>
      <c r="O187" t="e">
        <f t="shared" si="58"/>
        <v>#DIV/0!</v>
      </c>
      <c r="P187" s="45" t="e">
        <f t="shared" si="53"/>
        <v>#DIV/0!</v>
      </c>
      <c r="Q187" t="e">
        <f t="shared" si="48"/>
        <v>#DIV/0!</v>
      </c>
      <c r="R187" t="e">
        <f t="shared" si="54"/>
        <v>#DIV/0!</v>
      </c>
      <c r="S187" s="8" t="e">
        <f t="shared" si="43"/>
        <v>#DIV/0!</v>
      </c>
    </row>
    <row r="188" spans="1:19" x14ac:dyDescent="0.25">
      <c r="A188" s="1">
        <v>179</v>
      </c>
      <c r="B188" s="12" t="e">
        <f t="shared" si="49"/>
        <v>#DIV/0!</v>
      </c>
      <c r="C188" s="7" t="e">
        <f t="shared" si="50"/>
        <v>#DIV/0!</v>
      </c>
      <c r="D188" s="9" t="e">
        <f t="shared" si="57"/>
        <v>#DIV/0!</v>
      </c>
      <c r="E188" s="7" t="e">
        <f t="shared" si="55"/>
        <v>#DIV/0!</v>
      </c>
      <c r="F188" t="e">
        <f t="shared" si="56"/>
        <v>#DIV/0!</v>
      </c>
      <c r="G188" t="e">
        <f t="shared" si="41"/>
        <v>#DIV/0!</v>
      </c>
      <c r="H188" t="e">
        <f t="shared" si="44"/>
        <v>#DIV/0!</v>
      </c>
      <c r="I188" t="e">
        <f t="shared" si="42"/>
        <v>#DIV/0!</v>
      </c>
      <c r="J188" t="e">
        <f t="shared" si="45"/>
        <v>#DIV/0!</v>
      </c>
      <c r="K188" t="e">
        <f t="shared" si="46"/>
        <v>#DIV/0!</v>
      </c>
      <c r="L188" s="7" t="e">
        <f t="shared" si="51"/>
        <v>#DIV/0!</v>
      </c>
      <c r="M188" s="7" t="e">
        <f t="shared" si="47"/>
        <v>#DIV/0!</v>
      </c>
      <c r="N188" s="9" t="e">
        <f t="shared" si="52"/>
        <v>#DIV/0!</v>
      </c>
      <c r="O188" t="e">
        <f t="shared" si="58"/>
        <v>#DIV/0!</v>
      </c>
      <c r="P188" s="45" t="e">
        <f t="shared" si="53"/>
        <v>#DIV/0!</v>
      </c>
      <c r="Q188" t="e">
        <f t="shared" si="48"/>
        <v>#DIV/0!</v>
      </c>
      <c r="R188" t="e">
        <f t="shared" si="54"/>
        <v>#DIV/0!</v>
      </c>
      <c r="S188" s="8" t="e">
        <f t="shared" si="43"/>
        <v>#DIV/0!</v>
      </c>
    </row>
    <row r="189" spans="1:19" x14ac:dyDescent="0.25">
      <c r="A189" s="1">
        <v>180</v>
      </c>
      <c r="B189" s="12" t="e">
        <f t="shared" si="49"/>
        <v>#DIV/0!</v>
      </c>
      <c r="C189" s="7" t="e">
        <f t="shared" si="50"/>
        <v>#DIV/0!</v>
      </c>
      <c r="D189" s="9" t="e">
        <f t="shared" si="57"/>
        <v>#DIV/0!</v>
      </c>
      <c r="E189" s="7" t="e">
        <f t="shared" si="55"/>
        <v>#DIV/0!</v>
      </c>
      <c r="F189" t="e">
        <f t="shared" si="56"/>
        <v>#DIV/0!</v>
      </c>
      <c r="G189" t="e">
        <f t="shared" si="41"/>
        <v>#DIV/0!</v>
      </c>
      <c r="H189" t="e">
        <f t="shared" si="44"/>
        <v>#DIV/0!</v>
      </c>
      <c r="I189" t="e">
        <f t="shared" si="42"/>
        <v>#DIV/0!</v>
      </c>
      <c r="J189" t="e">
        <f t="shared" si="45"/>
        <v>#DIV/0!</v>
      </c>
      <c r="K189" t="e">
        <f t="shared" si="46"/>
        <v>#DIV/0!</v>
      </c>
      <c r="L189" s="7" t="e">
        <f t="shared" si="51"/>
        <v>#DIV/0!</v>
      </c>
      <c r="M189" s="7" t="e">
        <f t="shared" si="47"/>
        <v>#DIV/0!</v>
      </c>
      <c r="N189" s="9" t="e">
        <f t="shared" si="52"/>
        <v>#DIV/0!</v>
      </c>
      <c r="O189" t="e">
        <f t="shared" si="58"/>
        <v>#DIV/0!</v>
      </c>
      <c r="P189" s="45" t="e">
        <f t="shared" si="53"/>
        <v>#DIV/0!</v>
      </c>
      <c r="Q189" t="e">
        <f t="shared" si="48"/>
        <v>#DIV/0!</v>
      </c>
      <c r="R189" t="e">
        <f t="shared" si="54"/>
        <v>#DIV/0!</v>
      </c>
      <c r="S189" s="8" t="e">
        <f t="shared" si="43"/>
        <v>#DIV/0!</v>
      </c>
    </row>
    <row r="190" spans="1:19" x14ac:dyDescent="0.25">
      <c r="A190" s="1">
        <v>181</v>
      </c>
      <c r="B190" s="12" t="e">
        <f t="shared" si="49"/>
        <v>#DIV/0!</v>
      </c>
      <c r="C190" s="7" t="e">
        <f t="shared" si="50"/>
        <v>#DIV/0!</v>
      </c>
      <c r="D190" s="9" t="e">
        <f t="shared" si="57"/>
        <v>#DIV/0!</v>
      </c>
      <c r="E190" s="7" t="e">
        <f t="shared" si="55"/>
        <v>#DIV/0!</v>
      </c>
      <c r="F190" t="e">
        <f t="shared" si="56"/>
        <v>#DIV/0!</v>
      </c>
      <c r="G190" t="e">
        <f t="shared" si="41"/>
        <v>#DIV/0!</v>
      </c>
      <c r="H190" t="e">
        <f t="shared" si="44"/>
        <v>#DIV/0!</v>
      </c>
      <c r="I190" t="e">
        <f t="shared" si="42"/>
        <v>#DIV/0!</v>
      </c>
      <c r="J190" t="e">
        <f t="shared" si="45"/>
        <v>#DIV/0!</v>
      </c>
      <c r="K190" t="e">
        <f t="shared" si="46"/>
        <v>#DIV/0!</v>
      </c>
      <c r="L190" s="7" t="e">
        <f t="shared" si="51"/>
        <v>#DIV/0!</v>
      </c>
      <c r="M190" s="7" t="e">
        <f t="shared" si="47"/>
        <v>#DIV/0!</v>
      </c>
      <c r="N190" s="9" t="e">
        <f t="shared" si="52"/>
        <v>#DIV/0!</v>
      </c>
      <c r="O190" t="e">
        <f t="shared" si="58"/>
        <v>#DIV/0!</v>
      </c>
      <c r="P190" s="45" t="e">
        <f t="shared" si="53"/>
        <v>#DIV/0!</v>
      </c>
      <c r="Q190" t="e">
        <f t="shared" si="48"/>
        <v>#DIV/0!</v>
      </c>
      <c r="R190" t="e">
        <f t="shared" si="54"/>
        <v>#DIV/0!</v>
      </c>
      <c r="S190" s="8" t="e">
        <f t="shared" si="43"/>
        <v>#DIV/0!</v>
      </c>
    </row>
    <row r="191" spans="1:19" x14ac:dyDescent="0.25">
      <c r="A191" s="1">
        <v>182</v>
      </c>
      <c r="B191" s="12" t="e">
        <f t="shared" si="49"/>
        <v>#DIV/0!</v>
      </c>
      <c r="C191" s="7" t="e">
        <f t="shared" si="50"/>
        <v>#DIV/0!</v>
      </c>
      <c r="D191" s="9" t="e">
        <f t="shared" si="57"/>
        <v>#DIV/0!</v>
      </c>
      <c r="E191" s="7" t="e">
        <f t="shared" si="55"/>
        <v>#DIV/0!</v>
      </c>
      <c r="F191" t="e">
        <f t="shared" si="56"/>
        <v>#DIV/0!</v>
      </c>
      <c r="G191" t="e">
        <f t="shared" si="41"/>
        <v>#DIV/0!</v>
      </c>
      <c r="H191" t="e">
        <f t="shared" si="44"/>
        <v>#DIV/0!</v>
      </c>
      <c r="I191" t="e">
        <f t="shared" si="42"/>
        <v>#DIV/0!</v>
      </c>
      <c r="J191" t="e">
        <f t="shared" si="45"/>
        <v>#DIV/0!</v>
      </c>
      <c r="K191" t="e">
        <f t="shared" si="46"/>
        <v>#DIV/0!</v>
      </c>
      <c r="L191" s="7" t="e">
        <f t="shared" si="51"/>
        <v>#DIV/0!</v>
      </c>
      <c r="M191" s="7" t="e">
        <f t="shared" si="47"/>
        <v>#DIV/0!</v>
      </c>
      <c r="N191" s="9" t="e">
        <f t="shared" si="52"/>
        <v>#DIV/0!</v>
      </c>
      <c r="O191" t="e">
        <f t="shared" si="58"/>
        <v>#DIV/0!</v>
      </c>
      <c r="P191" s="45" t="e">
        <f t="shared" si="53"/>
        <v>#DIV/0!</v>
      </c>
      <c r="Q191" t="e">
        <f t="shared" si="48"/>
        <v>#DIV/0!</v>
      </c>
      <c r="R191" t="e">
        <f t="shared" si="54"/>
        <v>#DIV/0!</v>
      </c>
      <c r="S191" s="8" t="e">
        <f t="shared" si="43"/>
        <v>#DIV/0!</v>
      </c>
    </row>
    <row r="192" spans="1:19" x14ac:dyDescent="0.25">
      <c r="A192" s="1">
        <v>183</v>
      </c>
      <c r="B192" s="12" t="e">
        <f t="shared" si="49"/>
        <v>#DIV/0!</v>
      </c>
      <c r="C192" s="7" t="e">
        <f t="shared" si="50"/>
        <v>#DIV/0!</v>
      </c>
      <c r="D192" s="9" t="e">
        <f t="shared" si="57"/>
        <v>#DIV/0!</v>
      </c>
      <c r="E192" s="7" t="e">
        <f t="shared" si="55"/>
        <v>#DIV/0!</v>
      </c>
      <c r="F192" t="e">
        <f t="shared" si="56"/>
        <v>#DIV/0!</v>
      </c>
      <c r="G192" t="e">
        <f t="shared" si="41"/>
        <v>#DIV/0!</v>
      </c>
      <c r="H192" t="e">
        <f t="shared" si="44"/>
        <v>#DIV/0!</v>
      </c>
      <c r="I192" t="e">
        <f t="shared" si="42"/>
        <v>#DIV/0!</v>
      </c>
      <c r="J192" t="e">
        <f t="shared" si="45"/>
        <v>#DIV/0!</v>
      </c>
      <c r="K192" t="e">
        <f t="shared" si="46"/>
        <v>#DIV/0!</v>
      </c>
      <c r="L192" s="7" t="e">
        <f t="shared" si="51"/>
        <v>#DIV/0!</v>
      </c>
      <c r="M192" s="7" t="e">
        <f t="shared" si="47"/>
        <v>#DIV/0!</v>
      </c>
      <c r="N192" s="9" t="e">
        <f t="shared" si="52"/>
        <v>#DIV/0!</v>
      </c>
      <c r="O192" t="e">
        <f t="shared" si="58"/>
        <v>#DIV/0!</v>
      </c>
      <c r="P192" s="45" t="e">
        <f t="shared" si="53"/>
        <v>#DIV/0!</v>
      </c>
      <c r="Q192" t="e">
        <f t="shared" si="48"/>
        <v>#DIV/0!</v>
      </c>
      <c r="R192" t="e">
        <f t="shared" si="54"/>
        <v>#DIV/0!</v>
      </c>
      <c r="S192" s="8" t="e">
        <f t="shared" si="43"/>
        <v>#DIV/0!</v>
      </c>
    </row>
    <row r="193" spans="1:19" x14ac:dyDescent="0.25">
      <c r="A193" s="1">
        <v>184</v>
      </c>
      <c r="B193" s="12" t="e">
        <f t="shared" si="49"/>
        <v>#DIV/0!</v>
      </c>
      <c r="C193" s="7" t="e">
        <f t="shared" si="50"/>
        <v>#DIV/0!</v>
      </c>
      <c r="D193" s="9" t="e">
        <f t="shared" si="57"/>
        <v>#DIV/0!</v>
      </c>
      <c r="E193" s="7" t="e">
        <f t="shared" si="55"/>
        <v>#DIV/0!</v>
      </c>
      <c r="F193" t="e">
        <f t="shared" si="56"/>
        <v>#DIV/0!</v>
      </c>
      <c r="G193" t="e">
        <f t="shared" si="41"/>
        <v>#DIV/0!</v>
      </c>
      <c r="H193" t="e">
        <f t="shared" si="44"/>
        <v>#DIV/0!</v>
      </c>
      <c r="I193" t="e">
        <f t="shared" si="42"/>
        <v>#DIV/0!</v>
      </c>
      <c r="J193" t="e">
        <f t="shared" si="45"/>
        <v>#DIV/0!</v>
      </c>
      <c r="K193" t="e">
        <f t="shared" si="46"/>
        <v>#DIV/0!</v>
      </c>
      <c r="L193" s="7" t="e">
        <f t="shared" si="51"/>
        <v>#DIV/0!</v>
      </c>
      <c r="M193" s="7" t="e">
        <f t="shared" si="47"/>
        <v>#DIV/0!</v>
      </c>
      <c r="N193" s="9" t="e">
        <f t="shared" si="52"/>
        <v>#DIV/0!</v>
      </c>
      <c r="O193" t="e">
        <f t="shared" si="58"/>
        <v>#DIV/0!</v>
      </c>
      <c r="P193" s="45" t="e">
        <f t="shared" si="53"/>
        <v>#DIV/0!</v>
      </c>
      <c r="Q193" t="e">
        <f t="shared" si="48"/>
        <v>#DIV/0!</v>
      </c>
      <c r="R193" t="e">
        <f t="shared" si="54"/>
        <v>#DIV/0!</v>
      </c>
      <c r="S193" s="8" t="e">
        <f t="shared" si="43"/>
        <v>#DIV/0!</v>
      </c>
    </row>
    <row r="194" spans="1:19" x14ac:dyDescent="0.25">
      <c r="A194" s="1">
        <v>185</v>
      </c>
      <c r="B194" s="12" t="e">
        <f t="shared" si="49"/>
        <v>#DIV/0!</v>
      </c>
      <c r="C194" s="7" t="e">
        <f t="shared" si="50"/>
        <v>#DIV/0!</v>
      </c>
      <c r="D194" s="9" t="e">
        <f t="shared" si="57"/>
        <v>#DIV/0!</v>
      </c>
      <c r="E194" s="7" t="e">
        <f t="shared" si="55"/>
        <v>#DIV/0!</v>
      </c>
      <c r="F194" t="e">
        <f t="shared" si="56"/>
        <v>#DIV/0!</v>
      </c>
      <c r="G194" t="e">
        <f t="shared" si="41"/>
        <v>#DIV/0!</v>
      </c>
      <c r="H194" t="e">
        <f t="shared" si="44"/>
        <v>#DIV/0!</v>
      </c>
      <c r="I194" t="e">
        <f t="shared" si="42"/>
        <v>#DIV/0!</v>
      </c>
      <c r="J194" t="e">
        <f t="shared" si="45"/>
        <v>#DIV/0!</v>
      </c>
      <c r="K194" t="e">
        <f t="shared" si="46"/>
        <v>#DIV/0!</v>
      </c>
      <c r="L194" s="7" t="e">
        <f t="shared" si="51"/>
        <v>#DIV/0!</v>
      </c>
      <c r="M194" s="7" t="e">
        <f t="shared" si="47"/>
        <v>#DIV/0!</v>
      </c>
      <c r="N194" s="9" t="e">
        <f t="shared" si="52"/>
        <v>#DIV/0!</v>
      </c>
      <c r="O194" t="e">
        <f t="shared" si="58"/>
        <v>#DIV/0!</v>
      </c>
      <c r="P194" s="45" t="e">
        <f t="shared" si="53"/>
        <v>#DIV/0!</v>
      </c>
      <c r="Q194" t="e">
        <f t="shared" si="48"/>
        <v>#DIV/0!</v>
      </c>
      <c r="R194" t="e">
        <f t="shared" si="54"/>
        <v>#DIV/0!</v>
      </c>
      <c r="S194" s="8" t="e">
        <f t="shared" si="43"/>
        <v>#DIV/0!</v>
      </c>
    </row>
    <row r="195" spans="1:19" x14ac:dyDescent="0.25">
      <c r="A195" s="1">
        <v>186</v>
      </c>
      <c r="B195" s="12" t="e">
        <f t="shared" si="49"/>
        <v>#DIV/0!</v>
      </c>
      <c r="C195" s="7" t="e">
        <f t="shared" si="50"/>
        <v>#DIV/0!</v>
      </c>
      <c r="D195" s="9" t="e">
        <f t="shared" si="57"/>
        <v>#DIV/0!</v>
      </c>
      <c r="E195" s="7" t="e">
        <f t="shared" si="55"/>
        <v>#DIV/0!</v>
      </c>
      <c r="F195" t="e">
        <f t="shared" si="56"/>
        <v>#DIV/0!</v>
      </c>
      <c r="G195" t="e">
        <f t="shared" si="41"/>
        <v>#DIV/0!</v>
      </c>
      <c r="H195" t="e">
        <f t="shared" si="44"/>
        <v>#DIV/0!</v>
      </c>
      <c r="I195" t="e">
        <f t="shared" si="42"/>
        <v>#DIV/0!</v>
      </c>
      <c r="J195" t="e">
        <f t="shared" si="45"/>
        <v>#DIV/0!</v>
      </c>
      <c r="K195" t="e">
        <f t="shared" si="46"/>
        <v>#DIV/0!</v>
      </c>
      <c r="L195" s="7" t="e">
        <f t="shared" si="51"/>
        <v>#DIV/0!</v>
      </c>
      <c r="M195" s="7" t="e">
        <f t="shared" si="47"/>
        <v>#DIV/0!</v>
      </c>
      <c r="N195" s="9" t="e">
        <f t="shared" si="52"/>
        <v>#DIV/0!</v>
      </c>
      <c r="O195" t="e">
        <f t="shared" si="58"/>
        <v>#DIV/0!</v>
      </c>
      <c r="P195" s="45" t="e">
        <f t="shared" si="53"/>
        <v>#DIV/0!</v>
      </c>
      <c r="Q195" t="e">
        <f t="shared" si="48"/>
        <v>#DIV/0!</v>
      </c>
      <c r="R195" t="e">
        <f t="shared" si="54"/>
        <v>#DIV/0!</v>
      </c>
      <c r="S195" s="8" t="e">
        <f t="shared" si="43"/>
        <v>#DIV/0!</v>
      </c>
    </row>
    <row r="196" spans="1:19" x14ac:dyDescent="0.25">
      <c r="A196" s="1">
        <v>187</v>
      </c>
      <c r="B196" s="12" t="e">
        <f t="shared" si="49"/>
        <v>#DIV/0!</v>
      </c>
      <c r="C196" s="7" t="e">
        <f t="shared" si="50"/>
        <v>#DIV/0!</v>
      </c>
      <c r="D196" s="9" t="e">
        <f t="shared" si="57"/>
        <v>#DIV/0!</v>
      </c>
      <c r="E196" s="7" t="e">
        <f t="shared" si="55"/>
        <v>#DIV/0!</v>
      </c>
      <c r="F196" t="e">
        <f t="shared" si="56"/>
        <v>#DIV/0!</v>
      </c>
      <c r="G196" t="e">
        <f t="shared" si="41"/>
        <v>#DIV/0!</v>
      </c>
      <c r="H196" t="e">
        <f t="shared" si="44"/>
        <v>#DIV/0!</v>
      </c>
      <c r="I196" t="e">
        <f t="shared" si="42"/>
        <v>#DIV/0!</v>
      </c>
      <c r="J196" t="e">
        <f t="shared" si="45"/>
        <v>#DIV/0!</v>
      </c>
      <c r="K196" t="e">
        <f t="shared" si="46"/>
        <v>#DIV/0!</v>
      </c>
      <c r="L196" s="7" t="e">
        <f t="shared" si="51"/>
        <v>#DIV/0!</v>
      </c>
      <c r="M196" s="7" t="e">
        <f t="shared" si="47"/>
        <v>#DIV/0!</v>
      </c>
      <c r="N196" s="9" t="e">
        <f t="shared" si="52"/>
        <v>#DIV/0!</v>
      </c>
      <c r="O196" t="e">
        <f t="shared" si="58"/>
        <v>#DIV/0!</v>
      </c>
      <c r="P196" s="45" t="e">
        <f t="shared" si="53"/>
        <v>#DIV/0!</v>
      </c>
      <c r="Q196" t="e">
        <f t="shared" si="48"/>
        <v>#DIV/0!</v>
      </c>
      <c r="R196" t="e">
        <f t="shared" si="54"/>
        <v>#DIV/0!</v>
      </c>
      <c r="S196" s="8" t="e">
        <f t="shared" si="43"/>
        <v>#DIV/0!</v>
      </c>
    </row>
    <row r="197" spans="1:19" x14ac:dyDescent="0.25">
      <c r="A197" s="1">
        <v>188</v>
      </c>
      <c r="B197" s="12" t="e">
        <f t="shared" si="49"/>
        <v>#DIV/0!</v>
      </c>
      <c r="C197" s="7" t="e">
        <f t="shared" si="50"/>
        <v>#DIV/0!</v>
      </c>
      <c r="D197" s="9" t="e">
        <f t="shared" si="57"/>
        <v>#DIV/0!</v>
      </c>
      <c r="E197" s="7" t="e">
        <f t="shared" si="55"/>
        <v>#DIV/0!</v>
      </c>
      <c r="F197" t="e">
        <f t="shared" si="56"/>
        <v>#DIV/0!</v>
      </c>
      <c r="G197" t="e">
        <f t="shared" si="41"/>
        <v>#DIV/0!</v>
      </c>
      <c r="H197" t="e">
        <f t="shared" si="44"/>
        <v>#DIV/0!</v>
      </c>
      <c r="I197" t="e">
        <f t="shared" si="42"/>
        <v>#DIV/0!</v>
      </c>
      <c r="J197" t="e">
        <f t="shared" si="45"/>
        <v>#DIV/0!</v>
      </c>
      <c r="K197" t="e">
        <f t="shared" si="46"/>
        <v>#DIV/0!</v>
      </c>
      <c r="L197" s="7" t="e">
        <f t="shared" si="51"/>
        <v>#DIV/0!</v>
      </c>
      <c r="M197" s="7" t="e">
        <f t="shared" si="47"/>
        <v>#DIV/0!</v>
      </c>
      <c r="N197" s="9" t="e">
        <f t="shared" si="52"/>
        <v>#DIV/0!</v>
      </c>
      <c r="O197" t="e">
        <f t="shared" si="58"/>
        <v>#DIV/0!</v>
      </c>
      <c r="P197" s="45" t="e">
        <f t="shared" si="53"/>
        <v>#DIV/0!</v>
      </c>
      <c r="Q197" t="e">
        <f t="shared" si="48"/>
        <v>#DIV/0!</v>
      </c>
      <c r="R197" t="e">
        <f t="shared" si="54"/>
        <v>#DIV/0!</v>
      </c>
      <c r="S197" s="8" t="e">
        <f t="shared" si="43"/>
        <v>#DIV/0!</v>
      </c>
    </row>
    <row r="198" spans="1:19" x14ac:dyDescent="0.25">
      <c r="A198" s="1">
        <v>189</v>
      </c>
      <c r="B198" s="12" t="e">
        <f t="shared" si="49"/>
        <v>#DIV/0!</v>
      </c>
      <c r="C198" s="7" t="e">
        <f t="shared" si="50"/>
        <v>#DIV/0!</v>
      </c>
      <c r="D198" s="9" t="e">
        <f t="shared" si="57"/>
        <v>#DIV/0!</v>
      </c>
      <c r="E198" s="7" t="e">
        <f t="shared" si="55"/>
        <v>#DIV/0!</v>
      </c>
      <c r="F198" t="e">
        <f t="shared" si="56"/>
        <v>#DIV/0!</v>
      </c>
      <c r="G198" t="e">
        <f t="shared" si="41"/>
        <v>#DIV/0!</v>
      </c>
      <c r="H198" t="e">
        <f t="shared" si="44"/>
        <v>#DIV/0!</v>
      </c>
      <c r="I198" t="e">
        <f t="shared" si="42"/>
        <v>#DIV/0!</v>
      </c>
      <c r="J198" t="e">
        <f t="shared" si="45"/>
        <v>#DIV/0!</v>
      </c>
      <c r="K198" t="e">
        <f t="shared" si="46"/>
        <v>#DIV/0!</v>
      </c>
      <c r="L198" s="7" t="e">
        <f t="shared" si="51"/>
        <v>#DIV/0!</v>
      </c>
      <c r="M198" s="7" t="e">
        <f t="shared" si="47"/>
        <v>#DIV/0!</v>
      </c>
      <c r="N198" s="9" t="e">
        <f t="shared" si="52"/>
        <v>#DIV/0!</v>
      </c>
      <c r="O198" t="e">
        <f t="shared" si="58"/>
        <v>#DIV/0!</v>
      </c>
      <c r="P198" s="45" t="e">
        <f t="shared" si="53"/>
        <v>#DIV/0!</v>
      </c>
      <c r="Q198" t="e">
        <f t="shared" si="48"/>
        <v>#DIV/0!</v>
      </c>
      <c r="R198" t="e">
        <f t="shared" si="54"/>
        <v>#DIV/0!</v>
      </c>
      <c r="S198" s="8" t="e">
        <f t="shared" si="43"/>
        <v>#DIV/0!</v>
      </c>
    </row>
    <row r="199" spans="1:19" x14ac:dyDescent="0.25">
      <c r="A199" s="1">
        <v>190</v>
      </c>
      <c r="B199" s="12" t="e">
        <f t="shared" si="49"/>
        <v>#DIV/0!</v>
      </c>
      <c r="C199" s="7" t="e">
        <f t="shared" si="50"/>
        <v>#DIV/0!</v>
      </c>
      <c r="D199" s="9" t="e">
        <f t="shared" si="57"/>
        <v>#DIV/0!</v>
      </c>
      <c r="E199" s="7" t="e">
        <f t="shared" si="55"/>
        <v>#DIV/0!</v>
      </c>
      <c r="F199" t="e">
        <f t="shared" si="56"/>
        <v>#DIV/0!</v>
      </c>
      <c r="G199" t="e">
        <f t="shared" si="41"/>
        <v>#DIV/0!</v>
      </c>
      <c r="H199" t="e">
        <f t="shared" si="44"/>
        <v>#DIV/0!</v>
      </c>
      <c r="I199" t="e">
        <f t="shared" si="42"/>
        <v>#DIV/0!</v>
      </c>
      <c r="J199" t="e">
        <f t="shared" si="45"/>
        <v>#DIV/0!</v>
      </c>
      <c r="K199" t="e">
        <f t="shared" si="46"/>
        <v>#DIV/0!</v>
      </c>
      <c r="L199" s="7" t="e">
        <f t="shared" si="51"/>
        <v>#DIV/0!</v>
      </c>
      <c r="M199" s="7" t="e">
        <f t="shared" si="47"/>
        <v>#DIV/0!</v>
      </c>
      <c r="N199" s="9" t="e">
        <f t="shared" si="52"/>
        <v>#DIV/0!</v>
      </c>
      <c r="O199" t="e">
        <f t="shared" si="58"/>
        <v>#DIV/0!</v>
      </c>
      <c r="P199" s="45" t="e">
        <f t="shared" si="53"/>
        <v>#DIV/0!</v>
      </c>
      <c r="Q199" t="e">
        <f t="shared" si="48"/>
        <v>#DIV/0!</v>
      </c>
      <c r="R199" t="e">
        <f t="shared" si="54"/>
        <v>#DIV/0!</v>
      </c>
      <c r="S199" s="8" t="e">
        <f t="shared" si="43"/>
        <v>#DIV/0!</v>
      </c>
    </row>
    <row r="200" spans="1:19" x14ac:dyDescent="0.25">
      <c r="A200" s="1">
        <v>191</v>
      </c>
      <c r="B200" s="12" t="e">
        <f t="shared" si="49"/>
        <v>#DIV/0!</v>
      </c>
      <c r="C200" s="7" t="e">
        <f t="shared" si="50"/>
        <v>#DIV/0!</v>
      </c>
      <c r="D200" s="9" t="e">
        <f t="shared" si="57"/>
        <v>#DIV/0!</v>
      </c>
      <c r="E200" s="7" t="e">
        <f t="shared" si="55"/>
        <v>#DIV/0!</v>
      </c>
      <c r="F200" t="e">
        <f t="shared" si="56"/>
        <v>#DIV/0!</v>
      </c>
      <c r="G200" t="e">
        <f t="shared" si="41"/>
        <v>#DIV/0!</v>
      </c>
      <c r="H200" t="e">
        <f t="shared" si="44"/>
        <v>#DIV/0!</v>
      </c>
      <c r="I200" t="e">
        <f t="shared" si="42"/>
        <v>#DIV/0!</v>
      </c>
      <c r="J200" t="e">
        <f t="shared" si="45"/>
        <v>#DIV/0!</v>
      </c>
      <c r="K200" t="e">
        <f t="shared" si="46"/>
        <v>#DIV/0!</v>
      </c>
      <c r="L200" s="7" t="e">
        <f t="shared" si="51"/>
        <v>#DIV/0!</v>
      </c>
      <c r="M200" s="7" t="e">
        <f t="shared" si="47"/>
        <v>#DIV/0!</v>
      </c>
      <c r="N200" s="9" t="e">
        <f t="shared" si="52"/>
        <v>#DIV/0!</v>
      </c>
      <c r="O200" t="e">
        <f t="shared" si="58"/>
        <v>#DIV/0!</v>
      </c>
      <c r="P200" s="45" t="e">
        <f t="shared" si="53"/>
        <v>#DIV/0!</v>
      </c>
      <c r="Q200" t="e">
        <f t="shared" si="48"/>
        <v>#DIV/0!</v>
      </c>
      <c r="R200" t="e">
        <f t="shared" si="54"/>
        <v>#DIV/0!</v>
      </c>
      <c r="S200" s="8" t="e">
        <f t="shared" si="43"/>
        <v>#DIV/0!</v>
      </c>
    </row>
    <row r="201" spans="1:19" x14ac:dyDescent="0.25">
      <c r="A201" s="1">
        <v>192</v>
      </c>
      <c r="B201" s="12" t="e">
        <f t="shared" si="49"/>
        <v>#DIV/0!</v>
      </c>
      <c r="C201" s="7" t="e">
        <f t="shared" si="50"/>
        <v>#DIV/0!</v>
      </c>
      <c r="D201" s="9" t="e">
        <f t="shared" si="57"/>
        <v>#DIV/0!</v>
      </c>
      <c r="E201" s="7" t="e">
        <f t="shared" si="55"/>
        <v>#DIV/0!</v>
      </c>
      <c r="F201" t="e">
        <f t="shared" si="56"/>
        <v>#DIV/0!</v>
      </c>
      <c r="G201" t="e">
        <f t="shared" si="41"/>
        <v>#DIV/0!</v>
      </c>
      <c r="H201" t="e">
        <f t="shared" si="44"/>
        <v>#DIV/0!</v>
      </c>
      <c r="I201" t="e">
        <f t="shared" si="42"/>
        <v>#DIV/0!</v>
      </c>
      <c r="J201" t="e">
        <f t="shared" si="45"/>
        <v>#DIV/0!</v>
      </c>
      <c r="K201" t="e">
        <f t="shared" si="46"/>
        <v>#DIV/0!</v>
      </c>
      <c r="L201" s="7" t="e">
        <f t="shared" si="51"/>
        <v>#DIV/0!</v>
      </c>
      <c r="M201" s="7" t="e">
        <f t="shared" si="47"/>
        <v>#DIV/0!</v>
      </c>
      <c r="N201" s="9" t="e">
        <f t="shared" si="52"/>
        <v>#DIV/0!</v>
      </c>
      <c r="O201" t="e">
        <f t="shared" si="58"/>
        <v>#DIV/0!</v>
      </c>
      <c r="P201" s="45" t="e">
        <f t="shared" si="53"/>
        <v>#DIV/0!</v>
      </c>
      <c r="Q201" t="e">
        <f t="shared" si="48"/>
        <v>#DIV/0!</v>
      </c>
      <c r="R201" t="e">
        <f t="shared" si="54"/>
        <v>#DIV/0!</v>
      </c>
      <c r="S201" s="8" t="e">
        <f t="shared" si="43"/>
        <v>#DIV/0!</v>
      </c>
    </row>
    <row r="202" spans="1:19" x14ac:dyDescent="0.25">
      <c r="A202" s="1">
        <v>193</v>
      </c>
      <c r="B202" s="12" t="e">
        <f t="shared" si="49"/>
        <v>#DIV/0!</v>
      </c>
      <c r="C202" s="7" t="e">
        <f t="shared" si="50"/>
        <v>#DIV/0!</v>
      </c>
      <c r="D202" s="9" t="e">
        <f t="shared" si="57"/>
        <v>#DIV/0!</v>
      </c>
      <c r="E202" s="7" t="e">
        <f t="shared" si="55"/>
        <v>#DIV/0!</v>
      </c>
      <c r="F202" t="e">
        <f t="shared" si="56"/>
        <v>#DIV/0!</v>
      </c>
      <c r="G202" t="e">
        <f t="shared" ref="G202:G265" si="59">F202+C202</f>
        <v>#DIV/0!</v>
      </c>
      <c r="H202" t="e">
        <f t="shared" si="44"/>
        <v>#DIV/0!</v>
      </c>
      <c r="I202" t="e">
        <f t="shared" ref="I202:I265" si="60">B202/$C$3</f>
        <v>#DIV/0!</v>
      </c>
      <c r="J202" t="e">
        <f t="shared" si="45"/>
        <v>#DIV/0!</v>
      </c>
      <c r="K202" t="e">
        <f t="shared" si="46"/>
        <v>#DIV/0!</v>
      </c>
      <c r="L202" s="7" t="e">
        <f t="shared" si="51"/>
        <v>#DIV/0!</v>
      </c>
      <c r="M202" s="7" t="e">
        <f t="shared" si="47"/>
        <v>#DIV/0!</v>
      </c>
      <c r="N202" s="9" t="e">
        <f t="shared" si="52"/>
        <v>#DIV/0!</v>
      </c>
      <c r="O202" t="e">
        <f t="shared" si="58"/>
        <v>#DIV/0!</v>
      </c>
      <c r="P202" s="45" t="e">
        <f t="shared" si="53"/>
        <v>#DIV/0!</v>
      </c>
      <c r="Q202" t="e">
        <f t="shared" si="48"/>
        <v>#DIV/0!</v>
      </c>
      <c r="R202" t="e">
        <f t="shared" si="54"/>
        <v>#DIV/0!</v>
      </c>
      <c r="S202" s="8" t="e">
        <f t="shared" ref="S202:S265" si="61">N202*A202</f>
        <v>#DIV/0!</v>
      </c>
    </row>
    <row r="203" spans="1:19" x14ac:dyDescent="0.25">
      <c r="A203" s="1">
        <v>194</v>
      </c>
      <c r="B203" s="12" t="e">
        <f t="shared" si="49"/>
        <v>#DIV/0!</v>
      </c>
      <c r="C203" s="7" t="e">
        <f t="shared" si="50"/>
        <v>#DIV/0!</v>
      </c>
      <c r="D203" s="9" t="e">
        <f t="shared" si="57"/>
        <v>#DIV/0!</v>
      </c>
      <c r="E203" s="7" t="e">
        <f t="shared" si="55"/>
        <v>#DIV/0!</v>
      </c>
      <c r="F203" t="e">
        <f t="shared" si="56"/>
        <v>#DIV/0!</v>
      </c>
      <c r="G203" t="e">
        <f t="shared" si="59"/>
        <v>#DIV/0!</v>
      </c>
      <c r="H203" t="e">
        <f t="shared" ref="H203:H266" si="62">B203/B202</f>
        <v>#DIV/0!</v>
      </c>
      <c r="I203" t="e">
        <f t="shared" si="60"/>
        <v>#DIV/0!</v>
      </c>
      <c r="J203" t="e">
        <f t="shared" ref="J203:J266" si="63">C203 + ($C$1-$F$1) *B202</f>
        <v>#DIV/0!</v>
      </c>
      <c r="K203" t="e">
        <f t="shared" ref="K203:K266" si="64">E203-J203</f>
        <v>#DIV/0!</v>
      </c>
      <c r="L203" s="7" t="e">
        <f t="shared" si="51"/>
        <v>#DIV/0!</v>
      </c>
      <c r="M203" s="7" t="e">
        <f t="shared" ref="M203:M266" si="65">($C$4/12)*L202</f>
        <v>#DIV/0!</v>
      </c>
      <c r="N203" s="9" t="e">
        <f t="shared" si="52"/>
        <v>#DIV/0!</v>
      </c>
      <c r="O203" t="e">
        <f t="shared" si="58"/>
        <v>#DIV/0!</v>
      </c>
      <c r="P203" s="45" t="e">
        <f t="shared" si="53"/>
        <v>#DIV/0!</v>
      </c>
      <c r="Q203" t="e">
        <f t="shared" ref="Q203:Q266" si="66">M203+N203</f>
        <v>#DIV/0!</v>
      </c>
      <c r="R203" t="e">
        <f t="shared" si="54"/>
        <v>#DIV/0!</v>
      </c>
      <c r="S203" s="8" t="e">
        <f t="shared" si="61"/>
        <v>#DIV/0!</v>
      </c>
    </row>
    <row r="204" spans="1:19" x14ac:dyDescent="0.25">
      <c r="A204" s="1">
        <v>195</v>
      </c>
      <c r="B204" s="12" t="e">
        <f t="shared" ref="B204:B267" si="67">L203-C204</f>
        <v>#DIV/0!</v>
      </c>
      <c r="C204" s="7" t="e">
        <f t="shared" ref="C204:C267" si="68">E204-D204</f>
        <v>#DIV/0!</v>
      </c>
      <c r="D204" s="9" t="e">
        <f t="shared" si="57"/>
        <v>#DIV/0!</v>
      </c>
      <c r="E204" s="7" t="e">
        <f t="shared" si="55"/>
        <v>#DIV/0!</v>
      </c>
      <c r="F204" t="e">
        <f t="shared" si="56"/>
        <v>#DIV/0!</v>
      </c>
      <c r="G204" t="e">
        <f t="shared" si="59"/>
        <v>#DIV/0!</v>
      </c>
      <c r="H204" t="e">
        <f t="shared" si="62"/>
        <v>#DIV/0!</v>
      </c>
      <c r="I204" t="e">
        <f t="shared" si="60"/>
        <v>#DIV/0!</v>
      </c>
      <c r="J204" t="e">
        <f t="shared" si="63"/>
        <v>#DIV/0!</v>
      </c>
      <c r="K204" t="e">
        <f t="shared" si="64"/>
        <v>#DIV/0!</v>
      </c>
      <c r="L204" s="7" t="e">
        <f t="shared" ref="L204:L267" si="69">B204*(1-$F$3)</f>
        <v>#DIV/0!</v>
      </c>
      <c r="M204" s="7" t="e">
        <f t="shared" si="65"/>
        <v>#DIV/0!</v>
      </c>
      <c r="N204" s="9" t="e">
        <f t="shared" ref="N204:N267" si="70">L203-L204</f>
        <v>#DIV/0!</v>
      </c>
      <c r="O204" t="e">
        <f t="shared" si="58"/>
        <v>#DIV/0!</v>
      </c>
      <c r="P204" s="45" t="e">
        <f t="shared" ref="P204:P267" si="71">(L203-C204)*$F$3+C204</f>
        <v>#DIV/0!</v>
      </c>
      <c r="Q204" t="e">
        <f t="shared" si="66"/>
        <v>#DIV/0!</v>
      </c>
      <c r="R204" t="e">
        <f t="shared" ref="R204:R267" si="72">Q204/((1+$F$6/12)^(A204-1+$I$3))</f>
        <v>#DIV/0!</v>
      </c>
      <c r="S204" s="8" t="e">
        <f t="shared" si="61"/>
        <v>#DIV/0!</v>
      </c>
    </row>
    <row r="205" spans="1:19" x14ac:dyDescent="0.25">
      <c r="A205" s="1">
        <v>196</v>
      </c>
      <c r="B205" s="12" t="e">
        <f t="shared" si="67"/>
        <v>#DIV/0!</v>
      </c>
      <c r="C205" s="7" t="e">
        <f t="shared" si="68"/>
        <v>#DIV/0!</v>
      </c>
      <c r="D205" s="9" t="e">
        <f t="shared" si="57"/>
        <v>#DIV/0!</v>
      </c>
      <c r="E205" s="7" t="e">
        <f t="shared" ref="E205:E268" si="73">$C$8*L204/(1-(1/(1+$C$8))^($C$7-A204))</f>
        <v>#DIV/0!</v>
      </c>
      <c r="F205" t="e">
        <f t="shared" ref="F205:F268" si="74">B204*$C$1</f>
        <v>#DIV/0!</v>
      </c>
      <c r="G205" t="e">
        <f t="shared" si="59"/>
        <v>#DIV/0!</v>
      </c>
      <c r="H205" t="e">
        <f t="shared" si="62"/>
        <v>#DIV/0!</v>
      </c>
      <c r="I205" t="e">
        <f t="shared" si="60"/>
        <v>#DIV/0!</v>
      </c>
      <c r="J205" t="e">
        <f t="shared" si="63"/>
        <v>#DIV/0!</v>
      </c>
      <c r="K205" t="e">
        <f t="shared" si="64"/>
        <v>#DIV/0!</v>
      </c>
      <c r="L205" s="7" t="e">
        <f t="shared" si="69"/>
        <v>#DIV/0!</v>
      </c>
      <c r="M205" s="7" t="e">
        <f t="shared" si="65"/>
        <v>#DIV/0!</v>
      </c>
      <c r="N205" s="9" t="e">
        <f t="shared" si="70"/>
        <v>#DIV/0!</v>
      </c>
      <c r="O205" t="e">
        <f t="shared" si="58"/>
        <v>#DIV/0!</v>
      </c>
      <c r="P205" s="45" t="e">
        <f t="shared" si="71"/>
        <v>#DIV/0!</v>
      </c>
      <c r="Q205" t="e">
        <f t="shared" si="66"/>
        <v>#DIV/0!</v>
      </c>
      <c r="R205" t="e">
        <f t="shared" si="72"/>
        <v>#DIV/0!</v>
      </c>
      <c r="S205" s="8" t="e">
        <f t="shared" si="61"/>
        <v>#DIV/0!</v>
      </c>
    </row>
    <row r="206" spans="1:19" x14ac:dyDescent="0.25">
      <c r="A206" s="1">
        <v>197</v>
      </c>
      <c r="B206" s="12" t="e">
        <f t="shared" si="67"/>
        <v>#DIV/0!</v>
      </c>
      <c r="C206" s="7" t="e">
        <f t="shared" si="68"/>
        <v>#DIV/0!</v>
      </c>
      <c r="D206" s="9" t="e">
        <f t="shared" si="57"/>
        <v>#DIV/0!</v>
      </c>
      <c r="E206" s="7" t="e">
        <f t="shared" si="73"/>
        <v>#DIV/0!</v>
      </c>
      <c r="F206" t="e">
        <f t="shared" si="74"/>
        <v>#DIV/0!</v>
      </c>
      <c r="G206" t="e">
        <f t="shared" si="59"/>
        <v>#DIV/0!</v>
      </c>
      <c r="H206" t="e">
        <f t="shared" si="62"/>
        <v>#DIV/0!</v>
      </c>
      <c r="I206" t="e">
        <f t="shared" si="60"/>
        <v>#DIV/0!</v>
      </c>
      <c r="J206" t="e">
        <f t="shared" si="63"/>
        <v>#DIV/0!</v>
      </c>
      <c r="K206" t="e">
        <f t="shared" si="64"/>
        <v>#DIV/0!</v>
      </c>
      <c r="L206" s="7" t="e">
        <f t="shared" si="69"/>
        <v>#DIV/0!</v>
      </c>
      <c r="M206" s="7" t="e">
        <f t="shared" si="65"/>
        <v>#DIV/0!</v>
      </c>
      <c r="N206" s="9" t="e">
        <f t="shared" si="70"/>
        <v>#DIV/0!</v>
      </c>
      <c r="O206" t="e">
        <f t="shared" si="58"/>
        <v>#DIV/0!</v>
      </c>
      <c r="P206" s="45" t="e">
        <f t="shared" si="71"/>
        <v>#DIV/0!</v>
      </c>
      <c r="Q206" t="e">
        <f t="shared" si="66"/>
        <v>#DIV/0!</v>
      </c>
      <c r="R206" t="e">
        <f t="shared" si="72"/>
        <v>#DIV/0!</v>
      </c>
      <c r="S206" s="8" t="e">
        <f t="shared" si="61"/>
        <v>#DIV/0!</v>
      </c>
    </row>
    <row r="207" spans="1:19" x14ac:dyDescent="0.25">
      <c r="A207" s="1">
        <v>198</v>
      </c>
      <c r="B207" s="12" t="e">
        <f t="shared" si="67"/>
        <v>#DIV/0!</v>
      </c>
      <c r="C207" s="7" t="e">
        <f t="shared" si="68"/>
        <v>#DIV/0!</v>
      </c>
      <c r="D207" s="9" t="e">
        <f t="shared" si="57"/>
        <v>#DIV/0!</v>
      </c>
      <c r="E207" s="7" t="e">
        <f t="shared" si="73"/>
        <v>#DIV/0!</v>
      </c>
      <c r="F207" t="e">
        <f t="shared" si="74"/>
        <v>#DIV/0!</v>
      </c>
      <c r="G207" t="e">
        <f t="shared" si="59"/>
        <v>#DIV/0!</v>
      </c>
      <c r="H207" t="e">
        <f t="shared" si="62"/>
        <v>#DIV/0!</v>
      </c>
      <c r="I207" t="e">
        <f t="shared" si="60"/>
        <v>#DIV/0!</v>
      </c>
      <c r="J207" t="e">
        <f t="shared" si="63"/>
        <v>#DIV/0!</v>
      </c>
      <c r="K207" t="e">
        <f t="shared" si="64"/>
        <v>#DIV/0!</v>
      </c>
      <c r="L207" s="7" t="e">
        <f t="shared" si="69"/>
        <v>#DIV/0!</v>
      </c>
      <c r="M207" s="7" t="e">
        <f t="shared" si="65"/>
        <v>#DIV/0!</v>
      </c>
      <c r="N207" s="9" t="e">
        <f t="shared" si="70"/>
        <v>#DIV/0!</v>
      </c>
      <c r="O207" t="e">
        <f t="shared" si="58"/>
        <v>#DIV/0!</v>
      </c>
      <c r="P207" s="45" t="e">
        <f t="shared" si="71"/>
        <v>#DIV/0!</v>
      </c>
      <c r="Q207" t="e">
        <f t="shared" si="66"/>
        <v>#DIV/0!</v>
      </c>
      <c r="R207" t="e">
        <f t="shared" si="72"/>
        <v>#DIV/0!</v>
      </c>
      <c r="S207" s="8" t="e">
        <f t="shared" si="61"/>
        <v>#DIV/0!</v>
      </c>
    </row>
    <row r="208" spans="1:19" x14ac:dyDescent="0.25">
      <c r="A208" s="1">
        <v>199</v>
      </c>
      <c r="B208" s="12" t="e">
        <f t="shared" si="67"/>
        <v>#DIV/0!</v>
      </c>
      <c r="C208" s="7" t="e">
        <f t="shared" si="68"/>
        <v>#DIV/0!</v>
      </c>
      <c r="D208" s="9" t="e">
        <f t="shared" ref="D208:D271" si="75">L207*$C$5/12</f>
        <v>#DIV/0!</v>
      </c>
      <c r="E208" s="7" t="e">
        <f t="shared" si="73"/>
        <v>#DIV/0!</v>
      </c>
      <c r="F208" t="e">
        <f t="shared" si="74"/>
        <v>#DIV/0!</v>
      </c>
      <c r="G208" t="e">
        <f t="shared" si="59"/>
        <v>#DIV/0!</v>
      </c>
      <c r="H208" t="e">
        <f t="shared" si="62"/>
        <v>#DIV/0!</v>
      </c>
      <c r="I208" t="e">
        <f t="shared" si="60"/>
        <v>#DIV/0!</v>
      </c>
      <c r="J208" t="e">
        <f t="shared" si="63"/>
        <v>#DIV/0!</v>
      </c>
      <c r="K208" t="e">
        <f t="shared" si="64"/>
        <v>#DIV/0!</v>
      </c>
      <c r="L208" s="7" t="e">
        <f t="shared" si="69"/>
        <v>#DIV/0!</v>
      </c>
      <c r="M208" s="7" t="e">
        <f t="shared" si="65"/>
        <v>#DIV/0!</v>
      </c>
      <c r="N208" s="9" t="e">
        <f t="shared" si="70"/>
        <v>#DIV/0!</v>
      </c>
      <c r="O208" t="e">
        <f t="shared" si="58"/>
        <v>#DIV/0!</v>
      </c>
      <c r="P208" s="45" t="e">
        <f t="shared" si="71"/>
        <v>#DIV/0!</v>
      </c>
      <c r="Q208" t="e">
        <f t="shared" si="66"/>
        <v>#DIV/0!</v>
      </c>
      <c r="R208" t="e">
        <f t="shared" si="72"/>
        <v>#DIV/0!</v>
      </c>
      <c r="S208" s="8" t="e">
        <f t="shared" si="61"/>
        <v>#DIV/0!</v>
      </c>
    </row>
    <row r="209" spans="1:19" x14ac:dyDescent="0.25">
      <c r="A209" s="1">
        <v>200</v>
      </c>
      <c r="B209" s="12" t="e">
        <f t="shared" si="67"/>
        <v>#DIV/0!</v>
      </c>
      <c r="C209" s="7" t="e">
        <f t="shared" si="68"/>
        <v>#DIV/0!</v>
      </c>
      <c r="D209" s="9" t="e">
        <f t="shared" si="75"/>
        <v>#DIV/0!</v>
      </c>
      <c r="E209" s="7" t="e">
        <f t="shared" si="73"/>
        <v>#DIV/0!</v>
      </c>
      <c r="F209" t="e">
        <f t="shared" si="74"/>
        <v>#DIV/0!</v>
      </c>
      <c r="G209" t="e">
        <f t="shared" si="59"/>
        <v>#DIV/0!</v>
      </c>
      <c r="H209" t="e">
        <f t="shared" si="62"/>
        <v>#DIV/0!</v>
      </c>
      <c r="I209" t="e">
        <f t="shared" si="60"/>
        <v>#DIV/0!</v>
      </c>
      <c r="J209" t="e">
        <f t="shared" si="63"/>
        <v>#DIV/0!</v>
      </c>
      <c r="K209" t="e">
        <f t="shared" si="64"/>
        <v>#DIV/0!</v>
      </c>
      <c r="L209" s="7" t="e">
        <f t="shared" si="69"/>
        <v>#DIV/0!</v>
      </c>
      <c r="M209" s="7" t="e">
        <f t="shared" si="65"/>
        <v>#DIV/0!</v>
      </c>
      <c r="N209" s="9" t="e">
        <f t="shared" si="70"/>
        <v>#DIV/0!</v>
      </c>
      <c r="O209" t="e">
        <f t="shared" si="58"/>
        <v>#DIV/0!</v>
      </c>
      <c r="P209" s="45" t="e">
        <f t="shared" si="71"/>
        <v>#DIV/0!</v>
      </c>
      <c r="Q209" t="e">
        <f t="shared" si="66"/>
        <v>#DIV/0!</v>
      </c>
      <c r="R209" t="e">
        <f t="shared" si="72"/>
        <v>#DIV/0!</v>
      </c>
      <c r="S209" s="8" t="e">
        <f t="shared" si="61"/>
        <v>#DIV/0!</v>
      </c>
    </row>
    <row r="210" spans="1:19" x14ac:dyDescent="0.25">
      <c r="A210" s="1">
        <v>201</v>
      </c>
      <c r="B210" s="12" t="e">
        <f t="shared" si="67"/>
        <v>#DIV/0!</v>
      </c>
      <c r="C210" s="7" t="e">
        <f t="shared" si="68"/>
        <v>#DIV/0!</v>
      </c>
      <c r="D210" s="9" t="e">
        <f t="shared" si="75"/>
        <v>#DIV/0!</v>
      </c>
      <c r="E210" s="7" t="e">
        <f t="shared" si="73"/>
        <v>#DIV/0!</v>
      </c>
      <c r="F210" t="e">
        <f t="shared" si="74"/>
        <v>#DIV/0!</v>
      </c>
      <c r="G210" t="e">
        <f t="shared" si="59"/>
        <v>#DIV/0!</v>
      </c>
      <c r="H210" t="e">
        <f t="shared" si="62"/>
        <v>#DIV/0!</v>
      </c>
      <c r="I210" t="e">
        <f t="shared" si="60"/>
        <v>#DIV/0!</v>
      </c>
      <c r="J210" t="e">
        <f t="shared" si="63"/>
        <v>#DIV/0!</v>
      </c>
      <c r="K210" t="e">
        <f t="shared" si="64"/>
        <v>#DIV/0!</v>
      </c>
      <c r="L210" s="7" t="e">
        <f t="shared" si="69"/>
        <v>#DIV/0!</v>
      </c>
      <c r="M210" s="7" t="e">
        <f t="shared" si="65"/>
        <v>#DIV/0!</v>
      </c>
      <c r="N210" s="9" t="e">
        <f t="shared" si="70"/>
        <v>#DIV/0!</v>
      </c>
      <c r="O210" t="e">
        <f t="shared" ref="O210:O273" si="76">C210+(C210-N210) +M210</f>
        <v>#DIV/0!</v>
      </c>
      <c r="P210" s="45" t="e">
        <f t="shared" si="71"/>
        <v>#DIV/0!</v>
      </c>
      <c r="Q210" t="e">
        <f t="shared" si="66"/>
        <v>#DIV/0!</v>
      </c>
      <c r="R210" t="e">
        <f t="shared" si="72"/>
        <v>#DIV/0!</v>
      </c>
      <c r="S210" s="8" t="e">
        <f t="shared" si="61"/>
        <v>#DIV/0!</v>
      </c>
    </row>
    <row r="211" spans="1:19" x14ac:dyDescent="0.25">
      <c r="A211" s="1">
        <v>202</v>
      </c>
      <c r="B211" s="12" t="e">
        <f t="shared" si="67"/>
        <v>#DIV/0!</v>
      </c>
      <c r="C211" s="7" t="e">
        <f t="shared" si="68"/>
        <v>#DIV/0!</v>
      </c>
      <c r="D211" s="9" t="e">
        <f t="shared" si="75"/>
        <v>#DIV/0!</v>
      </c>
      <c r="E211" s="7" t="e">
        <f t="shared" si="73"/>
        <v>#DIV/0!</v>
      </c>
      <c r="F211" t="e">
        <f t="shared" si="74"/>
        <v>#DIV/0!</v>
      </c>
      <c r="G211" t="e">
        <f t="shared" si="59"/>
        <v>#DIV/0!</v>
      </c>
      <c r="H211" t="e">
        <f t="shared" si="62"/>
        <v>#DIV/0!</v>
      </c>
      <c r="I211" t="e">
        <f t="shared" si="60"/>
        <v>#DIV/0!</v>
      </c>
      <c r="J211" t="e">
        <f t="shared" si="63"/>
        <v>#DIV/0!</v>
      </c>
      <c r="K211" t="e">
        <f t="shared" si="64"/>
        <v>#DIV/0!</v>
      </c>
      <c r="L211" s="7" t="e">
        <f t="shared" si="69"/>
        <v>#DIV/0!</v>
      </c>
      <c r="M211" s="7" t="e">
        <f t="shared" si="65"/>
        <v>#DIV/0!</v>
      </c>
      <c r="N211" s="9" t="e">
        <f t="shared" si="70"/>
        <v>#DIV/0!</v>
      </c>
      <c r="O211" t="e">
        <f t="shared" si="76"/>
        <v>#DIV/0!</v>
      </c>
      <c r="P211" s="45" t="e">
        <f t="shared" si="71"/>
        <v>#DIV/0!</v>
      </c>
      <c r="Q211" t="e">
        <f t="shared" si="66"/>
        <v>#DIV/0!</v>
      </c>
      <c r="R211" t="e">
        <f t="shared" si="72"/>
        <v>#DIV/0!</v>
      </c>
      <c r="S211" s="8" t="e">
        <f t="shared" si="61"/>
        <v>#DIV/0!</v>
      </c>
    </row>
    <row r="212" spans="1:19" x14ac:dyDescent="0.25">
      <c r="A212" s="1">
        <v>203</v>
      </c>
      <c r="B212" s="12" t="e">
        <f t="shared" si="67"/>
        <v>#DIV/0!</v>
      </c>
      <c r="C212" s="7" t="e">
        <f t="shared" si="68"/>
        <v>#DIV/0!</v>
      </c>
      <c r="D212" s="9" t="e">
        <f t="shared" si="75"/>
        <v>#DIV/0!</v>
      </c>
      <c r="E212" s="7" t="e">
        <f t="shared" si="73"/>
        <v>#DIV/0!</v>
      </c>
      <c r="F212" t="e">
        <f t="shared" si="74"/>
        <v>#DIV/0!</v>
      </c>
      <c r="G212" t="e">
        <f t="shared" si="59"/>
        <v>#DIV/0!</v>
      </c>
      <c r="H212" t="e">
        <f t="shared" si="62"/>
        <v>#DIV/0!</v>
      </c>
      <c r="I212" t="e">
        <f t="shared" si="60"/>
        <v>#DIV/0!</v>
      </c>
      <c r="J212" t="e">
        <f t="shared" si="63"/>
        <v>#DIV/0!</v>
      </c>
      <c r="K212" t="e">
        <f t="shared" si="64"/>
        <v>#DIV/0!</v>
      </c>
      <c r="L212" s="7" t="e">
        <f t="shared" si="69"/>
        <v>#DIV/0!</v>
      </c>
      <c r="M212" s="7" t="e">
        <f t="shared" si="65"/>
        <v>#DIV/0!</v>
      </c>
      <c r="N212" s="9" t="e">
        <f t="shared" si="70"/>
        <v>#DIV/0!</v>
      </c>
      <c r="O212" t="e">
        <f t="shared" si="76"/>
        <v>#DIV/0!</v>
      </c>
      <c r="P212" s="45" t="e">
        <f t="shared" si="71"/>
        <v>#DIV/0!</v>
      </c>
      <c r="Q212" t="e">
        <f t="shared" si="66"/>
        <v>#DIV/0!</v>
      </c>
      <c r="R212" t="e">
        <f t="shared" si="72"/>
        <v>#DIV/0!</v>
      </c>
      <c r="S212" s="8" t="e">
        <f t="shared" si="61"/>
        <v>#DIV/0!</v>
      </c>
    </row>
    <row r="213" spans="1:19" x14ac:dyDescent="0.25">
      <c r="A213" s="1">
        <v>204</v>
      </c>
      <c r="B213" s="12" t="e">
        <f t="shared" si="67"/>
        <v>#DIV/0!</v>
      </c>
      <c r="C213" s="7" t="e">
        <f t="shared" si="68"/>
        <v>#DIV/0!</v>
      </c>
      <c r="D213" s="9" t="e">
        <f t="shared" si="75"/>
        <v>#DIV/0!</v>
      </c>
      <c r="E213" s="7" t="e">
        <f t="shared" si="73"/>
        <v>#DIV/0!</v>
      </c>
      <c r="F213" t="e">
        <f t="shared" si="74"/>
        <v>#DIV/0!</v>
      </c>
      <c r="G213" t="e">
        <f t="shared" si="59"/>
        <v>#DIV/0!</v>
      </c>
      <c r="H213" t="e">
        <f t="shared" si="62"/>
        <v>#DIV/0!</v>
      </c>
      <c r="I213" t="e">
        <f t="shared" si="60"/>
        <v>#DIV/0!</v>
      </c>
      <c r="J213" t="e">
        <f t="shared" si="63"/>
        <v>#DIV/0!</v>
      </c>
      <c r="K213" t="e">
        <f t="shared" si="64"/>
        <v>#DIV/0!</v>
      </c>
      <c r="L213" s="7" t="e">
        <f t="shared" si="69"/>
        <v>#DIV/0!</v>
      </c>
      <c r="M213" s="7" t="e">
        <f t="shared" si="65"/>
        <v>#DIV/0!</v>
      </c>
      <c r="N213" s="9" t="e">
        <f t="shared" si="70"/>
        <v>#DIV/0!</v>
      </c>
      <c r="O213" t="e">
        <f t="shared" si="76"/>
        <v>#DIV/0!</v>
      </c>
      <c r="P213" s="45" t="e">
        <f t="shared" si="71"/>
        <v>#DIV/0!</v>
      </c>
      <c r="Q213" t="e">
        <f t="shared" si="66"/>
        <v>#DIV/0!</v>
      </c>
      <c r="R213" t="e">
        <f t="shared" si="72"/>
        <v>#DIV/0!</v>
      </c>
      <c r="S213" s="8" t="e">
        <f t="shared" si="61"/>
        <v>#DIV/0!</v>
      </c>
    </row>
    <row r="214" spans="1:19" x14ac:dyDescent="0.25">
      <c r="A214" s="1">
        <v>205</v>
      </c>
      <c r="B214" s="12" t="e">
        <f t="shared" si="67"/>
        <v>#DIV/0!</v>
      </c>
      <c r="C214" s="7" t="e">
        <f t="shared" si="68"/>
        <v>#DIV/0!</v>
      </c>
      <c r="D214" s="9" t="e">
        <f t="shared" si="75"/>
        <v>#DIV/0!</v>
      </c>
      <c r="E214" s="7" t="e">
        <f t="shared" si="73"/>
        <v>#DIV/0!</v>
      </c>
      <c r="F214" t="e">
        <f t="shared" si="74"/>
        <v>#DIV/0!</v>
      </c>
      <c r="G214" t="e">
        <f t="shared" si="59"/>
        <v>#DIV/0!</v>
      </c>
      <c r="H214" t="e">
        <f t="shared" si="62"/>
        <v>#DIV/0!</v>
      </c>
      <c r="I214" t="e">
        <f t="shared" si="60"/>
        <v>#DIV/0!</v>
      </c>
      <c r="J214" t="e">
        <f t="shared" si="63"/>
        <v>#DIV/0!</v>
      </c>
      <c r="K214" t="e">
        <f t="shared" si="64"/>
        <v>#DIV/0!</v>
      </c>
      <c r="L214" s="7" t="e">
        <f t="shared" si="69"/>
        <v>#DIV/0!</v>
      </c>
      <c r="M214" s="7" t="e">
        <f t="shared" si="65"/>
        <v>#DIV/0!</v>
      </c>
      <c r="N214" s="9" t="e">
        <f t="shared" si="70"/>
        <v>#DIV/0!</v>
      </c>
      <c r="O214" t="e">
        <f t="shared" si="76"/>
        <v>#DIV/0!</v>
      </c>
      <c r="P214" s="45" t="e">
        <f t="shared" si="71"/>
        <v>#DIV/0!</v>
      </c>
      <c r="Q214" t="e">
        <f t="shared" si="66"/>
        <v>#DIV/0!</v>
      </c>
      <c r="R214" t="e">
        <f t="shared" si="72"/>
        <v>#DIV/0!</v>
      </c>
      <c r="S214" s="8" t="e">
        <f t="shared" si="61"/>
        <v>#DIV/0!</v>
      </c>
    </row>
    <row r="215" spans="1:19" x14ac:dyDescent="0.25">
      <c r="A215" s="1">
        <v>206</v>
      </c>
      <c r="B215" s="12" t="e">
        <f t="shared" si="67"/>
        <v>#DIV/0!</v>
      </c>
      <c r="C215" s="7" t="e">
        <f t="shared" si="68"/>
        <v>#DIV/0!</v>
      </c>
      <c r="D215" s="9" t="e">
        <f t="shared" si="75"/>
        <v>#DIV/0!</v>
      </c>
      <c r="E215" s="7" t="e">
        <f t="shared" si="73"/>
        <v>#DIV/0!</v>
      </c>
      <c r="F215" t="e">
        <f t="shared" si="74"/>
        <v>#DIV/0!</v>
      </c>
      <c r="G215" t="e">
        <f t="shared" si="59"/>
        <v>#DIV/0!</v>
      </c>
      <c r="H215" t="e">
        <f t="shared" si="62"/>
        <v>#DIV/0!</v>
      </c>
      <c r="I215" t="e">
        <f t="shared" si="60"/>
        <v>#DIV/0!</v>
      </c>
      <c r="J215" t="e">
        <f t="shared" si="63"/>
        <v>#DIV/0!</v>
      </c>
      <c r="K215" t="e">
        <f t="shared" si="64"/>
        <v>#DIV/0!</v>
      </c>
      <c r="L215" s="7" t="e">
        <f t="shared" si="69"/>
        <v>#DIV/0!</v>
      </c>
      <c r="M215" s="7" t="e">
        <f t="shared" si="65"/>
        <v>#DIV/0!</v>
      </c>
      <c r="N215" s="9" t="e">
        <f t="shared" si="70"/>
        <v>#DIV/0!</v>
      </c>
      <c r="O215" t="e">
        <f t="shared" si="76"/>
        <v>#DIV/0!</v>
      </c>
      <c r="P215" s="45" t="e">
        <f t="shared" si="71"/>
        <v>#DIV/0!</v>
      </c>
      <c r="Q215" t="e">
        <f t="shared" si="66"/>
        <v>#DIV/0!</v>
      </c>
      <c r="R215" t="e">
        <f t="shared" si="72"/>
        <v>#DIV/0!</v>
      </c>
      <c r="S215" s="8" t="e">
        <f t="shared" si="61"/>
        <v>#DIV/0!</v>
      </c>
    </row>
    <row r="216" spans="1:19" x14ac:dyDescent="0.25">
      <c r="A216" s="1">
        <v>207</v>
      </c>
      <c r="B216" s="12" t="e">
        <f t="shared" si="67"/>
        <v>#DIV/0!</v>
      </c>
      <c r="C216" s="7" t="e">
        <f t="shared" si="68"/>
        <v>#DIV/0!</v>
      </c>
      <c r="D216" s="9" t="e">
        <f t="shared" si="75"/>
        <v>#DIV/0!</v>
      </c>
      <c r="E216" s="7" t="e">
        <f t="shared" si="73"/>
        <v>#DIV/0!</v>
      </c>
      <c r="F216" t="e">
        <f t="shared" si="74"/>
        <v>#DIV/0!</v>
      </c>
      <c r="G216" t="e">
        <f t="shared" si="59"/>
        <v>#DIV/0!</v>
      </c>
      <c r="H216" t="e">
        <f t="shared" si="62"/>
        <v>#DIV/0!</v>
      </c>
      <c r="I216" t="e">
        <f t="shared" si="60"/>
        <v>#DIV/0!</v>
      </c>
      <c r="J216" t="e">
        <f t="shared" si="63"/>
        <v>#DIV/0!</v>
      </c>
      <c r="K216" t="e">
        <f t="shared" si="64"/>
        <v>#DIV/0!</v>
      </c>
      <c r="L216" s="7" t="e">
        <f t="shared" si="69"/>
        <v>#DIV/0!</v>
      </c>
      <c r="M216" s="7" t="e">
        <f t="shared" si="65"/>
        <v>#DIV/0!</v>
      </c>
      <c r="N216" s="9" t="e">
        <f t="shared" si="70"/>
        <v>#DIV/0!</v>
      </c>
      <c r="O216" t="e">
        <f t="shared" si="76"/>
        <v>#DIV/0!</v>
      </c>
      <c r="P216" s="45" t="e">
        <f t="shared" si="71"/>
        <v>#DIV/0!</v>
      </c>
      <c r="Q216" t="e">
        <f t="shared" si="66"/>
        <v>#DIV/0!</v>
      </c>
      <c r="R216" t="e">
        <f t="shared" si="72"/>
        <v>#DIV/0!</v>
      </c>
      <c r="S216" s="8" t="e">
        <f t="shared" si="61"/>
        <v>#DIV/0!</v>
      </c>
    </row>
    <row r="217" spans="1:19" x14ac:dyDescent="0.25">
      <c r="A217" s="1">
        <v>208</v>
      </c>
      <c r="B217" s="12" t="e">
        <f t="shared" si="67"/>
        <v>#DIV/0!</v>
      </c>
      <c r="C217" s="7" t="e">
        <f t="shared" si="68"/>
        <v>#DIV/0!</v>
      </c>
      <c r="D217" s="9" t="e">
        <f t="shared" si="75"/>
        <v>#DIV/0!</v>
      </c>
      <c r="E217" s="7" t="e">
        <f t="shared" si="73"/>
        <v>#DIV/0!</v>
      </c>
      <c r="F217" t="e">
        <f t="shared" si="74"/>
        <v>#DIV/0!</v>
      </c>
      <c r="G217" t="e">
        <f t="shared" si="59"/>
        <v>#DIV/0!</v>
      </c>
      <c r="H217" t="e">
        <f t="shared" si="62"/>
        <v>#DIV/0!</v>
      </c>
      <c r="I217" t="e">
        <f t="shared" si="60"/>
        <v>#DIV/0!</v>
      </c>
      <c r="J217" t="e">
        <f t="shared" si="63"/>
        <v>#DIV/0!</v>
      </c>
      <c r="K217" t="e">
        <f t="shared" si="64"/>
        <v>#DIV/0!</v>
      </c>
      <c r="L217" s="7" t="e">
        <f t="shared" si="69"/>
        <v>#DIV/0!</v>
      </c>
      <c r="M217" s="7" t="e">
        <f t="shared" si="65"/>
        <v>#DIV/0!</v>
      </c>
      <c r="N217" s="9" t="e">
        <f t="shared" si="70"/>
        <v>#DIV/0!</v>
      </c>
      <c r="O217" t="e">
        <f t="shared" si="76"/>
        <v>#DIV/0!</v>
      </c>
      <c r="P217" s="45" t="e">
        <f t="shared" si="71"/>
        <v>#DIV/0!</v>
      </c>
      <c r="Q217" t="e">
        <f t="shared" si="66"/>
        <v>#DIV/0!</v>
      </c>
      <c r="R217" t="e">
        <f t="shared" si="72"/>
        <v>#DIV/0!</v>
      </c>
      <c r="S217" s="8" t="e">
        <f t="shared" si="61"/>
        <v>#DIV/0!</v>
      </c>
    </row>
    <row r="218" spans="1:19" x14ac:dyDescent="0.25">
      <c r="A218" s="1">
        <v>209</v>
      </c>
      <c r="B218" s="12" t="e">
        <f t="shared" si="67"/>
        <v>#DIV/0!</v>
      </c>
      <c r="C218" s="7" t="e">
        <f t="shared" si="68"/>
        <v>#DIV/0!</v>
      </c>
      <c r="D218" s="9" t="e">
        <f t="shared" si="75"/>
        <v>#DIV/0!</v>
      </c>
      <c r="E218" s="7" t="e">
        <f t="shared" si="73"/>
        <v>#DIV/0!</v>
      </c>
      <c r="F218" t="e">
        <f t="shared" si="74"/>
        <v>#DIV/0!</v>
      </c>
      <c r="G218" t="e">
        <f t="shared" si="59"/>
        <v>#DIV/0!</v>
      </c>
      <c r="H218" t="e">
        <f t="shared" si="62"/>
        <v>#DIV/0!</v>
      </c>
      <c r="I218" t="e">
        <f t="shared" si="60"/>
        <v>#DIV/0!</v>
      </c>
      <c r="J218" t="e">
        <f t="shared" si="63"/>
        <v>#DIV/0!</v>
      </c>
      <c r="K218" t="e">
        <f t="shared" si="64"/>
        <v>#DIV/0!</v>
      </c>
      <c r="L218" s="7" t="e">
        <f t="shared" si="69"/>
        <v>#DIV/0!</v>
      </c>
      <c r="M218" s="7" t="e">
        <f t="shared" si="65"/>
        <v>#DIV/0!</v>
      </c>
      <c r="N218" s="9" t="e">
        <f t="shared" si="70"/>
        <v>#DIV/0!</v>
      </c>
      <c r="O218" t="e">
        <f t="shared" si="76"/>
        <v>#DIV/0!</v>
      </c>
      <c r="P218" s="45" t="e">
        <f t="shared" si="71"/>
        <v>#DIV/0!</v>
      </c>
      <c r="Q218" t="e">
        <f t="shared" si="66"/>
        <v>#DIV/0!</v>
      </c>
      <c r="R218" t="e">
        <f t="shared" si="72"/>
        <v>#DIV/0!</v>
      </c>
      <c r="S218" s="8" t="e">
        <f t="shared" si="61"/>
        <v>#DIV/0!</v>
      </c>
    </row>
    <row r="219" spans="1:19" x14ac:dyDescent="0.25">
      <c r="A219" s="1">
        <v>210</v>
      </c>
      <c r="B219" s="12" t="e">
        <f t="shared" si="67"/>
        <v>#DIV/0!</v>
      </c>
      <c r="C219" s="7" t="e">
        <f t="shared" si="68"/>
        <v>#DIV/0!</v>
      </c>
      <c r="D219" s="9" t="e">
        <f t="shared" si="75"/>
        <v>#DIV/0!</v>
      </c>
      <c r="E219" s="7" t="e">
        <f t="shared" si="73"/>
        <v>#DIV/0!</v>
      </c>
      <c r="F219" t="e">
        <f t="shared" si="74"/>
        <v>#DIV/0!</v>
      </c>
      <c r="G219" t="e">
        <f t="shared" si="59"/>
        <v>#DIV/0!</v>
      </c>
      <c r="H219" t="e">
        <f t="shared" si="62"/>
        <v>#DIV/0!</v>
      </c>
      <c r="I219" t="e">
        <f t="shared" si="60"/>
        <v>#DIV/0!</v>
      </c>
      <c r="J219" t="e">
        <f t="shared" si="63"/>
        <v>#DIV/0!</v>
      </c>
      <c r="K219" t="e">
        <f t="shared" si="64"/>
        <v>#DIV/0!</v>
      </c>
      <c r="L219" s="7" t="e">
        <f t="shared" si="69"/>
        <v>#DIV/0!</v>
      </c>
      <c r="M219" s="7" t="e">
        <f t="shared" si="65"/>
        <v>#DIV/0!</v>
      </c>
      <c r="N219" s="9" t="e">
        <f t="shared" si="70"/>
        <v>#DIV/0!</v>
      </c>
      <c r="O219" t="e">
        <f t="shared" si="76"/>
        <v>#DIV/0!</v>
      </c>
      <c r="P219" s="45" t="e">
        <f t="shared" si="71"/>
        <v>#DIV/0!</v>
      </c>
      <c r="Q219" t="e">
        <f t="shared" si="66"/>
        <v>#DIV/0!</v>
      </c>
      <c r="R219" t="e">
        <f t="shared" si="72"/>
        <v>#DIV/0!</v>
      </c>
      <c r="S219" s="8" t="e">
        <f t="shared" si="61"/>
        <v>#DIV/0!</v>
      </c>
    </row>
    <row r="220" spans="1:19" x14ac:dyDescent="0.25">
      <c r="A220" s="1">
        <v>211</v>
      </c>
      <c r="B220" s="12" t="e">
        <f t="shared" si="67"/>
        <v>#DIV/0!</v>
      </c>
      <c r="C220" s="7" t="e">
        <f t="shared" si="68"/>
        <v>#DIV/0!</v>
      </c>
      <c r="D220" s="9" t="e">
        <f t="shared" si="75"/>
        <v>#DIV/0!</v>
      </c>
      <c r="E220" s="7" t="e">
        <f t="shared" si="73"/>
        <v>#DIV/0!</v>
      </c>
      <c r="F220" t="e">
        <f t="shared" si="74"/>
        <v>#DIV/0!</v>
      </c>
      <c r="G220" t="e">
        <f t="shared" si="59"/>
        <v>#DIV/0!</v>
      </c>
      <c r="H220" t="e">
        <f t="shared" si="62"/>
        <v>#DIV/0!</v>
      </c>
      <c r="I220" t="e">
        <f t="shared" si="60"/>
        <v>#DIV/0!</v>
      </c>
      <c r="J220" t="e">
        <f t="shared" si="63"/>
        <v>#DIV/0!</v>
      </c>
      <c r="K220" t="e">
        <f t="shared" si="64"/>
        <v>#DIV/0!</v>
      </c>
      <c r="L220" s="7" t="e">
        <f t="shared" si="69"/>
        <v>#DIV/0!</v>
      </c>
      <c r="M220" s="7" t="e">
        <f t="shared" si="65"/>
        <v>#DIV/0!</v>
      </c>
      <c r="N220" s="9" t="e">
        <f t="shared" si="70"/>
        <v>#DIV/0!</v>
      </c>
      <c r="O220" t="e">
        <f t="shared" si="76"/>
        <v>#DIV/0!</v>
      </c>
      <c r="P220" s="45" t="e">
        <f t="shared" si="71"/>
        <v>#DIV/0!</v>
      </c>
      <c r="Q220" t="e">
        <f t="shared" si="66"/>
        <v>#DIV/0!</v>
      </c>
      <c r="R220" t="e">
        <f t="shared" si="72"/>
        <v>#DIV/0!</v>
      </c>
      <c r="S220" s="8" t="e">
        <f t="shared" si="61"/>
        <v>#DIV/0!</v>
      </c>
    </row>
    <row r="221" spans="1:19" x14ac:dyDescent="0.25">
      <c r="A221" s="1">
        <v>212</v>
      </c>
      <c r="B221" s="12" t="e">
        <f t="shared" si="67"/>
        <v>#DIV/0!</v>
      </c>
      <c r="C221" s="7" t="e">
        <f t="shared" si="68"/>
        <v>#DIV/0!</v>
      </c>
      <c r="D221" s="9" t="e">
        <f t="shared" si="75"/>
        <v>#DIV/0!</v>
      </c>
      <c r="E221" s="7" t="e">
        <f t="shared" si="73"/>
        <v>#DIV/0!</v>
      </c>
      <c r="F221" t="e">
        <f t="shared" si="74"/>
        <v>#DIV/0!</v>
      </c>
      <c r="G221" t="e">
        <f t="shared" si="59"/>
        <v>#DIV/0!</v>
      </c>
      <c r="H221" t="e">
        <f t="shared" si="62"/>
        <v>#DIV/0!</v>
      </c>
      <c r="I221" t="e">
        <f t="shared" si="60"/>
        <v>#DIV/0!</v>
      </c>
      <c r="J221" t="e">
        <f t="shared" si="63"/>
        <v>#DIV/0!</v>
      </c>
      <c r="K221" t="e">
        <f t="shared" si="64"/>
        <v>#DIV/0!</v>
      </c>
      <c r="L221" s="7" t="e">
        <f t="shared" si="69"/>
        <v>#DIV/0!</v>
      </c>
      <c r="M221" s="7" t="e">
        <f t="shared" si="65"/>
        <v>#DIV/0!</v>
      </c>
      <c r="N221" s="9" t="e">
        <f t="shared" si="70"/>
        <v>#DIV/0!</v>
      </c>
      <c r="O221" t="e">
        <f t="shared" si="76"/>
        <v>#DIV/0!</v>
      </c>
      <c r="P221" s="45" t="e">
        <f t="shared" si="71"/>
        <v>#DIV/0!</v>
      </c>
      <c r="Q221" t="e">
        <f t="shared" si="66"/>
        <v>#DIV/0!</v>
      </c>
      <c r="R221" t="e">
        <f t="shared" si="72"/>
        <v>#DIV/0!</v>
      </c>
      <c r="S221" s="8" t="e">
        <f t="shared" si="61"/>
        <v>#DIV/0!</v>
      </c>
    </row>
    <row r="222" spans="1:19" x14ac:dyDescent="0.25">
      <c r="A222" s="1">
        <v>213</v>
      </c>
      <c r="B222" s="12" t="e">
        <f t="shared" si="67"/>
        <v>#DIV/0!</v>
      </c>
      <c r="C222" s="7" t="e">
        <f t="shared" si="68"/>
        <v>#DIV/0!</v>
      </c>
      <c r="D222" s="9" t="e">
        <f t="shared" si="75"/>
        <v>#DIV/0!</v>
      </c>
      <c r="E222" s="7" t="e">
        <f t="shared" si="73"/>
        <v>#DIV/0!</v>
      </c>
      <c r="F222" t="e">
        <f t="shared" si="74"/>
        <v>#DIV/0!</v>
      </c>
      <c r="G222" t="e">
        <f t="shared" si="59"/>
        <v>#DIV/0!</v>
      </c>
      <c r="H222" t="e">
        <f t="shared" si="62"/>
        <v>#DIV/0!</v>
      </c>
      <c r="I222" t="e">
        <f t="shared" si="60"/>
        <v>#DIV/0!</v>
      </c>
      <c r="J222" t="e">
        <f t="shared" si="63"/>
        <v>#DIV/0!</v>
      </c>
      <c r="K222" t="e">
        <f t="shared" si="64"/>
        <v>#DIV/0!</v>
      </c>
      <c r="L222" s="7" t="e">
        <f t="shared" si="69"/>
        <v>#DIV/0!</v>
      </c>
      <c r="M222" s="7" t="e">
        <f t="shared" si="65"/>
        <v>#DIV/0!</v>
      </c>
      <c r="N222" s="9" t="e">
        <f t="shared" si="70"/>
        <v>#DIV/0!</v>
      </c>
      <c r="O222" t="e">
        <f t="shared" si="76"/>
        <v>#DIV/0!</v>
      </c>
      <c r="P222" s="45" t="e">
        <f t="shared" si="71"/>
        <v>#DIV/0!</v>
      </c>
      <c r="Q222" t="e">
        <f t="shared" si="66"/>
        <v>#DIV/0!</v>
      </c>
      <c r="R222" t="e">
        <f t="shared" si="72"/>
        <v>#DIV/0!</v>
      </c>
      <c r="S222" s="8" t="e">
        <f t="shared" si="61"/>
        <v>#DIV/0!</v>
      </c>
    </row>
    <row r="223" spans="1:19" x14ac:dyDescent="0.25">
      <c r="A223" s="1">
        <v>214</v>
      </c>
      <c r="B223" s="12" t="e">
        <f t="shared" si="67"/>
        <v>#DIV/0!</v>
      </c>
      <c r="C223" s="7" t="e">
        <f t="shared" si="68"/>
        <v>#DIV/0!</v>
      </c>
      <c r="D223" s="9" t="e">
        <f t="shared" si="75"/>
        <v>#DIV/0!</v>
      </c>
      <c r="E223" s="7" t="e">
        <f t="shared" si="73"/>
        <v>#DIV/0!</v>
      </c>
      <c r="F223" t="e">
        <f t="shared" si="74"/>
        <v>#DIV/0!</v>
      </c>
      <c r="G223" t="e">
        <f t="shared" si="59"/>
        <v>#DIV/0!</v>
      </c>
      <c r="H223" t="e">
        <f t="shared" si="62"/>
        <v>#DIV/0!</v>
      </c>
      <c r="I223" t="e">
        <f t="shared" si="60"/>
        <v>#DIV/0!</v>
      </c>
      <c r="J223" t="e">
        <f t="shared" si="63"/>
        <v>#DIV/0!</v>
      </c>
      <c r="K223" t="e">
        <f t="shared" si="64"/>
        <v>#DIV/0!</v>
      </c>
      <c r="L223" s="7" t="e">
        <f t="shared" si="69"/>
        <v>#DIV/0!</v>
      </c>
      <c r="M223" s="7" t="e">
        <f t="shared" si="65"/>
        <v>#DIV/0!</v>
      </c>
      <c r="N223" s="9" t="e">
        <f t="shared" si="70"/>
        <v>#DIV/0!</v>
      </c>
      <c r="O223" t="e">
        <f t="shared" si="76"/>
        <v>#DIV/0!</v>
      </c>
      <c r="P223" s="45" t="e">
        <f t="shared" si="71"/>
        <v>#DIV/0!</v>
      </c>
      <c r="Q223" t="e">
        <f t="shared" si="66"/>
        <v>#DIV/0!</v>
      </c>
      <c r="R223" t="e">
        <f t="shared" si="72"/>
        <v>#DIV/0!</v>
      </c>
      <c r="S223" s="8" t="e">
        <f t="shared" si="61"/>
        <v>#DIV/0!</v>
      </c>
    </row>
    <row r="224" spans="1:19" x14ac:dyDescent="0.25">
      <c r="A224" s="1">
        <v>215</v>
      </c>
      <c r="B224" s="12" t="e">
        <f t="shared" si="67"/>
        <v>#DIV/0!</v>
      </c>
      <c r="C224" s="7" t="e">
        <f t="shared" si="68"/>
        <v>#DIV/0!</v>
      </c>
      <c r="D224" s="9" t="e">
        <f t="shared" si="75"/>
        <v>#DIV/0!</v>
      </c>
      <c r="E224" s="7" t="e">
        <f t="shared" si="73"/>
        <v>#DIV/0!</v>
      </c>
      <c r="F224" t="e">
        <f t="shared" si="74"/>
        <v>#DIV/0!</v>
      </c>
      <c r="G224" t="e">
        <f t="shared" si="59"/>
        <v>#DIV/0!</v>
      </c>
      <c r="H224" t="e">
        <f t="shared" si="62"/>
        <v>#DIV/0!</v>
      </c>
      <c r="I224" t="e">
        <f t="shared" si="60"/>
        <v>#DIV/0!</v>
      </c>
      <c r="J224" t="e">
        <f t="shared" si="63"/>
        <v>#DIV/0!</v>
      </c>
      <c r="K224" t="e">
        <f t="shared" si="64"/>
        <v>#DIV/0!</v>
      </c>
      <c r="L224" s="7" t="e">
        <f t="shared" si="69"/>
        <v>#DIV/0!</v>
      </c>
      <c r="M224" s="7" t="e">
        <f t="shared" si="65"/>
        <v>#DIV/0!</v>
      </c>
      <c r="N224" s="9" t="e">
        <f t="shared" si="70"/>
        <v>#DIV/0!</v>
      </c>
      <c r="O224" t="e">
        <f t="shared" si="76"/>
        <v>#DIV/0!</v>
      </c>
      <c r="P224" s="45" t="e">
        <f t="shared" si="71"/>
        <v>#DIV/0!</v>
      </c>
      <c r="Q224" t="e">
        <f t="shared" si="66"/>
        <v>#DIV/0!</v>
      </c>
      <c r="R224" t="e">
        <f t="shared" si="72"/>
        <v>#DIV/0!</v>
      </c>
      <c r="S224" s="8" t="e">
        <f t="shared" si="61"/>
        <v>#DIV/0!</v>
      </c>
    </row>
    <row r="225" spans="1:19" x14ac:dyDescent="0.25">
      <c r="A225" s="1">
        <v>216</v>
      </c>
      <c r="B225" s="12" t="e">
        <f t="shared" si="67"/>
        <v>#DIV/0!</v>
      </c>
      <c r="C225" s="7" t="e">
        <f t="shared" si="68"/>
        <v>#DIV/0!</v>
      </c>
      <c r="D225" s="9" t="e">
        <f t="shared" si="75"/>
        <v>#DIV/0!</v>
      </c>
      <c r="E225" s="7" t="e">
        <f t="shared" si="73"/>
        <v>#DIV/0!</v>
      </c>
      <c r="F225" t="e">
        <f t="shared" si="74"/>
        <v>#DIV/0!</v>
      </c>
      <c r="G225" t="e">
        <f t="shared" si="59"/>
        <v>#DIV/0!</v>
      </c>
      <c r="H225" t="e">
        <f t="shared" si="62"/>
        <v>#DIV/0!</v>
      </c>
      <c r="I225" t="e">
        <f t="shared" si="60"/>
        <v>#DIV/0!</v>
      </c>
      <c r="J225" t="e">
        <f t="shared" si="63"/>
        <v>#DIV/0!</v>
      </c>
      <c r="K225" t="e">
        <f t="shared" si="64"/>
        <v>#DIV/0!</v>
      </c>
      <c r="L225" s="7" t="e">
        <f t="shared" si="69"/>
        <v>#DIV/0!</v>
      </c>
      <c r="M225" s="7" t="e">
        <f t="shared" si="65"/>
        <v>#DIV/0!</v>
      </c>
      <c r="N225" s="9" t="e">
        <f t="shared" si="70"/>
        <v>#DIV/0!</v>
      </c>
      <c r="O225" t="e">
        <f t="shared" si="76"/>
        <v>#DIV/0!</v>
      </c>
      <c r="P225" s="45" t="e">
        <f t="shared" si="71"/>
        <v>#DIV/0!</v>
      </c>
      <c r="Q225" t="e">
        <f t="shared" si="66"/>
        <v>#DIV/0!</v>
      </c>
      <c r="R225" t="e">
        <f t="shared" si="72"/>
        <v>#DIV/0!</v>
      </c>
      <c r="S225" s="8" t="e">
        <f t="shared" si="61"/>
        <v>#DIV/0!</v>
      </c>
    </row>
    <row r="226" spans="1:19" x14ac:dyDescent="0.25">
      <c r="A226" s="1">
        <v>217</v>
      </c>
      <c r="B226" s="12" t="e">
        <f t="shared" si="67"/>
        <v>#DIV/0!</v>
      </c>
      <c r="C226" s="7" t="e">
        <f t="shared" si="68"/>
        <v>#DIV/0!</v>
      </c>
      <c r="D226" s="9" t="e">
        <f t="shared" si="75"/>
        <v>#DIV/0!</v>
      </c>
      <c r="E226" s="7" t="e">
        <f t="shared" si="73"/>
        <v>#DIV/0!</v>
      </c>
      <c r="F226" t="e">
        <f t="shared" si="74"/>
        <v>#DIV/0!</v>
      </c>
      <c r="G226" t="e">
        <f t="shared" si="59"/>
        <v>#DIV/0!</v>
      </c>
      <c r="H226" t="e">
        <f t="shared" si="62"/>
        <v>#DIV/0!</v>
      </c>
      <c r="I226" t="e">
        <f t="shared" si="60"/>
        <v>#DIV/0!</v>
      </c>
      <c r="J226" t="e">
        <f t="shared" si="63"/>
        <v>#DIV/0!</v>
      </c>
      <c r="K226" t="e">
        <f t="shared" si="64"/>
        <v>#DIV/0!</v>
      </c>
      <c r="L226" s="7" t="e">
        <f t="shared" si="69"/>
        <v>#DIV/0!</v>
      </c>
      <c r="M226" s="7" t="e">
        <f t="shared" si="65"/>
        <v>#DIV/0!</v>
      </c>
      <c r="N226" s="9" t="e">
        <f t="shared" si="70"/>
        <v>#DIV/0!</v>
      </c>
      <c r="O226" t="e">
        <f t="shared" si="76"/>
        <v>#DIV/0!</v>
      </c>
      <c r="P226" s="45" t="e">
        <f t="shared" si="71"/>
        <v>#DIV/0!</v>
      </c>
      <c r="Q226" t="e">
        <f t="shared" si="66"/>
        <v>#DIV/0!</v>
      </c>
      <c r="R226" t="e">
        <f t="shared" si="72"/>
        <v>#DIV/0!</v>
      </c>
      <c r="S226" s="8" t="e">
        <f t="shared" si="61"/>
        <v>#DIV/0!</v>
      </c>
    </row>
    <row r="227" spans="1:19" x14ac:dyDescent="0.25">
      <c r="A227" s="1">
        <v>218</v>
      </c>
      <c r="B227" s="12" t="e">
        <f t="shared" si="67"/>
        <v>#DIV/0!</v>
      </c>
      <c r="C227" s="7" t="e">
        <f t="shared" si="68"/>
        <v>#DIV/0!</v>
      </c>
      <c r="D227" s="9" t="e">
        <f t="shared" si="75"/>
        <v>#DIV/0!</v>
      </c>
      <c r="E227" s="7" t="e">
        <f t="shared" si="73"/>
        <v>#DIV/0!</v>
      </c>
      <c r="F227" t="e">
        <f t="shared" si="74"/>
        <v>#DIV/0!</v>
      </c>
      <c r="G227" t="e">
        <f t="shared" si="59"/>
        <v>#DIV/0!</v>
      </c>
      <c r="H227" t="e">
        <f t="shared" si="62"/>
        <v>#DIV/0!</v>
      </c>
      <c r="I227" t="e">
        <f t="shared" si="60"/>
        <v>#DIV/0!</v>
      </c>
      <c r="J227" t="e">
        <f t="shared" si="63"/>
        <v>#DIV/0!</v>
      </c>
      <c r="K227" t="e">
        <f t="shared" si="64"/>
        <v>#DIV/0!</v>
      </c>
      <c r="L227" s="7" t="e">
        <f t="shared" si="69"/>
        <v>#DIV/0!</v>
      </c>
      <c r="M227" s="7" t="e">
        <f t="shared" si="65"/>
        <v>#DIV/0!</v>
      </c>
      <c r="N227" s="9" t="e">
        <f t="shared" si="70"/>
        <v>#DIV/0!</v>
      </c>
      <c r="O227" t="e">
        <f t="shared" si="76"/>
        <v>#DIV/0!</v>
      </c>
      <c r="P227" s="45" t="e">
        <f t="shared" si="71"/>
        <v>#DIV/0!</v>
      </c>
      <c r="Q227" t="e">
        <f t="shared" si="66"/>
        <v>#DIV/0!</v>
      </c>
      <c r="R227" t="e">
        <f t="shared" si="72"/>
        <v>#DIV/0!</v>
      </c>
      <c r="S227" s="8" t="e">
        <f t="shared" si="61"/>
        <v>#DIV/0!</v>
      </c>
    </row>
    <row r="228" spans="1:19" x14ac:dyDescent="0.25">
      <c r="A228" s="1">
        <v>219</v>
      </c>
      <c r="B228" s="12" t="e">
        <f t="shared" si="67"/>
        <v>#DIV/0!</v>
      </c>
      <c r="C228" s="7" t="e">
        <f t="shared" si="68"/>
        <v>#DIV/0!</v>
      </c>
      <c r="D228" s="9" t="e">
        <f t="shared" si="75"/>
        <v>#DIV/0!</v>
      </c>
      <c r="E228" s="7" t="e">
        <f t="shared" si="73"/>
        <v>#DIV/0!</v>
      </c>
      <c r="F228" t="e">
        <f t="shared" si="74"/>
        <v>#DIV/0!</v>
      </c>
      <c r="G228" t="e">
        <f t="shared" si="59"/>
        <v>#DIV/0!</v>
      </c>
      <c r="H228" t="e">
        <f t="shared" si="62"/>
        <v>#DIV/0!</v>
      </c>
      <c r="I228" t="e">
        <f t="shared" si="60"/>
        <v>#DIV/0!</v>
      </c>
      <c r="J228" t="e">
        <f t="shared" si="63"/>
        <v>#DIV/0!</v>
      </c>
      <c r="K228" t="e">
        <f t="shared" si="64"/>
        <v>#DIV/0!</v>
      </c>
      <c r="L228" s="7" t="e">
        <f t="shared" si="69"/>
        <v>#DIV/0!</v>
      </c>
      <c r="M228" s="7" t="e">
        <f t="shared" si="65"/>
        <v>#DIV/0!</v>
      </c>
      <c r="N228" s="9" t="e">
        <f t="shared" si="70"/>
        <v>#DIV/0!</v>
      </c>
      <c r="O228" t="e">
        <f t="shared" si="76"/>
        <v>#DIV/0!</v>
      </c>
      <c r="P228" s="45" t="e">
        <f t="shared" si="71"/>
        <v>#DIV/0!</v>
      </c>
      <c r="Q228" t="e">
        <f t="shared" si="66"/>
        <v>#DIV/0!</v>
      </c>
      <c r="R228" t="e">
        <f t="shared" si="72"/>
        <v>#DIV/0!</v>
      </c>
      <c r="S228" s="8" t="e">
        <f t="shared" si="61"/>
        <v>#DIV/0!</v>
      </c>
    </row>
    <row r="229" spans="1:19" x14ac:dyDescent="0.25">
      <c r="A229" s="1">
        <v>220</v>
      </c>
      <c r="B229" s="12" t="e">
        <f t="shared" si="67"/>
        <v>#DIV/0!</v>
      </c>
      <c r="C229" s="7" t="e">
        <f t="shared" si="68"/>
        <v>#DIV/0!</v>
      </c>
      <c r="D229" s="9" t="e">
        <f t="shared" si="75"/>
        <v>#DIV/0!</v>
      </c>
      <c r="E229" s="7" t="e">
        <f t="shared" si="73"/>
        <v>#DIV/0!</v>
      </c>
      <c r="F229" t="e">
        <f t="shared" si="74"/>
        <v>#DIV/0!</v>
      </c>
      <c r="G229" t="e">
        <f t="shared" si="59"/>
        <v>#DIV/0!</v>
      </c>
      <c r="H229" t="e">
        <f t="shared" si="62"/>
        <v>#DIV/0!</v>
      </c>
      <c r="I229" t="e">
        <f t="shared" si="60"/>
        <v>#DIV/0!</v>
      </c>
      <c r="J229" t="e">
        <f t="shared" si="63"/>
        <v>#DIV/0!</v>
      </c>
      <c r="K229" t="e">
        <f t="shared" si="64"/>
        <v>#DIV/0!</v>
      </c>
      <c r="L229" s="7" t="e">
        <f t="shared" si="69"/>
        <v>#DIV/0!</v>
      </c>
      <c r="M229" s="7" t="e">
        <f t="shared" si="65"/>
        <v>#DIV/0!</v>
      </c>
      <c r="N229" s="9" t="e">
        <f t="shared" si="70"/>
        <v>#DIV/0!</v>
      </c>
      <c r="O229" t="e">
        <f t="shared" si="76"/>
        <v>#DIV/0!</v>
      </c>
      <c r="P229" s="45" t="e">
        <f t="shared" si="71"/>
        <v>#DIV/0!</v>
      </c>
      <c r="Q229" t="e">
        <f t="shared" si="66"/>
        <v>#DIV/0!</v>
      </c>
      <c r="R229" t="e">
        <f t="shared" si="72"/>
        <v>#DIV/0!</v>
      </c>
      <c r="S229" s="8" t="e">
        <f t="shared" si="61"/>
        <v>#DIV/0!</v>
      </c>
    </row>
    <row r="230" spans="1:19" x14ac:dyDescent="0.25">
      <c r="A230" s="1">
        <v>221</v>
      </c>
      <c r="B230" s="12" t="e">
        <f t="shared" si="67"/>
        <v>#DIV/0!</v>
      </c>
      <c r="C230" s="7" t="e">
        <f t="shared" si="68"/>
        <v>#DIV/0!</v>
      </c>
      <c r="D230" s="9" t="e">
        <f t="shared" si="75"/>
        <v>#DIV/0!</v>
      </c>
      <c r="E230" s="7" t="e">
        <f t="shared" si="73"/>
        <v>#DIV/0!</v>
      </c>
      <c r="F230" t="e">
        <f t="shared" si="74"/>
        <v>#DIV/0!</v>
      </c>
      <c r="G230" t="e">
        <f t="shared" si="59"/>
        <v>#DIV/0!</v>
      </c>
      <c r="H230" t="e">
        <f t="shared" si="62"/>
        <v>#DIV/0!</v>
      </c>
      <c r="I230" t="e">
        <f t="shared" si="60"/>
        <v>#DIV/0!</v>
      </c>
      <c r="J230" t="e">
        <f t="shared" si="63"/>
        <v>#DIV/0!</v>
      </c>
      <c r="K230" t="e">
        <f t="shared" si="64"/>
        <v>#DIV/0!</v>
      </c>
      <c r="L230" s="7" t="e">
        <f t="shared" si="69"/>
        <v>#DIV/0!</v>
      </c>
      <c r="M230" s="7" t="e">
        <f t="shared" si="65"/>
        <v>#DIV/0!</v>
      </c>
      <c r="N230" s="9" t="e">
        <f t="shared" si="70"/>
        <v>#DIV/0!</v>
      </c>
      <c r="O230" t="e">
        <f t="shared" si="76"/>
        <v>#DIV/0!</v>
      </c>
      <c r="P230" s="45" t="e">
        <f t="shared" si="71"/>
        <v>#DIV/0!</v>
      </c>
      <c r="Q230" t="e">
        <f t="shared" si="66"/>
        <v>#DIV/0!</v>
      </c>
      <c r="R230" t="e">
        <f t="shared" si="72"/>
        <v>#DIV/0!</v>
      </c>
      <c r="S230" s="8" t="e">
        <f t="shared" si="61"/>
        <v>#DIV/0!</v>
      </c>
    </row>
    <row r="231" spans="1:19" x14ac:dyDescent="0.25">
      <c r="A231" s="1">
        <v>222</v>
      </c>
      <c r="B231" s="12" t="e">
        <f t="shared" si="67"/>
        <v>#DIV/0!</v>
      </c>
      <c r="C231" s="7" t="e">
        <f t="shared" si="68"/>
        <v>#DIV/0!</v>
      </c>
      <c r="D231" s="9" t="e">
        <f t="shared" si="75"/>
        <v>#DIV/0!</v>
      </c>
      <c r="E231" s="7" t="e">
        <f t="shared" si="73"/>
        <v>#DIV/0!</v>
      </c>
      <c r="F231" t="e">
        <f t="shared" si="74"/>
        <v>#DIV/0!</v>
      </c>
      <c r="G231" t="e">
        <f t="shared" si="59"/>
        <v>#DIV/0!</v>
      </c>
      <c r="H231" t="e">
        <f t="shared" si="62"/>
        <v>#DIV/0!</v>
      </c>
      <c r="I231" t="e">
        <f t="shared" si="60"/>
        <v>#DIV/0!</v>
      </c>
      <c r="J231" t="e">
        <f t="shared" si="63"/>
        <v>#DIV/0!</v>
      </c>
      <c r="K231" t="e">
        <f t="shared" si="64"/>
        <v>#DIV/0!</v>
      </c>
      <c r="L231" s="7" t="e">
        <f t="shared" si="69"/>
        <v>#DIV/0!</v>
      </c>
      <c r="M231" s="7" t="e">
        <f t="shared" si="65"/>
        <v>#DIV/0!</v>
      </c>
      <c r="N231" s="9" t="e">
        <f t="shared" si="70"/>
        <v>#DIV/0!</v>
      </c>
      <c r="O231" t="e">
        <f t="shared" si="76"/>
        <v>#DIV/0!</v>
      </c>
      <c r="P231" s="45" t="e">
        <f t="shared" si="71"/>
        <v>#DIV/0!</v>
      </c>
      <c r="Q231" t="e">
        <f t="shared" si="66"/>
        <v>#DIV/0!</v>
      </c>
      <c r="R231" t="e">
        <f t="shared" si="72"/>
        <v>#DIV/0!</v>
      </c>
      <c r="S231" s="8" t="e">
        <f t="shared" si="61"/>
        <v>#DIV/0!</v>
      </c>
    </row>
    <row r="232" spans="1:19" x14ac:dyDescent="0.25">
      <c r="A232" s="1">
        <v>223</v>
      </c>
      <c r="B232" s="12" t="e">
        <f t="shared" si="67"/>
        <v>#DIV/0!</v>
      </c>
      <c r="C232" s="7" t="e">
        <f t="shared" si="68"/>
        <v>#DIV/0!</v>
      </c>
      <c r="D232" s="9" t="e">
        <f t="shared" si="75"/>
        <v>#DIV/0!</v>
      </c>
      <c r="E232" s="7" t="e">
        <f t="shared" si="73"/>
        <v>#DIV/0!</v>
      </c>
      <c r="F232" t="e">
        <f t="shared" si="74"/>
        <v>#DIV/0!</v>
      </c>
      <c r="G232" t="e">
        <f t="shared" si="59"/>
        <v>#DIV/0!</v>
      </c>
      <c r="H232" t="e">
        <f t="shared" si="62"/>
        <v>#DIV/0!</v>
      </c>
      <c r="I232" t="e">
        <f t="shared" si="60"/>
        <v>#DIV/0!</v>
      </c>
      <c r="J232" t="e">
        <f t="shared" si="63"/>
        <v>#DIV/0!</v>
      </c>
      <c r="K232" t="e">
        <f t="shared" si="64"/>
        <v>#DIV/0!</v>
      </c>
      <c r="L232" s="7" t="e">
        <f t="shared" si="69"/>
        <v>#DIV/0!</v>
      </c>
      <c r="M232" s="7" t="e">
        <f t="shared" si="65"/>
        <v>#DIV/0!</v>
      </c>
      <c r="N232" s="9" t="e">
        <f t="shared" si="70"/>
        <v>#DIV/0!</v>
      </c>
      <c r="O232" t="e">
        <f t="shared" si="76"/>
        <v>#DIV/0!</v>
      </c>
      <c r="P232" s="45" t="e">
        <f t="shared" si="71"/>
        <v>#DIV/0!</v>
      </c>
      <c r="Q232" t="e">
        <f t="shared" si="66"/>
        <v>#DIV/0!</v>
      </c>
      <c r="R232" t="e">
        <f t="shared" si="72"/>
        <v>#DIV/0!</v>
      </c>
      <c r="S232" s="8" t="e">
        <f t="shared" si="61"/>
        <v>#DIV/0!</v>
      </c>
    </row>
    <row r="233" spans="1:19" x14ac:dyDescent="0.25">
      <c r="A233" s="1">
        <v>224</v>
      </c>
      <c r="B233" s="12" t="e">
        <f t="shared" si="67"/>
        <v>#DIV/0!</v>
      </c>
      <c r="C233" s="7" t="e">
        <f t="shared" si="68"/>
        <v>#DIV/0!</v>
      </c>
      <c r="D233" s="9" t="e">
        <f t="shared" si="75"/>
        <v>#DIV/0!</v>
      </c>
      <c r="E233" s="7" t="e">
        <f t="shared" si="73"/>
        <v>#DIV/0!</v>
      </c>
      <c r="F233" t="e">
        <f t="shared" si="74"/>
        <v>#DIV/0!</v>
      </c>
      <c r="G233" t="e">
        <f t="shared" si="59"/>
        <v>#DIV/0!</v>
      </c>
      <c r="H233" t="e">
        <f t="shared" si="62"/>
        <v>#DIV/0!</v>
      </c>
      <c r="I233" t="e">
        <f t="shared" si="60"/>
        <v>#DIV/0!</v>
      </c>
      <c r="J233" t="e">
        <f t="shared" si="63"/>
        <v>#DIV/0!</v>
      </c>
      <c r="K233" t="e">
        <f t="shared" si="64"/>
        <v>#DIV/0!</v>
      </c>
      <c r="L233" s="7" t="e">
        <f t="shared" si="69"/>
        <v>#DIV/0!</v>
      </c>
      <c r="M233" s="7" t="e">
        <f t="shared" si="65"/>
        <v>#DIV/0!</v>
      </c>
      <c r="N233" s="9" t="e">
        <f t="shared" si="70"/>
        <v>#DIV/0!</v>
      </c>
      <c r="O233" t="e">
        <f t="shared" si="76"/>
        <v>#DIV/0!</v>
      </c>
      <c r="P233" s="45" t="e">
        <f t="shared" si="71"/>
        <v>#DIV/0!</v>
      </c>
      <c r="Q233" t="e">
        <f t="shared" si="66"/>
        <v>#DIV/0!</v>
      </c>
      <c r="R233" t="e">
        <f t="shared" si="72"/>
        <v>#DIV/0!</v>
      </c>
      <c r="S233" s="8" t="e">
        <f t="shared" si="61"/>
        <v>#DIV/0!</v>
      </c>
    </row>
    <row r="234" spans="1:19" x14ac:dyDescent="0.25">
      <c r="A234" s="1">
        <v>225</v>
      </c>
      <c r="B234" s="12" t="e">
        <f t="shared" si="67"/>
        <v>#DIV/0!</v>
      </c>
      <c r="C234" s="7" t="e">
        <f t="shared" si="68"/>
        <v>#DIV/0!</v>
      </c>
      <c r="D234" s="9" t="e">
        <f t="shared" si="75"/>
        <v>#DIV/0!</v>
      </c>
      <c r="E234" s="7" t="e">
        <f t="shared" si="73"/>
        <v>#DIV/0!</v>
      </c>
      <c r="F234" t="e">
        <f t="shared" si="74"/>
        <v>#DIV/0!</v>
      </c>
      <c r="G234" t="e">
        <f t="shared" si="59"/>
        <v>#DIV/0!</v>
      </c>
      <c r="H234" t="e">
        <f t="shared" si="62"/>
        <v>#DIV/0!</v>
      </c>
      <c r="I234" t="e">
        <f t="shared" si="60"/>
        <v>#DIV/0!</v>
      </c>
      <c r="J234" t="e">
        <f t="shared" si="63"/>
        <v>#DIV/0!</v>
      </c>
      <c r="K234" t="e">
        <f t="shared" si="64"/>
        <v>#DIV/0!</v>
      </c>
      <c r="L234" s="7" t="e">
        <f t="shared" si="69"/>
        <v>#DIV/0!</v>
      </c>
      <c r="M234" s="7" t="e">
        <f t="shared" si="65"/>
        <v>#DIV/0!</v>
      </c>
      <c r="N234" s="9" t="e">
        <f t="shared" si="70"/>
        <v>#DIV/0!</v>
      </c>
      <c r="O234" t="e">
        <f t="shared" si="76"/>
        <v>#DIV/0!</v>
      </c>
      <c r="P234" s="45" t="e">
        <f t="shared" si="71"/>
        <v>#DIV/0!</v>
      </c>
      <c r="Q234" t="e">
        <f t="shared" si="66"/>
        <v>#DIV/0!</v>
      </c>
      <c r="R234" t="e">
        <f t="shared" si="72"/>
        <v>#DIV/0!</v>
      </c>
      <c r="S234" s="8" t="e">
        <f t="shared" si="61"/>
        <v>#DIV/0!</v>
      </c>
    </row>
    <row r="235" spans="1:19" x14ac:dyDescent="0.25">
      <c r="A235" s="1">
        <v>226</v>
      </c>
      <c r="B235" s="12" t="e">
        <f t="shared" si="67"/>
        <v>#DIV/0!</v>
      </c>
      <c r="C235" s="7" t="e">
        <f t="shared" si="68"/>
        <v>#DIV/0!</v>
      </c>
      <c r="D235" s="9" t="e">
        <f t="shared" si="75"/>
        <v>#DIV/0!</v>
      </c>
      <c r="E235" s="7" t="e">
        <f t="shared" si="73"/>
        <v>#DIV/0!</v>
      </c>
      <c r="F235" t="e">
        <f t="shared" si="74"/>
        <v>#DIV/0!</v>
      </c>
      <c r="G235" t="e">
        <f t="shared" si="59"/>
        <v>#DIV/0!</v>
      </c>
      <c r="H235" t="e">
        <f t="shared" si="62"/>
        <v>#DIV/0!</v>
      </c>
      <c r="I235" t="e">
        <f t="shared" si="60"/>
        <v>#DIV/0!</v>
      </c>
      <c r="J235" t="e">
        <f t="shared" si="63"/>
        <v>#DIV/0!</v>
      </c>
      <c r="K235" t="e">
        <f t="shared" si="64"/>
        <v>#DIV/0!</v>
      </c>
      <c r="L235" s="7" t="e">
        <f t="shared" si="69"/>
        <v>#DIV/0!</v>
      </c>
      <c r="M235" s="7" t="e">
        <f t="shared" si="65"/>
        <v>#DIV/0!</v>
      </c>
      <c r="N235" s="9" t="e">
        <f t="shared" si="70"/>
        <v>#DIV/0!</v>
      </c>
      <c r="O235" t="e">
        <f t="shared" si="76"/>
        <v>#DIV/0!</v>
      </c>
      <c r="P235" s="45" t="e">
        <f t="shared" si="71"/>
        <v>#DIV/0!</v>
      </c>
      <c r="Q235" t="e">
        <f t="shared" si="66"/>
        <v>#DIV/0!</v>
      </c>
      <c r="R235" t="e">
        <f t="shared" si="72"/>
        <v>#DIV/0!</v>
      </c>
      <c r="S235" s="8" t="e">
        <f t="shared" si="61"/>
        <v>#DIV/0!</v>
      </c>
    </row>
    <row r="236" spans="1:19" x14ac:dyDescent="0.25">
      <c r="A236" s="1">
        <v>227</v>
      </c>
      <c r="B236" s="12" t="e">
        <f t="shared" si="67"/>
        <v>#DIV/0!</v>
      </c>
      <c r="C236" s="7" t="e">
        <f t="shared" si="68"/>
        <v>#DIV/0!</v>
      </c>
      <c r="D236" s="9" t="e">
        <f t="shared" si="75"/>
        <v>#DIV/0!</v>
      </c>
      <c r="E236" s="7" t="e">
        <f t="shared" si="73"/>
        <v>#DIV/0!</v>
      </c>
      <c r="F236" t="e">
        <f t="shared" si="74"/>
        <v>#DIV/0!</v>
      </c>
      <c r="G236" t="e">
        <f t="shared" si="59"/>
        <v>#DIV/0!</v>
      </c>
      <c r="H236" t="e">
        <f t="shared" si="62"/>
        <v>#DIV/0!</v>
      </c>
      <c r="I236" t="e">
        <f t="shared" si="60"/>
        <v>#DIV/0!</v>
      </c>
      <c r="J236" t="e">
        <f t="shared" si="63"/>
        <v>#DIV/0!</v>
      </c>
      <c r="K236" t="e">
        <f t="shared" si="64"/>
        <v>#DIV/0!</v>
      </c>
      <c r="L236" s="7" t="e">
        <f t="shared" si="69"/>
        <v>#DIV/0!</v>
      </c>
      <c r="M236" s="7" t="e">
        <f t="shared" si="65"/>
        <v>#DIV/0!</v>
      </c>
      <c r="N236" s="9" t="e">
        <f t="shared" si="70"/>
        <v>#DIV/0!</v>
      </c>
      <c r="O236" t="e">
        <f t="shared" si="76"/>
        <v>#DIV/0!</v>
      </c>
      <c r="P236" s="45" t="e">
        <f t="shared" si="71"/>
        <v>#DIV/0!</v>
      </c>
      <c r="Q236" t="e">
        <f t="shared" si="66"/>
        <v>#DIV/0!</v>
      </c>
      <c r="R236" t="e">
        <f t="shared" si="72"/>
        <v>#DIV/0!</v>
      </c>
      <c r="S236" s="8" t="e">
        <f t="shared" si="61"/>
        <v>#DIV/0!</v>
      </c>
    </row>
    <row r="237" spans="1:19" x14ac:dyDescent="0.25">
      <c r="A237" s="1">
        <v>228</v>
      </c>
      <c r="B237" s="12" t="e">
        <f t="shared" si="67"/>
        <v>#DIV/0!</v>
      </c>
      <c r="C237" s="7" t="e">
        <f t="shared" si="68"/>
        <v>#DIV/0!</v>
      </c>
      <c r="D237" s="9" t="e">
        <f t="shared" si="75"/>
        <v>#DIV/0!</v>
      </c>
      <c r="E237" s="7" t="e">
        <f t="shared" si="73"/>
        <v>#DIV/0!</v>
      </c>
      <c r="F237" t="e">
        <f t="shared" si="74"/>
        <v>#DIV/0!</v>
      </c>
      <c r="G237" t="e">
        <f t="shared" si="59"/>
        <v>#DIV/0!</v>
      </c>
      <c r="H237" t="e">
        <f t="shared" si="62"/>
        <v>#DIV/0!</v>
      </c>
      <c r="I237" t="e">
        <f t="shared" si="60"/>
        <v>#DIV/0!</v>
      </c>
      <c r="J237" t="e">
        <f t="shared" si="63"/>
        <v>#DIV/0!</v>
      </c>
      <c r="K237" t="e">
        <f t="shared" si="64"/>
        <v>#DIV/0!</v>
      </c>
      <c r="L237" s="7" t="e">
        <f t="shared" si="69"/>
        <v>#DIV/0!</v>
      </c>
      <c r="M237" s="7" t="e">
        <f t="shared" si="65"/>
        <v>#DIV/0!</v>
      </c>
      <c r="N237" s="9" t="e">
        <f t="shared" si="70"/>
        <v>#DIV/0!</v>
      </c>
      <c r="O237" t="e">
        <f t="shared" si="76"/>
        <v>#DIV/0!</v>
      </c>
      <c r="P237" s="45" t="e">
        <f t="shared" si="71"/>
        <v>#DIV/0!</v>
      </c>
      <c r="Q237" t="e">
        <f t="shared" si="66"/>
        <v>#DIV/0!</v>
      </c>
      <c r="R237" t="e">
        <f t="shared" si="72"/>
        <v>#DIV/0!</v>
      </c>
      <c r="S237" s="8" t="e">
        <f t="shared" si="61"/>
        <v>#DIV/0!</v>
      </c>
    </row>
    <row r="238" spans="1:19" x14ac:dyDescent="0.25">
      <c r="A238" s="1">
        <v>229</v>
      </c>
      <c r="B238" s="12" t="e">
        <f t="shared" si="67"/>
        <v>#DIV/0!</v>
      </c>
      <c r="C238" s="7" t="e">
        <f t="shared" si="68"/>
        <v>#DIV/0!</v>
      </c>
      <c r="D238" s="9" t="e">
        <f t="shared" si="75"/>
        <v>#DIV/0!</v>
      </c>
      <c r="E238" s="7" t="e">
        <f t="shared" si="73"/>
        <v>#DIV/0!</v>
      </c>
      <c r="F238" t="e">
        <f t="shared" si="74"/>
        <v>#DIV/0!</v>
      </c>
      <c r="G238" t="e">
        <f t="shared" si="59"/>
        <v>#DIV/0!</v>
      </c>
      <c r="H238" t="e">
        <f t="shared" si="62"/>
        <v>#DIV/0!</v>
      </c>
      <c r="I238" t="e">
        <f t="shared" si="60"/>
        <v>#DIV/0!</v>
      </c>
      <c r="J238" t="e">
        <f t="shared" si="63"/>
        <v>#DIV/0!</v>
      </c>
      <c r="K238" t="e">
        <f t="shared" si="64"/>
        <v>#DIV/0!</v>
      </c>
      <c r="L238" s="7" t="e">
        <f t="shared" si="69"/>
        <v>#DIV/0!</v>
      </c>
      <c r="M238" s="7" t="e">
        <f t="shared" si="65"/>
        <v>#DIV/0!</v>
      </c>
      <c r="N238" s="9" t="e">
        <f t="shared" si="70"/>
        <v>#DIV/0!</v>
      </c>
      <c r="O238" t="e">
        <f t="shared" si="76"/>
        <v>#DIV/0!</v>
      </c>
      <c r="P238" s="45" t="e">
        <f t="shared" si="71"/>
        <v>#DIV/0!</v>
      </c>
      <c r="Q238" t="e">
        <f t="shared" si="66"/>
        <v>#DIV/0!</v>
      </c>
      <c r="R238" t="e">
        <f t="shared" si="72"/>
        <v>#DIV/0!</v>
      </c>
      <c r="S238" s="8" t="e">
        <f t="shared" si="61"/>
        <v>#DIV/0!</v>
      </c>
    </row>
    <row r="239" spans="1:19" x14ac:dyDescent="0.25">
      <c r="A239" s="1">
        <v>230</v>
      </c>
      <c r="B239" s="12" t="e">
        <f t="shared" si="67"/>
        <v>#DIV/0!</v>
      </c>
      <c r="C239" s="7" t="e">
        <f t="shared" si="68"/>
        <v>#DIV/0!</v>
      </c>
      <c r="D239" s="9" t="e">
        <f t="shared" si="75"/>
        <v>#DIV/0!</v>
      </c>
      <c r="E239" s="7" t="e">
        <f t="shared" si="73"/>
        <v>#DIV/0!</v>
      </c>
      <c r="F239" t="e">
        <f t="shared" si="74"/>
        <v>#DIV/0!</v>
      </c>
      <c r="G239" t="e">
        <f t="shared" si="59"/>
        <v>#DIV/0!</v>
      </c>
      <c r="H239" t="e">
        <f t="shared" si="62"/>
        <v>#DIV/0!</v>
      </c>
      <c r="I239" t="e">
        <f t="shared" si="60"/>
        <v>#DIV/0!</v>
      </c>
      <c r="J239" t="e">
        <f t="shared" si="63"/>
        <v>#DIV/0!</v>
      </c>
      <c r="K239" t="e">
        <f t="shared" si="64"/>
        <v>#DIV/0!</v>
      </c>
      <c r="L239" s="7" t="e">
        <f t="shared" si="69"/>
        <v>#DIV/0!</v>
      </c>
      <c r="M239" s="7" t="e">
        <f t="shared" si="65"/>
        <v>#DIV/0!</v>
      </c>
      <c r="N239" s="9" t="e">
        <f t="shared" si="70"/>
        <v>#DIV/0!</v>
      </c>
      <c r="O239" t="e">
        <f t="shared" si="76"/>
        <v>#DIV/0!</v>
      </c>
      <c r="P239" s="45" t="e">
        <f t="shared" si="71"/>
        <v>#DIV/0!</v>
      </c>
      <c r="Q239" t="e">
        <f t="shared" si="66"/>
        <v>#DIV/0!</v>
      </c>
      <c r="R239" t="e">
        <f t="shared" si="72"/>
        <v>#DIV/0!</v>
      </c>
      <c r="S239" s="8" t="e">
        <f t="shared" si="61"/>
        <v>#DIV/0!</v>
      </c>
    </row>
    <row r="240" spans="1:19" x14ac:dyDescent="0.25">
      <c r="A240" s="1">
        <v>231</v>
      </c>
      <c r="B240" s="12" t="e">
        <f t="shared" si="67"/>
        <v>#DIV/0!</v>
      </c>
      <c r="C240" s="7" t="e">
        <f t="shared" si="68"/>
        <v>#DIV/0!</v>
      </c>
      <c r="D240" s="9" t="e">
        <f t="shared" si="75"/>
        <v>#DIV/0!</v>
      </c>
      <c r="E240" s="7" t="e">
        <f t="shared" si="73"/>
        <v>#DIV/0!</v>
      </c>
      <c r="F240" t="e">
        <f t="shared" si="74"/>
        <v>#DIV/0!</v>
      </c>
      <c r="G240" t="e">
        <f t="shared" si="59"/>
        <v>#DIV/0!</v>
      </c>
      <c r="H240" t="e">
        <f t="shared" si="62"/>
        <v>#DIV/0!</v>
      </c>
      <c r="I240" t="e">
        <f t="shared" si="60"/>
        <v>#DIV/0!</v>
      </c>
      <c r="J240" t="e">
        <f t="shared" si="63"/>
        <v>#DIV/0!</v>
      </c>
      <c r="K240" t="e">
        <f t="shared" si="64"/>
        <v>#DIV/0!</v>
      </c>
      <c r="L240" s="7" t="e">
        <f t="shared" si="69"/>
        <v>#DIV/0!</v>
      </c>
      <c r="M240" s="7" t="e">
        <f t="shared" si="65"/>
        <v>#DIV/0!</v>
      </c>
      <c r="N240" s="9" t="e">
        <f t="shared" si="70"/>
        <v>#DIV/0!</v>
      </c>
      <c r="O240" t="e">
        <f t="shared" si="76"/>
        <v>#DIV/0!</v>
      </c>
      <c r="P240" s="45" t="e">
        <f t="shared" si="71"/>
        <v>#DIV/0!</v>
      </c>
      <c r="Q240" t="e">
        <f t="shared" si="66"/>
        <v>#DIV/0!</v>
      </c>
      <c r="R240" t="e">
        <f t="shared" si="72"/>
        <v>#DIV/0!</v>
      </c>
      <c r="S240" s="8" t="e">
        <f t="shared" si="61"/>
        <v>#DIV/0!</v>
      </c>
    </row>
    <row r="241" spans="1:24" x14ac:dyDescent="0.25">
      <c r="A241" s="1">
        <v>232</v>
      </c>
      <c r="B241" s="12" t="e">
        <f t="shared" si="67"/>
        <v>#DIV/0!</v>
      </c>
      <c r="C241" s="7" t="e">
        <f t="shared" si="68"/>
        <v>#DIV/0!</v>
      </c>
      <c r="D241" s="9" t="e">
        <f t="shared" si="75"/>
        <v>#DIV/0!</v>
      </c>
      <c r="E241" s="7" t="e">
        <f t="shared" si="73"/>
        <v>#DIV/0!</v>
      </c>
      <c r="F241" t="e">
        <f t="shared" si="74"/>
        <v>#DIV/0!</v>
      </c>
      <c r="G241" t="e">
        <f t="shared" si="59"/>
        <v>#DIV/0!</v>
      </c>
      <c r="H241" t="e">
        <f t="shared" si="62"/>
        <v>#DIV/0!</v>
      </c>
      <c r="I241" t="e">
        <f t="shared" si="60"/>
        <v>#DIV/0!</v>
      </c>
      <c r="J241" t="e">
        <f t="shared" si="63"/>
        <v>#DIV/0!</v>
      </c>
      <c r="K241" t="e">
        <f t="shared" si="64"/>
        <v>#DIV/0!</v>
      </c>
      <c r="L241" s="7" t="e">
        <f t="shared" si="69"/>
        <v>#DIV/0!</v>
      </c>
      <c r="M241" s="7" t="e">
        <f t="shared" si="65"/>
        <v>#DIV/0!</v>
      </c>
      <c r="N241" s="9" t="e">
        <f t="shared" si="70"/>
        <v>#DIV/0!</v>
      </c>
      <c r="O241" t="e">
        <f t="shared" si="76"/>
        <v>#DIV/0!</v>
      </c>
      <c r="P241" s="45" t="e">
        <f t="shared" si="71"/>
        <v>#DIV/0!</v>
      </c>
      <c r="Q241" t="e">
        <f t="shared" si="66"/>
        <v>#DIV/0!</v>
      </c>
      <c r="R241" t="e">
        <f t="shared" si="72"/>
        <v>#DIV/0!</v>
      </c>
      <c r="S241" s="8" t="e">
        <f t="shared" si="61"/>
        <v>#DIV/0!</v>
      </c>
    </row>
    <row r="242" spans="1:24" x14ac:dyDescent="0.25">
      <c r="A242" s="1">
        <v>233</v>
      </c>
      <c r="B242" s="12" t="e">
        <f t="shared" si="67"/>
        <v>#DIV/0!</v>
      </c>
      <c r="C242" s="7" t="e">
        <f t="shared" si="68"/>
        <v>#DIV/0!</v>
      </c>
      <c r="D242" s="9" t="e">
        <f t="shared" si="75"/>
        <v>#DIV/0!</v>
      </c>
      <c r="E242" s="7" t="e">
        <f t="shared" si="73"/>
        <v>#DIV/0!</v>
      </c>
      <c r="F242" t="e">
        <f t="shared" si="74"/>
        <v>#DIV/0!</v>
      </c>
      <c r="G242" t="e">
        <f t="shared" si="59"/>
        <v>#DIV/0!</v>
      </c>
      <c r="H242" t="e">
        <f t="shared" si="62"/>
        <v>#DIV/0!</v>
      </c>
      <c r="I242" t="e">
        <f t="shared" si="60"/>
        <v>#DIV/0!</v>
      </c>
      <c r="J242" t="e">
        <f t="shared" si="63"/>
        <v>#DIV/0!</v>
      </c>
      <c r="K242" t="e">
        <f t="shared" si="64"/>
        <v>#DIV/0!</v>
      </c>
      <c r="L242" s="7" t="e">
        <f t="shared" si="69"/>
        <v>#DIV/0!</v>
      </c>
      <c r="M242" s="7" t="e">
        <f t="shared" si="65"/>
        <v>#DIV/0!</v>
      </c>
      <c r="N242" s="9" t="e">
        <f t="shared" si="70"/>
        <v>#DIV/0!</v>
      </c>
      <c r="O242" t="e">
        <f t="shared" si="76"/>
        <v>#DIV/0!</v>
      </c>
      <c r="P242" s="45" t="e">
        <f t="shared" si="71"/>
        <v>#DIV/0!</v>
      </c>
      <c r="Q242" t="e">
        <f t="shared" si="66"/>
        <v>#DIV/0!</v>
      </c>
      <c r="R242" t="e">
        <f t="shared" si="72"/>
        <v>#DIV/0!</v>
      </c>
      <c r="S242" s="8" t="e">
        <f t="shared" si="61"/>
        <v>#DIV/0!</v>
      </c>
    </row>
    <row r="243" spans="1:24" x14ac:dyDescent="0.25">
      <c r="A243" s="1">
        <v>234</v>
      </c>
      <c r="B243" s="12" t="e">
        <f t="shared" si="67"/>
        <v>#DIV/0!</v>
      </c>
      <c r="C243" s="7" t="e">
        <f t="shared" si="68"/>
        <v>#DIV/0!</v>
      </c>
      <c r="D243" s="9" t="e">
        <f t="shared" si="75"/>
        <v>#DIV/0!</v>
      </c>
      <c r="E243" s="7" t="e">
        <f t="shared" si="73"/>
        <v>#DIV/0!</v>
      </c>
      <c r="F243" t="e">
        <f t="shared" si="74"/>
        <v>#DIV/0!</v>
      </c>
      <c r="G243" t="e">
        <f t="shared" si="59"/>
        <v>#DIV/0!</v>
      </c>
      <c r="H243" t="e">
        <f t="shared" si="62"/>
        <v>#DIV/0!</v>
      </c>
      <c r="I243" t="e">
        <f t="shared" si="60"/>
        <v>#DIV/0!</v>
      </c>
      <c r="J243" t="e">
        <f t="shared" si="63"/>
        <v>#DIV/0!</v>
      </c>
      <c r="K243" t="e">
        <f t="shared" si="64"/>
        <v>#DIV/0!</v>
      </c>
      <c r="L243" s="7" t="e">
        <f t="shared" si="69"/>
        <v>#DIV/0!</v>
      </c>
      <c r="M243" s="7" t="e">
        <f t="shared" si="65"/>
        <v>#DIV/0!</v>
      </c>
      <c r="N243" s="9" t="e">
        <f t="shared" si="70"/>
        <v>#DIV/0!</v>
      </c>
      <c r="O243" t="e">
        <f t="shared" si="76"/>
        <v>#DIV/0!</v>
      </c>
      <c r="P243" s="45" t="e">
        <f t="shared" si="71"/>
        <v>#DIV/0!</v>
      </c>
      <c r="Q243" t="e">
        <f t="shared" si="66"/>
        <v>#DIV/0!</v>
      </c>
      <c r="R243" t="e">
        <f t="shared" si="72"/>
        <v>#DIV/0!</v>
      </c>
      <c r="S243" s="8" t="e">
        <f t="shared" si="61"/>
        <v>#DIV/0!</v>
      </c>
    </row>
    <row r="244" spans="1:24" x14ac:dyDescent="0.25">
      <c r="A244" s="1">
        <v>235</v>
      </c>
      <c r="B244" s="12" t="e">
        <f t="shared" si="67"/>
        <v>#DIV/0!</v>
      </c>
      <c r="C244" s="7" t="e">
        <f t="shared" si="68"/>
        <v>#DIV/0!</v>
      </c>
      <c r="D244" s="9" t="e">
        <f t="shared" si="75"/>
        <v>#DIV/0!</v>
      </c>
      <c r="E244" s="7" t="e">
        <f t="shared" si="73"/>
        <v>#DIV/0!</v>
      </c>
      <c r="F244" t="e">
        <f t="shared" si="74"/>
        <v>#DIV/0!</v>
      </c>
      <c r="G244" t="e">
        <f t="shared" si="59"/>
        <v>#DIV/0!</v>
      </c>
      <c r="H244" t="e">
        <f t="shared" si="62"/>
        <v>#DIV/0!</v>
      </c>
      <c r="I244" t="e">
        <f t="shared" si="60"/>
        <v>#DIV/0!</v>
      </c>
      <c r="J244" t="e">
        <f t="shared" si="63"/>
        <v>#DIV/0!</v>
      </c>
      <c r="K244" t="e">
        <f t="shared" si="64"/>
        <v>#DIV/0!</v>
      </c>
      <c r="L244" s="7" t="e">
        <f t="shared" si="69"/>
        <v>#DIV/0!</v>
      </c>
      <c r="M244" s="7" t="e">
        <f t="shared" si="65"/>
        <v>#DIV/0!</v>
      </c>
      <c r="N244" s="9" t="e">
        <f t="shared" si="70"/>
        <v>#DIV/0!</v>
      </c>
      <c r="O244" t="e">
        <f t="shared" si="76"/>
        <v>#DIV/0!</v>
      </c>
      <c r="P244" s="45" t="e">
        <f t="shared" si="71"/>
        <v>#DIV/0!</v>
      </c>
      <c r="Q244" t="e">
        <f t="shared" si="66"/>
        <v>#DIV/0!</v>
      </c>
      <c r="R244" t="e">
        <f t="shared" si="72"/>
        <v>#DIV/0!</v>
      </c>
      <c r="S244" s="8" t="e">
        <f t="shared" si="61"/>
        <v>#DIV/0!</v>
      </c>
    </row>
    <row r="245" spans="1:24" x14ac:dyDescent="0.25">
      <c r="A245" s="1">
        <v>236</v>
      </c>
      <c r="B245" s="12" t="e">
        <f t="shared" si="67"/>
        <v>#DIV/0!</v>
      </c>
      <c r="C245" s="7" t="e">
        <f t="shared" si="68"/>
        <v>#DIV/0!</v>
      </c>
      <c r="D245" s="9" t="e">
        <f t="shared" si="75"/>
        <v>#DIV/0!</v>
      </c>
      <c r="E245" s="7" t="e">
        <f t="shared" si="73"/>
        <v>#DIV/0!</v>
      </c>
      <c r="F245" t="e">
        <f t="shared" si="74"/>
        <v>#DIV/0!</v>
      </c>
      <c r="G245" t="e">
        <f t="shared" si="59"/>
        <v>#DIV/0!</v>
      </c>
      <c r="H245" t="e">
        <f t="shared" si="62"/>
        <v>#DIV/0!</v>
      </c>
      <c r="I245" t="e">
        <f t="shared" si="60"/>
        <v>#DIV/0!</v>
      </c>
      <c r="J245" t="e">
        <f t="shared" si="63"/>
        <v>#DIV/0!</v>
      </c>
      <c r="K245" t="e">
        <f t="shared" si="64"/>
        <v>#DIV/0!</v>
      </c>
      <c r="L245" s="7" t="e">
        <f t="shared" si="69"/>
        <v>#DIV/0!</v>
      </c>
      <c r="M245" s="7" t="e">
        <f t="shared" si="65"/>
        <v>#DIV/0!</v>
      </c>
      <c r="N245" s="9" t="e">
        <f t="shared" si="70"/>
        <v>#DIV/0!</v>
      </c>
      <c r="O245" t="e">
        <f t="shared" si="76"/>
        <v>#DIV/0!</v>
      </c>
      <c r="P245" s="45" t="e">
        <f t="shared" si="71"/>
        <v>#DIV/0!</v>
      </c>
      <c r="Q245" t="e">
        <f t="shared" si="66"/>
        <v>#DIV/0!</v>
      </c>
      <c r="R245" t="e">
        <f t="shared" si="72"/>
        <v>#DIV/0!</v>
      </c>
      <c r="S245" s="8" t="e">
        <f t="shared" si="61"/>
        <v>#DIV/0!</v>
      </c>
    </row>
    <row r="246" spans="1:24" x14ac:dyDescent="0.25">
      <c r="A246" s="1">
        <v>237</v>
      </c>
      <c r="B246" s="12" t="e">
        <f t="shared" si="67"/>
        <v>#DIV/0!</v>
      </c>
      <c r="C246" s="7" t="e">
        <f t="shared" si="68"/>
        <v>#DIV/0!</v>
      </c>
      <c r="D246" s="9" t="e">
        <f t="shared" si="75"/>
        <v>#DIV/0!</v>
      </c>
      <c r="E246" s="7" t="e">
        <f t="shared" si="73"/>
        <v>#DIV/0!</v>
      </c>
      <c r="F246" t="e">
        <f t="shared" si="74"/>
        <v>#DIV/0!</v>
      </c>
      <c r="G246" t="e">
        <f t="shared" si="59"/>
        <v>#DIV/0!</v>
      </c>
      <c r="H246" t="e">
        <f t="shared" si="62"/>
        <v>#DIV/0!</v>
      </c>
      <c r="I246" t="e">
        <f t="shared" si="60"/>
        <v>#DIV/0!</v>
      </c>
      <c r="J246" t="e">
        <f t="shared" si="63"/>
        <v>#DIV/0!</v>
      </c>
      <c r="K246" t="e">
        <f t="shared" si="64"/>
        <v>#DIV/0!</v>
      </c>
      <c r="L246" s="7" t="e">
        <f t="shared" si="69"/>
        <v>#DIV/0!</v>
      </c>
      <c r="M246" s="7" t="e">
        <f t="shared" si="65"/>
        <v>#DIV/0!</v>
      </c>
      <c r="N246" s="9" t="e">
        <f t="shared" si="70"/>
        <v>#DIV/0!</v>
      </c>
      <c r="O246" t="e">
        <f t="shared" si="76"/>
        <v>#DIV/0!</v>
      </c>
      <c r="P246" s="45" t="e">
        <f t="shared" si="71"/>
        <v>#DIV/0!</v>
      </c>
      <c r="Q246" t="e">
        <f t="shared" si="66"/>
        <v>#DIV/0!</v>
      </c>
      <c r="R246" t="e">
        <f t="shared" si="72"/>
        <v>#DIV/0!</v>
      </c>
      <c r="S246" s="8" t="e">
        <f t="shared" si="61"/>
        <v>#DIV/0!</v>
      </c>
    </row>
    <row r="247" spans="1:24" x14ac:dyDescent="0.25">
      <c r="A247" s="1">
        <v>238</v>
      </c>
      <c r="B247" s="12" t="e">
        <f t="shared" si="67"/>
        <v>#DIV/0!</v>
      </c>
      <c r="C247" s="7" t="e">
        <f t="shared" si="68"/>
        <v>#DIV/0!</v>
      </c>
      <c r="D247" s="9" t="e">
        <f t="shared" si="75"/>
        <v>#DIV/0!</v>
      </c>
      <c r="E247" s="7" t="e">
        <f t="shared" si="73"/>
        <v>#DIV/0!</v>
      </c>
      <c r="F247" t="e">
        <f t="shared" si="74"/>
        <v>#DIV/0!</v>
      </c>
      <c r="G247" t="e">
        <f t="shared" si="59"/>
        <v>#DIV/0!</v>
      </c>
      <c r="H247" t="e">
        <f t="shared" si="62"/>
        <v>#DIV/0!</v>
      </c>
      <c r="I247" t="e">
        <f t="shared" si="60"/>
        <v>#DIV/0!</v>
      </c>
      <c r="J247" t="e">
        <f t="shared" si="63"/>
        <v>#DIV/0!</v>
      </c>
      <c r="K247" t="e">
        <f t="shared" si="64"/>
        <v>#DIV/0!</v>
      </c>
      <c r="L247" s="7" t="e">
        <f t="shared" si="69"/>
        <v>#DIV/0!</v>
      </c>
      <c r="M247" s="7" t="e">
        <f t="shared" si="65"/>
        <v>#DIV/0!</v>
      </c>
      <c r="N247" s="9" t="e">
        <f t="shared" si="70"/>
        <v>#DIV/0!</v>
      </c>
      <c r="O247" t="e">
        <f t="shared" si="76"/>
        <v>#DIV/0!</v>
      </c>
      <c r="P247" s="45" t="e">
        <f t="shared" si="71"/>
        <v>#DIV/0!</v>
      </c>
      <c r="Q247" t="e">
        <f t="shared" si="66"/>
        <v>#DIV/0!</v>
      </c>
      <c r="R247" t="e">
        <f t="shared" si="72"/>
        <v>#DIV/0!</v>
      </c>
      <c r="S247" s="8" t="e">
        <f t="shared" si="61"/>
        <v>#DIV/0!</v>
      </c>
    </row>
    <row r="248" spans="1:24" x14ac:dyDescent="0.25">
      <c r="A248" s="1">
        <v>239</v>
      </c>
      <c r="B248" s="12" t="e">
        <f t="shared" si="67"/>
        <v>#DIV/0!</v>
      </c>
      <c r="C248" s="7" t="e">
        <f t="shared" si="68"/>
        <v>#DIV/0!</v>
      </c>
      <c r="D248" s="9" t="e">
        <f t="shared" si="75"/>
        <v>#DIV/0!</v>
      </c>
      <c r="E248" s="7" t="e">
        <f t="shared" si="73"/>
        <v>#DIV/0!</v>
      </c>
      <c r="F248" t="e">
        <f t="shared" si="74"/>
        <v>#DIV/0!</v>
      </c>
      <c r="G248" t="e">
        <f t="shared" si="59"/>
        <v>#DIV/0!</v>
      </c>
      <c r="H248" t="e">
        <f t="shared" si="62"/>
        <v>#DIV/0!</v>
      </c>
      <c r="I248" t="e">
        <f t="shared" si="60"/>
        <v>#DIV/0!</v>
      </c>
      <c r="J248" t="e">
        <f t="shared" si="63"/>
        <v>#DIV/0!</v>
      </c>
      <c r="K248" t="e">
        <f t="shared" si="64"/>
        <v>#DIV/0!</v>
      </c>
      <c r="L248" s="7" t="e">
        <f t="shared" si="69"/>
        <v>#DIV/0!</v>
      </c>
      <c r="M248" s="7" t="e">
        <f t="shared" si="65"/>
        <v>#DIV/0!</v>
      </c>
      <c r="N248" s="9" t="e">
        <f t="shared" si="70"/>
        <v>#DIV/0!</v>
      </c>
      <c r="O248" t="e">
        <f t="shared" si="76"/>
        <v>#DIV/0!</v>
      </c>
      <c r="P248" s="45" t="e">
        <f t="shared" si="71"/>
        <v>#DIV/0!</v>
      </c>
      <c r="Q248" t="e">
        <f t="shared" si="66"/>
        <v>#DIV/0!</v>
      </c>
      <c r="R248" t="e">
        <f t="shared" si="72"/>
        <v>#DIV/0!</v>
      </c>
      <c r="S248" s="8" t="e">
        <f t="shared" si="61"/>
        <v>#DIV/0!</v>
      </c>
    </row>
    <row r="249" spans="1:24" x14ac:dyDescent="0.25">
      <c r="A249" s="1">
        <v>240</v>
      </c>
      <c r="B249" s="12" t="e">
        <f t="shared" si="67"/>
        <v>#DIV/0!</v>
      </c>
      <c r="C249" s="7" t="e">
        <f t="shared" si="68"/>
        <v>#DIV/0!</v>
      </c>
      <c r="D249" s="9" t="e">
        <f t="shared" si="75"/>
        <v>#DIV/0!</v>
      </c>
      <c r="E249" s="7" t="e">
        <f t="shared" si="73"/>
        <v>#DIV/0!</v>
      </c>
      <c r="F249" t="e">
        <f t="shared" si="74"/>
        <v>#DIV/0!</v>
      </c>
      <c r="G249" t="e">
        <f t="shared" si="59"/>
        <v>#DIV/0!</v>
      </c>
      <c r="H249" t="e">
        <f t="shared" si="62"/>
        <v>#DIV/0!</v>
      </c>
      <c r="I249" t="e">
        <f t="shared" si="60"/>
        <v>#DIV/0!</v>
      </c>
      <c r="J249" t="e">
        <f t="shared" si="63"/>
        <v>#DIV/0!</v>
      </c>
      <c r="K249" t="e">
        <f t="shared" si="64"/>
        <v>#DIV/0!</v>
      </c>
      <c r="L249" s="7" t="e">
        <f t="shared" si="69"/>
        <v>#DIV/0!</v>
      </c>
      <c r="M249" s="7" t="e">
        <f t="shared" si="65"/>
        <v>#DIV/0!</v>
      </c>
      <c r="N249" s="9" t="e">
        <f t="shared" si="70"/>
        <v>#DIV/0!</v>
      </c>
      <c r="O249" t="e">
        <f t="shared" si="76"/>
        <v>#DIV/0!</v>
      </c>
      <c r="P249" s="45" t="e">
        <f t="shared" si="71"/>
        <v>#DIV/0!</v>
      </c>
      <c r="Q249" t="e">
        <f t="shared" si="66"/>
        <v>#DIV/0!</v>
      </c>
      <c r="R249" t="e">
        <f t="shared" si="72"/>
        <v>#DIV/0!</v>
      </c>
      <c r="S249" s="8" t="e">
        <f t="shared" si="61"/>
        <v>#DIV/0!</v>
      </c>
      <c r="X249" t="s">
        <v>91</v>
      </c>
    </row>
    <row r="250" spans="1:24" x14ac:dyDescent="0.25">
      <c r="A250" s="1">
        <v>241</v>
      </c>
      <c r="B250" s="12" t="e">
        <f t="shared" si="67"/>
        <v>#DIV/0!</v>
      </c>
      <c r="C250" s="7" t="e">
        <f t="shared" si="68"/>
        <v>#DIV/0!</v>
      </c>
      <c r="D250" s="9" t="e">
        <f t="shared" si="75"/>
        <v>#DIV/0!</v>
      </c>
      <c r="E250" s="7" t="e">
        <f t="shared" si="73"/>
        <v>#DIV/0!</v>
      </c>
      <c r="F250" t="e">
        <f t="shared" si="74"/>
        <v>#DIV/0!</v>
      </c>
      <c r="G250" t="e">
        <f t="shared" si="59"/>
        <v>#DIV/0!</v>
      </c>
      <c r="H250" t="e">
        <f t="shared" si="62"/>
        <v>#DIV/0!</v>
      </c>
      <c r="I250" t="e">
        <f t="shared" si="60"/>
        <v>#DIV/0!</v>
      </c>
      <c r="J250" t="e">
        <f t="shared" si="63"/>
        <v>#DIV/0!</v>
      </c>
      <c r="K250" t="e">
        <f t="shared" si="64"/>
        <v>#DIV/0!</v>
      </c>
      <c r="L250" s="7" t="e">
        <f t="shared" si="69"/>
        <v>#DIV/0!</v>
      </c>
      <c r="M250" s="7" t="e">
        <f t="shared" si="65"/>
        <v>#DIV/0!</v>
      </c>
      <c r="N250" s="9" t="e">
        <f t="shared" si="70"/>
        <v>#DIV/0!</v>
      </c>
      <c r="O250" t="e">
        <f t="shared" si="76"/>
        <v>#DIV/0!</v>
      </c>
      <c r="P250" s="45" t="e">
        <f t="shared" si="71"/>
        <v>#DIV/0!</v>
      </c>
      <c r="Q250" t="e">
        <f t="shared" si="66"/>
        <v>#DIV/0!</v>
      </c>
      <c r="R250" t="e">
        <f t="shared" si="72"/>
        <v>#DIV/0!</v>
      </c>
      <c r="S250" s="8" t="e">
        <f t="shared" si="61"/>
        <v>#DIV/0!</v>
      </c>
    </row>
    <row r="251" spans="1:24" x14ac:dyDescent="0.25">
      <c r="A251" s="1">
        <v>242</v>
      </c>
      <c r="B251" s="12" t="e">
        <f t="shared" si="67"/>
        <v>#DIV/0!</v>
      </c>
      <c r="C251" s="7" t="e">
        <f t="shared" si="68"/>
        <v>#DIV/0!</v>
      </c>
      <c r="D251" s="9" t="e">
        <f t="shared" si="75"/>
        <v>#DIV/0!</v>
      </c>
      <c r="E251" s="7" t="e">
        <f t="shared" si="73"/>
        <v>#DIV/0!</v>
      </c>
      <c r="F251" t="e">
        <f t="shared" si="74"/>
        <v>#DIV/0!</v>
      </c>
      <c r="G251" t="e">
        <f t="shared" si="59"/>
        <v>#DIV/0!</v>
      </c>
      <c r="H251" t="e">
        <f t="shared" si="62"/>
        <v>#DIV/0!</v>
      </c>
      <c r="I251" t="e">
        <f t="shared" si="60"/>
        <v>#DIV/0!</v>
      </c>
      <c r="J251" t="e">
        <f t="shared" si="63"/>
        <v>#DIV/0!</v>
      </c>
      <c r="K251" t="e">
        <f t="shared" si="64"/>
        <v>#DIV/0!</v>
      </c>
      <c r="L251" s="7" t="e">
        <f t="shared" si="69"/>
        <v>#DIV/0!</v>
      </c>
      <c r="M251" s="7" t="e">
        <f t="shared" si="65"/>
        <v>#DIV/0!</v>
      </c>
      <c r="N251" s="9" t="e">
        <f t="shared" si="70"/>
        <v>#DIV/0!</v>
      </c>
      <c r="O251" t="e">
        <f t="shared" si="76"/>
        <v>#DIV/0!</v>
      </c>
      <c r="P251" s="45" t="e">
        <f t="shared" si="71"/>
        <v>#DIV/0!</v>
      </c>
      <c r="Q251" t="e">
        <f t="shared" si="66"/>
        <v>#DIV/0!</v>
      </c>
      <c r="R251" t="e">
        <f t="shared" si="72"/>
        <v>#DIV/0!</v>
      </c>
      <c r="S251" s="8" t="e">
        <f t="shared" si="61"/>
        <v>#DIV/0!</v>
      </c>
      <c r="X251">
        <f>105 + 6/32</f>
        <v>105.1875</v>
      </c>
    </row>
    <row r="252" spans="1:24" x14ac:dyDescent="0.25">
      <c r="A252" s="1">
        <v>243</v>
      </c>
      <c r="B252" s="12" t="e">
        <f t="shared" si="67"/>
        <v>#DIV/0!</v>
      </c>
      <c r="C252" s="7" t="e">
        <f t="shared" si="68"/>
        <v>#DIV/0!</v>
      </c>
      <c r="D252" s="9" t="e">
        <f t="shared" si="75"/>
        <v>#DIV/0!</v>
      </c>
      <c r="E252" s="7" t="e">
        <f t="shared" si="73"/>
        <v>#DIV/0!</v>
      </c>
      <c r="F252" t="e">
        <f t="shared" si="74"/>
        <v>#DIV/0!</v>
      </c>
      <c r="G252" t="e">
        <f t="shared" si="59"/>
        <v>#DIV/0!</v>
      </c>
      <c r="H252" t="e">
        <f t="shared" si="62"/>
        <v>#DIV/0!</v>
      </c>
      <c r="I252" t="e">
        <f t="shared" si="60"/>
        <v>#DIV/0!</v>
      </c>
      <c r="J252" t="e">
        <f t="shared" si="63"/>
        <v>#DIV/0!</v>
      </c>
      <c r="K252" t="e">
        <f t="shared" si="64"/>
        <v>#DIV/0!</v>
      </c>
      <c r="L252" s="7" t="e">
        <f t="shared" si="69"/>
        <v>#DIV/0!</v>
      </c>
      <c r="M252" s="7" t="e">
        <f t="shared" si="65"/>
        <v>#DIV/0!</v>
      </c>
      <c r="N252" s="9" t="e">
        <f t="shared" si="70"/>
        <v>#DIV/0!</v>
      </c>
      <c r="O252" t="e">
        <f t="shared" si="76"/>
        <v>#DIV/0!</v>
      </c>
      <c r="P252" s="45" t="e">
        <f t="shared" si="71"/>
        <v>#DIV/0!</v>
      </c>
      <c r="Q252" t="e">
        <f t="shared" si="66"/>
        <v>#DIV/0!</v>
      </c>
      <c r="R252" t="e">
        <f t="shared" si="72"/>
        <v>#DIV/0!</v>
      </c>
      <c r="S252" s="8" t="e">
        <f t="shared" si="61"/>
        <v>#DIV/0!</v>
      </c>
      <c r="X252">
        <f>X251/100</f>
        <v>1.0518749999999999</v>
      </c>
    </row>
    <row r="253" spans="1:24" x14ac:dyDescent="0.25">
      <c r="A253" s="1">
        <v>244</v>
      </c>
      <c r="B253" s="12" t="e">
        <f t="shared" si="67"/>
        <v>#DIV/0!</v>
      </c>
      <c r="C253" s="7" t="e">
        <f t="shared" si="68"/>
        <v>#DIV/0!</v>
      </c>
      <c r="D253" s="9" t="e">
        <f t="shared" si="75"/>
        <v>#DIV/0!</v>
      </c>
      <c r="E253" s="7" t="e">
        <f t="shared" si="73"/>
        <v>#DIV/0!</v>
      </c>
      <c r="F253" t="e">
        <f t="shared" si="74"/>
        <v>#DIV/0!</v>
      </c>
      <c r="G253" t="e">
        <f t="shared" si="59"/>
        <v>#DIV/0!</v>
      </c>
      <c r="H253" t="e">
        <f t="shared" si="62"/>
        <v>#DIV/0!</v>
      </c>
      <c r="I253" t="e">
        <f t="shared" si="60"/>
        <v>#DIV/0!</v>
      </c>
      <c r="J253" t="e">
        <f t="shared" si="63"/>
        <v>#DIV/0!</v>
      </c>
      <c r="K253" t="e">
        <f t="shared" si="64"/>
        <v>#DIV/0!</v>
      </c>
      <c r="L253" s="7" t="e">
        <f t="shared" si="69"/>
        <v>#DIV/0!</v>
      </c>
      <c r="M253" s="7" t="e">
        <f t="shared" si="65"/>
        <v>#DIV/0!</v>
      </c>
      <c r="N253" s="9" t="e">
        <f t="shared" si="70"/>
        <v>#DIV/0!</v>
      </c>
      <c r="O253" t="e">
        <f t="shared" si="76"/>
        <v>#DIV/0!</v>
      </c>
      <c r="P253" s="45" t="e">
        <f t="shared" si="71"/>
        <v>#DIV/0!</v>
      </c>
      <c r="Q253" t="e">
        <f t="shared" si="66"/>
        <v>#DIV/0!</v>
      </c>
      <c r="R253" t="e">
        <f t="shared" si="72"/>
        <v>#DIV/0!</v>
      </c>
      <c r="S253" s="8" t="e">
        <f t="shared" si="61"/>
        <v>#DIV/0!</v>
      </c>
    </row>
    <row r="254" spans="1:24" x14ac:dyDescent="0.25">
      <c r="A254" s="1">
        <v>245</v>
      </c>
      <c r="B254" s="12" t="e">
        <f t="shared" si="67"/>
        <v>#DIV/0!</v>
      </c>
      <c r="C254" s="7" t="e">
        <f t="shared" si="68"/>
        <v>#DIV/0!</v>
      </c>
      <c r="D254" s="9" t="e">
        <f t="shared" si="75"/>
        <v>#DIV/0!</v>
      </c>
      <c r="E254" s="7" t="e">
        <f t="shared" si="73"/>
        <v>#DIV/0!</v>
      </c>
      <c r="F254" t="e">
        <f t="shared" si="74"/>
        <v>#DIV/0!</v>
      </c>
      <c r="G254" t="e">
        <f t="shared" si="59"/>
        <v>#DIV/0!</v>
      </c>
      <c r="H254" t="e">
        <f t="shared" si="62"/>
        <v>#DIV/0!</v>
      </c>
      <c r="I254" t="e">
        <f t="shared" si="60"/>
        <v>#DIV/0!</v>
      </c>
      <c r="J254" t="e">
        <f t="shared" si="63"/>
        <v>#DIV/0!</v>
      </c>
      <c r="K254" t="e">
        <f t="shared" si="64"/>
        <v>#DIV/0!</v>
      </c>
      <c r="L254" s="7" t="e">
        <f t="shared" si="69"/>
        <v>#DIV/0!</v>
      </c>
      <c r="M254" s="7" t="e">
        <f t="shared" si="65"/>
        <v>#DIV/0!</v>
      </c>
      <c r="N254" s="9" t="e">
        <f t="shared" si="70"/>
        <v>#DIV/0!</v>
      </c>
      <c r="O254" t="e">
        <f t="shared" si="76"/>
        <v>#DIV/0!</v>
      </c>
      <c r="P254" s="45" t="e">
        <f t="shared" si="71"/>
        <v>#DIV/0!</v>
      </c>
      <c r="Q254" t="e">
        <f t="shared" si="66"/>
        <v>#DIV/0!</v>
      </c>
      <c r="R254" t="e">
        <f t="shared" si="72"/>
        <v>#DIV/0!</v>
      </c>
      <c r="S254" s="8" t="e">
        <f t="shared" si="61"/>
        <v>#DIV/0!</v>
      </c>
    </row>
    <row r="255" spans="1:24" x14ac:dyDescent="0.25">
      <c r="A255" s="1">
        <v>246</v>
      </c>
      <c r="B255" s="12" t="e">
        <f t="shared" si="67"/>
        <v>#DIV/0!</v>
      </c>
      <c r="C255" s="7" t="e">
        <f t="shared" si="68"/>
        <v>#DIV/0!</v>
      </c>
      <c r="D255" s="9" t="e">
        <f t="shared" si="75"/>
        <v>#DIV/0!</v>
      </c>
      <c r="E255" s="7" t="e">
        <f t="shared" si="73"/>
        <v>#DIV/0!</v>
      </c>
      <c r="F255" t="e">
        <f t="shared" si="74"/>
        <v>#DIV/0!</v>
      </c>
      <c r="G255" t="e">
        <f t="shared" si="59"/>
        <v>#DIV/0!</v>
      </c>
      <c r="H255" t="e">
        <f t="shared" si="62"/>
        <v>#DIV/0!</v>
      </c>
      <c r="I255" t="e">
        <f t="shared" si="60"/>
        <v>#DIV/0!</v>
      </c>
      <c r="J255" t="e">
        <f t="shared" si="63"/>
        <v>#DIV/0!</v>
      </c>
      <c r="K255" t="e">
        <f t="shared" si="64"/>
        <v>#DIV/0!</v>
      </c>
      <c r="L255" s="7" t="e">
        <f t="shared" si="69"/>
        <v>#DIV/0!</v>
      </c>
      <c r="M255" s="7" t="e">
        <f t="shared" si="65"/>
        <v>#DIV/0!</v>
      </c>
      <c r="N255" s="9" t="e">
        <f t="shared" si="70"/>
        <v>#DIV/0!</v>
      </c>
      <c r="O255" t="e">
        <f t="shared" si="76"/>
        <v>#DIV/0!</v>
      </c>
      <c r="P255" s="45" t="e">
        <f t="shared" si="71"/>
        <v>#DIV/0!</v>
      </c>
      <c r="Q255" t="e">
        <f t="shared" si="66"/>
        <v>#DIV/0!</v>
      </c>
      <c r="R255" t="e">
        <f t="shared" si="72"/>
        <v>#DIV/0!</v>
      </c>
      <c r="S255" s="8" t="e">
        <f t="shared" si="61"/>
        <v>#DIV/0!</v>
      </c>
      <c r="T255" t="s">
        <v>92</v>
      </c>
      <c r="X255">
        <v>1</v>
      </c>
    </row>
    <row r="256" spans="1:24" x14ac:dyDescent="0.25">
      <c r="A256" s="1">
        <v>247</v>
      </c>
      <c r="B256" s="12" t="e">
        <f t="shared" si="67"/>
        <v>#DIV/0!</v>
      </c>
      <c r="C256" s="7" t="e">
        <f t="shared" si="68"/>
        <v>#DIV/0!</v>
      </c>
      <c r="D256" s="9" t="e">
        <f t="shared" si="75"/>
        <v>#DIV/0!</v>
      </c>
      <c r="E256" s="7" t="e">
        <f t="shared" si="73"/>
        <v>#DIV/0!</v>
      </c>
      <c r="F256" t="e">
        <f t="shared" si="74"/>
        <v>#DIV/0!</v>
      </c>
      <c r="G256" t="e">
        <f t="shared" si="59"/>
        <v>#DIV/0!</v>
      </c>
      <c r="H256" t="e">
        <f t="shared" si="62"/>
        <v>#DIV/0!</v>
      </c>
      <c r="I256" t="e">
        <f t="shared" si="60"/>
        <v>#DIV/0!</v>
      </c>
      <c r="J256" t="e">
        <f t="shared" si="63"/>
        <v>#DIV/0!</v>
      </c>
      <c r="K256" t="e">
        <f t="shared" si="64"/>
        <v>#DIV/0!</v>
      </c>
      <c r="L256" s="7" t="e">
        <f t="shared" si="69"/>
        <v>#DIV/0!</v>
      </c>
      <c r="M256" s="7" t="e">
        <f t="shared" si="65"/>
        <v>#DIV/0!</v>
      </c>
      <c r="N256" s="9" t="e">
        <f t="shared" si="70"/>
        <v>#DIV/0!</v>
      </c>
      <c r="O256" t="e">
        <f t="shared" si="76"/>
        <v>#DIV/0!</v>
      </c>
      <c r="P256" s="45" t="e">
        <f t="shared" si="71"/>
        <v>#DIV/0!</v>
      </c>
      <c r="Q256" t="e">
        <f t="shared" si="66"/>
        <v>#DIV/0!</v>
      </c>
      <c r="R256" t="e">
        <f t="shared" si="72"/>
        <v>#DIV/0!</v>
      </c>
      <c r="S256" s="8" t="e">
        <f t="shared" si="61"/>
        <v>#DIV/0!</v>
      </c>
      <c r="T256" s="46" t="s">
        <v>26</v>
      </c>
      <c r="U256" s="46"/>
      <c r="V256" s="46"/>
      <c r="W256" s="46"/>
      <c r="X256" s="46" t="s">
        <v>10</v>
      </c>
    </row>
    <row r="257" spans="1:24" x14ac:dyDescent="0.25">
      <c r="A257" s="1">
        <v>248</v>
      </c>
      <c r="B257" s="12" t="e">
        <f t="shared" si="67"/>
        <v>#DIV/0!</v>
      </c>
      <c r="C257" s="7" t="e">
        <f t="shared" si="68"/>
        <v>#DIV/0!</v>
      </c>
      <c r="D257" s="9" t="e">
        <f t="shared" si="75"/>
        <v>#DIV/0!</v>
      </c>
      <c r="E257" s="7" t="e">
        <f t="shared" si="73"/>
        <v>#DIV/0!</v>
      </c>
      <c r="F257" t="e">
        <f t="shared" si="74"/>
        <v>#DIV/0!</v>
      </c>
      <c r="G257" t="e">
        <f t="shared" si="59"/>
        <v>#DIV/0!</v>
      </c>
      <c r="H257" t="e">
        <f t="shared" si="62"/>
        <v>#DIV/0!</v>
      </c>
      <c r="I257" t="e">
        <f t="shared" si="60"/>
        <v>#DIV/0!</v>
      </c>
      <c r="J257" t="e">
        <f t="shared" si="63"/>
        <v>#DIV/0!</v>
      </c>
      <c r="K257" t="e">
        <f t="shared" si="64"/>
        <v>#DIV/0!</v>
      </c>
      <c r="L257" s="7" t="e">
        <f t="shared" si="69"/>
        <v>#DIV/0!</v>
      </c>
      <c r="M257" s="7" t="e">
        <f t="shared" si="65"/>
        <v>#DIV/0!</v>
      </c>
      <c r="N257" s="9" t="e">
        <f t="shared" si="70"/>
        <v>#DIV/0!</v>
      </c>
      <c r="O257" t="e">
        <f t="shared" si="76"/>
        <v>#DIV/0!</v>
      </c>
      <c r="P257" s="45" t="e">
        <f t="shared" si="71"/>
        <v>#DIV/0!</v>
      </c>
      <c r="Q257" t="e">
        <f t="shared" si="66"/>
        <v>#DIV/0!</v>
      </c>
      <c r="R257" t="e">
        <f t="shared" si="72"/>
        <v>#DIV/0!</v>
      </c>
      <c r="S257" s="8" t="e">
        <f t="shared" si="61"/>
        <v>#DIV/0!</v>
      </c>
      <c r="T257" s="14">
        <v>0.03</v>
      </c>
      <c r="U257" s="14"/>
      <c r="V257" s="14"/>
      <c r="W257" s="14"/>
      <c r="X257" s="47">
        <v>100</v>
      </c>
    </row>
    <row r="258" spans="1:24" x14ac:dyDescent="0.25">
      <c r="A258" s="1">
        <v>249</v>
      </c>
      <c r="B258" s="12" t="e">
        <f t="shared" si="67"/>
        <v>#DIV/0!</v>
      </c>
      <c r="C258" s="7" t="e">
        <f t="shared" si="68"/>
        <v>#DIV/0!</v>
      </c>
      <c r="D258" s="9" t="e">
        <f t="shared" si="75"/>
        <v>#DIV/0!</v>
      </c>
      <c r="E258" s="7" t="e">
        <f t="shared" si="73"/>
        <v>#DIV/0!</v>
      </c>
      <c r="F258" t="e">
        <f t="shared" si="74"/>
        <v>#DIV/0!</v>
      </c>
      <c r="G258" t="e">
        <f t="shared" si="59"/>
        <v>#DIV/0!</v>
      </c>
      <c r="H258" t="e">
        <f t="shared" si="62"/>
        <v>#DIV/0!</v>
      </c>
      <c r="I258" t="e">
        <f t="shared" si="60"/>
        <v>#DIV/0!</v>
      </c>
      <c r="J258" t="e">
        <f t="shared" si="63"/>
        <v>#DIV/0!</v>
      </c>
      <c r="K258" t="e">
        <f t="shared" si="64"/>
        <v>#DIV/0!</v>
      </c>
      <c r="L258" s="7" t="e">
        <f t="shared" si="69"/>
        <v>#DIV/0!</v>
      </c>
      <c r="M258" s="7" t="e">
        <f t="shared" si="65"/>
        <v>#DIV/0!</v>
      </c>
      <c r="N258" s="9" t="e">
        <f t="shared" si="70"/>
        <v>#DIV/0!</v>
      </c>
      <c r="O258" t="e">
        <f t="shared" si="76"/>
        <v>#DIV/0!</v>
      </c>
      <c r="P258" s="45" t="e">
        <f t="shared" si="71"/>
        <v>#DIV/0!</v>
      </c>
      <c r="Q258" t="e">
        <f t="shared" si="66"/>
        <v>#DIV/0!</v>
      </c>
      <c r="R258" t="e">
        <f t="shared" si="72"/>
        <v>#DIV/0!</v>
      </c>
      <c r="S258" s="8" t="e">
        <f t="shared" si="61"/>
        <v>#DIV/0!</v>
      </c>
      <c r="T258" s="5"/>
      <c r="U258" s="5"/>
      <c r="V258" s="5"/>
      <c r="W258" s="5"/>
    </row>
    <row r="259" spans="1:24" x14ac:dyDescent="0.25">
      <c r="A259" s="1">
        <v>250</v>
      </c>
      <c r="B259" s="12" t="e">
        <f t="shared" si="67"/>
        <v>#DIV/0!</v>
      </c>
      <c r="C259" s="7" t="e">
        <f t="shared" si="68"/>
        <v>#DIV/0!</v>
      </c>
      <c r="D259" s="9" t="e">
        <f t="shared" si="75"/>
        <v>#DIV/0!</v>
      </c>
      <c r="E259" s="7" t="e">
        <f t="shared" si="73"/>
        <v>#DIV/0!</v>
      </c>
      <c r="F259" t="e">
        <f t="shared" si="74"/>
        <v>#DIV/0!</v>
      </c>
      <c r="G259" t="e">
        <f t="shared" si="59"/>
        <v>#DIV/0!</v>
      </c>
      <c r="H259" t="e">
        <f t="shared" si="62"/>
        <v>#DIV/0!</v>
      </c>
      <c r="I259" t="e">
        <f t="shared" si="60"/>
        <v>#DIV/0!</v>
      </c>
      <c r="J259" t="e">
        <f t="shared" si="63"/>
        <v>#DIV/0!</v>
      </c>
      <c r="K259" t="e">
        <f t="shared" si="64"/>
        <v>#DIV/0!</v>
      </c>
      <c r="L259" s="7" t="e">
        <f t="shared" si="69"/>
        <v>#DIV/0!</v>
      </c>
      <c r="M259" s="7" t="e">
        <f t="shared" si="65"/>
        <v>#DIV/0!</v>
      </c>
      <c r="N259" s="9" t="e">
        <f t="shared" si="70"/>
        <v>#DIV/0!</v>
      </c>
      <c r="O259" t="e">
        <f t="shared" si="76"/>
        <v>#DIV/0!</v>
      </c>
      <c r="P259" s="45" t="e">
        <f t="shared" si="71"/>
        <v>#DIV/0!</v>
      </c>
      <c r="Q259" t="e">
        <f t="shared" si="66"/>
        <v>#DIV/0!</v>
      </c>
      <c r="R259" t="e">
        <f t="shared" si="72"/>
        <v>#DIV/0!</v>
      </c>
      <c r="S259" s="8" t="e">
        <f t="shared" si="61"/>
        <v>#DIV/0!</v>
      </c>
      <c r="T259" s="17">
        <v>3.0099999999999998E-2</v>
      </c>
      <c r="U259" s="17"/>
      <c r="V259" s="17"/>
      <c r="W259" s="17"/>
      <c r="X259" s="49">
        <v>99.87</v>
      </c>
    </row>
    <row r="260" spans="1:24" x14ac:dyDescent="0.25">
      <c r="A260" s="1">
        <v>251</v>
      </c>
      <c r="B260" s="12" t="e">
        <f t="shared" si="67"/>
        <v>#DIV/0!</v>
      </c>
      <c r="C260" s="7" t="e">
        <f t="shared" si="68"/>
        <v>#DIV/0!</v>
      </c>
      <c r="D260" s="9" t="e">
        <f t="shared" si="75"/>
        <v>#DIV/0!</v>
      </c>
      <c r="E260" s="7" t="e">
        <f t="shared" si="73"/>
        <v>#DIV/0!</v>
      </c>
      <c r="F260" t="e">
        <f t="shared" si="74"/>
        <v>#DIV/0!</v>
      </c>
      <c r="G260" t="e">
        <f t="shared" si="59"/>
        <v>#DIV/0!</v>
      </c>
      <c r="H260" t="e">
        <f t="shared" si="62"/>
        <v>#DIV/0!</v>
      </c>
      <c r="I260" t="e">
        <f t="shared" si="60"/>
        <v>#DIV/0!</v>
      </c>
      <c r="J260" t="e">
        <f t="shared" si="63"/>
        <v>#DIV/0!</v>
      </c>
      <c r="K260" t="e">
        <f t="shared" si="64"/>
        <v>#DIV/0!</v>
      </c>
      <c r="L260" s="7" t="e">
        <f t="shared" si="69"/>
        <v>#DIV/0!</v>
      </c>
      <c r="M260" s="7" t="e">
        <f t="shared" si="65"/>
        <v>#DIV/0!</v>
      </c>
      <c r="N260" s="9" t="e">
        <f t="shared" si="70"/>
        <v>#DIV/0!</v>
      </c>
      <c r="O260" t="e">
        <f t="shared" si="76"/>
        <v>#DIV/0!</v>
      </c>
      <c r="P260" s="45" t="e">
        <f t="shared" si="71"/>
        <v>#DIV/0!</v>
      </c>
      <c r="Q260" t="e">
        <f t="shared" si="66"/>
        <v>#DIV/0!</v>
      </c>
      <c r="R260" t="e">
        <f t="shared" si="72"/>
        <v>#DIV/0!</v>
      </c>
      <c r="S260" s="8" t="e">
        <f t="shared" si="61"/>
        <v>#DIV/0!</v>
      </c>
    </row>
    <row r="261" spans="1:24" x14ac:dyDescent="0.25">
      <c r="A261" s="1">
        <v>252</v>
      </c>
      <c r="B261" s="12" t="e">
        <f t="shared" si="67"/>
        <v>#DIV/0!</v>
      </c>
      <c r="C261" s="7" t="e">
        <f t="shared" si="68"/>
        <v>#DIV/0!</v>
      </c>
      <c r="D261" s="9" t="e">
        <f t="shared" si="75"/>
        <v>#DIV/0!</v>
      </c>
      <c r="E261" s="7" t="e">
        <f t="shared" si="73"/>
        <v>#DIV/0!</v>
      </c>
      <c r="F261" t="e">
        <f t="shared" si="74"/>
        <v>#DIV/0!</v>
      </c>
      <c r="G261" t="e">
        <f t="shared" si="59"/>
        <v>#DIV/0!</v>
      </c>
      <c r="H261" t="e">
        <f t="shared" si="62"/>
        <v>#DIV/0!</v>
      </c>
      <c r="I261" t="e">
        <f t="shared" si="60"/>
        <v>#DIV/0!</v>
      </c>
      <c r="J261" t="e">
        <f t="shared" si="63"/>
        <v>#DIV/0!</v>
      </c>
      <c r="K261" t="e">
        <f t="shared" si="64"/>
        <v>#DIV/0!</v>
      </c>
      <c r="L261" s="7" t="e">
        <f t="shared" si="69"/>
        <v>#DIV/0!</v>
      </c>
      <c r="M261" s="7" t="e">
        <f t="shared" si="65"/>
        <v>#DIV/0!</v>
      </c>
      <c r="N261" s="9" t="e">
        <f t="shared" si="70"/>
        <v>#DIV/0!</v>
      </c>
      <c r="O261" t="e">
        <f t="shared" si="76"/>
        <v>#DIV/0!</v>
      </c>
      <c r="P261" s="45" t="e">
        <f t="shared" si="71"/>
        <v>#DIV/0!</v>
      </c>
      <c r="Q261" t="e">
        <f t="shared" si="66"/>
        <v>#DIV/0!</v>
      </c>
      <c r="R261" t="e">
        <f t="shared" si="72"/>
        <v>#DIV/0!</v>
      </c>
      <c r="S261" s="8" t="e">
        <f t="shared" si="61"/>
        <v>#DIV/0!</v>
      </c>
      <c r="T261" s="37" t="s">
        <v>79</v>
      </c>
      <c r="U261" s="37"/>
      <c r="V261" s="37"/>
      <c r="W261" s="37"/>
      <c r="X261" s="63">
        <f>(X257-X259)/X255</f>
        <v>0.12999999999999545</v>
      </c>
    </row>
    <row r="262" spans="1:24" x14ac:dyDescent="0.25">
      <c r="A262" s="1">
        <v>253</v>
      </c>
      <c r="B262" s="12" t="e">
        <f t="shared" si="67"/>
        <v>#DIV/0!</v>
      </c>
      <c r="C262" s="7" t="e">
        <f t="shared" si="68"/>
        <v>#DIV/0!</v>
      </c>
      <c r="D262" s="9" t="e">
        <f t="shared" si="75"/>
        <v>#DIV/0!</v>
      </c>
      <c r="E262" s="7" t="e">
        <f t="shared" si="73"/>
        <v>#DIV/0!</v>
      </c>
      <c r="F262" t="e">
        <f t="shared" si="74"/>
        <v>#DIV/0!</v>
      </c>
      <c r="G262" t="e">
        <f t="shared" si="59"/>
        <v>#DIV/0!</v>
      </c>
      <c r="H262" t="e">
        <f t="shared" si="62"/>
        <v>#DIV/0!</v>
      </c>
      <c r="I262" t="e">
        <f t="shared" si="60"/>
        <v>#DIV/0!</v>
      </c>
      <c r="J262" t="e">
        <f t="shared" si="63"/>
        <v>#DIV/0!</v>
      </c>
      <c r="K262" t="e">
        <f t="shared" si="64"/>
        <v>#DIV/0!</v>
      </c>
      <c r="L262" s="7" t="e">
        <f t="shared" si="69"/>
        <v>#DIV/0!</v>
      </c>
      <c r="M262" s="7" t="e">
        <f t="shared" si="65"/>
        <v>#DIV/0!</v>
      </c>
      <c r="N262" s="9" t="e">
        <f t="shared" si="70"/>
        <v>#DIV/0!</v>
      </c>
      <c r="O262" t="e">
        <f t="shared" si="76"/>
        <v>#DIV/0!</v>
      </c>
      <c r="P262" s="45" t="e">
        <f t="shared" si="71"/>
        <v>#DIV/0!</v>
      </c>
      <c r="Q262" t="e">
        <f t="shared" si="66"/>
        <v>#DIV/0!</v>
      </c>
      <c r="R262" t="e">
        <f t="shared" si="72"/>
        <v>#DIV/0!</v>
      </c>
      <c r="S262" s="8" t="e">
        <f t="shared" si="61"/>
        <v>#DIV/0!</v>
      </c>
      <c r="T262" s="37" t="s">
        <v>93</v>
      </c>
      <c r="U262" s="37"/>
      <c r="V262" s="37"/>
      <c r="W262" s="37"/>
    </row>
    <row r="263" spans="1:24" x14ac:dyDescent="0.25">
      <c r="A263" s="1">
        <v>254</v>
      </c>
      <c r="B263" s="12" t="e">
        <f t="shared" si="67"/>
        <v>#DIV/0!</v>
      </c>
      <c r="C263" s="7" t="e">
        <f t="shared" si="68"/>
        <v>#DIV/0!</v>
      </c>
      <c r="D263" s="9" t="e">
        <f t="shared" si="75"/>
        <v>#DIV/0!</v>
      </c>
      <c r="E263" s="7" t="e">
        <f t="shared" si="73"/>
        <v>#DIV/0!</v>
      </c>
      <c r="F263" t="e">
        <f t="shared" si="74"/>
        <v>#DIV/0!</v>
      </c>
      <c r="G263" t="e">
        <f t="shared" si="59"/>
        <v>#DIV/0!</v>
      </c>
      <c r="H263" t="e">
        <f t="shared" si="62"/>
        <v>#DIV/0!</v>
      </c>
      <c r="I263" t="e">
        <f t="shared" si="60"/>
        <v>#DIV/0!</v>
      </c>
      <c r="J263" t="e">
        <f t="shared" si="63"/>
        <v>#DIV/0!</v>
      </c>
      <c r="K263" t="e">
        <f t="shared" si="64"/>
        <v>#DIV/0!</v>
      </c>
      <c r="L263" s="7" t="e">
        <f t="shared" si="69"/>
        <v>#DIV/0!</v>
      </c>
      <c r="M263" s="7" t="e">
        <f t="shared" si="65"/>
        <v>#DIV/0!</v>
      </c>
      <c r="N263" s="9" t="e">
        <f t="shared" si="70"/>
        <v>#DIV/0!</v>
      </c>
      <c r="O263" t="e">
        <f t="shared" si="76"/>
        <v>#DIV/0!</v>
      </c>
      <c r="P263" s="45" t="e">
        <f t="shared" si="71"/>
        <v>#DIV/0!</v>
      </c>
      <c r="Q263" t="e">
        <f t="shared" si="66"/>
        <v>#DIV/0!</v>
      </c>
      <c r="R263" t="e">
        <f t="shared" si="72"/>
        <v>#DIV/0!</v>
      </c>
      <c r="S263" s="8" t="e">
        <f t="shared" si="61"/>
        <v>#DIV/0!</v>
      </c>
    </row>
    <row r="264" spans="1:24" ht="47.25" x14ac:dyDescent="0.25">
      <c r="A264" s="1">
        <v>255</v>
      </c>
      <c r="B264" s="12" t="e">
        <f t="shared" si="67"/>
        <v>#DIV/0!</v>
      </c>
      <c r="C264" s="7" t="e">
        <f t="shared" si="68"/>
        <v>#DIV/0!</v>
      </c>
      <c r="D264" s="9" t="e">
        <f t="shared" si="75"/>
        <v>#DIV/0!</v>
      </c>
      <c r="E264" s="7" t="e">
        <f t="shared" si="73"/>
        <v>#DIV/0!</v>
      </c>
      <c r="F264" t="e">
        <f t="shared" si="74"/>
        <v>#DIV/0!</v>
      </c>
      <c r="G264" t="e">
        <f t="shared" si="59"/>
        <v>#DIV/0!</v>
      </c>
      <c r="H264" t="e">
        <f t="shared" si="62"/>
        <v>#DIV/0!</v>
      </c>
      <c r="I264" t="e">
        <f t="shared" si="60"/>
        <v>#DIV/0!</v>
      </c>
      <c r="J264" t="e">
        <f t="shared" si="63"/>
        <v>#DIV/0!</v>
      </c>
      <c r="K264" t="e">
        <f t="shared" si="64"/>
        <v>#DIV/0!</v>
      </c>
      <c r="L264" s="7" t="e">
        <f t="shared" si="69"/>
        <v>#DIV/0!</v>
      </c>
      <c r="M264" s="7" t="e">
        <f t="shared" si="65"/>
        <v>#DIV/0!</v>
      </c>
      <c r="N264" s="9" t="e">
        <f t="shared" si="70"/>
        <v>#DIV/0!</v>
      </c>
      <c r="O264" t="e">
        <f t="shared" si="76"/>
        <v>#DIV/0!</v>
      </c>
      <c r="P264" s="45" t="e">
        <f t="shared" si="71"/>
        <v>#DIV/0!</v>
      </c>
      <c r="Q264" t="e">
        <f t="shared" si="66"/>
        <v>#DIV/0!</v>
      </c>
      <c r="R264" t="e">
        <f t="shared" si="72"/>
        <v>#DIV/0!</v>
      </c>
      <c r="S264" s="8" t="e">
        <f t="shared" si="61"/>
        <v>#DIV/0!</v>
      </c>
      <c r="T264" s="6" t="s">
        <v>94</v>
      </c>
      <c r="U264" s="6"/>
      <c r="V264" s="6"/>
      <c r="W264" s="6"/>
      <c r="X264" s="57">
        <f>(X257-X259)/X257/(X255/100)</f>
        <v>0.12999999999999545</v>
      </c>
    </row>
    <row r="265" spans="1:24" x14ac:dyDescent="0.25">
      <c r="A265" s="1">
        <v>256</v>
      </c>
      <c r="B265" s="12" t="e">
        <f t="shared" si="67"/>
        <v>#DIV/0!</v>
      </c>
      <c r="C265" s="7" t="e">
        <f t="shared" si="68"/>
        <v>#DIV/0!</v>
      </c>
      <c r="D265" s="9" t="e">
        <f t="shared" si="75"/>
        <v>#DIV/0!</v>
      </c>
      <c r="E265" s="7" t="e">
        <f t="shared" si="73"/>
        <v>#DIV/0!</v>
      </c>
      <c r="F265" t="e">
        <f t="shared" si="74"/>
        <v>#DIV/0!</v>
      </c>
      <c r="G265" t="e">
        <f t="shared" si="59"/>
        <v>#DIV/0!</v>
      </c>
      <c r="H265" t="e">
        <f t="shared" si="62"/>
        <v>#DIV/0!</v>
      </c>
      <c r="I265" t="e">
        <f t="shared" si="60"/>
        <v>#DIV/0!</v>
      </c>
      <c r="J265" t="e">
        <f t="shared" si="63"/>
        <v>#DIV/0!</v>
      </c>
      <c r="K265" t="e">
        <f t="shared" si="64"/>
        <v>#DIV/0!</v>
      </c>
      <c r="L265" s="7" t="e">
        <f t="shared" si="69"/>
        <v>#DIV/0!</v>
      </c>
      <c r="M265" s="7" t="e">
        <f t="shared" si="65"/>
        <v>#DIV/0!</v>
      </c>
      <c r="N265" s="9" t="e">
        <f t="shared" si="70"/>
        <v>#DIV/0!</v>
      </c>
      <c r="O265" t="e">
        <f t="shared" si="76"/>
        <v>#DIV/0!</v>
      </c>
      <c r="P265" s="45" t="e">
        <f t="shared" si="71"/>
        <v>#DIV/0!</v>
      </c>
      <c r="Q265" t="e">
        <f t="shared" si="66"/>
        <v>#DIV/0!</v>
      </c>
      <c r="R265" t="e">
        <f t="shared" si="72"/>
        <v>#DIV/0!</v>
      </c>
      <c r="S265" s="8" t="e">
        <f t="shared" si="61"/>
        <v>#DIV/0!</v>
      </c>
      <c r="T265" s="37" t="s">
        <v>87</v>
      </c>
      <c r="U265" s="37"/>
      <c r="V265" s="37"/>
      <c r="W265" s="37"/>
    </row>
    <row r="266" spans="1:24" x14ac:dyDescent="0.25">
      <c r="A266" s="1">
        <v>257</v>
      </c>
      <c r="B266" s="12" t="e">
        <f t="shared" si="67"/>
        <v>#DIV/0!</v>
      </c>
      <c r="C266" s="7" t="e">
        <f t="shared" si="68"/>
        <v>#DIV/0!</v>
      </c>
      <c r="D266" s="9" t="e">
        <f t="shared" si="75"/>
        <v>#DIV/0!</v>
      </c>
      <c r="E266" s="7" t="e">
        <f t="shared" si="73"/>
        <v>#DIV/0!</v>
      </c>
      <c r="F266" t="e">
        <f t="shared" si="74"/>
        <v>#DIV/0!</v>
      </c>
      <c r="G266" t="e">
        <f t="shared" ref="G266:G329" si="77">F266+C266</f>
        <v>#DIV/0!</v>
      </c>
      <c r="H266" t="e">
        <f t="shared" si="62"/>
        <v>#DIV/0!</v>
      </c>
      <c r="I266" t="e">
        <f t="shared" ref="I266:I329" si="78">B266/$C$3</f>
        <v>#DIV/0!</v>
      </c>
      <c r="J266" t="e">
        <f t="shared" si="63"/>
        <v>#DIV/0!</v>
      </c>
      <c r="K266" t="e">
        <f t="shared" si="64"/>
        <v>#DIV/0!</v>
      </c>
      <c r="L266" s="7" t="e">
        <f t="shared" si="69"/>
        <v>#DIV/0!</v>
      </c>
      <c r="M266" s="7" t="e">
        <f t="shared" si="65"/>
        <v>#DIV/0!</v>
      </c>
      <c r="N266" s="9" t="e">
        <f t="shared" si="70"/>
        <v>#DIV/0!</v>
      </c>
      <c r="O266" t="e">
        <f t="shared" si="76"/>
        <v>#DIV/0!</v>
      </c>
      <c r="P266" s="45" t="e">
        <f t="shared" si="71"/>
        <v>#DIV/0!</v>
      </c>
      <c r="Q266" t="e">
        <f t="shared" si="66"/>
        <v>#DIV/0!</v>
      </c>
      <c r="R266" t="e">
        <f t="shared" si="72"/>
        <v>#DIV/0!</v>
      </c>
      <c r="S266" s="8" t="e">
        <f t="shared" ref="S266:S329" si="79">N266*A266</f>
        <v>#DIV/0!</v>
      </c>
    </row>
    <row r="267" spans="1:24" x14ac:dyDescent="0.25">
      <c r="A267" s="1">
        <v>258</v>
      </c>
      <c r="B267" s="12" t="e">
        <f t="shared" si="67"/>
        <v>#DIV/0!</v>
      </c>
      <c r="C267" s="7" t="e">
        <f t="shared" si="68"/>
        <v>#DIV/0!</v>
      </c>
      <c r="D267" s="9" t="e">
        <f t="shared" si="75"/>
        <v>#DIV/0!</v>
      </c>
      <c r="E267" s="7" t="e">
        <f t="shared" si="73"/>
        <v>#DIV/0!</v>
      </c>
      <c r="F267" t="e">
        <f t="shared" si="74"/>
        <v>#DIV/0!</v>
      </c>
      <c r="G267" t="e">
        <f t="shared" si="77"/>
        <v>#DIV/0!</v>
      </c>
      <c r="H267" t="e">
        <f t="shared" ref="H267:H330" si="80">B267/B266</f>
        <v>#DIV/0!</v>
      </c>
      <c r="I267" t="e">
        <f t="shared" si="78"/>
        <v>#DIV/0!</v>
      </c>
      <c r="J267" t="e">
        <f t="shared" ref="J267:J330" si="81">C267 + ($C$1-$F$1) *B266</f>
        <v>#DIV/0!</v>
      </c>
      <c r="K267" t="e">
        <f t="shared" ref="K267:K330" si="82">E267-J267</f>
        <v>#DIV/0!</v>
      </c>
      <c r="L267" s="7" t="e">
        <f t="shared" si="69"/>
        <v>#DIV/0!</v>
      </c>
      <c r="M267" s="7" t="e">
        <f t="shared" ref="M267:M330" si="83">($C$4/12)*L266</f>
        <v>#DIV/0!</v>
      </c>
      <c r="N267" s="9" t="e">
        <f t="shared" si="70"/>
        <v>#DIV/0!</v>
      </c>
      <c r="O267" t="e">
        <f t="shared" si="76"/>
        <v>#DIV/0!</v>
      </c>
      <c r="P267" s="45" t="e">
        <f t="shared" si="71"/>
        <v>#DIV/0!</v>
      </c>
      <c r="Q267" t="e">
        <f t="shared" ref="Q267:Q330" si="84">M267+N267</f>
        <v>#DIV/0!</v>
      </c>
      <c r="R267" t="e">
        <f t="shared" si="72"/>
        <v>#DIV/0!</v>
      </c>
      <c r="S267" s="8" t="e">
        <f t="shared" si="79"/>
        <v>#DIV/0!</v>
      </c>
      <c r="T267" s="37" t="s">
        <v>88</v>
      </c>
      <c r="U267" s="37"/>
      <c r="V267" s="37"/>
      <c r="W267" s="37"/>
      <c r="X267" s="60">
        <f>((X257-X259) /100) /( X255/100)</f>
        <v>0.12999999999999545</v>
      </c>
    </row>
    <row r="268" spans="1:24" x14ac:dyDescent="0.25">
      <c r="A268" s="1">
        <v>259</v>
      </c>
      <c r="B268" s="12" t="e">
        <f t="shared" ref="B268:B331" si="85">L267-C268</f>
        <v>#DIV/0!</v>
      </c>
      <c r="C268" s="7" t="e">
        <f t="shared" ref="C268:C331" si="86">E268-D268</f>
        <v>#DIV/0!</v>
      </c>
      <c r="D268" s="9" t="e">
        <f t="shared" si="75"/>
        <v>#DIV/0!</v>
      </c>
      <c r="E268" s="7" t="e">
        <f t="shared" si="73"/>
        <v>#DIV/0!</v>
      </c>
      <c r="F268" t="e">
        <f t="shared" si="74"/>
        <v>#DIV/0!</v>
      </c>
      <c r="G268" t="e">
        <f t="shared" si="77"/>
        <v>#DIV/0!</v>
      </c>
      <c r="H268" t="e">
        <f t="shared" si="80"/>
        <v>#DIV/0!</v>
      </c>
      <c r="I268" t="e">
        <f t="shared" si="78"/>
        <v>#DIV/0!</v>
      </c>
      <c r="J268" t="e">
        <f t="shared" si="81"/>
        <v>#DIV/0!</v>
      </c>
      <c r="K268" t="e">
        <f t="shared" si="82"/>
        <v>#DIV/0!</v>
      </c>
      <c r="L268" s="7" t="e">
        <f t="shared" ref="L268:L331" si="87">B268*(1-$F$3)</f>
        <v>#DIV/0!</v>
      </c>
      <c r="M268" s="7" t="e">
        <f t="shared" si="83"/>
        <v>#DIV/0!</v>
      </c>
      <c r="N268" s="9" t="e">
        <f t="shared" ref="N268:N331" si="88">L267-L268</f>
        <v>#DIV/0!</v>
      </c>
      <c r="O268" t="e">
        <f t="shared" si="76"/>
        <v>#DIV/0!</v>
      </c>
      <c r="P268" s="45" t="e">
        <f t="shared" ref="P268:P331" si="89">(L267-C268)*$F$3+C268</f>
        <v>#DIV/0!</v>
      </c>
      <c r="Q268" t="e">
        <f t="shared" si="84"/>
        <v>#DIV/0!</v>
      </c>
      <c r="R268" t="e">
        <f t="shared" ref="R268:R331" si="90">Q268/((1+$F$6/12)^(A268-1+$I$3))</f>
        <v>#DIV/0!</v>
      </c>
      <c r="S268" s="8" t="e">
        <f t="shared" si="79"/>
        <v>#DIV/0!</v>
      </c>
      <c r="T268" s="37" t="s">
        <v>89</v>
      </c>
      <c r="U268" s="37"/>
      <c r="V268" s="37"/>
      <c r="W268" s="37"/>
    </row>
    <row r="269" spans="1:24" x14ac:dyDescent="0.25">
      <c r="A269" s="1">
        <v>260</v>
      </c>
      <c r="B269" s="12" t="e">
        <f t="shared" si="85"/>
        <v>#DIV/0!</v>
      </c>
      <c r="C269" s="7" t="e">
        <f t="shared" si="86"/>
        <v>#DIV/0!</v>
      </c>
      <c r="D269" s="9" t="e">
        <f t="shared" si="75"/>
        <v>#DIV/0!</v>
      </c>
      <c r="E269" s="7" t="e">
        <f t="shared" ref="E269:E332" si="91">$C$8*L268/(1-(1/(1+$C$8))^($C$7-A268))</f>
        <v>#DIV/0!</v>
      </c>
      <c r="F269" t="e">
        <f t="shared" ref="F269:F332" si="92">B268*$C$1</f>
        <v>#DIV/0!</v>
      </c>
      <c r="G269" t="e">
        <f t="shared" si="77"/>
        <v>#DIV/0!</v>
      </c>
      <c r="H269" t="e">
        <f t="shared" si="80"/>
        <v>#DIV/0!</v>
      </c>
      <c r="I269" t="e">
        <f t="shared" si="78"/>
        <v>#DIV/0!</v>
      </c>
      <c r="J269" t="e">
        <f t="shared" si="81"/>
        <v>#DIV/0!</v>
      </c>
      <c r="K269" t="e">
        <f t="shared" si="82"/>
        <v>#DIV/0!</v>
      </c>
      <c r="L269" s="7" t="e">
        <f t="shared" si="87"/>
        <v>#DIV/0!</v>
      </c>
      <c r="M269" s="7" t="e">
        <f t="shared" si="83"/>
        <v>#DIV/0!</v>
      </c>
      <c r="N269" s="9" t="e">
        <f t="shared" si="88"/>
        <v>#DIV/0!</v>
      </c>
      <c r="O269" t="e">
        <f t="shared" si="76"/>
        <v>#DIV/0!</v>
      </c>
      <c r="P269" s="45" t="e">
        <f t="shared" si="89"/>
        <v>#DIV/0!</v>
      </c>
      <c r="Q269" t="e">
        <f t="shared" si="84"/>
        <v>#DIV/0!</v>
      </c>
      <c r="R269" t="e">
        <f t="shared" si="90"/>
        <v>#DIV/0!</v>
      </c>
      <c r="S269" s="8" t="e">
        <f t="shared" si="79"/>
        <v>#DIV/0!</v>
      </c>
    </row>
    <row r="270" spans="1:24" x14ac:dyDescent="0.25">
      <c r="A270" s="1">
        <v>261</v>
      </c>
      <c r="B270" s="12" t="e">
        <f t="shared" si="85"/>
        <v>#DIV/0!</v>
      </c>
      <c r="C270" s="7" t="e">
        <f t="shared" si="86"/>
        <v>#DIV/0!</v>
      </c>
      <c r="D270" s="9" t="e">
        <f t="shared" si="75"/>
        <v>#DIV/0!</v>
      </c>
      <c r="E270" s="7" t="e">
        <f t="shared" si="91"/>
        <v>#DIV/0!</v>
      </c>
      <c r="F270" t="e">
        <f t="shared" si="92"/>
        <v>#DIV/0!</v>
      </c>
      <c r="G270" t="e">
        <f t="shared" si="77"/>
        <v>#DIV/0!</v>
      </c>
      <c r="H270" t="e">
        <f t="shared" si="80"/>
        <v>#DIV/0!</v>
      </c>
      <c r="I270" t="e">
        <f t="shared" si="78"/>
        <v>#DIV/0!</v>
      </c>
      <c r="J270" t="e">
        <f t="shared" si="81"/>
        <v>#DIV/0!</v>
      </c>
      <c r="K270" t="e">
        <f t="shared" si="82"/>
        <v>#DIV/0!</v>
      </c>
      <c r="L270" s="7" t="e">
        <f t="shared" si="87"/>
        <v>#DIV/0!</v>
      </c>
      <c r="M270" s="7" t="e">
        <f t="shared" si="83"/>
        <v>#DIV/0!</v>
      </c>
      <c r="N270" s="9" t="e">
        <f t="shared" si="88"/>
        <v>#DIV/0!</v>
      </c>
      <c r="O270" t="e">
        <f t="shared" si="76"/>
        <v>#DIV/0!</v>
      </c>
      <c r="P270" s="45" t="e">
        <f t="shared" si="89"/>
        <v>#DIV/0!</v>
      </c>
      <c r="Q270" t="e">
        <f t="shared" si="84"/>
        <v>#DIV/0!</v>
      </c>
      <c r="R270" t="e">
        <f t="shared" si="90"/>
        <v>#DIV/0!</v>
      </c>
      <c r="S270" s="8" t="e">
        <f t="shared" si="79"/>
        <v>#DIV/0!</v>
      </c>
    </row>
    <row r="271" spans="1:24" x14ac:dyDescent="0.25">
      <c r="A271" s="1">
        <v>262</v>
      </c>
      <c r="B271" s="12" t="e">
        <f t="shared" si="85"/>
        <v>#DIV/0!</v>
      </c>
      <c r="C271" s="7" t="e">
        <f t="shared" si="86"/>
        <v>#DIV/0!</v>
      </c>
      <c r="D271" s="9" t="e">
        <f t="shared" si="75"/>
        <v>#DIV/0!</v>
      </c>
      <c r="E271" s="7" t="e">
        <f t="shared" si="91"/>
        <v>#DIV/0!</v>
      </c>
      <c r="F271" t="e">
        <f t="shared" si="92"/>
        <v>#DIV/0!</v>
      </c>
      <c r="G271" t="e">
        <f t="shared" si="77"/>
        <v>#DIV/0!</v>
      </c>
      <c r="H271" t="e">
        <f t="shared" si="80"/>
        <v>#DIV/0!</v>
      </c>
      <c r="I271" t="e">
        <f t="shared" si="78"/>
        <v>#DIV/0!</v>
      </c>
      <c r="J271" t="e">
        <f t="shared" si="81"/>
        <v>#DIV/0!</v>
      </c>
      <c r="K271" t="e">
        <f t="shared" si="82"/>
        <v>#DIV/0!</v>
      </c>
      <c r="L271" s="7" t="e">
        <f t="shared" si="87"/>
        <v>#DIV/0!</v>
      </c>
      <c r="M271" s="7" t="e">
        <f t="shared" si="83"/>
        <v>#DIV/0!</v>
      </c>
      <c r="N271" s="9" t="e">
        <f t="shared" si="88"/>
        <v>#DIV/0!</v>
      </c>
      <c r="O271" t="e">
        <f t="shared" si="76"/>
        <v>#DIV/0!</v>
      </c>
      <c r="P271" s="45" t="e">
        <f t="shared" si="89"/>
        <v>#DIV/0!</v>
      </c>
      <c r="Q271" t="e">
        <f t="shared" si="84"/>
        <v>#DIV/0!</v>
      </c>
      <c r="R271" t="e">
        <f t="shared" si="90"/>
        <v>#DIV/0!</v>
      </c>
      <c r="S271" s="8" t="e">
        <f t="shared" si="79"/>
        <v>#DIV/0!</v>
      </c>
    </row>
    <row r="272" spans="1:24" x14ac:dyDescent="0.25">
      <c r="A272" s="1">
        <v>263</v>
      </c>
      <c r="B272" s="12" t="e">
        <f t="shared" si="85"/>
        <v>#DIV/0!</v>
      </c>
      <c r="C272" s="7" t="e">
        <f t="shared" si="86"/>
        <v>#DIV/0!</v>
      </c>
      <c r="D272" s="9" t="e">
        <f t="shared" ref="D272:D335" si="93">L271*$C$5/12</f>
        <v>#DIV/0!</v>
      </c>
      <c r="E272" s="7" t="e">
        <f t="shared" si="91"/>
        <v>#DIV/0!</v>
      </c>
      <c r="F272" t="e">
        <f t="shared" si="92"/>
        <v>#DIV/0!</v>
      </c>
      <c r="G272" t="e">
        <f t="shared" si="77"/>
        <v>#DIV/0!</v>
      </c>
      <c r="H272" t="e">
        <f t="shared" si="80"/>
        <v>#DIV/0!</v>
      </c>
      <c r="I272" t="e">
        <f t="shared" si="78"/>
        <v>#DIV/0!</v>
      </c>
      <c r="J272" t="e">
        <f t="shared" si="81"/>
        <v>#DIV/0!</v>
      </c>
      <c r="K272" t="e">
        <f t="shared" si="82"/>
        <v>#DIV/0!</v>
      </c>
      <c r="L272" s="7" t="e">
        <f t="shared" si="87"/>
        <v>#DIV/0!</v>
      </c>
      <c r="M272" s="7" t="e">
        <f t="shared" si="83"/>
        <v>#DIV/0!</v>
      </c>
      <c r="N272" s="9" t="e">
        <f t="shared" si="88"/>
        <v>#DIV/0!</v>
      </c>
      <c r="O272" t="e">
        <f t="shared" si="76"/>
        <v>#DIV/0!</v>
      </c>
      <c r="P272" s="45" t="e">
        <f t="shared" si="89"/>
        <v>#DIV/0!</v>
      </c>
      <c r="Q272" t="e">
        <f t="shared" si="84"/>
        <v>#DIV/0!</v>
      </c>
      <c r="R272" t="e">
        <f t="shared" si="90"/>
        <v>#DIV/0!</v>
      </c>
      <c r="S272" s="8" t="e">
        <f t="shared" si="79"/>
        <v>#DIV/0!</v>
      </c>
    </row>
    <row r="273" spans="1:19" x14ac:dyDescent="0.25">
      <c r="A273" s="1">
        <v>264</v>
      </c>
      <c r="B273" s="12" t="e">
        <f t="shared" si="85"/>
        <v>#DIV/0!</v>
      </c>
      <c r="C273" s="7" t="e">
        <f t="shared" si="86"/>
        <v>#DIV/0!</v>
      </c>
      <c r="D273" s="9" t="e">
        <f t="shared" si="93"/>
        <v>#DIV/0!</v>
      </c>
      <c r="E273" s="7" t="e">
        <f t="shared" si="91"/>
        <v>#DIV/0!</v>
      </c>
      <c r="F273" t="e">
        <f t="shared" si="92"/>
        <v>#DIV/0!</v>
      </c>
      <c r="G273" t="e">
        <f t="shared" si="77"/>
        <v>#DIV/0!</v>
      </c>
      <c r="H273" t="e">
        <f t="shared" si="80"/>
        <v>#DIV/0!</v>
      </c>
      <c r="I273" t="e">
        <f t="shared" si="78"/>
        <v>#DIV/0!</v>
      </c>
      <c r="J273" t="e">
        <f t="shared" si="81"/>
        <v>#DIV/0!</v>
      </c>
      <c r="K273" t="e">
        <f t="shared" si="82"/>
        <v>#DIV/0!</v>
      </c>
      <c r="L273" s="7" t="e">
        <f t="shared" si="87"/>
        <v>#DIV/0!</v>
      </c>
      <c r="M273" s="7" t="e">
        <f t="shared" si="83"/>
        <v>#DIV/0!</v>
      </c>
      <c r="N273" s="9" t="e">
        <f t="shared" si="88"/>
        <v>#DIV/0!</v>
      </c>
      <c r="O273" t="e">
        <f t="shared" si="76"/>
        <v>#DIV/0!</v>
      </c>
      <c r="P273" s="45" t="e">
        <f t="shared" si="89"/>
        <v>#DIV/0!</v>
      </c>
      <c r="Q273" t="e">
        <f t="shared" si="84"/>
        <v>#DIV/0!</v>
      </c>
      <c r="R273" t="e">
        <f t="shared" si="90"/>
        <v>#DIV/0!</v>
      </c>
      <c r="S273" s="8" t="e">
        <f t="shared" si="79"/>
        <v>#DIV/0!</v>
      </c>
    </row>
    <row r="274" spans="1:19" x14ac:dyDescent="0.25">
      <c r="A274" s="1">
        <v>265</v>
      </c>
      <c r="B274" s="12" t="e">
        <f t="shared" si="85"/>
        <v>#DIV/0!</v>
      </c>
      <c r="C274" s="7" t="e">
        <f t="shared" si="86"/>
        <v>#DIV/0!</v>
      </c>
      <c r="D274" s="9" t="e">
        <f t="shared" si="93"/>
        <v>#DIV/0!</v>
      </c>
      <c r="E274" s="7" t="e">
        <f t="shared" si="91"/>
        <v>#DIV/0!</v>
      </c>
      <c r="F274" t="e">
        <f t="shared" si="92"/>
        <v>#DIV/0!</v>
      </c>
      <c r="G274" t="e">
        <f t="shared" si="77"/>
        <v>#DIV/0!</v>
      </c>
      <c r="H274" t="e">
        <f t="shared" si="80"/>
        <v>#DIV/0!</v>
      </c>
      <c r="I274" t="e">
        <f t="shared" si="78"/>
        <v>#DIV/0!</v>
      </c>
      <c r="J274" t="e">
        <f t="shared" si="81"/>
        <v>#DIV/0!</v>
      </c>
      <c r="K274" t="e">
        <f t="shared" si="82"/>
        <v>#DIV/0!</v>
      </c>
      <c r="L274" s="7" t="e">
        <f t="shared" si="87"/>
        <v>#DIV/0!</v>
      </c>
      <c r="M274" s="7" t="e">
        <f t="shared" si="83"/>
        <v>#DIV/0!</v>
      </c>
      <c r="N274" s="9" t="e">
        <f t="shared" si="88"/>
        <v>#DIV/0!</v>
      </c>
      <c r="O274" t="e">
        <f t="shared" ref="O274:O337" si="94">C274+(C274-N274) +M274</f>
        <v>#DIV/0!</v>
      </c>
      <c r="P274" s="45" t="e">
        <f t="shared" si="89"/>
        <v>#DIV/0!</v>
      </c>
      <c r="Q274" t="e">
        <f t="shared" si="84"/>
        <v>#DIV/0!</v>
      </c>
      <c r="R274" t="e">
        <f t="shared" si="90"/>
        <v>#DIV/0!</v>
      </c>
      <c r="S274" s="8" t="e">
        <f t="shared" si="79"/>
        <v>#DIV/0!</v>
      </c>
    </row>
    <row r="275" spans="1:19" x14ac:dyDescent="0.25">
      <c r="A275" s="1">
        <v>266</v>
      </c>
      <c r="B275" s="12" t="e">
        <f t="shared" si="85"/>
        <v>#DIV/0!</v>
      </c>
      <c r="C275" s="7" t="e">
        <f t="shared" si="86"/>
        <v>#DIV/0!</v>
      </c>
      <c r="D275" s="9" t="e">
        <f t="shared" si="93"/>
        <v>#DIV/0!</v>
      </c>
      <c r="E275" s="7" t="e">
        <f t="shared" si="91"/>
        <v>#DIV/0!</v>
      </c>
      <c r="F275" t="e">
        <f t="shared" si="92"/>
        <v>#DIV/0!</v>
      </c>
      <c r="G275" t="e">
        <f t="shared" si="77"/>
        <v>#DIV/0!</v>
      </c>
      <c r="H275" t="e">
        <f t="shared" si="80"/>
        <v>#DIV/0!</v>
      </c>
      <c r="I275" t="e">
        <f t="shared" si="78"/>
        <v>#DIV/0!</v>
      </c>
      <c r="J275" t="e">
        <f t="shared" si="81"/>
        <v>#DIV/0!</v>
      </c>
      <c r="K275" t="e">
        <f t="shared" si="82"/>
        <v>#DIV/0!</v>
      </c>
      <c r="L275" s="7" t="e">
        <f t="shared" si="87"/>
        <v>#DIV/0!</v>
      </c>
      <c r="M275" s="7" t="e">
        <f t="shared" si="83"/>
        <v>#DIV/0!</v>
      </c>
      <c r="N275" s="9" t="e">
        <f t="shared" si="88"/>
        <v>#DIV/0!</v>
      </c>
      <c r="O275" t="e">
        <f t="shared" si="94"/>
        <v>#DIV/0!</v>
      </c>
      <c r="P275" s="45" t="e">
        <f t="shared" si="89"/>
        <v>#DIV/0!</v>
      </c>
      <c r="Q275" t="e">
        <f t="shared" si="84"/>
        <v>#DIV/0!</v>
      </c>
      <c r="R275" t="e">
        <f t="shared" si="90"/>
        <v>#DIV/0!</v>
      </c>
      <c r="S275" s="8" t="e">
        <f t="shared" si="79"/>
        <v>#DIV/0!</v>
      </c>
    </row>
    <row r="276" spans="1:19" x14ac:dyDescent="0.25">
      <c r="A276" s="1">
        <v>267</v>
      </c>
      <c r="B276" s="12" t="e">
        <f t="shared" si="85"/>
        <v>#DIV/0!</v>
      </c>
      <c r="C276" s="7" t="e">
        <f t="shared" si="86"/>
        <v>#DIV/0!</v>
      </c>
      <c r="D276" s="9" t="e">
        <f t="shared" si="93"/>
        <v>#DIV/0!</v>
      </c>
      <c r="E276" s="7" t="e">
        <f t="shared" si="91"/>
        <v>#DIV/0!</v>
      </c>
      <c r="F276" t="e">
        <f t="shared" si="92"/>
        <v>#DIV/0!</v>
      </c>
      <c r="G276" t="e">
        <f t="shared" si="77"/>
        <v>#DIV/0!</v>
      </c>
      <c r="H276" t="e">
        <f t="shared" si="80"/>
        <v>#DIV/0!</v>
      </c>
      <c r="I276" t="e">
        <f t="shared" si="78"/>
        <v>#DIV/0!</v>
      </c>
      <c r="J276" t="e">
        <f t="shared" si="81"/>
        <v>#DIV/0!</v>
      </c>
      <c r="K276" t="e">
        <f t="shared" si="82"/>
        <v>#DIV/0!</v>
      </c>
      <c r="L276" s="7" t="e">
        <f t="shared" si="87"/>
        <v>#DIV/0!</v>
      </c>
      <c r="M276" s="7" t="e">
        <f t="shared" si="83"/>
        <v>#DIV/0!</v>
      </c>
      <c r="N276" s="9" t="e">
        <f t="shared" si="88"/>
        <v>#DIV/0!</v>
      </c>
      <c r="O276" t="e">
        <f t="shared" si="94"/>
        <v>#DIV/0!</v>
      </c>
      <c r="P276" s="45" t="e">
        <f t="shared" si="89"/>
        <v>#DIV/0!</v>
      </c>
      <c r="Q276" t="e">
        <f t="shared" si="84"/>
        <v>#DIV/0!</v>
      </c>
      <c r="R276" t="e">
        <f t="shared" si="90"/>
        <v>#DIV/0!</v>
      </c>
      <c r="S276" s="8" t="e">
        <f t="shared" si="79"/>
        <v>#DIV/0!</v>
      </c>
    </row>
    <row r="277" spans="1:19" x14ac:dyDescent="0.25">
      <c r="A277" s="1">
        <v>268</v>
      </c>
      <c r="B277" s="12" t="e">
        <f t="shared" si="85"/>
        <v>#DIV/0!</v>
      </c>
      <c r="C277" s="7" t="e">
        <f t="shared" si="86"/>
        <v>#DIV/0!</v>
      </c>
      <c r="D277" s="9" t="e">
        <f t="shared" si="93"/>
        <v>#DIV/0!</v>
      </c>
      <c r="E277" s="7" t="e">
        <f t="shared" si="91"/>
        <v>#DIV/0!</v>
      </c>
      <c r="F277" t="e">
        <f t="shared" si="92"/>
        <v>#DIV/0!</v>
      </c>
      <c r="G277" t="e">
        <f t="shared" si="77"/>
        <v>#DIV/0!</v>
      </c>
      <c r="H277" t="e">
        <f t="shared" si="80"/>
        <v>#DIV/0!</v>
      </c>
      <c r="I277" t="e">
        <f t="shared" si="78"/>
        <v>#DIV/0!</v>
      </c>
      <c r="J277" t="e">
        <f t="shared" si="81"/>
        <v>#DIV/0!</v>
      </c>
      <c r="K277" t="e">
        <f t="shared" si="82"/>
        <v>#DIV/0!</v>
      </c>
      <c r="L277" s="7" t="e">
        <f t="shared" si="87"/>
        <v>#DIV/0!</v>
      </c>
      <c r="M277" s="7" t="e">
        <f t="shared" si="83"/>
        <v>#DIV/0!</v>
      </c>
      <c r="N277" s="9" t="e">
        <f t="shared" si="88"/>
        <v>#DIV/0!</v>
      </c>
      <c r="O277" t="e">
        <f t="shared" si="94"/>
        <v>#DIV/0!</v>
      </c>
      <c r="P277" s="45" t="e">
        <f t="shared" si="89"/>
        <v>#DIV/0!</v>
      </c>
      <c r="Q277" t="e">
        <f t="shared" si="84"/>
        <v>#DIV/0!</v>
      </c>
      <c r="R277" t="e">
        <f t="shared" si="90"/>
        <v>#DIV/0!</v>
      </c>
      <c r="S277" s="8" t="e">
        <f t="shared" si="79"/>
        <v>#DIV/0!</v>
      </c>
    </row>
    <row r="278" spans="1:19" x14ac:dyDescent="0.25">
      <c r="A278" s="1">
        <v>269</v>
      </c>
      <c r="B278" s="12" t="e">
        <f t="shared" si="85"/>
        <v>#DIV/0!</v>
      </c>
      <c r="C278" s="7" t="e">
        <f t="shared" si="86"/>
        <v>#DIV/0!</v>
      </c>
      <c r="D278" s="9" t="e">
        <f t="shared" si="93"/>
        <v>#DIV/0!</v>
      </c>
      <c r="E278" s="7" t="e">
        <f t="shared" si="91"/>
        <v>#DIV/0!</v>
      </c>
      <c r="F278" t="e">
        <f t="shared" si="92"/>
        <v>#DIV/0!</v>
      </c>
      <c r="G278" t="e">
        <f t="shared" si="77"/>
        <v>#DIV/0!</v>
      </c>
      <c r="H278" t="e">
        <f t="shared" si="80"/>
        <v>#DIV/0!</v>
      </c>
      <c r="I278" t="e">
        <f t="shared" si="78"/>
        <v>#DIV/0!</v>
      </c>
      <c r="J278" t="e">
        <f t="shared" si="81"/>
        <v>#DIV/0!</v>
      </c>
      <c r="K278" t="e">
        <f t="shared" si="82"/>
        <v>#DIV/0!</v>
      </c>
      <c r="L278" s="7" t="e">
        <f t="shared" si="87"/>
        <v>#DIV/0!</v>
      </c>
      <c r="M278" s="7" t="e">
        <f t="shared" si="83"/>
        <v>#DIV/0!</v>
      </c>
      <c r="N278" s="9" t="e">
        <f t="shared" si="88"/>
        <v>#DIV/0!</v>
      </c>
      <c r="O278" t="e">
        <f t="shared" si="94"/>
        <v>#DIV/0!</v>
      </c>
      <c r="P278" s="45" t="e">
        <f t="shared" si="89"/>
        <v>#DIV/0!</v>
      </c>
      <c r="Q278" t="e">
        <f t="shared" si="84"/>
        <v>#DIV/0!</v>
      </c>
      <c r="R278" t="e">
        <f t="shared" si="90"/>
        <v>#DIV/0!</v>
      </c>
      <c r="S278" s="8" t="e">
        <f t="shared" si="79"/>
        <v>#DIV/0!</v>
      </c>
    </row>
    <row r="279" spans="1:19" x14ac:dyDescent="0.25">
      <c r="A279" s="1">
        <v>270</v>
      </c>
      <c r="B279" s="12" t="e">
        <f t="shared" si="85"/>
        <v>#DIV/0!</v>
      </c>
      <c r="C279" s="7" t="e">
        <f t="shared" si="86"/>
        <v>#DIV/0!</v>
      </c>
      <c r="D279" s="9" t="e">
        <f t="shared" si="93"/>
        <v>#DIV/0!</v>
      </c>
      <c r="E279" s="7" t="e">
        <f t="shared" si="91"/>
        <v>#DIV/0!</v>
      </c>
      <c r="F279" t="e">
        <f t="shared" si="92"/>
        <v>#DIV/0!</v>
      </c>
      <c r="G279" t="e">
        <f t="shared" si="77"/>
        <v>#DIV/0!</v>
      </c>
      <c r="H279" t="e">
        <f t="shared" si="80"/>
        <v>#DIV/0!</v>
      </c>
      <c r="I279" t="e">
        <f t="shared" si="78"/>
        <v>#DIV/0!</v>
      </c>
      <c r="J279" t="e">
        <f t="shared" si="81"/>
        <v>#DIV/0!</v>
      </c>
      <c r="K279" t="e">
        <f t="shared" si="82"/>
        <v>#DIV/0!</v>
      </c>
      <c r="L279" s="7" t="e">
        <f t="shared" si="87"/>
        <v>#DIV/0!</v>
      </c>
      <c r="M279" s="7" t="e">
        <f t="shared" si="83"/>
        <v>#DIV/0!</v>
      </c>
      <c r="N279" s="9" t="e">
        <f t="shared" si="88"/>
        <v>#DIV/0!</v>
      </c>
      <c r="O279" t="e">
        <f t="shared" si="94"/>
        <v>#DIV/0!</v>
      </c>
      <c r="P279" s="45" t="e">
        <f t="shared" si="89"/>
        <v>#DIV/0!</v>
      </c>
      <c r="Q279" t="e">
        <f t="shared" si="84"/>
        <v>#DIV/0!</v>
      </c>
      <c r="R279" t="e">
        <f t="shared" si="90"/>
        <v>#DIV/0!</v>
      </c>
      <c r="S279" s="8" t="e">
        <f t="shared" si="79"/>
        <v>#DIV/0!</v>
      </c>
    </row>
    <row r="280" spans="1:19" x14ac:dyDescent="0.25">
      <c r="A280" s="1">
        <v>271</v>
      </c>
      <c r="B280" s="12" t="e">
        <f t="shared" si="85"/>
        <v>#DIV/0!</v>
      </c>
      <c r="C280" s="7" t="e">
        <f t="shared" si="86"/>
        <v>#DIV/0!</v>
      </c>
      <c r="D280" s="9" t="e">
        <f t="shared" si="93"/>
        <v>#DIV/0!</v>
      </c>
      <c r="E280" s="7" t="e">
        <f t="shared" si="91"/>
        <v>#DIV/0!</v>
      </c>
      <c r="F280" t="e">
        <f t="shared" si="92"/>
        <v>#DIV/0!</v>
      </c>
      <c r="G280" t="e">
        <f t="shared" si="77"/>
        <v>#DIV/0!</v>
      </c>
      <c r="H280" t="e">
        <f t="shared" si="80"/>
        <v>#DIV/0!</v>
      </c>
      <c r="I280" t="e">
        <f t="shared" si="78"/>
        <v>#DIV/0!</v>
      </c>
      <c r="J280" t="e">
        <f t="shared" si="81"/>
        <v>#DIV/0!</v>
      </c>
      <c r="K280" t="e">
        <f t="shared" si="82"/>
        <v>#DIV/0!</v>
      </c>
      <c r="L280" s="7" t="e">
        <f t="shared" si="87"/>
        <v>#DIV/0!</v>
      </c>
      <c r="M280" s="7" t="e">
        <f t="shared" si="83"/>
        <v>#DIV/0!</v>
      </c>
      <c r="N280" s="9" t="e">
        <f t="shared" si="88"/>
        <v>#DIV/0!</v>
      </c>
      <c r="O280" t="e">
        <f t="shared" si="94"/>
        <v>#DIV/0!</v>
      </c>
      <c r="P280" s="45" t="e">
        <f t="shared" si="89"/>
        <v>#DIV/0!</v>
      </c>
      <c r="Q280" t="e">
        <f t="shared" si="84"/>
        <v>#DIV/0!</v>
      </c>
      <c r="R280" t="e">
        <f t="shared" si="90"/>
        <v>#DIV/0!</v>
      </c>
      <c r="S280" s="8" t="e">
        <f t="shared" si="79"/>
        <v>#DIV/0!</v>
      </c>
    </row>
    <row r="281" spans="1:19" x14ac:dyDescent="0.25">
      <c r="A281" s="1">
        <v>272</v>
      </c>
      <c r="B281" s="12" t="e">
        <f t="shared" si="85"/>
        <v>#DIV/0!</v>
      </c>
      <c r="C281" s="7" t="e">
        <f t="shared" si="86"/>
        <v>#DIV/0!</v>
      </c>
      <c r="D281" s="9" t="e">
        <f t="shared" si="93"/>
        <v>#DIV/0!</v>
      </c>
      <c r="E281" s="7" t="e">
        <f t="shared" si="91"/>
        <v>#DIV/0!</v>
      </c>
      <c r="F281" t="e">
        <f t="shared" si="92"/>
        <v>#DIV/0!</v>
      </c>
      <c r="G281" t="e">
        <f t="shared" si="77"/>
        <v>#DIV/0!</v>
      </c>
      <c r="H281" t="e">
        <f t="shared" si="80"/>
        <v>#DIV/0!</v>
      </c>
      <c r="I281" t="e">
        <f t="shared" si="78"/>
        <v>#DIV/0!</v>
      </c>
      <c r="J281" t="e">
        <f t="shared" si="81"/>
        <v>#DIV/0!</v>
      </c>
      <c r="K281" t="e">
        <f t="shared" si="82"/>
        <v>#DIV/0!</v>
      </c>
      <c r="L281" s="7" t="e">
        <f t="shared" si="87"/>
        <v>#DIV/0!</v>
      </c>
      <c r="M281" s="7" t="e">
        <f t="shared" si="83"/>
        <v>#DIV/0!</v>
      </c>
      <c r="N281" s="9" t="e">
        <f t="shared" si="88"/>
        <v>#DIV/0!</v>
      </c>
      <c r="O281" t="e">
        <f t="shared" si="94"/>
        <v>#DIV/0!</v>
      </c>
      <c r="P281" s="45" t="e">
        <f t="shared" si="89"/>
        <v>#DIV/0!</v>
      </c>
      <c r="Q281" t="e">
        <f t="shared" si="84"/>
        <v>#DIV/0!</v>
      </c>
      <c r="R281" t="e">
        <f t="shared" si="90"/>
        <v>#DIV/0!</v>
      </c>
      <c r="S281" s="8" t="e">
        <f t="shared" si="79"/>
        <v>#DIV/0!</v>
      </c>
    </row>
    <row r="282" spans="1:19" x14ac:dyDescent="0.25">
      <c r="A282" s="1">
        <v>273</v>
      </c>
      <c r="B282" s="12" t="e">
        <f t="shared" si="85"/>
        <v>#DIV/0!</v>
      </c>
      <c r="C282" s="7" t="e">
        <f t="shared" si="86"/>
        <v>#DIV/0!</v>
      </c>
      <c r="D282" s="9" t="e">
        <f t="shared" si="93"/>
        <v>#DIV/0!</v>
      </c>
      <c r="E282" s="7" t="e">
        <f t="shared" si="91"/>
        <v>#DIV/0!</v>
      </c>
      <c r="F282" t="e">
        <f t="shared" si="92"/>
        <v>#DIV/0!</v>
      </c>
      <c r="G282" t="e">
        <f t="shared" si="77"/>
        <v>#DIV/0!</v>
      </c>
      <c r="H282" t="e">
        <f t="shared" si="80"/>
        <v>#DIV/0!</v>
      </c>
      <c r="I282" t="e">
        <f t="shared" si="78"/>
        <v>#DIV/0!</v>
      </c>
      <c r="J282" t="e">
        <f t="shared" si="81"/>
        <v>#DIV/0!</v>
      </c>
      <c r="K282" t="e">
        <f t="shared" si="82"/>
        <v>#DIV/0!</v>
      </c>
      <c r="L282" s="7" t="e">
        <f t="shared" si="87"/>
        <v>#DIV/0!</v>
      </c>
      <c r="M282" s="7" t="e">
        <f t="shared" si="83"/>
        <v>#DIV/0!</v>
      </c>
      <c r="N282" s="9" t="e">
        <f t="shared" si="88"/>
        <v>#DIV/0!</v>
      </c>
      <c r="O282" t="e">
        <f t="shared" si="94"/>
        <v>#DIV/0!</v>
      </c>
      <c r="P282" s="45" t="e">
        <f t="shared" si="89"/>
        <v>#DIV/0!</v>
      </c>
      <c r="Q282" t="e">
        <f t="shared" si="84"/>
        <v>#DIV/0!</v>
      </c>
      <c r="R282" t="e">
        <f t="shared" si="90"/>
        <v>#DIV/0!</v>
      </c>
      <c r="S282" s="8" t="e">
        <f t="shared" si="79"/>
        <v>#DIV/0!</v>
      </c>
    </row>
    <row r="283" spans="1:19" x14ac:dyDescent="0.25">
      <c r="A283" s="1">
        <v>274</v>
      </c>
      <c r="B283" s="12" t="e">
        <f t="shared" si="85"/>
        <v>#DIV/0!</v>
      </c>
      <c r="C283" s="7" t="e">
        <f t="shared" si="86"/>
        <v>#DIV/0!</v>
      </c>
      <c r="D283" s="9" t="e">
        <f t="shared" si="93"/>
        <v>#DIV/0!</v>
      </c>
      <c r="E283" s="7" t="e">
        <f t="shared" si="91"/>
        <v>#DIV/0!</v>
      </c>
      <c r="F283" t="e">
        <f t="shared" si="92"/>
        <v>#DIV/0!</v>
      </c>
      <c r="G283" t="e">
        <f t="shared" si="77"/>
        <v>#DIV/0!</v>
      </c>
      <c r="H283" t="e">
        <f t="shared" si="80"/>
        <v>#DIV/0!</v>
      </c>
      <c r="I283" t="e">
        <f t="shared" si="78"/>
        <v>#DIV/0!</v>
      </c>
      <c r="J283" t="e">
        <f t="shared" si="81"/>
        <v>#DIV/0!</v>
      </c>
      <c r="K283" t="e">
        <f t="shared" si="82"/>
        <v>#DIV/0!</v>
      </c>
      <c r="L283" s="7" t="e">
        <f t="shared" si="87"/>
        <v>#DIV/0!</v>
      </c>
      <c r="M283" s="7" t="e">
        <f t="shared" si="83"/>
        <v>#DIV/0!</v>
      </c>
      <c r="N283" s="9" t="e">
        <f t="shared" si="88"/>
        <v>#DIV/0!</v>
      </c>
      <c r="O283" t="e">
        <f t="shared" si="94"/>
        <v>#DIV/0!</v>
      </c>
      <c r="P283" s="45" t="e">
        <f t="shared" si="89"/>
        <v>#DIV/0!</v>
      </c>
      <c r="Q283" t="e">
        <f t="shared" si="84"/>
        <v>#DIV/0!</v>
      </c>
      <c r="R283" t="e">
        <f t="shared" si="90"/>
        <v>#DIV/0!</v>
      </c>
      <c r="S283" s="8" t="e">
        <f t="shared" si="79"/>
        <v>#DIV/0!</v>
      </c>
    </row>
    <row r="284" spans="1:19" x14ac:dyDescent="0.25">
      <c r="A284" s="1">
        <v>275</v>
      </c>
      <c r="B284" s="12" t="e">
        <f t="shared" si="85"/>
        <v>#DIV/0!</v>
      </c>
      <c r="C284" s="7" t="e">
        <f t="shared" si="86"/>
        <v>#DIV/0!</v>
      </c>
      <c r="D284" s="9" t="e">
        <f t="shared" si="93"/>
        <v>#DIV/0!</v>
      </c>
      <c r="E284" s="7" t="e">
        <f t="shared" si="91"/>
        <v>#DIV/0!</v>
      </c>
      <c r="F284" t="e">
        <f t="shared" si="92"/>
        <v>#DIV/0!</v>
      </c>
      <c r="G284" t="e">
        <f t="shared" si="77"/>
        <v>#DIV/0!</v>
      </c>
      <c r="H284" t="e">
        <f t="shared" si="80"/>
        <v>#DIV/0!</v>
      </c>
      <c r="I284" t="e">
        <f t="shared" si="78"/>
        <v>#DIV/0!</v>
      </c>
      <c r="J284" t="e">
        <f t="shared" si="81"/>
        <v>#DIV/0!</v>
      </c>
      <c r="K284" t="e">
        <f t="shared" si="82"/>
        <v>#DIV/0!</v>
      </c>
      <c r="L284" s="7" t="e">
        <f t="shared" si="87"/>
        <v>#DIV/0!</v>
      </c>
      <c r="M284" s="7" t="e">
        <f t="shared" si="83"/>
        <v>#DIV/0!</v>
      </c>
      <c r="N284" s="9" t="e">
        <f t="shared" si="88"/>
        <v>#DIV/0!</v>
      </c>
      <c r="O284" t="e">
        <f t="shared" si="94"/>
        <v>#DIV/0!</v>
      </c>
      <c r="P284" s="45" t="e">
        <f t="shared" si="89"/>
        <v>#DIV/0!</v>
      </c>
      <c r="Q284" t="e">
        <f t="shared" si="84"/>
        <v>#DIV/0!</v>
      </c>
      <c r="R284" t="e">
        <f t="shared" si="90"/>
        <v>#DIV/0!</v>
      </c>
      <c r="S284" s="8" t="e">
        <f t="shared" si="79"/>
        <v>#DIV/0!</v>
      </c>
    </row>
    <row r="285" spans="1:19" x14ac:dyDescent="0.25">
      <c r="A285" s="1">
        <v>276</v>
      </c>
      <c r="B285" s="12" t="e">
        <f t="shared" si="85"/>
        <v>#DIV/0!</v>
      </c>
      <c r="C285" s="7" t="e">
        <f t="shared" si="86"/>
        <v>#DIV/0!</v>
      </c>
      <c r="D285" s="9" t="e">
        <f t="shared" si="93"/>
        <v>#DIV/0!</v>
      </c>
      <c r="E285" s="7" t="e">
        <f t="shared" si="91"/>
        <v>#DIV/0!</v>
      </c>
      <c r="F285" t="e">
        <f t="shared" si="92"/>
        <v>#DIV/0!</v>
      </c>
      <c r="G285" t="e">
        <f t="shared" si="77"/>
        <v>#DIV/0!</v>
      </c>
      <c r="H285" t="e">
        <f t="shared" si="80"/>
        <v>#DIV/0!</v>
      </c>
      <c r="I285" t="e">
        <f t="shared" si="78"/>
        <v>#DIV/0!</v>
      </c>
      <c r="J285" t="e">
        <f t="shared" si="81"/>
        <v>#DIV/0!</v>
      </c>
      <c r="K285" t="e">
        <f t="shared" si="82"/>
        <v>#DIV/0!</v>
      </c>
      <c r="L285" s="7" t="e">
        <f t="shared" si="87"/>
        <v>#DIV/0!</v>
      </c>
      <c r="M285" s="7" t="e">
        <f t="shared" si="83"/>
        <v>#DIV/0!</v>
      </c>
      <c r="N285" s="9" t="e">
        <f t="shared" si="88"/>
        <v>#DIV/0!</v>
      </c>
      <c r="O285" t="e">
        <f t="shared" si="94"/>
        <v>#DIV/0!</v>
      </c>
      <c r="P285" s="45" t="e">
        <f t="shared" si="89"/>
        <v>#DIV/0!</v>
      </c>
      <c r="Q285" t="e">
        <f t="shared" si="84"/>
        <v>#DIV/0!</v>
      </c>
      <c r="R285" t="e">
        <f t="shared" si="90"/>
        <v>#DIV/0!</v>
      </c>
      <c r="S285" s="8" t="e">
        <f t="shared" si="79"/>
        <v>#DIV/0!</v>
      </c>
    </row>
    <row r="286" spans="1:19" x14ac:dyDescent="0.25">
      <c r="A286" s="1">
        <v>277</v>
      </c>
      <c r="B286" s="12" t="e">
        <f t="shared" si="85"/>
        <v>#DIV/0!</v>
      </c>
      <c r="C286" s="7" t="e">
        <f t="shared" si="86"/>
        <v>#DIV/0!</v>
      </c>
      <c r="D286" s="9" t="e">
        <f t="shared" si="93"/>
        <v>#DIV/0!</v>
      </c>
      <c r="E286" s="7" t="e">
        <f t="shared" si="91"/>
        <v>#DIV/0!</v>
      </c>
      <c r="F286" t="e">
        <f t="shared" si="92"/>
        <v>#DIV/0!</v>
      </c>
      <c r="G286" t="e">
        <f t="shared" si="77"/>
        <v>#DIV/0!</v>
      </c>
      <c r="H286" t="e">
        <f t="shared" si="80"/>
        <v>#DIV/0!</v>
      </c>
      <c r="I286" t="e">
        <f t="shared" si="78"/>
        <v>#DIV/0!</v>
      </c>
      <c r="J286" t="e">
        <f t="shared" si="81"/>
        <v>#DIV/0!</v>
      </c>
      <c r="K286" t="e">
        <f t="shared" si="82"/>
        <v>#DIV/0!</v>
      </c>
      <c r="L286" s="7" t="e">
        <f t="shared" si="87"/>
        <v>#DIV/0!</v>
      </c>
      <c r="M286" s="7" t="e">
        <f t="shared" si="83"/>
        <v>#DIV/0!</v>
      </c>
      <c r="N286" s="9" t="e">
        <f t="shared" si="88"/>
        <v>#DIV/0!</v>
      </c>
      <c r="O286" t="e">
        <f t="shared" si="94"/>
        <v>#DIV/0!</v>
      </c>
      <c r="P286" s="45" t="e">
        <f t="shared" si="89"/>
        <v>#DIV/0!</v>
      </c>
      <c r="Q286" t="e">
        <f t="shared" si="84"/>
        <v>#DIV/0!</v>
      </c>
      <c r="R286" t="e">
        <f t="shared" si="90"/>
        <v>#DIV/0!</v>
      </c>
      <c r="S286" s="8" t="e">
        <f t="shared" si="79"/>
        <v>#DIV/0!</v>
      </c>
    </row>
    <row r="287" spans="1:19" x14ac:dyDescent="0.25">
      <c r="A287" s="1">
        <v>278</v>
      </c>
      <c r="B287" s="12" t="e">
        <f t="shared" si="85"/>
        <v>#DIV/0!</v>
      </c>
      <c r="C287" s="7" t="e">
        <f t="shared" si="86"/>
        <v>#DIV/0!</v>
      </c>
      <c r="D287" s="9" t="e">
        <f t="shared" si="93"/>
        <v>#DIV/0!</v>
      </c>
      <c r="E287" s="7" t="e">
        <f t="shared" si="91"/>
        <v>#DIV/0!</v>
      </c>
      <c r="F287" t="e">
        <f t="shared" si="92"/>
        <v>#DIV/0!</v>
      </c>
      <c r="G287" t="e">
        <f t="shared" si="77"/>
        <v>#DIV/0!</v>
      </c>
      <c r="H287" t="e">
        <f t="shared" si="80"/>
        <v>#DIV/0!</v>
      </c>
      <c r="I287" t="e">
        <f t="shared" si="78"/>
        <v>#DIV/0!</v>
      </c>
      <c r="J287" t="e">
        <f t="shared" si="81"/>
        <v>#DIV/0!</v>
      </c>
      <c r="K287" t="e">
        <f t="shared" si="82"/>
        <v>#DIV/0!</v>
      </c>
      <c r="L287" s="7" t="e">
        <f t="shared" si="87"/>
        <v>#DIV/0!</v>
      </c>
      <c r="M287" s="7" t="e">
        <f t="shared" si="83"/>
        <v>#DIV/0!</v>
      </c>
      <c r="N287" s="9" t="e">
        <f t="shared" si="88"/>
        <v>#DIV/0!</v>
      </c>
      <c r="O287" t="e">
        <f t="shared" si="94"/>
        <v>#DIV/0!</v>
      </c>
      <c r="P287" s="45" t="e">
        <f t="shared" si="89"/>
        <v>#DIV/0!</v>
      </c>
      <c r="Q287" t="e">
        <f t="shared" si="84"/>
        <v>#DIV/0!</v>
      </c>
      <c r="R287" t="e">
        <f t="shared" si="90"/>
        <v>#DIV/0!</v>
      </c>
      <c r="S287" s="8" t="e">
        <f t="shared" si="79"/>
        <v>#DIV/0!</v>
      </c>
    </row>
    <row r="288" spans="1:19" x14ac:dyDescent="0.25">
      <c r="A288" s="1">
        <v>279</v>
      </c>
      <c r="B288" s="12" t="e">
        <f t="shared" si="85"/>
        <v>#DIV/0!</v>
      </c>
      <c r="C288" s="7" t="e">
        <f t="shared" si="86"/>
        <v>#DIV/0!</v>
      </c>
      <c r="D288" s="9" t="e">
        <f t="shared" si="93"/>
        <v>#DIV/0!</v>
      </c>
      <c r="E288" s="7" t="e">
        <f t="shared" si="91"/>
        <v>#DIV/0!</v>
      </c>
      <c r="F288" t="e">
        <f t="shared" si="92"/>
        <v>#DIV/0!</v>
      </c>
      <c r="G288" t="e">
        <f t="shared" si="77"/>
        <v>#DIV/0!</v>
      </c>
      <c r="H288" t="e">
        <f t="shared" si="80"/>
        <v>#DIV/0!</v>
      </c>
      <c r="I288" t="e">
        <f t="shared" si="78"/>
        <v>#DIV/0!</v>
      </c>
      <c r="J288" t="e">
        <f t="shared" si="81"/>
        <v>#DIV/0!</v>
      </c>
      <c r="K288" t="e">
        <f t="shared" si="82"/>
        <v>#DIV/0!</v>
      </c>
      <c r="L288" s="7" t="e">
        <f t="shared" si="87"/>
        <v>#DIV/0!</v>
      </c>
      <c r="M288" s="7" t="e">
        <f t="shared" si="83"/>
        <v>#DIV/0!</v>
      </c>
      <c r="N288" s="9" t="e">
        <f t="shared" si="88"/>
        <v>#DIV/0!</v>
      </c>
      <c r="O288" t="e">
        <f t="shared" si="94"/>
        <v>#DIV/0!</v>
      </c>
      <c r="P288" s="45" t="e">
        <f t="shared" si="89"/>
        <v>#DIV/0!</v>
      </c>
      <c r="Q288" t="e">
        <f t="shared" si="84"/>
        <v>#DIV/0!</v>
      </c>
      <c r="R288" t="e">
        <f t="shared" si="90"/>
        <v>#DIV/0!</v>
      </c>
      <c r="S288" s="8" t="e">
        <f t="shared" si="79"/>
        <v>#DIV/0!</v>
      </c>
    </row>
    <row r="289" spans="1:19" x14ac:dyDescent="0.25">
      <c r="A289" s="1">
        <v>280</v>
      </c>
      <c r="B289" s="12" t="e">
        <f t="shared" si="85"/>
        <v>#DIV/0!</v>
      </c>
      <c r="C289" s="7" t="e">
        <f t="shared" si="86"/>
        <v>#DIV/0!</v>
      </c>
      <c r="D289" s="9" t="e">
        <f t="shared" si="93"/>
        <v>#DIV/0!</v>
      </c>
      <c r="E289" s="7" t="e">
        <f t="shared" si="91"/>
        <v>#DIV/0!</v>
      </c>
      <c r="F289" t="e">
        <f t="shared" si="92"/>
        <v>#DIV/0!</v>
      </c>
      <c r="G289" t="e">
        <f t="shared" si="77"/>
        <v>#DIV/0!</v>
      </c>
      <c r="H289" t="e">
        <f t="shared" si="80"/>
        <v>#DIV/0!</v>
      </c>
      <c r="I289" t="e">
        <f t="shared" si="78"/>
        <v>#DIV/0!</v>
      </c>
      <c r="J289" t="e">
        <f t="shared" si="81"/>
        <v>#DIV/0!</v>
      </c>
      <c r="K289" t="e">
        <f t="shared" si="82"/>
        <v>#DIV/0!</v>
      </c>
      <c r="L289" s="7" t="e">
        <f t="shared" si="87"/>
        <v>#DIV/0!</v>
      </c>
      <c r="M289" s="7" t="e">
        <f t="shared" si="83"/>
        <v>#DIV/0!</v>
      </c>
      <c r="N289" s="9" t="e">
        <f t="shared" si="88"/>
        <v>#DIV/0!</v>
      </c>
      <c r="O289" t="e">
        <f t="shared" si="94"/>
        <v>#DIV/0!</v>
      </c>
      <c r="P289" s="45" t="e">
        <f t="shared" si="89"/>
        <v>#DIV/0!</v>
      </c>
      <c r="Q289" t="e">
        <f t="shared" si="84"/>
        <v>#DIV/0!</v>
      </c>
      <c r="R289" t="e">
        <f t="shared" si="90"/>
        <v>#DIV/0!</v>
      </c>
      <c r="S289" s="8" t="e">
        <f t="shared" si="79"/>
        <v>#DIV/0!</v>
      </c>
    </row>
    <row r="290" spans="1:19" x14ac:dyDescent="0.25">
      <c r="A290" s="1">
        <v>281</v>
      </c>
      <c r="B290" s="12" t="e">
        <f t="shared" si="85"/>
        <v>#DIV/0!</v>
      </c>
      <c r="C290" s="7" t="e">
        <f t="shared" si="86"/>
        <v>#DIV/0!</v>
      </c>
      <c r="D290" s="9" t="e">
        <f t="shared" si="93"/>
        <v>#DIV/0!</v>
      </c>
      <c r="E290" s="7" t="e">
        <f t="shared" si="91"/>
        <v>#DIV/0!</v>
      </c>
      <c r="F290" t="e">
        <f t="shared" si="92"/>
        <v>#DIV/0!</v>
      </c>
      <c r="G290" t="e">
        <f t="shared" si="77"/>
        <v>#DIV/0!</v>
      </c>
      <c r="H290" t="e">
        <f t="shared" si="80"/>
        <v>#DIV/0!</v>
      </c>
      <c r="I290" t="e">
        <f t="shared" si="78"/>
        <v>#DIV/0!</v>
      </c>
      <c r="J290" t="e">
        <f t="shared" si="81"/>
        <v>#DIV/0!</v>
      </c>
      <c r="K290" t="e">
        <f t="shared" si="82"/>
        <v>#DIV/0!</v>
      </c>
      <c r="L290" s="7" t="e">
        <f t="shared" si="87"/>
        <v>#DIV/0!</v>
      </c>
      <c r="M290" s="7" t="e">
        <f t="shared" si="83"/>
        <v>#DIV/0!</v>
      </c>
      <c r="N290" s="9" t="e">
        <f t="shared" si="88"/>
        <v>#DIV/0!</v>
      </c>
      <c r="O290" t="e">
        <f t="shared" si="94"/>
        <v>#DIV/0!</v>
      </c>
      <c r="P290" s="45" t="e">
        <f t="shared" si="89"/>
        <v>#DIV/0!</v>
      </c>
      <c r="Q290" t="e">
        <f t="shared" si="84"/>
        <v>#DIV/0!</v>
      </c>
      <c r="R290" t="e">
        <f t="shared" si="90"/>
        <v>#DIV/0!</v>
      </c>
      <c r="S290" s="8" t="e">
        <f t="shared" si="79"/>
        <v>#DIV/0!</v>
      </c>
    </row>
    <row r="291" spans="1:19" x14ac:dyDescent="0.25">
      <c r="A291" s="1">
        <v>282</v>
      </c>
      <c r="B291" s="12" t="e">
        <f t="shared" si="85"/>
        <v>#DIV/0!</v>
      </c>
      <c r="C291" s="7" t="e">
        <f t="shared" si="86"/>
        <v>#DIV/0!</v>
      </c>
      <c r="D291" s="9" t="e">
        <f t="shared" si="93"/>
        <v>#DIV/0!</v>
      </c>
      <c r="E291" s="7" t="e">
        <f t="shared" si="91"/>
        <v>#DIV/0!</v>
      </c>
      <c r="F291" t="e">
        <f t="shared" si="92"/>
        <v>#DIV/0!</v>
      </c>
      <c r="G291" t="e">
        <f t="shared" si="77"/>
        <v>#DIV/0!</v>
      </c>
      <c r="H291" t="e">
        <f t="shared" si="80"/>
        <v>#DIV/0!</v>
      </c>
      <c r="I291" t="e">
        <f t="shared" si="78"/>
        <v>#DIV/0!</v>
      </c>
      <c r="J291" t="e">
        <f t="shared" si="81"/>
        <v>#DIV/0!</v>
      </c>
      <c r="K291" t="e">
        <f t="shared" si="82"/>
        <v>#DIV/0!</v>
      </c>
      <c r="L291" s="7" t="e">
        <f t="shared" si="87"/>
        <v>#DIV/0!</v>
      </c>
      <c r="M291" s="7" t="e">
        <f t="shared" si="83"/>
        <v>#DIV/0!</v>
      </c>
      <c r="N291" s="9" t="e">
        <f t="shared" si="88"/>
        <v>#DIV/0!</v>
      </c>
      <c r="O291" t="e">
        <f t="shared" si="94"/>
        <v>#DIV/0!</v>
      </c>
      <c r="P291" s="45" t="e">
        <f t="shared" si="89"/>
        <v>#DIV/0!</v>
      </c>
      <c r="Q291" t="e">
        <f t="shared" si="84"/>
        <v>#DIV/0!</v>
      </c>
      <c r="R291" t="e">
        <f t="shared" si="90"/>
        <v>#DIV/0!</v>
      </c>
      <c r="S291" s="8" t="e">
        <f t="shared" si="79"/>
        <v>#DIV/0!</v>
      </c>
    </row>
    <row r="292" spans="1:19" x14ac:dyDescent="0.25">
      <c r="A292" s="1">
        <v>283</v>
      </c>
      <c r="B292" s="12" t="e">
        <f t="shared" si="85"/>
        <v>#DIV/0!</v>
      </c>
      <c r="C292" s="7" t="e">
        <f t="shared" si="86"/>
        <v>#DIV/0!</v>
      </c>
      <c r="D292" s="9" t="e">
        <f t="shared" si="93"/>
        <v>#DIV/0!</v>
      </c>
      <c r="E292" s="7" t="e">
        <f t="shared" si="91"/>
        <v>#DIV/0!</v>
      </c>
      <c r="F292" t="e">
        <f t="shared" si="92"/>
        <v>#DIV/0!</v>
      </c>
      <c r="G292" t="e">
        <f t="shared" si="77"/>
        <v>#DIV/0!</v>
      </c>
      <c r="H292" t="e">
        <f t="shared" si="80"/>
        <v>#DIV/0!</v>
      </c>
      <c r="I292" t="e">
        <f t="shared" si="78"/>
        <v>#DIV/0!</v>
      </c>
      <c r="J292" t="e">
        <f t="shared" si="81"/>
        <v>#DIV/0!</v>
      </c>
      <c r="K292" t="e">
        <f t="shared" si="82"/>
        <v>#DIV/0!</v>
      </c>
      <c r="L292" s="7" t="e">
        <f t="shared" si="87"/>
        <v>#DIV/0!</v>
      </c>
      <c r="M292" s="7" t="e">
        <f t="shared" si="83"/>
        <v>#DIV/0!</v>
      </c>
      <c r="N292" s="9" t="e">
        <f t="shared" si="88"/>
        <v>#DIV/0!</v>
      </c>
      <c r="O292" t="e">
        <f t="shared" si="94"/>
        <v>#DIV/0!</v>
      </c>
      <c r="P292" s="45" t="e">
        <f t="shared" si="89"/>
        <v>#DIV/0!</v>
      </c>
      <c r="Q292" t="e">
        <f t="shared" si="84"/>
        <v>#DIV/0!</v>
      </c>
      <c r="R292" t="e">
        <f t="shared" si="90"/>
        <v>#DIV/0!</v>
      </c>
      <c r="S292" s="8" t="e">
        <f t="shared" si="79"/>
        <v>#DIV/0!</v>
      </c>
    </row>
    <row r="293" spans="1:19" x14ac:dyDescent="0.25">
      <c r="A293" s="1">
        <v>284</v>
      </c>
      <c r="B293" s="12" t="e">
        <f t="shared" si="85"/>
        <v>#DIV/0!</v>
      </c>
      <c r="C293" s="7" t="e">
        <f t="shared" si="86"/>
        <v>#DIV/0!</v>
      </c>
      <c r="D293" s="9" t="e">
        <f t="shared" si="93"/>
        <v>#DIV/0!</v>
      </c>
      <c r="E293" s="7" t="e">
        <f t="shared" si="91"/>
        <v>#DIV/0!</v>
      </c>
      <c r="F293" t="e">
        <f t="shared" si="92"/>
        <v>#DIV/0!</v>
      </c>
      <c r="G293" t="e">
        <f t="shared" si="77"/>
        <v>#DIV/0!</v>
      </c>
      <c r="H293" t="e">
        <f t="shared" si="80"/>
        <v>#DIV/0!</v>
      </c>
      <c r="I293" t="e">
        <f t="shared" si="78"/>
        <v>#DIV/0!</v>
      </c>
      <c r="J293" t="e">
        <f t="shared" si="81"/>
        <v>#DIV/0!</v>
      </c>
      <c r="K293" t="e">
        <f t="shared" si="82"/>
        <v>#DIV/0!</v>
      </c>
      <c r="L293" s="7" t="e">
        <f t="shared" si="87"/>
        <v>#DIV/0!</v>
      </c>
      <c r="M293" s="7" t="e">
        <f t="shared" si="83"/>
        <v>#DIV/0!</v>
      </c>
      <c r="N293" s="9" t="e">
        <f t="shared" si="88"/>
        <v>#DIV/0!</v>
      </c>
      <c r="O293" t="e">
        <f t="shared" si="94"/>
        <v>#DIV/0!</v>
      </c>
      <c r="P293" s="45" t="e">
        <f t="shared" si="89"/>
        <v>#DIV/0!</v>
      </c>
      <c r="Q293" t="e">
        <f t="shared" si="84"/>
        <v>#DIV/0!</v>
      </c>
      <c r="R293" t="e">
        <f t="shared" si="90"/>
        <v>#DIV/0!</v>
      </c>
      <c r="S293" s="8" t="e">
        <f t="shared" si="79"/>
        <v>#DIV/0!</v>
      </c>
    </row>
    <row r="294" spans="1:19" x14ac:dyDescent="0.25">
      <c r="A294" s="1">
        <v>285</v>
      </c>
      <c r="B294" s="12" t="e">
        <f t="shared" si="85"/>
        <v>#DIV/0!</v>
      </c>
      <c r="C294" s="7" t="e">
        <f t="shared" si="86"/>
        <v>#DIV/0!</v>
      </c>
      <c r="D294" s="9" t="e">
        <f t="shared" si="93"/>
        <v>#DIV/0!</v>
      </c>
      <c r="E294" s="7" t="e">
        <f t="shared" si="91"/>
        <v>#DIV/0!</v>
      </c>
      <c r="F294" t="e">
        <f t="shared" si="92"/>
        <v>#DIV/0!</v>
      </c>
      <c r="G294" t="e">
        <f t="shared" si="77"/>
        <v>#DIV/0!</v>
      </c>
      <c r="H294" t="e">
        <f t="shared" si="80"/>
        <v>#DIV/0!</v>
      </c>
      <c r="I294" t="e">
        <f t="shared" si="78"/>
        <v>#DIV/0!</v>
      </c>
      <c r="J294" t="e">
        <f t="shared" si="81"/>
        <v>#DIV/0!</v>
      </c>
      <c r="K294" t="e">
        <f t="shared" si="82"/>
        <v>#DIV/0!</v>
      </c>
      <c r="L294" s="7" t="e">
        <f t="shared" si="87"/>
        <v>#DIV/0!</v>
      </c>
      <c r="M294" s="7" t="e">
        <f t="shared" si="83"/>
        <v>#DIV/0!</v>
      </c>
      <c r="N294" s="9" t="e">
        <f t="shared" si="88"/>
        <v>#DIV/0!</v>
      </c>
      <c r="O294" t="e">
        <f t="shared" si="94"/>
        <v>#DIV/0!</v>
      </c>
      <c r="P294" s="45" t="e">
        <f t="shared" si="89"/>
        <v>#DIV/0!</v>
      </c>
      <c r="Q294" t="e">
        <f t="shared" si="84"/>
        <v>#DIV/0!</v>
      </c>
      <c r="R294" t="e">
        <f t="shared" si="90"/>
        <v>#DIV/0!</v>
      </c>
      <c r="S294" s="8" t="e">
        <f t="shared" si="79"/>
        <v>#DIV/0!</v>
      </c>
    </row>
    <row r="295" spans="1:19" x14ac:dyDescent="0.25">
      <c r="A295" s="1">
        <v>286</v>
      </c>
      <c r="B295" s="12" t="e">
        <f t="shared" si="85"/>
        <v>#DIV/0!</v>
      </c>
      <c r="C295" s="7" t="e">
        <f t="shared" si="86"/>
        <v>#DIV/0!</v>
      </c>
      <c r="D295" s="9" t="e">
        <f t="shared" si="93"/>
        <v>#DIV/0!</v>
      </c>
      <c r="E295" s="7" t="e">
        <f t="shared" si="91"/>
        <v>#DIV/0!</v>
      </c>
      <c r="F295" t="e">
        <f t="shared" si="92"/>
        <v>#DIV/0!</v>
      </c>
      <c r="G295" t="e">
        <f t="shared" si="77"/>
        <v>#DIV/0!</v>
      </c>
      <c r="H295" t="e">
        <f t="shared" si="80"/>
        <v>#DIV/0!</v>
      </c>
      <c r="I295" t="e">
        <f t="shared" si="78"/>
        <v>#DIV/0!</v>
      </c>
      <c r="J295" t="e">
        <f t="shared" si="81"/>
        <v>#DIV/0!</v>
      </c>
      <c r="K295" t="e">
        <f t="shared" si="82"/>
        <v>#DIV/0!</v>
      </c>
      <c r="L295" s="7" t="e">
        <f t="shared" si="87"/>
        <v>#DIV/0!</v>
      </c>
      <c r="M295" s="7" t="e">
        <f t="shared" si="83"/>
        <v>#DIV/0!</v>
      </c>
      <c r="N295" s="9" t="e">
        <f t="shared" si="88"/>
        <v>#DIV/0!</v>
      </c>
      <c r="O295" t="e">
        <f t="shared" si="94"/>
        <v>#DIV/0!</v>
      </c>
      <c r="P295" s="45" t="e">
        <f t="shared" si="89"/>
        <v>#DIV/0!</v>
      </c>
      <c r="Q295" t="e">
        <f t="shared" si="84"/>
        <v>#DIV/0!</v>
      </c>
      <c r="R295" t="e">
        <f t="shared" si="90"/>
        <v>#DIV/0!</v>
      </c>
      <c r="S295" s="8" t="e">
        <f t="shared" si="79"/>
        <v>#DIV/0!</v>
      </c>
    </row>
    <row r="296" spans="1:19" x14ac:dyDescent="0.25">
      <c r="A296" s="1">
        <v>287</v>
      </c>
      <c r="B296" s="12" t="e">
        <f t="shared" si="85"/>
        <v>#DIV/0!</v>
      </c>
      <c r="C296" s="7" t="e">
        <f t="shared" si="86"/>
        <v>#DIV/0!</v>
      </c>
      <c r="D296" s="9" t="e">
        <f t="shared" si="93"/>
        <v>#DIV/0!</v>
      </c>
      <c r="E296" s="7" t="e">
        <f t="shared" si="91"/>
        <v>#DIV/0!</v>
      </c>
      <c r="F296" t="e">
        <f t="shared" si="92"/>
        <v>#DIV/0!</v>
      </c>
      <c r="G296" t="e">
        <f t="shared" si="77"/>
        <v>#DIV/0!</v>
      </c>
      <c r="H296" t="e">
        <f t="shared" si="80"/>
        <v>#DIV/0!</v>
      </c>
      <c r="I296" t="e">
        <f t="shared" si="78"/>
        <v>#DIV/0!</v>
      </c>
      <c r="J296" t="e">
        <f t="shared" si="81"/>
        <v>#DIV/0!</v>
      </c>
      <c r="K296" t="e">
        <f t="shared" si="82"/>
        <v>#DIV/0!</v>
      </c>
      <c r="L296" s="7" t="e">
        <f t="shared" si="87"/>
        <v>#DIV/0!</v>
      </c>
      <c r="M296" s="7" t="e">
        <f t="shared" si="83"/>
        <v>#DIV/0!</v>
      </c>
      <c r="N296" s="9" t="e">
        <f t="shared" si="88"/>
        <v>#DIV/0!</v>
      </c>
      <c r="O296" t="e">
        <f t="shared" si="94"/>
        <v>#DIV/0!</v>
      </c>
      <c r="P296" s="45" t="e">
        <f t="shared" si="89"/>
        <v>#DIV/0!</v>
      </c>
      <c r="Q296" t="e">
        <f t="shared" si="84"/>
        <v>#DIV/0!</v>
      </c>
      <c r="R296" t="e">
        <f t="shared" si="90"/>
        <v>#DIV/0!</v>
      </c>
      <c r="S296" s="8" t="e">
        <f t="shared" si="79"/>
        <v>#DIV/0!</v>
      </c>
    </row>
    <row r="297" spans="1:19" x14ac:dyDescent="0.25">
      <c r="A297" s="1">
        <v>288</v>
      </c>
      <c r="B297" s="12" t="e">
        <f t="shared" si="85"/>
        <v>#DIV/0!</v>
      </c>
      <c r="C297" s="7" t="e">
        <f t="shared" si="86"/>
        <v>#DIV/0!</v>
      </c>
      <c r="D297" s="9" t="e">
        <f t="shared" si="93"/>
        <v>#DIV/0!</v>
      </c>
      <c r="E297" s="7" t="e">
        <f t="shared" si="91"/>
        <v>#DIV/0!</v>
      </c>
      <c r="F297" t="e">
        <f t="shared" si="92"/>
        <v>#DIV/0!</v>
      </c>
      <c r="G297" t="e">
        <f t="shared" si="77"/>
        <v>#DIV/0!</v>
      </c>
      <c r="H297" t="e">
        <f t="shared" si="80"/>
        <v>#DIV/0!</v>
      </c>
      <c r="I297" t="e">
        <f t="shared" si="78"/>
        <v>#DIV/0!</v>
      </c>
      <c r="J297" t="e">
        <f t="shared" si="81"/>
        <v>#DIV/0!</v>
      </c>
      <c r="K297" t="e">
        <f t="shared" si="82"/>
        <v>#DIV/0!</v>
      </c>
      <c r="L297" s="7" t="e">
        <f t="shared" si="87"/>
        <v>#DIV/0!</v>
      </c>
      <c r="M297" s="7" t="e">
        <f t="shared" si="83"/>
        <v>#DIV/0!</v>
      </c>
      <c r="N297" s="9" t="e">
        <f t="shared" si="88"/>
        <v>#DIV/0!</v>
      </c>
      <c r="O297" t="e">
        <f t="shared" si="94"/>
        <v>#DIV/0!</v>
      </c>
      <c r="P297" s="45" t="e">
        <f t="shared" si="89"/>
        <v>#DIV/0!</v>
      </c>
      <c r="Q297" t="e">
        <f t="shared" si="84"/>
        <v>#DIV/0!</v>
      </c>
      <c r="R297" t="e">
        <f t="shared" si="90"/>
        <v>#DIV/0!</v>
      </c>
      <c r="S297" s="8" t="e">
        <f t="shared" si="79"/>
        <v>#DIV/0!</v>
      </c>
    </row>
    <row r="298" spans="1:19" x14ac:dyDescent="0.25">
      <c r="A298" s="1">
        <v>289</v>
      </c>
      <c r="B298" s="12" t="e">
        <f t="shared" si="85"/>
        <v>#DIV/0!</v>
      </c>
      <c r="C298" s="7" t="e">
        <f t="shared" si="86"/>
        <v>#DIV/0!</v>
      </c>
      <c r="D298" s="9" t="e">
        <f t="shared" si="93"/>
        <v>#DIV/0!</v>
      </c>
      <c r="E298" s="7" t="e">
        <f t="shared" si="91"/>
        <v>#DIV/0!</v>
      </c>
      <c r="F298" t="e">
        <f t="shared" si="92"/>
        <v>#DIV/0!</v>
      </c>
      <c r="G298" t="e">
        <f t="shared" si="77"/>
        <v>#DIV/0!</v>
      </c>
      <c r="H298" t="e">
        <f t="shared" si="80"/>
        <v>#DIV/0!</v>
      </c>
      <c r="I298" t="e">
        <f t="shared" si="78"/>
        <v>#DIV/0!</v>
      </c>
      <c r="J298" t="e">
        <f t="shared" si="81"/>
        <v>#DIV/0!</v>
      </c>
      <c r="K298" t="e">
        <f t="shared" si="82"/>
        <v>#DIV/0!</v>
      </c>
      <c r="L298" s="7" t="e">
        <f t="shared" si="87"/>
        <v>#DIV/0!</v>
      </c>
      <c r="M298" s="7" t="e">
        <f t="shared" si="83"/>
        <v>#DIV/0!</v>
      </c>
      <c r="N298" s="9" t="e">
        <f t="shared" si="88"/>
        <v>#DIV/0!</v>
      </c>
      <c r="O298" t="e">
        <f t="shared" si="94"/>
        <v>#DIV/0!</v>
      </c>
      <c r="P298" s="45" t="e">
        <f t="shared" si="89"/>
        <v>#DIV/0!</v>
      </c>
      <c r="Q298" t="e">
        <f t="shared" si="84"/>
        <v>#DIV/0!</v>
      </c>
      <c r="R298" t="e">
        <f t="shared" si="90"/>
        <v>#DIV/0!</v>
      </c>
      <c r="S298" s="8" t="e">
        <f t="shared" si="79"/>
        <v>#DIV/0!</v>
      </c>
    </row>
    <row r="299" spans="1:19" x14ac:dyDescent="0.25">
      <c r="A299" s="1">
        <v>290</v>
      </c>
      <c r="B299" s="12" t="e">
        <f t="shared" si="85"/>
        <v>#DIV/0!</v>
      </c>
      <c r="C299" s="7" t="e">
        <f t="shared" si="86"/>
        <v>#DIV/0!</v>
      </c>
      <c r="D299" s="9" t="e">
        <f t="shared" si="93"/>
        <v>#DIV/0!</v>
      </c>
      <c r="E299" s="7" t="e">
        <f t="shared" si="91"/>
        <v>#DIV/0!</v>
      </c>
      <c r="F299" t="e">
        <f t="shared" si="92"/>
        <v>#DIV/0!</v>
      </c>
      <c r="G299" t="e">
        <f t="shared" si="77"/>
        <v>#DIV/0!</v>
      </c>
      <c r="H299" t="e">
        <f t="shared" si="80"/>
        <v>#DIV/0!</v>
      </c>
      <c r="I299" t="e">
        <f t="shared" si="78"/>
        <v>#DIV/0!</v>
      </c>
      <c r="J299" t="e">
        <f t="shared" si="81"/>
        <v>#DIV/0!</v>
      </c>
      <c r="K299" t="e">
        <f t="shared" si="82"/>
        <v>#DIV/0!</v>
      </c>
      <c r="L299" s="7" t="e">
        <f t="shared" si="87"/>
        <v>#DIV/0!</v>
      </c>
      <c r="M299" s="7" t="e">
        <f t="shared" si="83"/>
        <v>#DIV/0!</v>
      </c>
      <c r="N299" s="9" t="e">
        <f t="shared" si="88"/>
        <v>#DIV/0!</v>
      </c>
      <c r="O299" t="e">
        <f t="shared" si="94"/>
        <v>#DIV/0!</v>
      </c>
      <c r="P299" s="45" t="e">
        <f t="shared" si="89"/>
        <v>#DIV/0!</v>
      </c>
      <c r="Q299" t="e">
        <f t="shared" si="84"/>
        <v>#DIV/0!</v>
      </c>
      <c r="R299" t="e">
        <f t="shared" si="90"/>
        <v>#DIV/0!</v>
      </c>
      <c r="S299" s="8" t="e">
        <f t="shared" si="79"/>
        <v>#DIV/0!</v>
      </c>
    </row>
    <row r="300" spans="1:19" x14ac:dyDescent="0.25">
      <c r="A300" s="1">
        <v>291</v>
      </c>
      <c r="B300" s="12" t="e">
        <f t="shared" si="85"/>
        <v>#DIV/0!</v>
      </c>
      <c r="C300" s="7" t="e">
        <f t="shared" si="86"/>
        <v>#DIV/0!</v>
      </c>
      <c r="D300" s="9" t="e">
        <f t="shared" si="93"/>
        <v>#DIV/0!</v>
      </c>
      <c r="E300" s="7" t="e">
        <f t="shared" si="91"/>
        <v>#DIV/0!</v>
      </c>
      <c r="F300" t="e">
        <f t="shared" si="92"/>
        <v>#DIV/0!</v>
      </c>
      <c r="G300" t="e">
        <f t="shared" si="77"/>
        <v>#DIV/0!</v>
      </c>
      <c r="H300" t="e">
        <f t="shared" si="80"/>
        <v>#DIV/0!</v>
      </c>
      <c r="I300" t="e">
        <f t="shared" si="78"/>
        <v>#DIV/0!</v>
      </c>
      <c r="J300" t="e">
        <f t="shared" si="81"/>
        <v>#DIV/0!</v>
      </c>
      <c r="K300" t="e">
        <f t="shared" si="82"/>
        <v>#DIV/0!</v>
      </c>
      <c r="L300" s="7" t="e">
        <f t="shared" si="87"/>
        <v>#DIV/0!</v>
      </c>
      <c r="M300" s="7" t="e">
        <f t="shared" si="83"/>
        <v>#DIV/0!</v>
      </c>
      <c r="N300" s="9" t="e">
        <f t="shared" si="88"/>
        <v>#DIV/0!</v>
      </c>
      <c r="O300" t="e">
        <f t="shared" si="94"/>
        <v>#DIV/0!</v>
      </c>
      <c r="P300" s="45" t="e">
        <f t="shared" si="89"/>
        <v>#DIV/0!</v>
      </c>
      <c r="Q300" t="e">
        <f t="shared" si="84"/>
        <v>#DIV/0!</v>
      </c>
      <c r="R300" t="e">
        <f t="shared" si="90"/>
        <v>#DIV/0!</v>
      </c>
      <c r="S300" s="8" t="e">
        <f t="shared" si="79"/>
        <v>#DIV/0!</v>
      </c>
    </row>
    <row r="301" spans="1:19" x14ac:dyDescent="0.25">
      <c r="A301" s="1">
        <v>292</v>
      </c>
      <c r="B301" s="12" t="e">
        <f t="shared" si="85"/>
        <v>#DIV/0!</v>
      </c>
      <c r="C301" s="7" t="e">
        <f t="shared" si="86"/>
        <v>#DIV/0!</v>
      </c>
      <c r="D301" s="9" t="e">
        <f t="shared" si="93"/>
        <v>#DIV/0!</v>
      </c>
      <c r="E301" s="7" t="e">
        <f t="shared" si="91"/>
        <v>#DIV/0!</v>
      </c>
      <c r="F301" t="e">
        <f t="shared" si="92"/>
        <v>#DIV/0!</v>
      </c>
      <c r="G301" t="e">
        <f t="shared" si="77"/>
        <v>#DIV/0!</v>
      </c>
      <c r="H301" t="e">
        <f t="shared" si="80"/>
        <v>#DIV/0!</v>
      </c>
      <c r="I301" t="e">
        <f t="shared" si="78"/>
        <v>#DIV/0!</v>
      </c>
      <c r="J301" t="e">
        <f t="shared" si="81"/>
        <v>#DIV/0!</v>
      </c>
      <c r="K301" t="e">
        <f t="shared" si="82"/>
        <v>#DIV/0!</v>
      </c>
      <c r="L301" s="7" t="e">
        <f t="shared" si="87"/>
        <v>#DIV/0!</v>
      </c>
      <c r="M301" s="7" t="e">
        <f t="shared" si="83"/>
        <v>#DIV/0!</v>
      </c>
      <c r="N301" s="9" t="e">
        <f t="shared" si="88"/>
        <v>#DIV/0!</v>
      </c>
      <c r="O301" t="e">
        <f t="shared" si="94"/>
        <v>#DIV/0!</v>
      </c>
      <c r="P301" s="45" t="e">
        <f t="shared" si="89"/>
        <v>#DIV/0!</v>
      </c>
      <c r="Q301" t="e">
        <f t="shared" si="84"/>
        <v>#DIV/0!</v>
      </c>
      <c r="R301" t="e">
        <f t="shared" si="90"/>
        <v>#DIV/0!</v>
      </c>
      <c r="S301" s="8" t="e">
        <f t="shared" si="79"/>
        <v>#DIV/0!</v>
      </c>
    </row>
    <row r="302" spans="1:19" x14ac:dyDescent="0.25">
      <c r="A302" s="1">
        <v>293</v>
      </c>
      <c r="B302" s="12" t="e">
        <f t="shared" si="85"/>
        <v>#DIV/0!</v>
      </c>
      <c r="C302" s="7" t="e">
        <f t="shared" si="86"/>
        <v>#DIV/0!</v>
      </c>
      <c r="D302" s="9" t="e">
        <f t="shared" si="93"/>
        <v>#DIV/0!</v>
      </c>
      <c r="E302" s="7" t="e">
        <f t="shared" si="91"/>
        <v>#DIV/0!</v>
      </c>
      <c r="F302" t="e">
        <f t="shared" si="92"/>
        <v>#DIV/0!</v>
      </c>
      <c r="G302" t="e">
        <f t="shared" si="77"/>
        <v>#DIV/0!</v>
      </c>
      <c r="H302" t="e">
        <f t="shared" si="80"/>
        <v>#DIV/0!</v>
      </c>
      <c r="I302" t="e">
        <f t="shared" si="78"/>
        <v>#DIV/0!</v>
      </c>
      <c r="J302" t="e">
        <f t="shared" si="81"/>
        <v>#DIV/0!</v>
      </c>
      <c r="K302" t="e">
        <f t="shared" si="82"/>
        <v>#DIV/0!</v>
      </c>
      <c r="L302" s="7" t="e">
        <f t="shared" si="87"/>
        <v>#DIV/0!</v>
      </c>
      <c r="M302" s="7" t="e">
        <f t="shared" si="83"/>
        <v>#DIV/0!</v>
      </c>
      <c r="N302" s="9" t="e">
        <f t="shared" si="88"/>
        <v>#DIV/0!</v>
      </c>
      <c r="O302" t="e">
        <f t="shared" si="94"/>
        <v>#DIV/0!</v>
      </c>
      <c r="P302" s="45" t="e">
        <f t="shared" si="89"/>
        <v>#DIV/0!</v>
      </c>
      <c r="Q302" s="9" t="e">
        <f>M302+N302</f>
        <v>#DIV/0!</v>
      </c>
      <c r="R302" t="e">
        <f t="shared" si="90"/>
        <v>#DIV/0!</v>
      </c>
      <c r="S302" s="8" t="e">
        <f t="shared" si="79"/>
        <v>#DIV/0!</v>
      </c>
    </row>
    <row r="303" spans="1:19" x14ac:dyDescent="0.25">
      <c r="A303" s="1">
        <v>294</v>
      </c>
      <c r="B303" s="12" t="e">
        <f t="shared" si="85"/>
        <v>#DIV/0!</v>
      </c>
      <c r="C303" s="7" t="e">
        <f t="shared" si="86"/>
        <v>#DIV/0!</v>
      </c>
      <c r="D303" s="9" t="e">
        <f t="shared" si="93"/>
        <v>#DIV/0!</v>
      </c>
      <c r="E303" s="7" t="e">
        <f t="shared" si="91"/>
        <v>#DIV/0!</v>
      </c>
      <c r="F303" t="e">
        <f t="shared" si="92"/>
        <v>#DIV/0!</v>
      </c>
      <c r="G303" t="e">
        <f t="shared" si="77"/>
        <v>#DIV/0!</v>
      </c>
      <c r="H303" t="e">
        <f t="shared" si="80"/>
        <v>#DIV/0!</v>
      </c>
      <c r="I303" t="e">
        <f t="shared" si="78"/>
        <v>#DIV/0!</v>
      </c>
      <c r="J303" t="e">
        <f t="shared" si="81"/>
        <v>#DIV/0!</v>
      </c>
      <c r="K303" t="e">
        <f t="shared" si="82"/>
        <v>#DIV/0!</v>
      </c>
      <c r="L303" s="7" t="e">
        <f t="shared" si="87"/>
        <v>#DIV/0!</v>
      </c>
      <c r="M303" s="7" t="e">
        <f t="shared" si="83"/>
        <v>#DIV/0!</v>
      </c>
      <c r="N303" s="9" t="e">
        <f t="shared" si="88"/>
        <v>#DIV/0!</v>
      </c>
      <c r="O303" t="e">
        <f t="shared" si="94"/>
        <v>#DIV/0!</v>
      </c>
      <c r="P303" s="45" t="e">
        <f t="shared" si="89"/>
        <v>#DIV/0!</v>
      </c>
      <c r="Q303" t="e">
        <f t="shared" si="84"/>
        <v>#DIV/0!</v>
      </c>
      <c r="R303" t="e">
        <f t="shared" si="90"/>
        <v>#DIV/0!</v>
      </c>
      <c r="S303" s="8" t="e">
        <f t="shared" si="79"/>
        <v>#DIV/0!</v>
      </c>
    </row>
    <row r="304" spans="1:19" x14ac:dyDescent="0.25">
      <c r="A304" s="1">
        <v>295</v>
      </c>
      <c r="B304" s="12" t="e">
        <f t="shared" si="85"/>
        <v>#DIV/0!</v>
      </c>
      <c r="C304" s="7" t="e">
        <f t="shared" si="86"/>
        <v>#DIV/0!</v>
      </c>
      <c r="D304" s="9" t="e">
        <f t="shared" si="93"/>
        <v>#DIV/0!</v>
      </c>
      <c r="E304" s="7" t="e">
        <f t="shared" si="91"/>
        <v>#DIV/0!</v>
      </c>
      <c r="F304" t="e">
        <f t="shared" si="92"/>
        <v>#DIV/0!</v>
      </c>
      <c r="G304" t="e">
        <f t="shared" si="77"/>
        <v>#DIV/0!</v>
      </c>
      <c r="H304" t="e">
        <f t="shared" si="80"/>
        <v>#DIV/0!</v>
      </c>
      <c r="I304" t="e">
        <f t="shared" si="78"/>
        <v>#DIV/0!</v>
      </c>
      <c r="J304" t="e">
        <f t="shared" si="81"/>
        <v>#DIV/0!</v>
      </c>
      <c r="K304" t="e">
        <f t="shared" si="82"/>
        <v>#DIV/0!</v>
      </c>
      <c r="L304" s="7" t="e">
        <f t="shared" si="87"/>
        <v>#DIV/0!</v>
      </c>
      <c r="M304" s="7" t="e">
        <f t="shared" si="83"/>
        <v>#DIV/0!</v>
      </c>
      <c r="N304" s="9" t="e">
        <f t="shared" si="88"/>
        <v>#DIV/0!</v>
      </c>
      <c r="O304" t="e">
        <f t="shared" si="94"/>
        <v>#DIV/0!</v>
      </c>
      <c r="P304" s="45" t="e">
        <f t="shared" si="89"/>
        <v>#DIV/0!</v>
      </c>
      <c r="Q304" t="e">
        <f t="shared" si="84"/>
        <v>#DIV/0!</v>
      </c>
      <c r="R304" t="e">
        <f t="shared" si="90"/>
        <v>#DIV/0!</v>
      </c>
      <c r="S304" s="8" t="e">
        <f t="shared" si="79"/>
        <v>#DIV/0!</v>
      </c>
    </row>
    <row r="305" spans="1:19" x14ac:dyDescent="0.25">
      <c r="A305" s="1">
        <v>296</v>
      </c>
      <c r="B305" s="12" t="e">
        <f t="shared" si="85"/>
        <v>#DIV/0!</v>
      </c>
      <c r="C305" s="7" t="e">
        <f t="shared" si="86"/>
        <v>#DIV/0!</v>
      </c>
      <c r="D305" s="9" t="e">
        <f t="shared" si="93"/>
        <v>#DIV/0!</v>
      </c>
      <c r="E305" s="7" t="e">
        <f t="shared" si="91"/>
        <v>#DIV/0!</v>
      </c>
      <c r="F305" t="e">
        <f t="shared" si="92"/>
        <v>#DIV/0!</v>
      </c>
      <c r="G305" t="e">
        <f t="shared" si="77"/>
        <v>#DIV/0!</v>
      </c>
      <c r="H305" t="e">
        <f t="shared" si="80"/>
        <v>#DIV/0!</v>
      </c>
      <c r="I305" t="e">
        <f t="shared" si="78"/>
        <v>#DIV/0!</v>
      </c>
      <c r="J305" t="e">
        <f t="shared" si="81"/>
        <v>#DIV/0!</v>
      </c>
      <c r="K305" t="e">
        <f t="shared" si="82"/>
        <v>#DIV/0!</v>
      </c>
      <c r="L305" s="7" t="e">
        <f t="shared" si="87"/>
        <v>#DIV/0!</v>
      </c>
      <c r="M305" s="7" t="e">
        <f t="shared" si="83"/>
        <v>#DIV/0!</v>
      </c>
      <c r="N305" s="9" t="e">
        <f t="shared" si="88"/>
        <v>#DIV/0!</v>
      </c>
      <c r="O305" t="e">
        <f t="shared" si="94"/>
        <v>#DIV/0!</v>
      </c>
      <c r="P305" s="45" t="e">
        <f t="shared" si="89"/>
        <v>#DIV/0!</v>
      </c>
      <c r="Q305" t="e">
        <f t="shared" si="84"/>
        <v>#DIV/0!</v>
      </c>
      <c r="R305" t="e">
        <f t="shared" si="90"/>
        <v>#DIV/0!</v>
      </c>
      <c r="S305" s="8" t="e">
        <f t="shared" si="79"/>
        <v>#DIV/0!</v>
      </c>
    </row>
    <row r="306" spans="1:19" x14ac:dyDescent="0.25">
      <c r="A306" s="1">
        <v>297</v>
      </c>
      <c r="B306" s="12" t="e">
        <f t="shared" si="85"/>
        <v>#DIV/0!</v>
      </c>
      <c r="C306" s="7" t="e">
        <f t="shared" si="86"/>
        <v>#DIV/0!</v>
      </c>
      <c r="D306" s="9" t="e">
        <f t="shared" si="93"/>
        <v>#DIV/0!</v>
      </c>
      <c r="E306" s="7" t="e">
        <f t="shared" si="91"/>
        <v>#DIV/0!</v>
      </c>
      <c r="F306" t="e">
        <f t="shared" si="92"/>
        <v>#DIV/0!</v>
      </c>
      <c r="G306" t="e">
        <f t="shared" si="77"/>
        <v>#DIV/0!</v>
      </c>
      <c r="H306" t="e">
        <f t="shared" si="80"/>
        <v>#DIV/0!</v>
      </c>
      <c r="I306" t="e">
        <f t="shared" si="78"/>
        <v>#DIV/0!</v>
      </c>
      <c r="J306" t="e">
        <f t="shared" si="81"/>
        <v>#DIV/0!</v>
      </c>
      <c r="K306" t="e">
        <f t="shared" si="82"/>
        <v>#DIV/0!</v>
      </c>
      <c r="L306" s="7" t="e">
        <f t="shared" si="87"/>
        <v>#DIV/0!</v>
      </c>
      <c r="M306" s="7" t="e">
        <f t="shared" si="83"/>
        <v>#DIV/0!</v>
      </c>
      <c r="N306" s="9" t="e">
        <f t="shared" si="88"/>
        <v>#DIV/0!</v>
      </c>
      <c r="O306" t="e">
        <f t="shared" si="94"/>
        <v>#DIV/0!</v>
      </c>
      <c r="P306" s="45" t="e">
        <f t="shared" si="89"/>
        <v>#DIV/0!</v>
      </c>
      <c r="Q306" t="e">
        <f t="shared" si="84"/>
        <v>#DIV/0!</v>
      </c>
      <c r="R306" t="e">
        <f t="shared" si="90"/>
        <v>#DIV/0!</v>
      </c>
      <c r="S306" s="8" t="e">
        <f t="shared" si="79"/>
        <v>#DIV/0!</v>
      </c>
    </row>
    <row r="307" spans="1:19" x14ac:dyDescent="0.25">
      <c r="A307" s="1">
        <v>298</v>
      </c>
      <c r="B307" s="12" t="e">
        <f t="shared" si="85"/>
        <v>#DIV/0!</v>
      </c>
      <c r="C307" s="7" t="e">
        <f t="shared" si="86"/>
        <v>#DIV/0!</v>
      </c>
      <c r="D307" s="9" t="e">
        <f t="shared" si="93"/>
        <v>#DIV/0!</v>
      </c>
      <c r="E307" s="7" t="e">
        <f t="shared" si="91"/>
        <v>#DIV/0!</v>
      </c>
      <c r="F307" t="e">
        <f t="shared" si="92"/>
        <v>#DIV/0!</v>
      </c>
      <c r="G307" t="e">
        <f t="shared" si="77"/>
        <v>#DIV/0!</v>
      </c>
      <c r="H307" t="e">
        <f t="shared" si="80"/>
        <v>#DIV/0!</v>
      </c>
      <c r="I307" t="e">
        <f t="shared" si="78"/>
        <v>#DIV/0!</v>
      </c>
      <c r="J307" t="e">
        <f t="shared" si="81"/>
        <v>#DIV/0!</v>
      </c>
      <c r="K307" t="e">
        <f t="shared" si="82"/>
        <v>#DIV/0!</v>
      </c>
      <c r="L307" s="7" t="e">
        <f t="shared" si="87"/>
        <v>#DIV/0!</v>
      </c>
      <c r="M307" s="7" t="e">
        <f t="shared" si="83"/>
        <v>#DIV/0!</v>
      </c>
      <c r="N307" s="9" t="e">
        <f t="shared" si="88"/>
        <v>#DIV/0!</v>
      </c>
      <c r="O307" t="e">
        <f t="shared" si="94"/>
        <v>#DIV/0!</v>
      </c>
      <c r="P307" s="45" t="e">
        <f t="shared" si="89"/>
        <v>#DIV/0!</v>
      </c>
      <c r="Q307" t="e">
        <f t="shared" si="84"/>
        <v>#DIV/0!</v>
      </c>
      <c r="R307" t="e">
        <f t="shared" si="90"/>
        <v>#DIV/0!</v>
      </c>
      <c r="S307" s="8" t="e">
        <f t="shared" si="79"/>
        <v>#DIV/0!</v>
      </c>
    </row>
    <row r="308" spans="1:19" x14ac:dyDescent="0.25">
      <c r="A308" s="1">
        <v>299</v>
      </c>
      <c r="B308" s="12" t="e">
        <f t="shared" si="85"/>
        <v>#DIV/0!</v>
      </c>
      <c r="C308" s="7" t="e">
        <f t="shared" si="86"/>
        <v>#DIV/0!</v>
      </c>
      <c r="D308" s="9" t="e">
        <f t="shared" si="93"/>
        <v>#DIV/0!</v>
      </c>
      <c r="E308" s="7" t="e">
        <f t="shared" si="91"/>
        <v>#DIV/0!</v>
      </c>
      <c r="F308" t="e">
        <f t="shared" si="92"/>
        <v>#DIV/0!</v>
      </c>
      <c r="G308" t="e">
        <f t="shared" si="77"/>
        <v>#DIV/0!</v>
      </c>
      <c r="H308" t="e">
        <f t="shared" si="80"/>
        <v>#DIV/0!</v>
      </c>
      <c r="I308" t="e">
        <f t="shared" si="78"/>
        <v>#DIV/0!</v>
      </c>
      <c r="J308" t="e">
        <f t="shared" si="81"/>
        <v>#DIV/0!</v>
      </c>
      <c r="K308" t="e">
        <f t="shared" si="82"/>
        <v>#DIV/0!</v>
      </c>
      <c r="L308" s="7" t="e">
        <f t="shared" si="87"/>
        <v>#DIV/0!</v>
      </c>
      <c r="M308" s="7" t="e">
        <f t="shared" si="83"/>
        <v>#DIV/0!</v>
      </c>
      <c r="N308" s="9" t="e">
        <f t="shared" si="88"/>
        <v>#DIV/0!</v>
      </c>
      <c r="O308" t="e">
        <f t="shared" si="94"/>
        <v>#DIV/0!</v>
      </c>
      <c r="P308" s="45" t="e">
        <f t="shared" si="89"/>
        <v>#DIV/0!</v>
      </c>
      <c r="Q308" t="e">
        <f t="shared" si="84"/>
        <v>#DIV/0!</v>
      </c>
      <c r="R308" t="e">
        <f t="shared" si="90"/>
        <v>#DIV/0!</v>
      </c>
      <c r="S308" s="8" t="e">
        <f t="shared" si="79"/>
        <v>#DIV/0!</v>
      </c>
    </row>
    <row r="309" spans="1:19" x14ac:dyDescent="0.25">
      <c r="A309" s="1">
        <v>300</v>
      </c>
      <c r="B309" s="12" t="e">
        <f t="shared" si="85"/>
        <v>#DIV/0!</v>
      </c>
      <c r="C309" s="7" t="e">
        <f t="shared" si="86"/>
        <v>#DIV/0!</v>
      </c>
      <c r="D309" s="9" t="e">
        <f t="shared" si="93"/>
        <v>#DIV/0!</v>
      </c>
      <c r="E309" s="7" t="e">
        <f t="shared" si="91"/>
        <v>#DIV/0!</v>
      </c>
      <c r="F309" t="e">
        <f t="shared" si="92"/>
        <v>#DIV/0!</v>
      </c>
      <c r="G309" t="e">
        <f t="shared" si="77"/>
        <v>#DIV/0!</v>
      </c>
      <c r="H309" t="e">
        <f t="shared" si="80"/>
        <v>#DIV/0!</v>
      </c>
      <c r="I309" t="e">
        <f t="shared" si="78"/>
        <v>#DIV/0!</v>
      </c>
      <c r="J309" t="e">
        <f t="shared" si="81"/>
        <v>#DIV/0!</v>
      </c>
      <c r="K309" t="e">
        <f t="shared" si="82"/>
        <v>#DIV/0!</v>
      </c>
      <c r="L309" s="7" t="e">
        <f t="shared" si="87"/>
        <v>#DIV/0!</v>
      </c>
      <c r="M309" s="7" t="e">
        <f t="shared" si="83"/>
        <v>#DIV/0!</v>
      </c>
      <c r="N309" s="9" t="e">
        <f t="shared" si="88"/>
        <v>#DIV/0!</v>
      </c>
      <c r="O309" t="e">
        <f t="shared" si="94"/>
        <v>#DIV/0!</v>
      </c>
      <c r="P309" s="45" t="e">
        <f t="shared" si="89"/>
        <v>#DIV/0!</v>
      </c>
      <c r="Q309" t="e">
        <f t="shared" si="84"/>
        <v>#DIV/0!</v>
      </c>
      <c r="R309" t="e">
        <f t="shared" si="90"/>
        <v>#DIV/0!</v>
      </c>
      <c r="S309" s="8" t="e">
        <f t="shared" si="79"/>
        <v>#DIV/0!</v>
      </c>
    </row>
    <row r="310" spans="1:19" x14ac:dyDescent="0.25">
      <c r="A310" s="1">
        <v>301</v>
      </c>
      <c r="B310" s="12" t="e">
        <f t="shared" si="85"/>
        <v>#DIV/0!</v>
      </c>
      <c r="C310" s="7" t="e">
        <f t="shared" si="86"/>
        <v>#DIV/0!</v>
      </c>
      <c r="D310" s="9" t="e">
        <f t="shared" si="93"/>
        <v>#DIV/0!</v>
      </c>
      <c r="E310" s="7" t="e">
        <f t="shared" si="91"/>
        <v>#DIV/0!</v>
      </c>
      <c r="F310" t="e">
        <f t="shared" si="92"/>
        <v>#DIV/0!</v>
      </c>
      <c r="G310" t="e">
        <f t="shared" si="77"/>
        <v>#DIV/0!</v>
      </c>
      <c r="H310" t="e">
        <f t="shared" si="80"/>
        <v>#DIV/0!</v>
      </c>
      <c r="I310" t="e">
        <f t="shared" si="78"/>
        <v>#DIV/0!</v>
      </c>
      <c r="J310" t="e">
        <f t="shared" si="81"/>
        <v>#DIV/0!</v>
      </c>
      <c r="K310" t="e">
        <f t="shared" si="82"/>
        <v>#DIV/0!</v>
      </c>
      <c r="L310" s="7" t="e">
        <f t="shared" si="87"/>
        <v>#DIV/0!</v>
      </c>
      <c r="M310" s="7" t="e">
        <f t="shared" si="83"/>
        <v>#DIV/0!</v>
      </c>
      <c r="N310" s="9" t="e">
        <f t="shared" si="88"/>
        <v>#DIV/0!</v>
      </c>
      <c r="O310" t="e">
        <f t="shared" si="94"/>
        <v>#DIV/0!</v>
      </c>
      <c r="P310" s="45" t="e">
        <f t="shared" si="89"/>
        <v>#DIV/0!</v>
      </c>
      <c r="Q310" t="e">
        <f t="shared" si="84"/>
        <v>#DIV/0!</v>
      </c>
      <c r="R310" t="e">
        <f t="shared" si="90"/>
        <v>#DIV/0!</v>
      </c>
      <c r="S310" s="8" t="e">
        <f t="shared" si="79"/>
        <v>#DIV/0!</v>
      </c>
    </row>
    <row r="311" spans="1:19" x14ac:dyDescent="0.25">
      <c r="A311" s="1">
        <v>302</v>
      </c>
      <c r="B311" s="12" t="e">
        <f t="shared" si="85"/>
        <v>#DIV/0!</v>
      </c>
      <c r="C311" s="7" t="e">
        <f t="shared" si="86"/>
        <v>#DIV/0!</v>
      </c>
      <c r="D311" s="9" t="e">
        <f t="shared" si="93"/>
        <v>#DIV/0!</v>
      </c>
      <c r="E311" s="7" t="e">
        <f t="shared" si="91"/>
        <v>#DIV/0!</v>
      </c>
      <c r="F311" t="e">
        <f t="shared" si="92"/>
        <v>#DIV/0!</v>
      </c>
      <c r="G311" t="e">
        <f t="shared" si="77"/>
        <v>#DIV/0!</v>
      </c>
      <c r="H311" t="e">
        <f t="shared" si="80"/>
        <v>#DIV/0!</v>
      </c>
      <c r="I311" t="e">
        <f t="shared" si="78"/>
        <v>#DIV/0!</v>
      </c>
      <c r="J311" t="e">
        <f t="shared" si="81"/>
        <v>#DIV/0!</v>
      </c>
      <c r="K311" t="e">
        <f t="shared" si="82"/>
        <v>#DIV/0!</v>
      </c>
      <c r="L311" s="7" t="e">
        <f t="shared" si="87"/>
        <v>#DIV/0!</v>
      </c>
      <c r="M311" s="7" t="e">
        <f t="shared" si="83"/>
        <v>#DIV/0!</v>
      </c>
      <c r="N311" s="9" t="e">
        <f t="shared" si="88"/>
        <v>#DIV/0!</v>
      </c>
      <c r="O311" t="e">
        <f t="shared" si="94"/>
        <v>#DIV/0!</v>
      </c>
      <c r="P311" s="45" t="e">
        <f t="shared" si="89"/>
        <v>#DIV/0!</v>
      </c>
      <c r="Q311" t="e">
        <f t="shared" si="84"/>
        <v>#DIV/0!</v>
      </c>
      <c r="R311" t="e">
        <f t="shared" si="90"/>
        <v>#DIV/0!</v>
      </c>
      <c r="S311" s="8" t="e">
        <f t="shared" si="79"/>
        <v>#DIV/0!</v>
      </c>
    </row>
    <row r="312" spans="1:19" x14ac:dyDescent="0.25">
      <c r="A312" s="1">
        <v>303</v>
      </c>
      <c r="B312" s="12" t="e">
        <f t="shared" si="85"/>
        <v>#DIV/0!</v>
      </c>
      <c r="C312" s="7" t="e">
        <f t="shared" si="86"/>
        <v>#DIV/0!</v>
      </c>
      <c r="D312" s="9" t="e">
        <f t="shared" si="93"/>
        <v>#DIV/0!</v>
      </c>
      <c r="E312" s="7" t="e">
        <f t="shared" si="91"/>
        <v>#DIV/0!</v>
      </c>
      <c r="F312" t="e">
        <f t="shared" si="92"/>
        <v>#DIV/0!</v>
      </c>
      <c r="G312" t="e">
        <f t="shared" si="77"/>
        <v>#DIV/0!</v>
      </c>
      <c r="H312" t="e">
        <f t="shared" si="80"/>
        <v>#DIV/0!</v>
      </c>
      <c r="I312" t="e">
        <f t="shared" si="78"/>
        <v>#DIV/0!</v>
      </c>
      <c r="J312" t="e">
        <f t="shared" si="81"/>
        <v>#DIV/0!</v>
      </c>
      <c r="K312" t="e">
        <f t="shared" si="82"/>
        <v>#DIV/0!</v>
      </c>
      <c r="L312" s="7" t="e">
        <f t="shared" si="87"/>
        <v>#DIV/0!</v>
      </c>
      <c r="M312" s="7" t="e">
        <f t="shared" si="83"/>
        <v>#DIV/0!</v>
      </c>
      <c r="N312" s="9" t="e">
        <f t="shared" si="88"/>
        <v>#DIV/0!</v>
      </c>
      <c r="O312" t="e">
        <f t="shared" si="94"/>
        <v>#DIV/0!</v>
      </c>
      <c r="P312" s="45" t="e">
        <f t="shared" si="89"/>
        <v>#DIV/0!</v>
      </c>
      <c r="Q312" t="e">
        <f t="shared" si="84"/>
        <v>#DIV/0!</v>
      </c>
      <c r="R312" t="e">
        <f t="shared" si="90"/>
        <v>#DIV/0!</v>
      </c>
      <c r="S312" s="8" t="e">
        <f t="shared" si="79"/>
        <v>#DIV/0!</v>
      </c>
    </row>
    <row r="313" spans="1:19" x14ac:dyDescent="0.25">
      <c r="A313" s="1">
        <v>304</v>
      </c>
      <c r="B313" s="12" t="e">
        <f t="shared" si="85"/>
        <v>#DIV/0!</v>
      </c>
      <c r="C313" s="7" t="e">
        <f t="shared" si="86"/>
        <v>#DIV/0!</v>
      </c>
      <c r="D313" s="9" t="e">
        <f t="shared" si="93"/>
        <v>#DIV/0!</v>
      </c>
      <c r="E313" s="7" t="e">
        <f t="shared" si="91"/>
        <v>#DIV/0!</v>
      </c>
      <c r="F313" t="e">
        <f t="shared" si="92"/>
        <v>#DIV/0!</v>
      </c>
      <c r="G313" t="e">
        <f t="shared" si="77"/>
        <v>#DIV/0!</v>
      </c>
      <c r="H313" t="e">
        <f t="shared" si="80"/>
        <v>#DIV/0!</v>
      </c>
      <c r="I313" t="e">
        <f t="shared" si="78"/>
        <v>#DIV/0!</v>
      </c>
      <c r="J313" t="e">
        <f t="shared" si="81"/>
        <v>#DIV/0!</v>
      </c>
      <c r="K313" t="e">
        <f t="shared" si="82"/>
        <v>#DIV/0!</v>
      </c>
      <c r="L313" s="7" t="e">
        <f t="shared" si="87"/>
        <v>#DIV/0!</v>
      </c>
      <c r="M313" s="7" t="e">
        <f t="shared" si="83"/>
        <v>#DIV/0!</v>
      </c>
      <c r="N313" s="9" t="e">
        <f t="shared" si="88"/>
        <v>#DIV/0!</v>
      </c>
      <c r="O313" t="e">
        <f t="shared" si="94"/>
        <v>#DIV/0!</v>
      </c>
      <c r="P313" s="45" t="e">
        <f t="shared" si="89"/>
        <v>#DIV/0!</v>
      </c>
      <c r="Q313" t="e">
        <f t="shared" si="84"/>
        <v>#DIV/0!</v>
      </c>
      <c r="R313" t="e">
        <f t="shared" si="90"/>
        <v>#DIV/0!</v>
      </c>
      <c r="S313" s="8" t="e">
        <f t="shared" si="79"/>
        <v>#DIV/0!</v>
      </c>
    </row>
    <row r="314" spans="1:19" x14ac:dyDescent="0.25">
      <c r="A314" s="1">
        <v>305</v>
      </c>
      <c r="B314" s="12" t="e">
        <f t="shared" si="85"/>
        <v>#DIV/0!</v>
      </c>
      <c r="C314" s="7" t="e">
        <f t="shared" si="86"/>
        <v>#DIV/0!</v>
      </c>
      <c r="D314" s="9" t="e">
        <f t="shared" si="93"/>
        <v>#DIV/0!</v>
      </c>
      <c r="E314" s="7" t="e">
        <f t="shared" si="91"/>
        <v>#DIV/0!</v>
      </c>
      <c r="F314" t="e">
        <f t="shared" si="92"/>
        <v>#DIV/0!</v>
      </c>
      <c r="G314" t="e">
        <f t="shared" si="77"/>
        <v>#DIV/0!</v>
      </c>
      <c r="H314" t="e">
        <f t="shared" si="80"/>
        <v>#DIV/0!</v>
      </c>
      <c r="I314" t="e">
        <f t="shared" si="78"/>
        <v>#DIV/0!</v>
      </c>
      <c r="J314" t="e">
        <f t="shared" si="81"/>
        <v>#DIV/0!</v>
      </c>
      <c r="K314" t="e">
        <f t="shared" si="82"/>
        <v>#DIV/0!</v>
      </c>
      <c r="L314" s="7" t="e">
        <f t="shared" si="87"/>
        <v>#DIV/0!</v>
      </c>
      <c r="M314" s="7" t="e">
        <f t="shared" si="83"/>
        <v>#DIV/0!</v>
      </c>
      <c r="N314" s="9" t="e">
        <f t="shared" si="88"/>
        <v>#DIV/0!</v>
      </c>
      <c r="O314" t="e">
        <f t="shared" si="94"/>
        <v>#DIV/0!</v>
      </c>
      <c r="P314" s="45" t="e">
        <f t="shared" si="89"/>
        <v>#DIV/0!</v>
      </c>
      <c r="Q314" t="e">
        <f t="shared" si="84"/>
        <v>#DIV/0!</v>
      </c>
      <c r="R314" t="e">
        <f t="shared" si="90"/>
        <v>#DIV/0!</v>
      </c>
      <c r="S314" s="8" t="e">
        <f t="shared" si="79"/>
        <v>#DIV/0!</v>
      </c>
    </row>
    <row r="315" spans="1:19" x14ac:dyDescent="0.25">
      <c r="A315" s="1">
        <v>306</v>
      </c>
      <c r="B315" s="12" t="e">
        <f t="shared" si="85"/>
        <v>#DIV/0!</v>
      </c>
      <c r="C315" s="7" t="e">
        <f t="shared" si="86"/>
        <v>#DIV/0!</v>
      </c>
      <c r="D315" s="9" t="e">
        <f t="shared" si="93"/>
        <v>#DIV/0!</v>
      </c>
      <c r="E315" s="7" t="e">
        <f t="shared" si="91"/>
        <v>#DIV/0!</v>
      </c>
      <c r="F315" t="e">
        <f t="shared" si="92"/>
        <v>#DIV/0!</v>
      </c>
      <c r="G315" t="e">
        <f t="shared" si="77"/>
        <v>#DIV/0!</v>
      </c>
      <c r="H315" t="e">
        <f t="shared" si="80"/>
        <v>#DIV/0!</v>
      </c>
      <c r="I315" t="e">
        <f t="shared" si="78"/>
        <v>#DIV/0!</v>
      </c>
      <c r="J315" t="e">
        <f t="shared" si="81"/>
        <v>#DIV/0!</v>
      </c>
      <c r="K315" t="e">
        <f t="shared" si="82"/>
        <v>#DIV/0!</v>
      </c>
      <c r="L315" s="7" t="e">
        <f t="shared" si="87"/>
        <v>#DIV/0!</v>
      </c>
      <c r="M315" s="7" t="e">
        <f t="shared" si="83"/>
        <v>#DIV/0!</v>
      </c>
      <c r="N315" s="9" t="e">
        <f t="shared" si="88"/>
        <v>#DIV/0!</v>
      </c>
      <c r="O315" t="e">
        <f t="shared" si="94"/>
        <v>#DIV/0!</v>
      </c>
      <c r="P315" s="45" t="e">
        <f t="shared" si="89"/>
        <v>#DIV/0!</v>
      </c>
      <c r="Q315" t="e">
        <f t="shared" si="84"/>
        <v>#DIV/0!</v>
      </c>
      <c r="R315" t="e">
        <f t="shared" si="90"/>
        <v>#DIV/0!</v>
      </c>
      <c r="S315" s="8" t="e">
        <f t="shared" si="79"/>
        <v>#DIV/0!</v>
      </c>
    </row>
    <row r="316" spans="1:19" x14ac:dyDescent="0.25">
      <c r="A316" s="1">
        <v>307</v>
      </c>
      <c r="B316" s="12" t="e">
        <f t="shared" si="85"/>
        <v>#DIV/0!</v>
      </c>
      <c r="C316" s="7" t="e">
        <f t="shared" si="86"/>
        <v>#DIV/0!</v>
      </c>
      <c r="D316" s="9" t="e">
        <f t="shared" si="93"/>
        <v>#DIV/0!</v>
      </c>
      <c r="E316" s="7" t="e">
        <f t="shared" si="91"/>
        <v>#DIV/0!</v>
      </c>
      <c r="F316" t="e">
        <f t="shared" si="92"/>
        <v>#DIV/0!</v>
      </c>
      <c r="G316" t="e">
        <f t="shared" si="77"/>
        <v>#DIV/0!</v>
      </c>
      <c r="H316" t="e">
        <f t="shared" si="80"/>
        <v>#DIV/0!</v>
      </c>
      <c r="I316" t="e">
        <f t="shared" si="78"/>
        <v>#DIV/0!</v>
      </c>
      <c r="J316" t="e">
        <f t="shared" si="81"/>
        <v>#DIV/0!</v>
      </c>
      <c r="K316" t="e">
        <f t="shared" si="82"/>
        <v>#DIV/0!</v>
      </c>
      <c r="L316" s="7" t="e">
        <f t="shared" si="87"/>
        <v>#DIV/0!</v>
      </c>
      <c r="M316" s="7" t="e">
        <f t="shared" si="83"/>
        <v>#DIV/0!</v>
      </c>
      <c r="N316" s="9" t="e">
        <f t="shared" si="88"/>
        <v>#DIV/0!</v>
      </c>
      <c r="O316" t="e">
        <f t="shared" si="94"/>
        <v>#DIV/0!</v>
      </c>
      <c r="P316" s="45" t="e">
        <f t="shared" si="89"/>
        <v>#DIV/0!</v>
      </c>
      <c r="Q316" t="e">
        <f t="shared" si="84"/>
        <v>#DIV/0!</v>
      </c>
      <c r="R316" t="e">
        <f t="shared" si="90"/>
        <v>#DIV/0!</v>
      </c>
      <c r="S316" s="8" t="e">
        <f t="shared" si="79"/>
        <v>#DIV/0!</v>
      </c>
    </row>
    <row r="317" spans="1:19" x14ac:dyDescent="0.25">
      <c r="A317" s="1">
        <v>308</v>
      </c>
      <c r="B317" s="12" t="e">
        <f t="shared" si="85"/>
        <v>#DIV/0!</v>
      </c>
      <c r="C317" s="7" t="e">
        <f t="shared" si="86"/>
        <v>#DIV/0!</v>
      </c>
      <c r="D317" s="9" t="e">
        <f t="shared" si="93"/>
        <v>#DIV/0!</v>
      </c>
      <c r="E317" s="7" t="e">
        <f t="shared" si="91"/>
        <v>#DIV/0!</v>
      </c>
      <c r="F317" t="e">
        <f t="shared" si="92"/>
        <v>#DIV/0!</v>
      </c>
      <c r="G317" t="e">
        <f t="shared" si="77"/>
        <v>#DIV/0!</v>
      </c>
      <c r="H317" t="e">
        <f t="shared" si="80"/>
        <v>#DIV/0!</v>
      </c>
      <c r="I317" t="e">
        <f t="shared" si="78"/>
        <v>#DIV/0!</v>
      </c>
      <c r="J317" t="e">
        <f t="shared" si="81"/>
        <v>#DIV/0!</v>
      </c>
      <c r="K317" t="e">
        <f t="shared" si="82"/>
        <v>#DIV/0!</v>
      </c>
      <c r="L317" s="7" t="e">
        <f t="shared" si="87"/>
        <v>#DIV/0!</v>
      </c>
      <c r="M317" s="7" t="e">
        <f t="shared" si="83"/>
        <v>#DIV/0!</v>
      </c>
      <c r="N317" s="9" t="e">
        <f t="shared" si="88"/>
        <v>#DIV/0!</v>
      </c>
      <c r="O317" t="e">
        <f t="shared" si="94"/>
        <v>#DIV/0!</v>
      </c>
      <c r="P317" s="45" t="e">
        <f t="shared" si="89"/>
        <v>#DIV/0!</v>
      </c>
      <c r="Q317" t="e">
        <f t="shared" si="84"/>
        <v>#DIV/0!</v>
      </c>
      <c r="R317" t="e">
        <f t="shared" si="90"/>
        <v>#DIV/0!</v>
      </c>
      <c r="S317" s="8" t="e">
        <f t="shared" si="79"/>
        <v>#DIV/0!</v>
      </c>
    </row>
    <row r="318" spans="1:19" x14ac:dyDescent="0.25">
      <c r="A318" s="1">
        <v>309</v>
      </c>
      <c r="B318" s="12" t="e">
        <f t="shared" si="85"/>
        <v>#DIV/0!</v>
      </c>
      <c r="C318" s="7" t="e">
        <f t="shared" si="86"/>
        <v>#DIV/0!</v>
      </c>
      <c r="D318" s="9" t="e">
        <f t="shared" si="93"/>
        <v>#DIV/0!</v>
      </c>
      <c r="E318" s="7" t="e">
        <f t="shared" si="91"/>
        <v>#DIV/0!</v>
      </c>
      <c r="F318" t="e">
        <f t="shared" si="92"/>
        <v>#DIV/0!</v>
      </c>
      <c r="G318" t="e">
        <f t="shared" si="77"/>
        <v>#DIV/0!</v>
      </c>
      <c r="H318" t="e">
        <f t="shared" si="80"/>
        <v>#DIV/0!</v>
      </c>
      <c r="I318" t="e">
        <f t="shared" si="78"/>
        <v>#DIV/0!</v>
      </c>
      <c r="J318" t="e">
        <f t="shared" si="81"/>
        <v>#DIV/0!</v>
      </c>
      <c r="K318" t="e">
        <f t="shared" si="82"/>
        <v>#DIV/0!</v>
      </c>
      <c r="L318" s="7" t="e">
        <f t="shared" si="87"/>
        <v>#DIV/0!</v>
      </c>
      <c r="M318" s="7" t="e">
        <f t="shared" si="83"/>
        <v>#DIV/0!</v>
      </c>
      <c r="N318" s="9" t="e">
        <f t="shared" si="88"/>
        <v>#DIV/0!</v>
      </c>
      <c r="O318" t="e">
        <f t="shared" si="94"/>
        <v>#DIV/0!</v>
      </c>
      <c r="P318" s="45" t="e">
        <f t="shared" si="89"/>
        <v>#DIV/0!</v>
      </c>
      <c r="Q318" t="e">
        <f t="shared" si="84"/>
        <v>#DIV/0!</v>
      </c>
      <c r="R318" t="e">
        <f t="shared" si="90"/>
        <v>#DIV/0!</v>
      </c>
      <c r="S318" s="8" t="e">
        <f t="shared" si="79"/>
        <v>#DIV/0!</v>
      </c>
    </row>
    <row r="319" spans="1:19" x14ac:dyDescent="0.25">
      <c r="A319" s="1">
        <v>310</v>
      </c>
      <c r="B319" s="12" t="e">
        <f t="shared" si="85"/>
        <v>#DIV/0!</v>
      </c>
      <c r="C319" s="7" t="e">
        <f t="shared" si="86"/>
        <v>#DIV/0!</v>
      </c>
      <c r="D319" s="9" t="e">
        <f t="shared" si="93"/>
        <v>#DIV/0!</v>
      </c>
      <c r="E319" s="7" t="e">
        <f t="shared" si="91"/>
        <v>#DIV/0!</v>
      </c>
      <c r="F319" t="e">
        <f t="shared" si="92"/>
        <v>#DIV/0!</v>
      </c>
      <c r="G319" t="e">
        <f t="shared" si="77"/>
        <v>#DIV/0!</v>
      </c>
      <c r="H319" t="e">
        <f t="shared" si="80"/>
        <v>#DIV/0!</v>
      </c>
      <c r="I319" t="e">
        <f t="shared" si="78"/>
        <v>#DIV/0!</v>
      </c>
      <c r="J319" t="e">
        <f t="shared" si="81"/>
        <v>#DIV/0!</v>
      </c>
      <c r="K319" t="e">
        <f t="shared" si="82"/>
        <v>#DIV/0!</v>
      </c>
      <c r="L319" s="7" t="e">
        <f t="shared" si="87"/>
        <v>#DIV/0!</v>
      </c>
      <c r="M319" s="7" t="e">
        <f t="shared" si="83"/>
        <v>#DIV/0!</v>
      </c>
      <c r="N319" s="9" t="e">
        <f t="shared" si="88"/>
        <v>#DIV/0!</v>
      </c>
      <c r="O319" t="e">
        <f t="shared" si="94"/>
        <v>#DIV/0!</v>
      </c>
      <c r="P319" s="45" t="e">
        <f t="shared" si="89"/>
        <v>#DIV/0!</v>
      </c>
      <c r="Q319" t="e">
        <f t="shared" si="84"/>
        <v>#DIV/0!</v>
      </c>
      <c r="R319" t="e">
        <f t="shared" si="90"/>
        <v>#DIV/0!</v>
      </c>
      <c r="S319" s="8" t="e">
        <f t="shared" si="79"/>
        <v>#DIV/0!</v>
      </c>
    </row>
    <row r="320" spans="1:19" x14ac:dyDescent="0.25">
      <c r="A320" s="1">
        <v>311</v>
      </c>
      <c r="B320" s="12" t="e">
        <f t="shared" si="85"/>
        <v>#DIV/0!</v>
      </c>
      <c r="C320" s="7" t="e">
        <f t="shared" si="86"/>
        <v>#DIV/0!</v>
      </c>
      <c r="D320" s="9" t="e">
        <f t="shared" si="93"/>
        <v>#DIV/0!</v>
      </c>
      <c r="E320" s="7" t="e">
        <f t="shared" si="91"/>
        <v>#DIV/0!</v>
      </c>
      <c r="F320" t="e">
        <f t="shared" si="92"/>
        <v>#DIV/0!</v>
      </c>
      <c r="G320" t="e">
        <f t="shared" si="77"/>
        <v>#DIV/0!</v>
      </c>
      <c r="H320" t="e">
        <f t="shared" si="80"/>
        <v>#DIV/0!</v>
      </c>
      <c r="I320" t="e">
        <f t="shared" si="78"/>
        <v>#DIV/0!</v>
      </c>
      <c r="J320" t="e">
        <f t="shared" si="81"/>
        <v>#DIV/0!</v>
      </c>
      <c r="K320" t="e">
        <f t="shared" si="82"/>
        <v>#DIV/0!</v>
      </c>
      <c r="L320" s="7" t="e">
        <f t="shared" si="87"/>
        <v>#DIV/0!</v>
      </c>
      <c r="M320" s="7" t="e">
        <f t="shared" si="83"/>
        <v>#DIV/0!</v>
      </c>
      <c r="N320" s="9" t="e">
        <f t="shared" si="88"/>
        <v>#DIV/0!</v>
      </c>
      <c r="O320" t="e">
        <f t="shared" si="94"/>
        <v>#DIV/0!</v>
      </c>
      <c r="P320" s="45" t="e">
        <f t="shared" si="89"/>
        <v>#DIV/0!</v>
      </c>
      <c r="Q320" t="e">
        <f t="shared" si="84"/>
        <v>#DIV/0!</v>
      </c>
      <c r="R320" t="e">
        <f t="shared" si="90"/>
        <v>#DIV/0!</v>
      </c>
      <c r="S320" s="8" t="e">
        <f t="shared" si="79"/>
        <v>#DIV/0!</v>
      </c>
    </row>
    <row r="321" spans="1:19" x14ac:dyDescent="0.25">
      <c r="A321" s="1">
        <v>312</v>
      </c>
      <c r="B321" s="12" t="e">
        <f t="shared" si="85"/>
        <v>#DIV/0!</v>
      </c>
      <c r="C321" s="7" t="e">
        <f t="shared" si="86"/>
        <v>#DIV/0!</v>
      </c>
      <c r="D321" s="9" t="e">
        <f t="shared" si="93"/>
        <v>#DIV/0!</v>
      </c>
      <c r="E321" s="7" t="e">
        <f t="shared" si="91"/>
        <v>#DIV/0!</v>
      </c>
      <c r="F321" t="e">
        <f t="shared" si="92"/>
        <v>#DIV/0!</v>
      </c>
      <c r="G321" t="e">
        <f t="shared" si="77"/>
        <v>#DIV/0!</v>
      </c>
      <c r="H321" t="e">
        <f t="shared" si="80"/>
        <v>#DIV/0!</v>
      </c>
      <c r="I321" t="e">
        <f t="shared" si="78"/>
        <v>#DIV/0!</v>
      </c>
      <c r="J321" t="e">
        <f t="shared" si="81"/>
        <v>#DIV/0!</v>
      </c>
      <c r="K321" t="e">
        <f t="shared" si="82"/>
        <v>#DIV/0!</v>
      </c>
      <c r="L321" s="7" t="e">
        <f t="shared" si="87"/>
        <v>#DIV/0!</v>
      </c>
      <c r="M321" s="7" t="e">
        <f t="shared" si="83"/>
        <v>#DIV/0!</v>
      </c>
      <c r="N321" s="9" t="e">
        <f t="shared" si="88"/>
        <v>#DIV/0!</v>
      </c>
      <c r="O321" t="e">
        <f t="shared" si="94"/>
        <v>#DIV/0!</v>
      </c>
      <c r="P321" s="45" t="e">
        <f t="shared" si="89"/>
        <v>#DIV/0!</v>
      </c>
      <c r="Q321" t="e">
        <f t="shared" si="84"/>
        <v>#DIV/0!</v>
      </c>
      <c r="R321" t="e">
        <f t="shared" si="90"/>
        <v>#DIV/0!</v>
      </c>
      <c r="S321" s="8" t="e">
        <f t="shared" si="79"/>
        <v>#DIV/0!</v>
      </c>
    </row>
    <row r="322" spans="1:19" x14ac:dyDescent="0.25">
      <c r="A322" s="1">
        <v>313</v>
      </c>
      <c r="B322" s="12" t="e">
        <f t="shared" si="85"/>
        <v>#DIV/0!</v>
      </c>
      <c r="C322" s="7" t="e">
        <f t="shared" si="86"/>
        <v>#DIV/0!</v>
      </c>
      <c r="D322" s="9" t="e">
        <f t="shared" si="93"/>
        <v>#DIV/0!</v>
      </c>
      <c r="E322" s="7" t="e">
        <f t="shared" si="91"/>
        <v>#DIV/0!</v>
      </c>
      <c r="F322" t="e">
        <f t="shared" si="92"/>
        <v>#DIV/0!</v>
      </c>
      <c r="G322" t="e">
        <f t="shared" si="77"/>
        <v>#DIV/0!</v>
      </c>
      <c r="H322" t="e">
        <f t="shared" si="80"/>
        <v>#DIV/0!</v>
      </c>
      <c r="I322" t="e">
        <f t="shared" si="78"/>
        <v>#DIV/0!</v>
      </c>
      <c r="J322" t="e">
        <f t="shared" si="81"/>
        <v>#DIV/0!</v>
      </c>
      <c r="K322" t="e">
        <f t="shared" si="82"/>
        <v>#DIV/0!</v>
      </c>
      <c r="L322" s="7" t="e">
        <f t="shared" si="87"/>
        <v>#DIV/0!</v>
      </c>
      <c r="M322" s="7" t="e">
        <f t="shared" si="83"/>
        <v>#DIV/0!</v>
      </c>
      <c r="N322" s="9" t="e">
        <f t="shared" si="88"/>
        <v>#DIV/0!</v>
      </c>
      <c r="O322" t="e">
        <f t="shared" si="94"/>
        <v>#DIV/0!</v>
      </c>
      <c r="P322" s="45" t="e">
        <f t="shared" si="89"/>
        <v>#DIV/0!</v>
      </c>
      <c r="Q322" t="e">
        <f t="shared" si="84"/>
        <v>#DIV/0!</v>
      </c>
      <c r="R322" t="e">
        <f t="shared" si="90"/>
        <v>#DIV/0!</v>
      </c>
      <c r="S322" s="8" t="e">
        <f t="shared" si="79"/>
        <v>#DIV/0!</v>
      </c>
    </row>
    <row r="323" spans="1:19" x14ac:dyDescent="0.25">
      <c r="A323" s="1">
        <v>314</v>
      </c>
      <c r="B323" s="12" t="e">
        <f t="shared" si="85"/>
        <v>#DIV/0!</v>
      </c>
      <c r="C323" s="7" t="e">
        <f t="shared" si="86"/>
        <v>#DIV/0!</v>
      </c>
      <c r="D323" s="9" t="e">
        <f t="shared" si="93"/>
        <v>#DIV/0!</v>
      </c>
      <c r="E323" s="7" t="e">
        <f t="shared" si="91"/>
        <v>#DIV/0!</v>
      </c>
      <c r="F323" t="e">
        <f t="shared" si="92"/>
        <v>#DIV/0!</v>
      </c>
      <c r="G323" t="e">
        <f t="shared" si="77"/>
        <v>#DIV/0!</v>
      </c>
      <c r="H323" t="e">
        <f t="shared" si="80"/>
        <v>#DIV/0!</v>
      </c>
      <c r="I323" t="e">
        <f t="shared" si="78"/>
        <v>#DIV/0!</v>
      </c>
      <c r="J323" t="e">
        <f t="shared" si="81"/>
        <v>#DIV/0!</v>
      </c>
      <c r="K323" t="e">
        <f t="shared" si="82"/>
        <v>#DIV/0!</v>
      </c>
      <c r="L323" s="7" t="e">
        <f t="shared" si="87"/>
        <v>#DIV/0!</v>
      </c>
      <c r="M323" s="7" t="e">
        <f t="shared" si="83"/>
        <v>#DIV/0!</v>
      </c>
      <c r="N323" s="9" t="e">
        <f t="shared" si="88"/>
        <v>#DIV/0!</v>
      </c>
      <c r="O323" t="e">
        <f t="shared" si="94"/>
        <v>#DIV/0!</v>
      </c>
      <c r="P323" s="45" t="e">
        <f t="shared" si="89"/>
        <v>#DIV/0!</v>
      </c>
      <c r="Q323" t="e">
        <f t="shared" si="84"/>
        <v>#DIV/0!</v>
      </c>
      <c r="R323" t="e">
        <f t="shared" si="90"/>
        <v>#DIV/0!</v>
      </c>
      <c r="S323" s="8" t="e">
        <f t="shared" si="79"/>
        <v>#DIV/0!</v>
      </c>
    </row>
    <row r="324" spans="1:19" x14ac:dyDescent="0.25">
      <c r="A324" s="1">
        <v>315</v>
      </c>
      <c r="B324" s="12" t="e">
        <f t="shared" si="85"/>
        <v>#DIV/0!</v>
      </c>
      <c r="C324" s="7" t="e">
        <f t="shared" si="86"/>
        <v>#DIV/0!</v>
      </c>
      <c r="D324" s="9" t="e">
        <f t="shared" si="93"/>
        <v>#DIV/0!</v>
      </c>
      <c r="E324" s="7" t="e">
        <f t="shared" si="91"/>
        <v>#DIV/0!</v>
      </c>
      <c r="F324" t="e">
        <f t="shared" si="92"/>
        <v>#DIV/0!</v>
      </c>
      <c r="G324" t="e">
        <f t="shared" si="77"/>
        <v>#DIV/0!</v>
      </c>
      <c r="H324" t="e">
        <f t="shared" si="80"/>
        <v>#DIV/0!</v>
      </c>
      <c r="I324" t="e">
        <f t="shared" si="78"/>
        <v>#DIV/0!</v>
      </c>
      <c r="J324" t="e">
        <f t="shared" si="81"/>
        <v>#DIV/0!</v>
      </c>
      <c r="K324" t="e">
        <f t="shared" si="82"/>
        <v>#DIV/0!</v>
      </c>
      <c r="L324" s="7" t="e">
        <f t="shared" si="87"/>
        <v>#DIV/0!</v>
      </c>
      <c r="M324" s="7" t="e">
        <f t="shared" si="83"/>
        <v>#DIV/0!</v>
      </c>
      <c r="N324" s="9" t="e">
        <f t="shared" si="88"/>
        <v>#DIV/0!</v>
      </c>
      <c r="O324" t="e">
        <f t="shared" si="94"/>
        <v>#DIV/0!</v>
      </c>
      <c r="P324" s="45" t="e">
        <f t="shared" si="89"/>
        <v>#DIV/0!</v>
      </c>
      <c r="Q324" t="e">
        <f t="shared" si="84"/>
        <v>#DIV/0!</v>
      </c>
      <c r="R324" t="e">
        <f t="shared" si="90"/>
        <v>#DIV/0!</v>
      </c>
      <c r="S324" s="8" t="e">
        <f t="shared" si="79"/>
        <v>#DIV/0!</v>
      </c>
    </row>
    <row r="325" spans="1:19" x14ac:dyDescent="0.25">
      <c r="A325" s="1">
        <v>316</v>
      </c>
      <c r="B325" s="12" t="e">
        <f t="shared" si="85"/>
        <v>#DIV/0!</v>
      </c>
      <c r="C325" s="7" t="e">
        <f t="shared" si="86"/>
        <v>#DIV/0!</v>
      </c>
      <c r="D325" s="9" t="e">
        <f t="shared" si="93"/>
        <v>#DIV/0!</v>
      </c>
      <c r="E325" s="7" t="e">
        <f t="shared" si="91"/>
        <v>#DIV/0!</v>
      </c>
      <c r="F325" t="e">
        <f t="shared" si="92"/>
        <v>#DIV/0!</v>
      </c>
      <c r="G325" s="9" t="e">
        <f>F325+C325</f>
        <v>#DIV/0!</v>
      </c>
      <c r="H325" t="e">
        <f t="shared" si="80"/>
        <v>#DIV/0!</v>
      </c>
      <c r="I325" t="e">
        <f t="shared" si="78"/>
        <v>#DIV/0!</v>
      </c>
      <c r="J325" t="e">
        <f t="shared" si="81"/>
        <v>#DIV/0!</v>
      </c>
      <c r="K325" t="e">
        <f t="shared" si="82"/>
        <v>#DIV/0!</v>
      </c>
      <c r="L325" s="7" t="e">
        <f t="shared" si="87"/>
        <v>#DIV/0!</v>
      </c>
      <c r="M325" s="7" t="e">
        <f t="shared" si="83"/>
        <v>#DIV/0!</v>
      </c>
      <c r="N325" s="9" t="e">
        <f t="shared" si="88"/>
        <v>#DIV/0!</v>
      </c>
      <c r="O325" t="e">
        <f t="shared" si="94"/>
        <v>#DIV/0!</v>
      </c>
      <c r="P325" s="45" t="e">
        <f t="shared" si="89"/>
        <v>#DIV/0!</v>
      </c>
      <c r="Q325" t="e">
        <f t="shared" si="84"/>
        <v>#DIV/0!</v>
      </c>
      <c r="R325" t="e">
        <f t="shared" si="90"/>
        <v>#DIV/0!</v>
      </c>
      <c r="S325" s="8" t="e">
        <f t="shared" si="79"/>
        <v>#DIV/0!</v>
      </c>
    </row>
    <row r="326" spans="1:19" x14ac:dyDescent="0.25">
      <c r="A326" s="1">
        <v>317</v>
      </c>
      <c r="B326" s="12" t="e">
        <f>L325-C326</f>
        <v>#DIV/0!</v>
      </c>
      <c r="C326" s="7" t="e">
        <f>E326-D326</f>
        <v>#DIV/0!</v>
      </c>
      <c r="D326" s="9" t="e">
        <f>L325*$C$5/12</f>
        <v>#DIV/0!</v>
      </c>
      <c r="E326" s="7" t="e">
        <f>$C$8*L325/(1-(1/(1+$C$8))^($C$7-A325))</f>
        <v>#DIV/0!</v>
      </c>
      <c r="F326" t="e">
        <f t="shared" si="92"/>
        <v>#DIV/0!</v>
      </c>
      <c r="G326" t="e">
        <f t="shared" si="77"/>
        <v>#DIV/0!</v>
      </c>
      <c r="H326" t="e">
        <f t="shared" si="80"/>
        <v>#DIV/0!</v>
      </c>
      <c r="I326" t="e">
        <f t="shared" si="78"/>
        <v>#DIV/0!</v>
      </c>
      <c r="J326" t="e">
        <f t="shared" si="81"/>
        <v>#DIV/0!</v>
      </c>
      <c r="K326" t="e">
        <f t="shared" si="82"/>
        <v>#DIV/0!</v>
      </c>
      <c r="L326" s="95" t="e">
        <f>B326*(1-$F$3)</f>
        <v>#DIV/0!</v>
      </c>
      <c r="M326" s="7" t="e">
        <f t="shared" si="83"/>
        <v>#DIV/0!</v>
      </c>
      <c r="N326" s="9" t="e">
        <f t="shared" si="88"/>
        <v>#DIV/0!</v>
      </c>
      <c r="O326" t="e">
        <f t="shared" si="94"/>
        <v>#DIV/0!</v>
      </c>
      <c r="P326" s="45" t="e">
        <f t="shared" si="89"/>
        <v>#DIV/0!</v>
      </c>
      <c r="Q326" t="e">
        <f t="shared" si="84"/>
        <v>#DIV/0!</v>
      </c>
      <c r="R326" t="e">
        <f t="shared" si="90"/>
        <v>#DIV/0!</v>
      </c>
      <c r="S326" s="8" t="e">
        <f t="shared" si="79"/>
        <v>#DIV/0!</v>
      </c>
    </row>
    <row r="327" spans="1:19" x14ac:dyDescent="0.25">
      <c r="A327" s="1">
        <v>318</v>
      </c>
      <c r="B327" s="12" t="e">
        <f t="shared" si="85"/>
        <v>#DIV/0!</v>
      </c>
      <c r="C327" s="7" t="e">
        <f t="shared" si="86"/>
        <v>#DIV/0!</v>
      </c>
      <c r="D327" s="9" t="e">
        <f t="shared" si="93"/>
        <v>#DIV/0!</v>
      </c>
      <c r="E327" s="7" t="e">
        <f>$C$8*L326/(1-(1/(1+$C$8))^($C$7-A326))</f>
        <v>#DIV/0!</v>
      </c>
      <c r="F327" t="e">
        <f t="shared" si="92"/>
        <v>#DIV/0!</v>
      </c>
      <c r="G327" t="e">
        <f t="shared" si="77"/>
        <v>#DIV/0!</v>
      </c>
      <c r="H327" t="e">
        <f t="shared" si="80"/>
        <v>#DIV/0!</v>
      </c>
      <c r="I327" t="e">
        <f t="shared" si="78"/>
        <v>#DIV/0!</v>
      </c>
      <c r="J327" t="e">
        <f t="shared" si="81"/>
        <v>#DIV/0!</v>
      </c>
      <c r="K327" t="e">
        <f t="shared" si="82"/>
        <v>#DIV/0!</v>
      </c>
      <c r="L327" s="7" t="e">
        <f t="shared" si="87"/>
        <v>#DIV/0!</v>
      </c>
      <c r="M327" s="7" t="e">
        <f t="shared" si="83"/>
        <v>#DIV/0!</v>
      </c>
      <c r="N327" s="9" t="e">
        <f t="shared" si="88"/>
        <v>#DIV/0!</v>
      </c>
      <c r="O327" t="e">
        <f t="shared" si="94"/>
        <v>#DIV/0!</v>
      </c>
      <c r="P327" s="45" t="e">
        <f t="shared" si="89"/>
        <v>#DIV/0!</v>
      </c>
      <c r="Q327" t="e">
        <f t="shared" si="84"/>
        <v>#DIV/0!</v>
      </c>
      <c r="R327" t="e">
        <f t="shared" si="90"/>
        <v>#DIV/0!</v>
      </c>
      <c r="S327" s="8" t="e">
        <f t="shared" si="79"/>
        <v>#DIV/0!</v>
      </c>
    </row>
    <row r="328" spans="1:19" x14ac:dyDescent="0.25">
      <c r="A328" s="1">
        <v>319</v>
      </c>
      <c r="B328" s="12" t="e">
        <f t="shared" si="85"/>
        <v>#DIV/0!</v>
      </c>
      <c r="C328" s="7" t="e">
        <f t="shared" si="86"/>
        <v>#DIV/0!</v>
      </c>
      <c r="D328" s="9" t="e">
        <f t="shared" si="93"/>
        <v>#DIV/0!</v>
      </c>
      <c r="E328" s="7" t="e">
        <f t="shared" si="91"/>
        <v>#DIV/0!</v>
      </c>
      <c r="F328" t="e">
        <f t="shared" si="92"/>
        <v>#DIV/0!</v>
      </c>
      <c r="G328" t="e">
        <f t="shared" si="77"/>
        <v>#DIV/0!</v>
      </c>
      <c r="H328" t="e">
        <f t="shared" si="80"/>
        <v>#DIV/0!</v>
      </c>
      <c r="I328" t="e">
        <f t="shared" si="78"/>
        <v>#DIV/0!</v>
      </c>
      <c r="J328" t="e">
        <f t="shared" si="81"/>
        <v>#DIV/0!</v>
      </c>
      <c r="K328" t="e">
        <f t="shared" si="82"/>
        <v>#DIV/0!</v>
      </c>
      <c r="L328" s="7" t="e">
        <f t="shared" si="87"/>
        <v>#DIV/0!</v>
      </c>
      <c r="M328" s="7" t="e">
        <f t="shared" si="83"/>
        <v>#DIV/0!</v>
      </c>
      <c r="N328" s="9" t="e">
        <f t="shared" si="88"/>
        <v>#DIV/0!</v>
      </c>
      <c r="O328" t="e">
        <f t="shared" si="94"/>
        <v>#DIV/0!</v>
      </c>
      <c r="P328" s="45" t="e">
        <f t="shared" si="89"/>
        <v>#DIV/0!</v>
      </c>
      <c r="Q328" t="e">
        <f t="shared" si="84"/>
        <v>#DIV/0!</v>
      </c>
      <c r="R328" t="e">
        <f t="shared" si="90"/>
        <v>#DIV/0!</v>
      </c>
      <c r="S328" s="8" t="e">
        <f t="shared" si="79"/>
        <v>#DIV/0!</v>
      </c>
    </row>
    <row r="329" spans="1:19" x14ac:dyDescent="0.25">
      <c r="A329" s="1">
        <v>320</v>
      </c>
      <c r="B329" s="12" t="e">
        <f t="shared" si="85"/>
        <v>#DIV/0!</v>
      </c>
      <c r="C329" s="7" t="e">
        <f t="shared" si="86"/>
        <v>#DIV/0!</v>
      </c>
      <c r="D329" s="9" t="e">
        <f t="shared" si="93"/>
        <v>#DIV/0!</v>
      </c>
      <c r="E329" s="7" t="e">
        <f t="shared" si="91"/>
        <v>#DIV/0!</v>
      </c>
      <c r="F329" t="e">
        <f t="shared" si="92"/>
        <v>#DIV/0!</v>
      </c>
      <c r="G329" t="e">
        <f t="shared" si="77"/>
        <v>#DIV/0!</v>
      </c>
      <c r="H329" t="e">
        <f t="shared" si="80"/>
        <v>#DIV/0!</v>
      </c>
      <c r="I329" t="e">
        <f t="shared" si="78"/>
        <v>#DIV/0!</v>
      </c>
      <c r="J329" t="e">
        <f t="shared" si="81"/>
        <v>#DIV/0!</v>
      </c>
      <c r="K329" t="e">
        <f t="shared" si="82"/>
        <v>#DIV/0!</v>
      </c>
      <c r="L329" s="7" t="e">
        <f t="shared" si="87"/>
        <v>#DIV/0!</v>
      </c>
      <c r="M329" s="7" t="e">
        <f t="shared" si="83"/>
        <v>#DIV/0!</v>
      </c>
      <c r="N329" s="9" t="e">
        <f t="shared" si="88"/>
        <v>#DIV/0!</v>
      </c>
      <c r="O329" t="e">
        <f t="shared" si="94"/>
        <v>#DIV/0!</v>
      </c>
      <c r="P329" s="45" t="e">
        <f t="shared" si="89"/>
        <v>#DIV/0!</v>
      </c>
      <c r="Q329" t="e">
        <f t="shared" si="84"/>
        <v>#DIV/0!</v>
      </c>
      <c r="R329" t="e">
        <f t="shared" si="90"/>
        <v>#DIV/0!</v>
      </c>
      <c r="S329" s="8" t="e">
        <f t="shared" si="79"/>
        <v>#DIV/0!</v>
      </c>
    </row>
    <row r="330" spans="1:19" x14ac:dyDescent="0.25">
      <c r="A330" s="1">
        <v>321</v>
      </c>
      <c r="B330" s="12" t="e">
        <f t="shared" si="85"/>
        <v>#DIV/0!</v>
      </c>
      <c r="C330" s="7" t="e">
        <f t="shared" si="86"/>
        <v>#DIV/0!</v>
      </c>
      <c r="D330" s="9" t="e">
        <f t="shared" si="93"/>
        <v>#DIV/0!</v>
      </c>
      <c r="E330" s="7" t="e">
        <f t="shared" si="91"/>
        <v>#DIV/0!</v>
      </c>
      <c r="F330" t="e">
        <f t="shared" si="92"/>
        <v>#DIV/0!</v>
      </c>
      <c r="G330" t="e">
        <f t="shared" ref="G330:G369" si="95">F330+C330</f>
        <v>#DIV/0!</v>
      </c>
      <c r="H330" t="e">
        <f t="shared" si="80"/>
        <v>#DIV/0!</v>
      </c>
      <c r="I330" t="e">
        <f t="shared" ref="I330:I369" si="96">B330/$C$3</f>
        <v>#DIV/0!</v>
      </c>
      <c r="J330" t="e">
        <f t="shared" si="81"/>
        <v>#DIV/0!</v>
      </c>
      <c r="K330" t="e">
        <f t="shared" si="82"/>
        <v>#DIV/0!</v>
      </c>
      <c r="L330" s="7" t="e">
        <f t="shared" si="87"/>
        <v>#DIV/0!</v>
      </c>
      <c r="M330" s="7" t="e">
        <f t="shared" si="83"/>
        <v>#DIV/0!</v>
      </c>
      <c r="N330" s="9" t="e">
        <f t="shared" si="88"/>
        <v>#DIV/0!</v>
      </c>
      <c r="O330" t="e">
        <f t="shared" si="94"/>
        <v>#DIV/0!</v>
      </c>
      <c r="P330" s="45" t="e">
        <f t="shared" si="89"/>
        <v>#DIV/0!</v>
      </c>
      <c r="Q330" t="e">
        <f t="shared" si="84"/>
        <v>#DIV/0!</v>
      </c>
      <c r="R330" t="e">
        <f t="shared" si="90"/>
        <v>#DIV/0!</v>
      </c>
      <c r="S330" s="8" t="e">
        <f t="shared" ref="S330:S369" si="97">N330*A330</f>
        <v>#DIV/0!</v>
      </c>
    </row>
    <row r="331" spans="1:19" x14ac:dyDescent="0.25">
      <c r="A331" s="1">
        <v>322</v>
      </c>
      <c r="B331" s="12" t="e">
        <f t="shared" si="85"/>
        <v>#DIV/0!</v>
      </c>
      <c r="C331" s="7" t="e">
        <f t="shared" si="86"/>
        <v>#DIV/0!</v>
      </c>
      <c r="D331" s="9" t="e">
        <f t="shared" si="93"/>
        <v>#DIV/0!</v>
      </c>
      <c r="E331" s="7" t="e">
        <f t="shared" si="91"/>
        <v>#DIV/0!</v>
      </c>
      <c r="F331" t="e">
        <f t="shared" si="92"/>
        <v>#DIV/0!</v>
      </c>
      <c r="G331" t="e">
        <f t="shared" si="95"/>
        <v>#DIV/0!</v>
      </c>
      <c r="H331" t="e">
        <f t="shared" ref="H331:H369" si="98">B331/B330</f>
        <v>#DIV/0!</v>
      </c>
      <c r="I331" t="e">
        <f t="shared" si="96"/>
        <v>#DIV/0!</v>
      </c>
      <c r="J331" t="e">
        <f t="shared" ref="J331:J369" si="99">C331 + ($C$1-$F$1) *B330</f>
        <v>#DIV/0!</v>
      </c>
      <c r="K331" t="e">
        <f t="shared" ref="K331:K369" si="100">E331-J331</f>
        <v>#DIV/0!</v>
      </c>
      <c r="L331" s="7" t="e">
        <f t="shared" si="87"/>
        <v>#DIV/0!</v>
      </c>
      <c r="M331" s="7" t="e">
        <f t="shared" ref="M331:M369" si="101">($C$4/12)*L330</f>
        <v>#DIV/0!</v>
      </c>
      <c r="N331" s="9" t="e">
        <f t="shared" si="88"/>
        <v>#DIV/0!</v>
      </c>
      <c r="O331" t="e">
        <f t="shared" si="94"/>
        <v>#DIV/0!</v>
      </c>
      <c r="P331" s="45" t="e">
        <f t="shared" si="89"/>
        <v>#DIV/0!</v>
      </c>
      <c r="Q331" t="e">
        <f t="shared" ref="Q331:Q369" si="102">M331+N331</f>
        <v>#DIV/0!</v>
      </c>
      <c r="R331" t="e">
        <f t="shared" si="90"/>
        <v>#DIV/0!</v>
      </c>
      <c r="S331" s="8" t="e">
        <f t="shared" si="97"/>
        <v>#DIV/0!</v>
      </c>
    </row>
    <row r="332" spans="1:19" x14ac:dyDescent="0.25">
      <c r="A332" s="1">
        <v>323</v>
      </c>
      <c r="B332" s="12" t="e">
        <f t="shared" ref="B332:B369" si="103">L331-C332</f>
        <v>#DIV/0!</v>
      </c>
      <c r="C332" s="7" t="e">
        <f t="shared" ref="C332:C369" si="104">E332-D332</f>
        <v>#DIV/0!</v>
      </c>
      <c r="D332" s="9" t="e">
        <f t="shared" si="93"/>
        <v>#DIV/0!</v>
      </c>
      <c r="E332" s="7" t="e">
        <f t="shared" si="91"/>
        <v>#DIV/0!</v>
      </c>
      <c r="F332" t="e">
        <f t="shared" si="92"/>
        <v>#DIV/0!</v>
      </c>
      <c r="G332" t="e">
        <f t="shared" si="95"/>
        <v>#DIV/0!</v>
      </c>
      <c r="H332" t="e">
        <f t="shared" si="98"/>
        <v>#DIV/0!</v>
      </c>
      <c r="I332" t="e">
        <f t="shared" si="96"/>
        <v>#DIV/0!</v>
      </c>
      <c r="J332" t="e">
        <f t="shared" si="99"/>
        <v>#DIV/0!</v>
      </c>
      <c r="K332" t="e">
        <f t="shared" si="100"/>
        <v>#DIV/0!</v>
      </c>
      <c r="L332" s="7" t="e">
        <f t="shared" ref="L332:L369" si="105">B332*(1-$F$3)</f>
        <v>#DIV/0!</v>
      </c>
      <c r="M332" s="7" t="e">
        <f t="shared" si="101"/>
        <v>#DIV/0!</v>
      </c>
      <c r="N332" s="9" t="e">
        <f t="shared" ref="N332:N369" si="106">L331-L332</f>
        <v>#DIV/0!</v>
      </c>
      <c r="O332" t="e">
        <f t="shared" si="94"/>
        <v>#DIV/0!</v>
      </c>
      <c r="P332" s="45" t="e">
        <f t="shared" ref="P332:P369" si="107">(L331-C332)*$F$3+C332</f>
        <v>#DIV/0!</v>
      </c>
      <c r="Q332" t="e">
        <f t="shared" si="102"/>
        <v>#DIV/0!</v>
      </c>
      <c r="R332" t="e">
        <f t="shared" ref="R332:R369" si="108">Q332/((1+$F$6/12)^(A332-1+$I$3))</f>
        <v>#DIV/0!</v>
      </c>
      <c r="S332" s="8" t="e">
        <f t="shared" si="97"/>
        <v>#DIV/0!</v>
      </c>
    </row>
    <row r="333" spans="1:19" x14ac:dyDescent="0.25">
      <c r="A333" s="1">
        <v>324</v>
      </c>
      <c r="B333" s="12" t="e">
        <f t="shared" si="103"/>
        <v>#DIV/0!</v>
      </c>
      <c r="C333" s="7" t="e">
        <f t="shared" si="104"/>
        <v>#DIV/0!</v>
      </c>
      <c r="D333" s="9" t="e">
        <f t="shared" si="93"/>
        <v>#DIV/0!</v>
      </c>
      <c r="E333" s="7" t="e">
        <f t="shared" ref="E333:E369" si="109">$C$8*L332/(1-(1/(1+$C$8))^($C$7-A332))</f>
        <v>#DIV/0!</v>
      </c>
      <c r="F333" t="e">
        <f t="shared" ref="F333:F369" si="110">B332*$C$1</f>
        <v>#DIV/0!</v>
      </c>
      <c r="G333" t="e">
        <f t="shared" si="95"/>
        <v>#DIV/0!</v>
      </c>
      <c r="H333" t="e">
        <f t="shared" si="98"/>
        <v>#DIV/0!</v>
      </c>
      <c r="I333" t="e">
        <f t="shared" si="96"/>
        <v>#DIV/0!</v>
      </c>
      <c r="J333" t="e">
        <f t="shared" si="99"/>
        <v>#DIV/0!</v>
      </c>
      <c r="K333" t="e">
        <f t="shared" si="100"/>
        <v>#DIV/0!</v>
      </c>
      <c r="L333" s="7" t="e">
        <f t="shared" si="105"/>
        <v>#DIV/0!</v>
      </c>
      <c r="M333" s="7" t="e">
        <f t="shared" si="101"/>
        <v>#DIV/0!</v>
      </c>
      <c r="N333" s="9" t="e">
        <f t="shared" si="106"/>
        <v>#DIV/0!</v>
      </c>
      <c r="O333" t="e">
        <f t="shared" si="94"/>
        <v>#DIV/0!</v>
      </c>
      <c r="P333" s="45" t="e">
        <f t="shared" si="107"/>
        <v>#DIV/0!</v>
      </c>
      <c r="Q333" t="e">
        <f t="shared" si="102"/>
        <v>#DIV/0!</v>
      </c>
      <c r="R333" t="e">
        <f t="shared" si="108"/>
        <v>#DIV/0!</v>
      </c>
      <c r="S333" s="8" t="e">
        <f t="shared" si="97"/>
        <v>#DIV/0!</v>
      </c>
    </row>
    <row r="334" spans="1:19" x14ac:dyDescent="0.25">
      <c r="A334" s="1">
        <v>325</v>
      </c>
      <c r="B334" s="12" t="e">
        <f t="shared" si="103"/>
        <v>#DIV/0!</v>
      </c>
      <c r="C334" s="7" t="e">
        <f t="shared" si="104"/>
        <v>#DIV/0!</v>
      </c>
      <c r="D334" s="9" t="e">
        <f t="shared" si="93"/>
        <v>#DIV/0!</v>
      </c>
      <c r="E334" s="7" t="e">
        <f t="shared" si="109"/>
        <v>#DIV/0!</v>
      </c>
      <c r="F334" t="e">
        <f t="shared" si="110"/>
        <v>#DIV/0!</v>
      </c>
      <c r="G334" t="e">
        <f t="shared" si="95"/>
        <v>#DIV/0!</v>
      </c>
      <c r="H334" t="e">
        <f t="shared" si="98"/>
        <v>#DIV/0!</v>
      </c>
      <c r="I334" t="e">
        <f t="shared" si="96"/>
        <v>#DIV/0!</v>
      </c>
      <c r="J334" t="e">
        <f t="shared" si="99"/>
        <v>#DIV/0!</v>
      </c>
      <c r="K334" t="e">
        <f t="shared" si="100"/>
        <v>#DIV/0!</v>
      </c>
      <c r="L334" s="7" t="e">
        <f t="shared" si="105"/>
        <v>#DIV/0!</v>
      </c>
      <c r="M334" s="7" t="e">
        <f t="shared" si="101"/>
        <v>#DIV/0!</v>
      </c>
      <c r="N334" s="9" t="e">
        <f t="shared" si="106"/>
        <v>#DIV/0!</v>
      </c>
      <c r="O334" t="e">
        <f t="shared" si="94"/>
        <v>#DIV/0!</v>
      </c>
      <c r="P334" s="45" t="e">
        <f t="shared" si="107"/>
        <v>#DIV/0!</v>
      </c>
      <c r="Q334" t="e">
        <f t="shared" si="102"/>
        <v>#DIV/0!</v>
      </c>
      <c r="R334" t="e">
        <f t="shared" si="108"/>
        <v>#DIV/0!</v>
      </c>
      <c r="S334" s="8" t="e">
        <f t="shared" si="97"/>
        <v>#DIV/0!</v>
      </c>
    </row>
    <row r="335" spans="1:19" x14ac:dyDescent="0.25">
      <c r="A335" s="1">
        <v>326</v>
      </c>
      <c r="B335" s="12" t="e">
        <f t="shared" si="103"/>
        <v>#DIV/0!</v>
      </c>
      <c r="C335" s="7" t="e">
        <f t="shared" si="104"/>
        <v>#DIV/0!</v>
      </c>
      <c r="D335" s="9" t="e">
        <f t="shared" si="93"/>
        <v>#DIV/0!</v>
      </c>
      <c r="E335" s="7" t="e">
        <f t="shared" si="109"/>
        <v>#DIV/0!</v>
      </c>
      <c r="F335" t="e">
        <f t="shared" si="110"/>
        <v>#DIV/0!</v>
      </c>
      <c r="G335" t="e">
        <f t="shared" si="95"/>
        <v>#DIV/0!</v>
      </c>
      <c r="H335" t="e">
        <f t="shared" si="98"/>
        <v>#DIV/0!</v>
      </c>
      <c r="I335" t="e">
        <f t="shared" si="96"/>
        <v>#DIV/0!</v>
      </c>
      <c r="J335" t="e">
        <f t="shared" si="99"/>
        <v>#DIV/0!</v>
      </c>
      <c r="K335" t="e">
        <f t="shared" si="100"/>
        <v>#DIV/0!</v>
      </c>
      <c r="L335" s="7" t="e">
        <f t="shared" si="105"/>
        <v>#DIV/0!</v>
      </c>
      <c r="M335" s="7" t="e">
        <f t="shared" si="101"/>
        <v>#DIV/0!</v>
      </c>
      <c r="N335" s="9" t="e">
        <f t="shared" si="106"/>
        <v>#DIV/0!</v>
      </c>
      <c r="O335" t="e">
        <f t="shared" si="94"/>
        <v>#DIV/0!</v>
      </c>
      <c r="P335" s="45" t="e">
        <f t="shared" si="107"/>
        <v>#DIV/0!</v>
      </c>
      <c r="Q335" t="e">
        <f t="shared" si="102"/>
        <v>#DIV/0!</v>
      </c>
      <c r="R335" t="e">
        <f t="shared" si="108"/>
        <v>#DIV/0!</v>
      </c>
      <c r="S335" s="8" t="e">
        <f t="shared" si="97"/>
        <v>#DIV/0!</v>
      </c>
    </row>
    <row r="336" spans="1:19" x14ac:dyDescent="0.25">
      <c r="A336" s="1">
        <v>327</v>
      </c>
      <c r="B336" s="12" t="e">
        <f t="shared" si="103"/>
        <v>#DIV/0!</v>
      </c>
      <c r="C336" s="7" t="e">
        <f t="shared" si="104"/>
        <v>#DIV/0!</v>
      </c>
      <c r="D336" s="9" t="e">
        <f t="shared" ref="D336:D369" si="111">L335*$C$5/12</f>
        <v>#DIV/0!</v>
      </c>
      <c r="E336" s="7" t="e">
        <f t="shared" si="109"/>
        <v>#DIV/0!</v>
      </c>
      <c r="F336" t="e">
        <f t="shared" si="110"/>
        <v>#DIV/0!</v>
      </c>
      <c r="G336" t="e">
        <f t="shared" si="95"/>
        <v>#DIV/0!</v>
      </c>
      <c r="H336" t="e">
        <f t="shared" si="98"/>
        <v>#DIV/0!</v>
      </c>
      <c r="I336" t="e">
        <f t="shared" si="96"/>
        <v>#DIV/0!</v>
      </c>
      <c r="J336" t="e">
        <f t="shared" si="99"/>
        <v>#DIV/0!</v>
      </c>
      <c r="K336" t="e">
        <f t="shared" si="100"/>
        <v>#DIV/0!</v>
      </c>
      <c r="L336" s="7" t="e">
        <f t="shared" si="105"/>
        <v>#DIV/0!</v>
      </c>
      <c r="M336" s="7" t="e">
        <f t="shared" si="101"/>
        <v>#DIV/0!</v>
      </c>
      <c r="N336" s="9" t="e">
        <f t="shared" si="106"/>
        <v>#DIV/0!</v>
      </c>
      <c r="O336" t="e">
        <f t="shared" si="94"/>
        <v>#DIV/0!</v>
      </c>
      <c r="P336" s="45" t="e">
        <f t="shared" si="107"/>
        <v>#DIV/0!</v>
      </c>
      <c r="Q336" t="e">
        <f t="shared" si="102"/>
        <v>#DIV/0!</v>
      </c>
      <c r="R336" t="e">
        <f t="shared" si="108"/>
        <v>#DIV/0!</v>
      </c>
      <c r="S336" s="8" t="e">
        <f t="shared" si="97"/>
        <v>#DIV/0!</v>
      </c>
    </row>
    <row r="337" spans="1:19" x14ac:dyDescent="0.25">
      <c r="A337" s="1">
        <v>328</v>
      </c>
      <c r="B337" s="12" t="e">
        <f t="shared" si="103"/>
        <v>#DIV/0!</v>
      </c>
      <c r="C337" s="7" t="e">
        <f t="shared" si="104"/>
        <v>#DIV/0!</v>
      </c>
      <c r="D337" s="9" t="e">
        <f t="shared" si="111"/>
        <v>#DIV/0!</v>
      </c>
      <c r="E337" s="7" t="e">
        <f t="shared" si="109"/>
        <v>#DIV/0!</v>
      </c>
      <c r="F337" t="e">
        <f t="shared" si="110"/>
        <v>#DIV/0!</v>
      </c>
      <c r="G337" t="e">
        <f t="shared" si="95"/>
        <v>#DIV/0!</v>
      </c>
      <c r="H337" t="e">
        <f t="shared" si="98"/>
        <v>#DIV/0!</v>
      </c>
      <c r="I337" t="e">
        <f t="shared" si="96"/>
        <v>#DIV/0!</v>
      </c>
      <c r="J337" t="e">
        <f t="shared" si="99"/>
        <v>#DIV/0!</v>
      </c>
      <c r="K337" t="e">
        <f t="shared" si="100"/>
        <v>#DIV/0!</v>
      </c>
      <c r="L337" s="7" t="e">
        <f t="shared" si="105"/>
        <v>#DIV/0!</v>
      </c>
      <c r="M337" s="7" t="e">
        <f t="shared" si="101"/>
        <v>#DIV/0!</v>
      </c>
      <c r="N337" s="9" t="e">
        <f t="shared" si="106"/>
        <v>#DIV/0!</v>
      </c>
      <c r="O337" t="e">
        <f t="shared" si="94"/>
        <v>#DIV/0!</v>
      </c>
      <c r="P337" s="45" t="e">
        <f t="shared" si="107"/>
        <v>#DIV/0!</v>
      </c>
      <c r="Q337" t="e">
        <f t="shared" si="102"/>
        <v>#DIV/0!</v>
      </c>
      <c r="R337" t="e">
        <f t="shared" si="108"/>
        <v>#DIV/0!</v>
      </c>
      <c r="S337" s="8" t="e">
        <f t="shared" si="97"/>
        <v>#DIV/0!</v>
      </c>
    </row>
    <row r="338" spans="1:19" x14ac:dyDescent="0.25">
      <c r="A338" s="1">
        <v>329</v>
      </c>
      <c r="B338" s="12" t="e">
        <f t="shared" si="103"/>
        <v>#DIV/0!</v>
      </c>
      <c r="C338" s="7" t="e">
        <f t="shared" si="104"/>
        <v>#DIV/0!</v>
      </c>
      <c r="D338" s="9" t="e">
        <f t="shared" si="111"/>
        <v>#DIV/0!</v>
      </c>
      <c r="E338" s="7" t="e">
        <f t="shared" si="109"/>
        <v>#DIV/0!</v>
      </c>
      <c r="F338" t="e">
        <f t="shared" si="110"/>
        <v>#DIV/0!</v>
      </c>
      <c r="G338" t="e">
        <f t="shared" si="95"/>
        <v>#DIV/0!</v>
      </c>
      <c r="H338" t="e">
        <f t="shared" si="98"/>
        <v>#DIV/0!</v>
      </c>
      <c r="I338" t="e">
        <f t="shared" si="96"/>
        <v>#DIV/0!</v>
      </c>
      <c r="J338" t="e">
        <f t="shared" si="99"/>
        <v>#DIV/0!</v>
      </c>
      <c r="K338" t="e">
        <f t="shared" si="100"/>
        <v>#DIV/0!</v>
      </c>
      <c r="L338" s="7" t="e">
        <f t="shared" si="105"/>
        <v>#DIV/0!</v>
      </c>
      <c r="M338" s="7" t="e">
        <f t="shared" si="101"/>
        <v>#DIV/0!</v>
      </c>
      <c r="N338" s="9" t="e">
        <f t="shared" si="106"/>
        <v>#DIV/0!</v>
      </c>
      <c r="O338" t="e">
        <f t="shared" ref="O338:O369" si="112">C338+(C338-N338) +M338</f>
        <v>#DIV/0!</v>
      </c>
      <c r="P338" s="45" t="e">
        <f t="shared" si="107"/>
        <v>#DIV/0!</v>
      </c>
      <c r="Q338" t="e">
        <f t="shared" si="102"/>
        <v>#DIV/0!</v>
      </c>
      <c r="R338" t="e">
        <f t="shared" si="108"/>
        <v>#DIV/0!</v>
      </c>
      <c r="S338" s="8" t="e">
        <f t="shared" si="97"/>
        <v>#DIV/0!</v>
      </c>
    </row>
    <row r="339" spans="1:19" x14ac:dyDescent="0.25">
      <c r="A339" s="1">
        <v>330</v>
      </c>
      <c r="B339" s="12" t="e">
        <f t="shared" si="103"/>
        <v>#DIV/0!</v>
      </c>
      <c r="C339" s="7" t="e">
        <f t="shared" si="104"/>
        <v>#DIV/0!</v>
      </c>
      <c r="D339" s="9" t="e">
        <f t="shared" si="111"/>
        <v>#DIV/0!</v>
      </c>
      <c r="E339" s="7" t="e">
        <f t="shared" si="109"/>
        <v>#DIV/0!</v>
      </c>
      <c r="F339" t="e">
        <f t="shared" si="110"/>
        <v>#DIV/0!</v>
      </c>
      <c r="G339" t="e">
        <f t="shared" si="95"/>
        <v>#DIV/0!</v>
      </c>
      <c r="H339" t="e">
        <f t="shared" si="98"/>
        <v>#DIV/0!</v>
      </c>
      <c r="I339" t="e">
        <f t="shared" si="96"/>
        <v>#DIV/0!</v>
      </c>
      <c r="J339" t="e">
        <f t="shared" si="99"/>
        <v>#DIV/0!</v>
      </c>
      <c r="K339" t="e">
        <f t="shared" si="100"/>
        <v>#DIV/0!</v>
      </c>
      <c r="L339" s="7" t="e">
        <f t="shared" si="105"/>
        <v>#DIV/0!</v>
      </c>
      <c r="M339" s="7" t="e">
        <f t="shared" si="101"/>
        <v>#DIV/0!</v>
      </c>
      <c r="N339" s="9" t="e">
        <f t="shared" si="106"/>
        <v>#DIV/0!</v>
      </c>
      <c r="O339" t="e">
        <f t="shared" si="112"/>
        <v>#DIV/0!</v>
      </c>
      <c r="P339" s="45" t="e">
        <f t="shared" si="107"/>
        <v>#DIV/0!</v>
      </c>
      <c r="Q339" t="e">
        <f t="shared" si="102"/>
        <v>#DIV/0!</v>
      </c>
      <c r="R339" t="e">
        <f t="shared" si="108"/>
        <v>#DIV/0!</v>
      </c>
      <c r="S339" s="8" t="e">
        <f t="shared" si="97"/>
        <v>#DIV/0!</v>
      </c>
    </row>
    <row r="340" spans="1:19" x14ac:dyDescent="0.25">
      <c r="A340" s="1">
        <v>331</v>
      </c>
      <c r="B340" s="12" t="e">
        <f t="shared" si="103"/>
        <v>#DIV/0!</v>
      </c>
      <c r="C340" s="7" t="e">
        <f t="shared" si="104"/>
        <v>#DIV/0!</v>
      </c>
      <c r="D340" s="9" t="e">
        <f t="shared" si="111"/>
        <v>#DIV/0!</v>
      </c>
      <c r="E340" s="7" t="e">
        <f t="shared" si="109"/>
        <v>#DIV/0!</v>
      </c>
      <c r="F340" t="e">
        <f t="shared" si="110"/>
        <v>#DIV/0!</v>
      </c>
      <c r="G340" t="e">
        <f t="shared" si="95"/>
        <v>#DIV/0!</v>
      </c>
      <c r="H340" t="e">
        <f t="shared" si="98"/>
        <v>#DIV/0!</v>
      </c>
      <c r="I340" t="e">
        <f t="shared" si="96"/>
        <v>#DIV/0!</v>
      </c>
      <c r="J340" t="e">
        <f t="shared" si="99"/>
        <v>#DIV/0!</v>
      </c>
      <c r="K340" t="e">
        <f t="shared" si="100"/>
        <v>#DIV/0!</v>
      </c>
      <c r="L340" s="7" t="e">
        <f t="shared" si="105"/>
        <v>#DIV/0!</v>
      </c>
      <c r="M340" s="7" t="e">
        <f t="shared" si="101"/>
        <v>#DIV/0!</v>
      </c>
      <c r="N340" s="9" t="e">
        <f t="shared" si="106"/>
        <v>#DIV/0!</v>
      </c>
      <c r="O340" t="e">
        <f t="shared" si="112"/>
        <v>#DIV/0!</v>
      </c>
      <c r="P340" s="45" t="e">
        <f t="shared" si="107"/>
        <v>#DIV/0!</v>
      </c>
      <c r="Q340" t="e">
        <f t="shared" si="102"/>
        <v>#DIV/0!</v>
      </c>
      <c r="R340" t="e">
        <f t="shared" si="108"/>
        <v>#DIV/0!</v>
      </c>
      <c r="S340" s="8" t="e">
        <f t="shared" si="97"/>
        <v>#DIV/0!</v>
      </c>
    </row>
    <row r="341" spans="1:19" x14ac:dyDescent="0.25">
      <c r="A341" s="1">
        <v>332</v>
      </c>
      <c r="B341" s="12" t="e">
        <f t="shared" si="103"/>
        <v>#DIV/0!</v>
      </c>
      <c r="C341" s="7" t="e">
        <f t="shared" si="104"/>
        <v>#DIV/0!</v>
      </c>
      <c r="D341" s="9" t="e">
        <f t="shared" si="111"/>
        <v>#DIV/0!</v>
      </c>
      <c r="E341" s="7" t="e">
        <f t="shared" si="109"/>
        <v>#DIV/0!</v>
      </c>
      <c r="F341" t="e">
        <f t="shared" si="110"/>
        <v>#DIV/0!</v>
      </c>
      <c r="G341" t="e">
        <f t="shared" si="95"/>
        <v>#DIV/0!</v>
      </c>
      <c r="H341" t="e">
        <f t="shared" si="98"/>
        <v>#DIV/0!</v>
      </c>
      <c r="I341" t="e">
        <f t="shared" si="96"/>
        <v>#DIV/0!</v>
      </c>
      <c r="J341" t="e">
        <f t="shared" si="99"/>
        <v>#DIV/0!</v>
      </c>
      <c r="K341" t="e">
        <f t="shared" si="100"/>
        <v>#DIV/0!</v>
      </c>
      <c r="L341" s="7" t="e">
        <f t="shared" si="105"/>
        <v>#DIV/0!</v>
      </c>
      <c r="M341" s="7" t="e">
        <f t="shared" si="101"/>
        <v>#DIV/0!</v>
      </c>
      <c r="N341" s="9" t="e">
        <f t="shared" si="106"/>
        <v>#DIV/0!</v>
      </c>
      <c r="O341" t="e">
        <f t="shared" si="112"/>
        <v>#DIV/0!</v>
      </c>
      <c r="P341" s="45" t="e">
        <f t="shared" si="107"/>
        <v>#DIV/0!</v>
      </c>
      <c r="Q341" t="e">
        <f t="shared" si="102"/>
        <v>#DIV/0!</v>
      </c>
      <c r="R341" t="e">
        <f t="shared" si="108"/>
        <v>#DIV/0!</v>
      </c>
      <c r="S341" s="8" t="e">
        <f t="shared" si="97"/>
        <v>#DIV/0!</v>
      </c>
    </row>
    <row r="342" spans="1:19" x14ac:dyDescent="0.25">
      <c r="A342" s="1">
        <v>333</v>
      </c>
      <c r="B342" s="12" t="e">
        <f t="shared" si="103"/>
        <v>#DIV/0!</v>
      </c>
      <c r="C342" s="7" t="e">
        <f t="shared" si="104"/>
        <v>#DIV/0!</v>
      </c>
      <c r="D342" s="9" t="e">
        <f t="shared" si="111"/>
        <v>#DIV/0!</v>
      </c>
      <c r="E342" s="7" t="e">
        <f t="shared" si="109"/>
        <v>#DIV/0!</v>
      </c>
      <c r="F342" t="e">
        <f t="shared" si="110"/>
        <v>#DIV/0!</v>
      </c>
      <c r="G342" t="e">
        <f t="shared" si="95"/>
        <v>#DIV/0!</v>
      </c>
      <c r="H342" t="e">
        <f t="shared" si="98"/>
        <v>#DIV/0!</v>
      </c>
      <c r="I342" t="e">
        <f t="shared" si="96"/>
        <v>#DIV/0!</v>
      </c>
      <c r="J342" t="e">
        <f t="shared" si="99"/>
        <v>#DIV/0!</v>
      </c>
      <c r="K342" t="e">
        <f t="shared" si="100"/>
        <v>#DIV/0!</v>
      </c>
      <c r="L342" s="7" t="e">
        <f t="shared" si="105"/>
        <v>#DIV/0!</v>
      </c>
      <c r="M342" s="7" t="e">
        <f t="shared" si="101"/>
        <v>#DIV/0!</v>
      </c>
      <c r="N342" s="9" t="e">
        <f t="shared" si="106"/>
        <v>#DIV/0!</v>
      </c>
      <c r="O342" t="e">
        <f t="shared" si="112"/>
        <v>#DIV/0!</v>
      </c>
      <c r="P342" s="45" t="e">
        <f t="shared" si="107"/>
        <v>#DIV/0!</v>
      </c>
      <c r="Q342" t="e">
        <f t="shared" si="102"/>
        <v>#DIV/0!</v>
      </c>
      <c r="R342" t="e">
        <f t="shared" si="108"/>
        <v>#DIV/0!</v>
      </c>
      <c r="S342" s="8" t="e">
        <f t="shared" si="97"/>
        <v>#DIV/0!</v>
      </c>
    </row>
    <row r="343" spans="1:19" x14ac:dyDescent="0.25">
      <c r="A343" s="1">
        <v>334</v>
      </c>
      <c r="B343" s="12" t="e">
        <f t="shared" si="103"/>
        <v>#DIV/0!</v>
      </c>
      <c r="C343" s="7" t="e">
        <f t="shared" si="104"/>
        <v>#DIV/0!</v>
      </c>
      <c r="D343" s="9" t="e">
        <f t="shared" si="111"/>
        <v>#DIV/0!</v>
      </c>
      <c r="E343" s="7" t="e">
        <f t="shared" si="109"/>
        <v>#DIV/0!</v>
      </c>
      <c r="F343" t="e">
        <f t="shared" si="110"/>
        <v>#DIV/0!</v>
      </c>
      <c r="G343" t="e">
        <f t="shared" si="95"/>
        <v>#DIV/0!</v>
      </c>
      <c r="H343" t="e">
        <f t="shared" si="98"/>
        <v>#DIV/0!</v>
      </c>
      <c r="I343" t="e">
        <f t="shared" si="96"/>
        <v>#DIV/0!</v>
      </c>
      <c r="J343" t="e">
        <f t="shared" si="99"/>
        <v>#DIV/0!</v>
      </c>
      <c r="K343" t="e">
        <f t="shared" si="100"/>
        <v>#DIV/0!</v>
      </c>
      <c r="L343" s="7" t="e">
        <f t="shared" si="105"/>
        <v>#DIV/0!</v>
      </c>
      <c r="M343" s="7" t="e">
        <f t="shared" si="101"/>
        <v>#DIV/0!</v>
      </c>
      <c r="N343" s="9" t="e">
        <f t="shared" si="106"/>
        <v>#DIV/0!</v>
      </c>
      <c r="O343" t="e">
        <f t="shared" si="112"/>
        <v>#DIV/0!</v>
      </c>
      <c r="P343" s="45" t="e">
        <f t="shared" si="107"/>
        <v>#DIV/0!</v>
      </c>
      <c r="Q343" t="e">
        <f t="shared" si="102"/>
        <v>#DIV/0!</v>
      </c>
      <c r="R343" t="e">
        <f t="shared" si="108"/>
        <v>#DIV/0!</v>
      </c>
      <c r="S343" s="8" t="e">
        <f t="shared" si="97"/>
        <v>#DIV/0!</v>
      </c>
    </row>
    <row r="344" spans="1:19" x14ac:dyDescent="0.25">
      <c r="A344" s="1">
        <v>335</v>
      </c>
      <c r="B344" s="12" t="e">
        <f t="shared" si="103"/>
        <v>#DIV/0!</v>
      </c>
      <c r="C344" s="7" t="e">
        <f t="shared" si="104"/>
        <v>#DIV/0!</v>
      </c>
      <c r="D344" s="9" t="e">
        <f t="shared" si="111"/>
        <v>#DIV/0!</v>
      </c>
      <c r="E344" s="7" t="e">
        <f t="shared" si="109"/>
        <v>#DIV/0!</v>
      </c>
      <c r="F344" t="e">
        <f t="shared" si="110"/>
        <v>#DIV/0!</v>
      </c>
      <c r="G344" t="e">
        <f t="shared" si="95"/>
        <v>#DIV/0!</v>
      </c>
      <c r="H344" t="e">
        <f t="shared" si="98"/>
        <v>#DIV/0!</v>
      </c>
      <c r="I344" t="e">
        <f t="shared" si="96"/>
        <v>#DIV/0!</v>
      </c>
      <c r="J344" t="e">
        <f t="shared" si="99"/>
        <v>#DIV/0!</v>
      </c>
      <c r="K344" t="e">
        <f t="shared" si="100"/>
        <v>#DIV/0!</v>
      </c>
      <c r="L344" s="7" t="e">
        <f t="shared" si="105"/>
        <v>#DIV/0!</v>
      </c>
      <c r="M344" s="7" t="e">
        <f t="shared" si="101"/>
        <v>#DIV/0!</v>
      </c>
      <c r="N344" s="9" t="e">
        <f t="shared" si="106"/>
        <v>#DIV/0!</v>
      </c>
      <c r="O344" t="e">
        <f t="shared" si="112"/>
        <v>#DIV/0!</v>
      </c>
      <c r="P344" s="45" t="e">
        <f t="shared" si="107"/>
        <v>#DIV/0!</v>
      </c>
      <c r="Q344" t="e">
        <f t="shared" si="102"/>
        <v>#DIV/0!</v>
      </c>
      <c r="R344" t="e">
        <f t="shared" si="108"/>
        <v>#DIV/0!</v>
      </c>
      <c r="S344" s="8" t="e">
        <f t="shared" si="97"/>
        <v>#DIV/0!</v>
      </c>
    </row>
    <row r="345" spans="1:19" x14ac:dyDescent="0.25">
      <c r="A345" s="1">
        <v>336</v>
      </c>
      <c r="B345" s="12" t="e">
        <f t="shared" si="103"/>
        <v>#DIV/0!</v>
      </c>
      <c r="C345" s="7" t="e">
        <f t="shared" si="104"/>
        <v>#DIV/0!</v>
      </c>
      <c r="D345" s="9" t="e">
        <f t="shared" si="111"/>
        <v>#DIV/0!</v>
      </c>
      <c r="E345" s="7" t="e">
        <f t="shared" si="109"/>
        <v>#DIV/0!</v>
      </c>
      <c r="F345" t="e">
        <f t="shared" si="110"/>
        <v>#DIV/0!</v>
      </c>
      <c r="G345" t="e">
        <f t="shared" si="95"/>
        <v>#DIV/0!</v>
      </c>
      <c r="H345" t="e">
        <f t="shared" si="98"/>
        <v>#DIV/0!</v>
      </c>
      <c r="I345" t="e">
        <f t="shared" si="96"/>
        <v>#DIV/0!</v>
      </c>
      <c r="J345" t="e">
        <f t="shared" si="99"/>
        <v>#DIV/0!</v>
      </c>
      <c r="K345" t="e">
        <f t="shared" si="100"/>
        <v>#DIV/0!</v>
      </c>
      <c r="L345" s="7" t="e">
        <f t="shared" si="105"/>
        <v>#DIV/0!</v>
      </c>
      <c r="M345" s="7" t="e">
        <f t="shared" si="101"/>
        <v>#DIV/0!</v>
      </c>
      <c r="N345" s="9" t="e">
        <f t="shared" si="106"/>
        <v>#DIV/0!</v>
      </c>
      <c r="O345" t="e">
        <f t="shared" si="112"/>
        <v>#DIV/0!</v>
      </c>
      <c r="P345" s="45" t="e">
        <f t="shared" si="107"/>
        <v>#DIV/0!</v>
      </c>
      <c r="Q345" t="e">
        <f t="shared" si="102"/>
        <v>#DIV/0!</v>
      </c>
      <c r="R345" t="e">
        <f t="shared" si="108"/>
        <v>#DIV/0!</v>
      </c>
      <c r="S345" s="8" t="e">
        <f t="shared" si="97"/>
        <v>#DIV/0!</v>
      </c>
    </row>
    <row r="346" spans="1:19" x14ac:dyDescent="0.25">
      <c r="A346" s="1">
        <v>337</v>
      </c>
      <c r="B346" s="12" t="e">
        <f t="shared" si="103"/>
        <v>#DIV/0!</v>
      </c>
      <c r="C346" s="7" t="e">
        <f t="shared" si="104"/>
        <v>#DIV/0!</v>
      </c>
      <c r="D346" s="9" t="e">
        <f t="shared" si="111"/>
        <v>#DIV/0!</v>
      </c>
      <c r="E346" s="7" t="e">
        <f t="shared" si="109"/>
        <v>#DIV/0!</v>
      </c>
      <c r="F346" t="e">
        <f t="shared" si="110"/>
        <v>#DIV/0!</v>
      </c>
      <c r="G346" t="e">
        <f t="shared" si="95"/>
        <v>#DIV/0!</v>
      </c>
      <c r="H346" t="e">
        <f t="shared" si="98"/>
        <v>#DIV/0!</v>
      </c>
      <c r="I346" t="e">
        <f t="shared" si="96"/>
        <v>#DIV/0!</v>
      </c>
      <c r="J346" t="e">
        <f t="shared" si="99"/>
        <v>#DIV/0!</v>
      </c>
      <c r="K346" t="e">
        <f t="shared" si="100"/>
        <v>#DIV/0!</v>
      </c>
      <c r="L346" s="7" t="e">
        <f t="shared" si="105"/>
        <v>#DIV/0!</v>
      </c>
      <c r="M346" s="7" t="e">
        <f t="shared" si="101"/>
        <v>#DIV/0!</v>
      </c>
      <c r="N346" s="9" t="e">
        <f t="shared" si="106"/>
        <v>#DIV/0!</v>
      </c>
      <c r="O346" t="e">
        <f t="shared" si="112"/>
        <v>#DIV/0!</v>
      </c>
      <c r="P346" s="45" t="e">
        <f t="shared" si="107"/>
        <v>#DIV/0!</v>
      </c>
      <c r="Q346" t="e">
        <f t="shared" si="102"/>
        <v>#DIV/0!</v>
      </c>
      <c r="R346" t="e">
        <f t="shared" si="108"/>
        <v>#DIV/0!</v>
      </c>
      <c r="S346" s="8" t="e">
        <f t="shared" si="97"/>
        <v>#DIV/0!</v>
      </c>
    </row>
    <row r="347" spans="1:19" x14ac:dyDescent="0.25">
      <c r="A347" s="1">
        <v>338</v>
      </c>
      <c r="B347" s="12" t="e">
        <f t="shared" si="103"/>
        <v>#DIV/0!</v>
      </c>
      <c r="C347" s="7" t="e">
        <f t="shared" si="104"/>
        <v>#DIV/0!</v>
      </c>
      <c r="D347" s="9" t="e">
        <f t="shared" si="111"/>
        <v>#DIV/0!</v>
      </c>
      <c r="E347" s="7" t="e">
        <f t="shared" si="109"/>
        <v>#DIV/0!</v>
      </c>
      <c r="F347" t="e">
        <f t="shared" si="110"/>
        <v>#DIV/0!</v>
      </c>
      <c r="G347" t="e">
        <f t="shared" si="95"/>
        <v>#DIV/0!</v>
      </c>
      <c r="H347" t="e">
        <f t="shared" si="98"/>
        <v>#DIV/0!</v>
      </c>
      <c r="I347" t="e">
        <f t="shared" si="96"/>
        <v>#DIV/0!</v>
      </c>
      <c r="J347" t="e">
        <f t="shared" si="99"/>
        <v>#DIV/0!</v>
      </c>
      <c r="K347" t="e">
        <f t="shared" si="100"/>
        <v>#DIV/0!</v>
      </c>
      <c r="L347" s="7" t="e">
        <f t="shared" si="105"/>
        <v>#DIV/0!</v>
      </c>
      <c r="M347" s="7" t="e">
        <f t="shared" si="101"/>
        <v>#DIV/0!</v>
      </c>
      <c r="N347" s="9" t="e">
        <f t="shared" si="106"/>
        <v>#DIV/0!</v>
      </c>
      <c r="O347" t="e">
        <f t="shared" si="112"/>
        <v>#DIV/0!</v>
      </c>
      <c r="P347" s="45" t="e">
        <f t="shared" si="107"/>
        <v>#DIV/0!</v>
      </c>
      <c r="Q347" t="e">
        <f t="shared" si="102"/>
        <v>#DIV/0!</v>
      </c>
      <c r="R347" t="e">
        <f t="shared" si="108"/>
        <v>#DIV/0!</v>
      </c>
      <c r="S347" s="8" t="e">
        <f t="shared" si="97"/>
        <v>#DIV/0!</v>
      </c>
    </row>
    <row r="348" spans="1:19" x14ac:dyDescent="0.25">
      <c r="A348" s="1">
        <v>339</v>
      </c>
      <c r="B348" s="12" t="e">
        <f t="shared" si="103"/>
        <v>#DIV/0!</v>
      </c>
      <c r="C348" s="7" t="e">
        <f t="shared" si="104"/>
        <v>#DIV/0!</v>
      </c>
      <c r="D348" s="9" t="e">
        <f t="shared" si="111"/>
        <v>#DIV/0!</v>
      </c>
      <c r="E348" s="7" t="e">
        <f t="shared" si="109"/>
        <v>#DIV/0!</v>
      </c>
      <c r="F348" t="e">
        <f t="shared" si="110"/>
        <v>#DIV/0!</v>
      </c>
      <c r="G348" t="e">
        <f t="shared" si="95"/>
        <v>#DIV/0!</v>
      </c>
      <c r="H348" t="e">
        <f t="shared" si="98"/>
        <v>#DIV/0!</v>
      </c>
      <c r="I348" t="e">
        <f t="shared" si="96"/>
        <v>#DIV/0!</v>
      </c>
      <c r="J348" t="e">
        <f t="shared" si="99"/>
        <v>#DIV/0!</v>
      </c>
      <c r="K348" t="e">
        <f t="shared" si="100"/>
        <v>#DIV/0!</v>
      </c>
      <c r="L348" s="7" t="e">
        <f t="shared" si="105"/>
        <v>#DIV/0!</v>
      </c>
      <c r="M348" s="7" t="e">
        <f t="shared" si="101"/>
        <v>#DIV/0!</v>
      </c>
      <c r="N348" s="9" t="e">
        <f t="shared" si="106"/>
        <v>#DIV/0!</v>
      </c>
      <c r="O348" t="e">
        <f t="shared" si="112"/>
        <v>#DIV/0!</v>
      </c>
      <c r="P348" s="45" t="e">
        <f t="shared" si="107"/>
        <v>#DIV/0!</v>
      </c>
      <c r="Q348" t="e">
        <f t="shared" si="102"/>
        <v>#DIV/0!</v>
      </c>
      <c r="R348" t="e">
        <f t="shared" si="108"/>
        <v>#DIV/0!</v>
      </c>
      <c r="S348" s="8" t="e">
        <f t="shared" si="97"/>
        <v>#DIV/0!</v>
      </c>
    </row>
    <row r="349" spans="1:19" x14ac:dyDescent="0.25">
      <c r="A349" s="1">
        <v>340</v>
      </c>
      <c r="B349" s="12" t="e">
        <f t="shared" si="103"/>
        <v>#DIV/0!</v>
      </c>
      <c r="C349" s="7" t="e">
        <f t="shared" si="104"/>
        <v>#DIV/0!</v>
      </c>
      <c r="D349" s="9" t="e">
        <f t="shared" si="111"/>
        <v>#DIV/0!</v>
      </c>
      <c r="E349" s="7" t="e">
        <f t="shared" si="109"/>
        <v>#DIV/0!</v>
      </c>
      <c r="F349" t="e">
        <f t="shared" si="110"/>
        <v>#DIV/0!</v>
      </c>
      <c r="G349" t="e">
        <f t="shared" si="95"/>
        <v>#DIV/0!</v>
      </c>
      <c r="H349" t="e">
        <f t="shared" si="98"/>
        <v>#DIV/0!</v>
      </c>
      <c r="I349" t="e">
        <f t="shared" si="96"/>
        <v>#DIV/0!</v>
      </c>
      <c r="J349" t="e">
        <f t="shared" si="99"/>
        <v>#DIV/0!</v>
      </c>
      <c r="K349" t="e">
        <f t="shared" si="100"/>
        <v>#DIV/0!</v>
      </c>
      <c r="L349" s="7" t="e">
        <f t="shared" si="105"/>
        <v>#DIV/0!</v>
      </c>
      <c r="M349" s="7" t="e">
        <f t="shared" si="101"/>
        <v>#DIV/0!</v>
      </c>
      <c r="N349" s="9" t="e">
        <f t="shared" si="106"/>
        <v>#DIV/0!</v>
      </c>
      <c r="O349" t="e">
        <f t="shared" si="112"/>
        <v>#DIV/0!</v>
      </c>
      <c r="P349" s="45" t="e">
        <f t="shared" si="107"/>
        <v>#DIV/0!</v>
      </c>
      <c r="Q349" t="e">
        <f t="shared" si="102"/>
        <v>#DIV/0!</v>
      </c>
      <c r="R349" t="e">
        <f t="shared" si="108"/>
        <v>#DIV/0!</v>
      </c>
      <c r="S349" s="8" t="e">
        <f t="shared" si="97"/>
        <v>#DIV/0!</v>
      </c>
    </row>
    <row r="350" spans="1:19" x14ac:dyDescent="0.25">
      <c r="A350" s="1">
        <v>341</v>
      </c>
      <c r="B350" s="12" t="e">
        <f t="shared" si="103"/>
        <v>#DIV/0!</v>
      </c>
      <c r="C350" s="7" t="e">
        <f t="shared" si="104"/>
        <v>#DIV/0!</v>
      </c>
      <c r="D350" s="9" t="e">
        <f t="shared" si="111"/>
        <v>#DIV/0!</v>
      </c>
      <c r="E350" s="7" t="e">
        <f t="shared" si="109"/>
        <v>#DIV/0!</v>
      </c>
      <c r="F350" t="e">
        <f t="shared" si="110"/>
        <v>#DIV/0!</v>
      </c>
      <c r="G350" t="e">
        <f t="shared" si="95"/>
        <v>#DIV/0!</v>
      </c>
      <c r="H350" t="e">
        <f t="shared" si="98"/>
        <v>#DIV/0!</v>
      </c>
      <c r="I350" t="e">
        <f t="shared" si="96"/>
        <v>#DIV/0!</v>
      </c>
      <c r="J350" t="e">
        <f t="shared" si="99"/>
        <v>#DIV/0!</v>
      </c>
      <c r="K350" t="e">
        <f t="shared" si="100"/>
        <v>#DIV/0!</v>
      </c>
      <c r="L350" s="7" t="e">
        <f t="shared" si="105"/>
        <v>#DIV/0!</v>
      </c>
      <c r="M350" s="7" t="e">
        <f t="shared" si="101"/>
        <v>#DIV/0!</v>
      </c>
      <c r="N350" s="9" t="e">
        <f t="shared" si="106"/>
        <v>#DIV/0!</v>
      </c>
      <c r="O350" t="e">
        <f t="shared" si="112"/>
        <v>#DIV/0!</v>
      </c>
      <c r="P350" s="45" t="e">
        <f t="shared" si="107"/>
        <v>#DIV/0!</v>
      </c>
      <c r="Q350" t="e">
        <f t="shared" si="102"/>
        <v>#DIV/0!</v>
      </c>
      <c r="R350" t="e">
        <f t="shared" si="108"/>
        <v>#DIV/0!</v>
      </c>
      <c r="S350" s="8" t="e">
        <f t="shared" si="97"/>
        <v>#DIV/0!</v>
      </c>
    </row>
    <row r="351" spans="1:19" x14ac:dyDescent="0.25">
      <c r="A351" s="1">
        <v>342</v>
      </c>
      <c r="B351" s="12" t="e">
        <f t="shared" si="103"/>
        <v>#DIV/0!</v>
      </c>
      <c r="C351" s="7" t="e">
        <f t="shared" si="104"/>
        <v>#DIV/0!</v>
      </c>
      <c r="D351" s="9" t="e">
        <f t="shared" si="111"/>
        <v>#DIV/0!</v>
      </c>
      <c r="E351" s="7" t="e">
        <f t="shared" si="109"/>
        <v>#DIV/0!</v>
      </c>
      <c r="F351" t="e">
        <f t="shared" si="110"/>
        <v>#DIV/0!</v>
      </c>
      <c r="G351" t="e">
        <f t="shared" si="95"/>
        <v>#DIV/0!</v>
      </c>
      <c r="H351" t="e">
        <f t="shared" si="98"/>
        <v>#DIV/0!</v>
      </c>
      <c r="I351" t="e">
        <f t="shared" si="96"/>
        <v>#DIV/0!</v>
      </c>
      <c r="J351" t="e">
        <f t="shared" si="99"/>
        <v>#DIV/0!</v>
      </c>
      <c r="K351" t="e">
        <f t="shared" si="100"/>
        <v>#DIV/0!</v>
      </c>
      <c r="L351" s="7" t="e">
        <f t="shared" si="105"/>
        <v>#DIV/0!</v>
      </c>
      <c r="M351" s="7" t="e">
        <f t="shared" si="101"/>
        <v>#DIV/0!</v>
      </c>
      <c r="N351" s="9" t="e">
        <f t="shared" si="106"/>
        <v>#DIV/0!</v>
      </c>
      <c r="O351" t="e">
        <f t="shared" si="112"/>
        <v>#DIV/0!</v>
      </c>
      <c r="P351" s="45" t="e">
        <f t="shared" si="107"/>
        <v>#DIV/0!</v>
      </c>
      <c r="Q351" t="e">
        <f t="shared" si="102"/>
        <v>#DIV/0!</v>
      </c>
      <c r="R351" t="e">
        <f t="shared" si="108"/>
        <v>#DIV/0!</v>
      </c>
      <c r="S351" s="8" t="e">
        <f t="shared" si="97"/>
        <v>#DIV/0!</v>
      </c>
    </row>
    <row r="352" spans="1:19" x14ac:dyDescent="0.25">
      <c r="A352" s="1">
        <v>343</v>
      </c>
      <c r="B352" s="12" t="e">
        <f t="shared" si="103"/>
        <v>#DIV/0!</v>
      </c>
      <c r="C352" s="7" t="e">
        <f t="shared" si="104"/>
        <v>#DIV/0!</v>
      </c>
      <c r="D352" s="9" t="e">
        <f t="shared" si="111"/>
        <v>#DIV/0!</v>
      </c>
      <c r="E352" s="7" t="e">
        <f t="shared" si="109"/>
        <v>#DIV/0!</v>
      </c>
      <c r="F352" t="e">
        <f t="shared" si="110"/>
        <v>#DIV/0!</v>
      </c>
      <c r="G352" t="e">
        <f t="shared" si="95"/>
        <v>#DIV/0!</v>
      </c>
      <c r="H352" t="e">
        <f t="shared" si="98"/>
        <v>#DIV/0!</v>
      </c>
      <c r="I352" t="e">
        <f t="shared" si="96"/>
        <v>#DIV/0!</v>
      </c>
      <c r="J352" t="e">
        <f t="shared" si="99"/>
        <v>#DIV/0!</v>
      </c>
      <c r="K352" t="e">
        <f t="shared" si="100"/>
        <v>#DIV/0!</v>
      </c>
      <c r="L352" s="7" t="e">
        <f t="shared" si="105"/>
        <v>#DIV/0!</v>
      </c>
      <c r="M352" s="7" t="e">
        <f t="shared" si="101"/>
        <v>#DIV/0!</v>
      </c>
      <c r="N352" s="9" t="e">
        <f t="shared" si="106"/>
        <v>#DIV/0!</v>
      </c>
      <c r="O352" t="e">
        <f t="shared" si="112"/>
        <v>#DIV/0!</v>
      </c>
      <c r="P352" s="45" t="e">
        <f t="shared" si="107"/>
        <v>#DIV/0!</v>
      </c>
      <c r="Q352" t="e">
        <f t="shared" si="102"/>
        <v>#DIV/0!</v>
      </c>
      <c r="R352" t="e">
        <f t="shared" si="108"/>
        <v>#DIV/0!</v>
      </c>
      <c r="S352" s="8" t="e">
        <f t="shared" si="97"/>
        <v>#DIV/0!</v>
      </c>
    </row>
    <row r="353" spans="1:19" x14ac:dyDescent="0.25">
      <c r="A353" s="1">
        <v>344</v>
      </c>
      <c r="B353" s="12" t="e">
        <f t="shared" si="103"/>
        <v>#DIV/0!</v>
      </c>
      <c r="C353" s="7" t="e">
        <f t="shared" si="104"/>
        <v>#DIV/0!</v>
      </c>
      <c r="D353" s="9" t="e">
        <f t="shared" si="111"/>
        <v>#DIV/0!</v>
      </c>
      <c r="E353" s="7" t="e">
        <f t="shared" si="109"/>
        <v>#DIV/0!</v>
      </c>
      <c r="F353" t="e">
        <f t="shared" si="110"/>
        <v>#DIV/0!</v>
      </c>
      <c r="G353" t="e">
        <f t="shared" si="95"/>
        <v>#DIV/0!</v>
      </c>
      <c r="H353" t="e">
        <f t="shared" si="98"/>
        <v>#DIV/0!</v>
      </c>
      <c r="I353" t="e">
        <f t="shared" si="96"/>
        <v>#DIV/0!</v>
      </c>
      <c r="J353" t="e">
        <f t="shared" si="99"/>
        <v>#DIV/0!</v>
      </c>
      <c r="K353" t="e">
        <f t="shared" si="100"/>
        <v>#DIV/0!</v>
      </c>
      <c r="L353" s="7" t="e">
        <f t="shared" si="105"/>
        <v>#DIV/0!</v>
      </c>
      <c r="M353" s="7" t="e">
        <f t="shared" si="101"/>
        <v>#DIV/0!</v>
      </c>
      <c r="N353" s="9" t="e">
        <f t="shared" si="106"/>
        <v>#DIV/0!</v>
      </c>
      <c r="O353" t="e">
        <f t="shared" si="112"/>
        <v>#DIV/0!</v>
      </c>
      <c r="P353" s="45" t="e">
        <f t="shared" si="107"/>
        <v>#DIV/0!</v>
      </c>
      <c r="Q353" t="e">
        <f t="shared" si="102"/>
        <v>#DIV/0!</v>
      </c>
      <c r="R353" t="e">
        <f t="shared" si="108"/>
        <v>#DIV/0!</v>
      </c>
      <c r="S353" s="8" t="e">
        <f t="shared" si="97"/>
        <v>#DIV/0!</v>
      </c>
    </row>
    <row r="354" spans="1:19" x14ac:dyDescent="0.25">
      <c r="A354" s="1">
        <v>345</v>
      </c>
      <c r="B354" s="12" t="e">
        <f t="shared" si="103"/>
        <v>#DIV/0!</v>
      </c>
      <c r="C354" s="7" t="e">
        <f t="shared" si="104"/>
        <v>#DIV/0!</v>
      </c>
      <c r="D354" s="9" t="e">
        <f t="shared" si="111"/>
        <v>#DIV/0!</v>
      </c>
      <c r="E354" s="7" t="e">
        <f t="shared" si="109"/>
        <v>#DIV/0!</v>
      </c>
      <c r="F354" t="e">
        <f t="shared" si="110"/>
        <v>#DIV/0!</v>
      </c>
      <c r="G354" t="e">
        <f t="shared" si="95"/>
        <v>#DIV/0!</v>
      </c>
      <c r="H354" t="e">
        <f t="shared" si="98"/>
        <v>#DIV/0!</v>
      </c>
      <c r="I354" t="e">
        <f t="shared" si="96"/>
        <v>#DIV/0!</v>
      </c>
      <c r="J354" t="e">
        <f t="shared" si="99"/>
        <v>#DIV/0!</v>
      </c>
      <c r="K354" t="e">
        <f t="shared" si="100"/>
        <v>#DIV/0!</v>
      </c>
      <c r="L354" s="7" t="e">
        <f t="shared" si="105"/>
        <v>#DIV/0!</v>
      </c>
      <c r="M354" s="7" t="e">
        <f t="shared" si="101"/>
        <v>#DIV/0!</v>
      </c>
      <c r="N354" s="9" t="e">
        <f t="shared" si="106"/>
        <v>#DIV/0!</v>
      </c>
      <c r="O354" t="e">
        <f t="shared" si="112"/>
        <v>#DIV/0!</v>
      </c>
      <c r="P354" s="45" t="e">
        <f t="shared" si="107"/>
        <v>#DIV/0!</v>
      </c>
      <c r="Q354" t="e">
        <f t="shared" si="102"/>
        <v>#DIV/0!</v>
      </c>
      <c r="R354" t="e">
        <f t="shared" si="108"/>
        <v>#DIV/0!</v>
      </c>
      <c r="S354" s="8" t="e">
        <f t="shared" si="97"/>
        <v>#DIV/0!</v>
      </c>
    </row>
    <row r="355" spans="1:19" x14ac:dyDescent="0.25">
      <c r="A355" s="1">
        <v>346</v>
      </c>
      <c r="B355" s="12" t="e">
        <f t="shared" si="103"/>
        <v>#DIV/0!</v>
      </c>
      <c r="C355" s="7" t="e">
        <f t="shared" si="104"/>
        <v>#DIV/0!</v>
      </c>
      <c r="D355" s="9" t="e">
        <f t="shared" si="111"/>
        <v>#DIV/0!</v>
      </c>
      <c r="E355" s="7" t="e">
        <f t="shared" si="109"/>
        <v>#DIV/0!</v>
      </c>
      <c r="F355" t="e">
        <f t="shared" si="110"/>
        <v>#DIV/0!</v>
      </c>
      <c r="G355" t="e">
        <f t="shared" si="95"/>
        <v>#DIV/0!</v>
      </c>
      <c r="H355" t="e">
        <f t="shared" si="98"/>
        <v>#DIV/0!</v>
      </c>
      <c r="I355" t="e">
        <f t="shared" si="96"/>
        <v>#DIV/0!</v>
      </c>
      <c r="J355" t="e">
        <f t="shared" si="99"/>
        <v>#DIV/0!</v>
      </c>
      <c r="K355" t="e">
        <f t="shared" si="100"/>
        <v>#DIV/0!</v>
      </c>
      <c r="L355" s="7" t="e">
        <f t="shared" si="105"/>
        <v>#DIV/0!</v>
      </c>
      <c r="M355" s="7" t="e">
        <f t="shared" si="101"/>
        <v>#DIV/0!</v>
      </c>
      <c r="N355" s="9" t="e">
        <f t="shared" si="106"/>
        <v>#DIV/0!</v>
      </c>
      <c r="O355" t="e">
        <f t="shared" si="112"/>
        <v>#DIV/0!</v>
      </c>
      <c r="P355" s="45" t="e">
        <f t="shared" si="107"/>
        <v>#DIV/0!</v>
      </c>
      <c r="Q355" t="e">
        <f t="shared" si="102"/>
        <v>#DIV/0!</v>
      </c>
      <c r="R355" t="e">
        <f t="shared" si="108"/>
        <v>#DIV/0!</v>
      </c>
      <c r="S355" s="8" t="e">
        <f t="shared" si="97"/>
        <v>#DIV/0!</v>
      </c>
    </row>
    <row r="356" spans="1:19" x14ac:dyDescent="0.25">
      <c r="A356" s="1">
        <v>347</v>
      </c>
      <c r="B356" s="12" t="e">
        <f t="shared" si="103"/>
        <v>#DIV/0!</v>
      </c>
      <c r="C356" s="7" t="e">
        <f t="shared" si="104"/>
        <v>#DIV/0!</v>
      </c>
      <c r="D356" s="9" t="e">
        <f t="shared" si="111"/>
        <v>#DIV/0!</v>
      </c>
      <c r="E356" s="7" t="e">
        <f t="shared" si="109"/>
        <v>#DIV/0!</v>
      </c>
      <c r="F356" t="e">
        <f t="shared" si="110"/>
        <v>#DIV/0!</v>
      </c>
      <c r="G356" t="e">
        <f t="shared" si="95"/>
        <v>#DIV/0!</v>
      </c>
      <c r="H356" t="e">
        <f t="shared" si="98"/>
        <v>#DIV/0!</v>
      </c>
      <c r="I356" t="e">
        <f t="shared" si="96"/>
        <v>#DIV/0!</v>
      </c>
      <c r="J356" t="e">
        <f t="shared" si="99"/>
        <v>#DIV/0!</v>
      </c>
      <c r="K356" t="e">
        <f t="shared" si="100"/>
        <v>#DIV/0!</v>
      </c>
      <c r="L356" s="7" t="e">
        <f t="shared" si="105"/>
        <v>#DIV/0!</v>
      </c>
      <c r="M356" s="7" t="e">
        <f t="shared" si="101"/>
        <v>#DIV/0!</v>
      </c>
      <c r="N356" s="9" t="e">
        <f t="shared" si="106"/>
        <v>#DIV/0!</v>
      </c>
      <c r="O356" t="e">
        <f t="shared" si="112"/>
        <v>#DIV/0!</v>
      </c>
      <c r="P356" s="45" t="e">
        <f t="shared" si="107"/>
        <v>#DIV/0!</v>
      </c>
      <c r="Q356" t="e">
        <f t="shared" si="102"/>
        <v>#DIV/0!</v>
      </c>
      <c r="R356" t="e">
        <f t="shared" si="108"/>
        <v>#DIV/0!</v>
      </c>
      <c r="S356" s="8" t="e">
        <f t="shared" si="97"/>
        <v>#DIV/0!</v>
      </c>
    </row>
    <row r="357" spans="1:19" x14ac:dyDescent="0.25">
      <c r="A357" s="1">
        <v>348</v>
      </c>
      <c r="B357" s="12" t="e">
        <f t="shared" si="103"/>
        <v>#DIV/0!</v>
      </c>
      <c r="C357" s="7" t="e">
        <f t="shared" si="104"/>
        <v>#DIV/0!</v>
      </c>
      <c r="D357" s="9" t="e">
        <f t="shared" si="111"/>
        <v>#DIV/0!</v>
      </c>
      <c r="E357" s="7" t="e">
        <f t="shared" si="109"/>
        <v>#DIV/0!</v>
      </c>
      <c r="F357" t="e">
        <f t="shared" si="110"/>
        <v>#DIV/0!</v>
      </c>
      <c r="G357" t="e">
        <f t="shared" si="95"/>
        <v>#DIV/0!</v>
      </c>
      <c r="H357" t="e">
        <f t="shared" si="98"/>
        <v>#DIV/0!</v>
      </c>
      <c r="I357" t="e">
        <f t="shared" si="96"/>
        <v>#DIV/0!</v>
      </c>
      <c r="J357" t="e">
        <f t="shared" si="99"/>
        <v>#DIV/0!</v>
      </c>
      <c r="K357" t="e">
        <f t="shared" si="100"/>
        <v>#DIV/0!</v>
      </c>
      <c r="L357" s="7" t="e">
        <f t="shared" si="105"/>
        <v>#DIV/0!</v>
      </c>
      <c r="M357" s="7" t="e">
        <f t="shared" si="101"/>
        <v>#DIV/0!</v>
      </c>
      <c r="N357" s="9" t="e">
        <f t="shared" si="106"/>
        <v>#DIV/0!</v>
      </c>
      <c r="O357" t="e">
        <f t="shared" si="112"/>
        <v>#DIV/0!</v>
      </c>
      <c r="P357" s="45" t="e">
        <f t="shared" si="107"/>
        <v>#DIV/0!</v>
      </c>
      <c r="Q357" t="e">
        <f t="shared" si="102"/>
        <v>#DIV/0!</v>
      </c>
      <c r="R357" t="e">
        <f t="shared" si="108"/>
        <v>#DIV/0!</v>
      </c>
      <c r="S357" s="8" t="e">
        <f t="shared" si="97"/>
        <v>#DIV/0!</v>
      </c>
    </row>
    <row r="358" spans="1:19" x14ac:dyDescent="0.25">
      <c r="A358" s="1">
        <v>349</v>
      </c>
      <c r="B358" s="12" t="e">
        <f t="shared" si="103"/>
        <v>#DIV/0!</v>
      </c>
      <c r="C358" s="7" t="e">
        <f t="shared" si="104"/>
        <v>#DIV/0!</v>
      </c>
      <c r="D358" s="9" t="e">
        <f t="shared" si="111"/>
        <v>#DIV/0!</v>
      </c>
      <c r="E358" s="7" t="e">
        <f t="shared" si="109"/>
        <v>#DIV/0!</v>
      </c>
      <c r="F358" t="e">
        <f t="shared" si="110"/>
        <v>#DIV/0!</v>
      </c>
      <c r="G358" t="e">
        <f t="shared" si="95"/>
        <v>#DIV/0!</v>
      </c>
      <c r="H358" t="e">
        <f t="shared" si="98"/>
        <v>#DIV/0!</v>
      </c>
      <c r="I358" t="e">
        <f t="shared" si="96"/>
        <v>#DIV/0!</v>
      </c>
      <c r="J358" t="e">
        <f t="shared" si="99"/>
        <v>#DIV/0!</v>
      </c>
      <c r="K358" t="e">
        <f t="shared" si="100"/>
        <v>#DIV/0!</v>
      </c>
      <c r="L358" s="7" t="e">
        <f t="shared" si="105"/>
        <v>#DIV/0!</v>
      </c>
      <c r="M358" s="7" t="e">
        <f t="shared" si="101"/>
        <v>#DIV/0!</v>
      </c>
      <c r="N358" s="9" t="e">
        <f t="shared" si="106"/>
        <v>#DIV/0!</v>
      </c>
      <c r="O358" t="e">
        <f t="shared" si="112"/>
        <v>#DIV/0!</v>
      </c>
      <c r="P358" s="45" t="e">
        <f t="shared" si="107"/>
        <v>#DIV/0!</v>
      </c>
      <c r="Q358" t="e">
        <f t="shared" si="102"/>
        <v>#DIV/0!</v>
      </c>
      <c r="R358" t="e">
        <f t="shared" si="108"/>
        <v>#DIV/0!</v>
      </c>
      <c r="S358" s="8" t="e">
        <f t="shared" si="97"/>
        <v>#DIV/0!</v>
      </c>
    </row>
    <row r="359" spans="1:19" x14ac:dyDescent="0.25">
      <c r="A359" s="1">
        <v>350</v>
      </c>
      <c r="B359" s="12" t="e">
        <f t="shared" si="103"/>
        <v>#DIV/0!</v>
      </c>
      <c r="C359" s="7" t="e">
        <f t="shared" si="104"/>
        <v>#DIV/0!</v>
      </c>
      <c r="D359" s="9" t="e">
        <f t="shared" si="111"/>
        <v>#DIV/0!</v>
      </c>
      <c r="E359" s="7" t="e">
        <f t="shared" si="109"/>
        <v>#DIV/0!</v>
      </c>
      <c r="F359" t="e">
        <f t="shared" si="110"/>
        <v>#DIV/0!</v>
      </c>
      <c r="G359" t="e">
        <f t="shared" si="95"/>
        <v>#DIV/0!</v>
      </c>
      <c r="H359" t="e">
        <f t="shared" si="98"/>
        <v>#DIV/0!</v>
      </c>
      <c r="I359" t="e">
        <f t="shared" si="96"/>
        <v>#DIV/0!</v>
      </c>
      <c r="J359" t="e">
        <f t="shared" si="99"/>
        <v>#DIV/0!</v>
      </c>
      <c r="K359" t="e">
        <f t="shared" si="100"/>
        <v>#DIV/0!</v>
      </c>
      <c r="L359" s="7" t="e">
        <f t="shared" si="105"/>
        <v>#DIV/0!</v>
      </c>
      <c r="M359" s="7" t="e">
        <f t="shared" si="101"/>
        <v>#DIV/0!</v>
      </c>
      <c r="N359" s="9" t="e">
        <f t="shared" si="106"/>
        <v>#DIV/0!</v>
      </c>
      <c r="O359" t="e">
        <f t="shared" si="112"/>
        <v>#DIV/0!</v>
      </c>
      <c r="P359" s="45" t="e">
        <f t="shared" si="107"/>
        <v>#DIV/0!</v>
      </c>
      <c r="Q359" t="e">
        <f t="shared" si="102"/>
        <v>#DIV/0!</v>
      </c>
      <c r="R359" t="e">
        <f t="shared" si="108"/>
        <v>#DIV/0!</v>
      </c>
      <c r="S359" s="8" t="e">
        <f t="shared" si="97"/>
        <v>#DIV/0!</v>
      </c>
    </row>
    <row r="360" spans="1:19" x14ac:dyDescent="0.25">
      <c r="A360" s="1">
        <v>351</v>
      </c>
      <c r="B360" s="12" t="e">
        <f t="shared" si="103"/>
        <v>#DIV/0!</v>
      </c>
      <c r="C360" s="7" t="e">
        <f t="shared" si="104"/>
        <v>#DIV/0!</v>
      </c>
      <c r="D360" s="9" t="e">
        <f t="shared" si="111"/>
        <v>#DIV/0!</v>
      </c>
      <c r="E360" s="7" t="e">
        <f t="shared" si="109"/>
        <v>#DIV/0!</v>
      </c>
      <c r="F360" t="e">
        <f t="shared" si="110"/>
        <v>#DIV/0!</v>
      </c>
      <c r="G360" t="e">
        <f t="shared" si="95"/>
        <v>#DIV/0!</v>
      </c>
      <c r="H360" t="e">
        <f t="shared" si="98"/>
        <v>#DIV/0!</v>
      </c>
      <c r="I360" t="e">
        <f t="shared" si="96"/>
        <v>#DIV/0!</v>
      </c>
      <c r="J360" t="e">
        <f t="shared" si="99"/>
        <v>#DIV/0!</v>
      </c>
      <c r="K360" t="e">
        <f t="shared" si="100"/>
        <v>#DIV/0!</v>
      </c>
      <c r="L360" s="7" t="e">
        <f t="shared" si="105"/>
        <v>#DIV/0!</v>
      </c>
      <c r="M360" s="7" t="e">
        <f t="shared" si="101"/>
        <v>#DIV/0!</v>
      </c>
      <c r="N360" s="9" t="e">
        <f t="shared" si="106"/>
        <v>#DIV/0!</v>
      </c>
      <c r="O360" t="e">
        <f t="shared" si="112"/>
        <v>#DIV/0!</v>
      </c>
      <c r="P360" s="45" t="e">
        <f t="shared" si="107"/>
        <v>#DIV/0!</v>
      </c>
      <c r="Q360" t="e">
        <f t="shared" si="102"/>
        <v>#DIV/0!</v>
      </c>
      <c r="R360" t="e">
        <f t="shared" si="108"/>
        <v>#DIV/0!</v>
      </c>
      <c r="S360" s="8" t="e">
        <f t="shared" si="97"/>
        <v>#DIV/0!</v>
      </c>
    </row>
    <row r="361" spans="1:19" x14ac:dyDescent="0.25">
      <c r="A361" s="1">
        <v>352</v>
      </c>
      <c r="B361" s="12" t="e">
        <f t="shared" si="103"/>
        <v>#DIV/0!</v>
      </c>
      <c r="C361" s="7" t="e">
        <f t="shared" si="104"/>
        <v>#DIV/0!</v>
      </c>
      <c r="D361" s="9" t="e">
        <f t="shared" si="111"/>
        <v>#DIV/0!</v>
      </c>
      <c r="E361" s="7" t="e">
        <f t="shared" si="109"/>
        <v>#DIV/0!</v>
      </c>
      <c r="F361" t="e">
        <f t="shared" si="110"/>
        <v>#DIV/0!</v>
      </c>
      <c r="G361" t="e">
        <f t="shared" si="95"/>
        <v>#DIV/0!</v>
      </c>
      <c r="H361" t="e">
        <f t="shared" si="98"/>
        <v>#DIV/0!</v>
      </c>
      <c r="I361" t="e">
        <f t="shared" si="96"/>
        <v>#DIV/0!</v>
      </c>
      <c r="J361" t="e">
        <f t="shared" si="99"/>
        <v>#DIV/0!</v>
      </c>
      <c r="K361" t="e">
        <f t="shared" si="100"/>
        <v>#DIV/0!</v>
      </c>
      <c r="L361" s="7" t="e">
        <f t="shared" si="105"/>
        <v>#DIV/0!</v>
      </c>
      <c r="M361" s="7" t="e">
        <f t="shared" si="101"/>
        <v>#DIV/0!</v>
      </c>
      <c r="N361" s="9" t="e">
        <f t="shared" si="106"/>
        <v>#DIV/0!</v>
      </c>
      <c r="O361" t="e">
        <f t="shared" si="112"/>
        <v>#DIV/0!</v>
      </c>
      <c r="P361" s="45" t="e">
        <f t="shared" si="107"/>
        <v>#DIV/0!</v>
      </c>
      <c r="Q361" t="e">
        <f t="shared" si="102"/>
        <v>#DIV/0!</v>
      </c>
      <c r="R361" t="e">
        <f t="shared" si="108"/>
        <v>#DIV/0!</v>
      </c>
      <c r="S361" s="8" t="e">
        <f t="shared" si="97"/>
        <v>#DIV/0!</v>
      </c>
    </row>
    <row r="362" spans="1:19" x14ac:dyDescent="0.25">
      <c r="A362" s="1">
        <v>353</v>
      </c>
      <c r="B362" s="12" t="e">
        <f t="shared" si="103"/>
        <v>#DIV/0!</v>
      </c>
      <c r="C362" s="7" t="e">
        <f t="shared" si="104"/>
        <v>#DIV/0!</v>
      </c>
      <c r="D362" s="9" t="e">
        <f t="shared" si="111"/>
        <v>#DIV/0!</v>
      </c>
      <c r="E362" s="7" t="e">
        <f t="shared" si="109"/>
        <v>#DIV/0!</v>
      </c>
      <c r="F362" t="e">
        <f t="shared" si="110"/>
        <v>#DIV/0!</v>
      </c>
      <c r="G362" t="e">
        <f t="shared" si="95"/>
        <v>#DIV/0!</v>
      </c>
      <c r="H362" t="e">
        <f t="shared" si="98"/>
        <v>#DIV/0!</v>
      </c>
      <c r="I362" t="e">
        <f t="shared" si="96"/>
        <v>#DIV/0!</v>
      </c>
      <c r="J362" t="e">
        <f t="shared" si="99"/>
        <v>#DIV/0!</v>
      </c>
      <c r="K362" t="e">
        <f t="shared" si="100"/>
        <v>#DIV/0!</v>
      </c>
      <c r="L362" s="7" t="e">
        <f t="shared" si="105"/>
        <v>#DIV/0!</v>
      </c>
      <c r="M362" s="7" t="e">
        <f t="shared" si="101"/>
        <v>#DIV/0!</v>
      </c>
      <c r="N362" s="9" t="e">
        <f t="shared" si="106"/>
        <v>#DIV/0!</v>
      </c>
      <c r="O362" t="e">
        <f t="shared" si="112"/>
        <v>#DIV/0!</v>
      </c>
      <c r="P362" s="45" t="e">
        <f t="shared" si="107"/>
        <v>#DIV/0!</v>
      </c>
      <c r="Q362" t="e">
        <f t="shared" si="102"/>
        <v>#DIV/0!</v>
      </c>
      <c r="R362" t="e">
        <f t="shared" si="108"/>
        <v>#DIV/0!</v>
      </c>
      <c r="S362" s="8" t="e">
        <f t="shared" si="97"/>
        <v>#DIV/0!</v>
      </c>
    </row>
    <row r="363" spans="1:19" s="65" customFormat="1" x14ac:dyDescent="0.25">
      <c r="A363" s="1">
        <v>354</v>
      </c>
      <c r="B363" s="12" t="e">
        <f t="shared" si="103"/>
        <v>#DIV/0!</v>
      </c>
      <c r="C363" s="64" t="e">
        <f t="shared" si="104"/>
        <v>#DIV/0!</v>
      </c>
      <c r="D363" s="9" t="e">
        <f t="shared" si="111"/>
        <v>#DIV/0!</v>
      </c>
      <c r="E363" s="7" t="e">
        <f t="shared" si="109"/>
        <v>#DIV/0!</v>
      </c>
      <c r="F363" s="65" t="e">
        <f t="shared" si="110"/>
        <v>#DIV/0!</v>
      </c>
      <c r="G363" s="65" t="e">
        <f t="shared" si="95"/>
        <v>#DIV/0!</v>
      </c>
      <c r="H363" s="65" t="e">
        <f t="shared" si="98"/>
        <v>#DIV/0!</v>
      </c>
      <c r="I363" s="65" t="e">
        <f t="shared" si="96"/>
        <v>#DIV/0!</v>
      </c>
      <c r="J363" s="65" t="e">
        <f t="shared" si="99"/>
        <v>#DIV/0!</v>
      </c>
      <c r="K363" s="65" t="e">
        <f t="shared" si="100"/>
        <v>#DIV/0!</v>
      </c>
      <c r="L363" s="7" t="e">
        <f t="shared" si="105"/>
        <v>#DIV/0!</v>
      </c>
      <c r="M363" s="7" t="e">
        <f t="shared" si="101"/>
        <v>#DIV/0!</v>
      </c>
      <c r="N363" s="9" t="e">
        <f t="shared" si="106"/>
        <v>#DIV/0!</v>
      </c>
      <c r="O363" s="65" t="e">
        <f t="shared" si="112"/>
        <v>#DIV/0!</v>
      </c>
      <c r="P363" s="45" t="e">
        <f t="shared" si="107"/>
        <v>#DIV/0!</v>
      </c>
      <c r="Q363" s="66" t="e">
        <f>M363+N363</f>
        <v>#DIV/0!</v>
      </c>
      <c r="R363" s="67" t="e">
        <f>Q363/((1+$F$6/12)^(A363-1+$I$3))</f>
        <v>#DIV/0!</v>
      </c>
      <c r="S363" s="68" t="e">
        <f t="shared" si="97"/>
        <v>#DIV/0!</v>
      </c>
    </row>
    <row r="364" spans="1:19" x14ac:dyDescent="0.25">
      <c r="A364" s="1">
        <v>355</v>
      </c>
      <c r="B364" s="12" t="e">
        <f>L363-C364</f>
        <v>#DIV/0!</v>
      </c>
      <c r="C364" s="7" t="e">
        <f t="shared" si="104"/>
        <v>#DIV/0!</v>
      </c>
      <c r="D364" s="9" t="e">
        <f t="shared" si="111"/>
        <v>#DIV/0!</v>
      </c>
      <c r="E364" s="7" t="e">
        <f t="shared" si="109"/>
        <v>#DIV/0!</v>
      </c>
      <c r="F364" t="e">
        <f t="shared" si="110"/>
        <v>#DIV/0!</v>
      </c>
      <c r="G364" t="e">
        <f t="shared" si="95"/>
        <v>#DIV/0!</v>
      </c>
      <c r="H364" t="e">
        <f t="shared" si="98"/>
        <v>#DIV/0!</v>
      </c>
      <c r="I364" t="e">
        <f t="shared" si="96"/>
        <v>#DIV/0!</v>
      </c>
      <c r="J364" t="e">
        <f t="shared" si="99"/>
        <v>#DIV/0!</v>
      </c>
      <c r="K364" t="e">
        <f t="shared" si="100"/>
        <v>#DIV/0!</v>
      </c>
      <c r="L364" s="7" t="e">
        <f t="shared" si="105"/>
        <v>#DIV/0!</v>
      </c>
      <c r="M364" s="7" t="e">
        <f t="shared" si="101"/>
        <v>#DIV/0!</v>
      </c>
      <c r="N364" s="9" t="e">
        <f t="shared" si="106"/>
        <v>#DIV/0!</v>
      </c>
      <c r="O364" t="e">
        <f t="shared" si="112"/>
        <v>#DIV/0!</v>
      </c>
      <c r="P364" s="45" t="e">
        <f t="shared" si="107"/>
        <v>#DIV/0!</v>
      </c>
      <c r="Q364" t="e">
        <f t="shared" si="102"/>
        <v>#DIV/0!</v>
      </c>
      <c r="R364" t="e">
        <f t="shared" si="108"/>
        <v>#DIV/0!</v>
      </c>
      <c r="S364" s="8" t="e">
        <f t="shared" si="97"/>
        <v>#DIV/0!</v>
      </c>
    </row>
    <row r="365" spans="1:19" x14ac:dyDescent="0.25">
      <c r="A365" s="1">
        <v>356</v>
      </c>
      <c r="B365" s="12" t="e">
        <f t="shared" si="103"/>
        <v>#DIV/0!</v>
      </c>
      <c r="C365" s="7" t="e">
        <f t="shared" si="104"/>
        <v>#DIV/0!</v>
      </c>
      <c r="D365" s="9" t="e">
        <f t="shared" si="111"/>
        <v>#DIV/0!</v>
      </c>
      <c r="E365" s="7" t="e">
        <f t="shared" si="109"/>
        <v>#DIV/0!</v>
      </c>
      <c r="F365" t="e">
        <f t="shared" si="110"/>
        <v>#DIV/0!</v>
      </c>
      <c r="G365" t="e">
        <f t="shared" si="95"/>
        <v>#DIV/0!</v>
      </c>
      <c r="H365" t="e">
        <f t="shared" si="98"/>
        <v>#DIV/0!</v>
      </c>
      <c r="I365" t="e">
        <f t="shared" si="96"/>
        <v>#DIV/0!</v>
      </c>
      <c r="J365" t="e">
        <f t="shared" si="99"/>
        <v>#DIV/0!</v>
      </c>
      <c r="K365" t="e">
        <f t="shared" si="100"/>
        <v>#DIV/0!</v>
      </c>
      <c r="L365" s="7" t="e">
        <f t="shared" si="105"/>
        <v>#DIV/0!</v>
      </c>
      <c r="M365" s="7" t="e">
        <f t="shared" si="101"/>
        <v>#DIV/0!</v>
      </c>
      <c r="N365" s="9" t="e">
        <f t="shared" si="106"/>
        <v>#DIV/0!</v>
      </c>
      <c r="O365" t="e">
        <f t="shared" si="112"/>
        <v>#DIV/0!</v>
      </c>
      <c r="P365" s="45" t="e">
        <f t="shared" si="107"/>
        <v>#DIV/0!</v>
      </c>
      <c r="Q365" t="e">
        <f t="shared" si="102"/>
        <v>#DIV/0!</v>
      </c>
      <c r="R365" t="e">
        <f t="shared" si="108"/>
        <v>#DIV/0!</v>
      </c>
      <c r="S365" s="8" t="e">
        <f t="shared" si="97"/>
        <v>#DIV/0!</v>
      </c>
    </row>
    <row r="366" spans="1:19" x14ac:dyDescent="0.25">
      <c r="A366" s="1">
        <v>357</v>
      </c>
      <c r="B366" s="12" t="e">
        <f t="shared" si="103"/>
        <v>#DIV/0!</v>
      </c>
      <c r="C366" s="7" t="e">
        <f t="shared" si="104"/>
        <v>#DIV/0!</v>
      </c>
      <c r="D366" s="9" t="e">
        <f t="shared" si="111"/>
        <v>#DIV/0!</v>
      </c>
      <c r="E366" s="7" t="e">
        <f t="shared" si="109"/>
        <v>#DIV/0!</v>
      </c>
      <c r="F366" t="e">
        <f t="shared" si="110"/>
        <v>#DIV/0!</v>
      </c>
      <c r="G366" t="e">
        <f t="shared" si="95"/>
        <v>#DIV/0!</v>
      </c>
      <c r="H366" t="e">
        <f t="shared" si="98"/>
        <v>#DIV/0!</v>
      </c>
      <c r="I366" t="e">
        <f t="shared" si="96"/>
        <v>#DIV/0!</v>
      </c>
      <c r="J366" t="e">
        <f t="shared" si="99"/>
        <v>#DIV/0!</v>
      </c>
      <c r="K366" t="e">
        <f t="shared" si="100"/>
        <v>#DIV/0!</v>
      </c>
      <c r="L366" s="7" t="e">
        <f t="shared" si="105"/>
        <v>#DIV/0!</v>
      </c>
      <c r="M366" s="7" t="e">
        <f t="shared" si="101"/>
        <v>#DIV/0!</v>
      </c>
      <c r="N366" s="9" t="e">
        <f t="shared" si="106"/>
        <v>#DIV/0!</v>
      </c>
      <c r="O366" t="e">
        <f t="shared" si="112"/>
        <v>#DIV/0!</v>
      </c>
      <c r="P366" s="45" t="e">
        <f t="shared" si="107"/>
        <v>#DIV/0!</v>
      </c>
      <c r="Q366" t="e">
        <f t="shared" si="102"/>
        <v>#DIV/0!</v>
      </c>
      <c r="R366" t="e">
        <f t="shared" si="108"/>
        <v>#DIV/0!</v>
      </c>
      <c r="S366" s="8" t="e">
        <f t="shared" si="97"/>
        <v>#DIV/0!</v>
      </c>
    </row>
    <row r="367" spans="1:19" x14ac:dyDescent="0.25">
      <c r="A367" s="1">
        <v>358</v>
      </c>
      <c r="B367" s="12" t="e">
        <f t="shared" si="103"/>
        <v>#DIV/0!</v>
      </c>
      <c r="C367" s="7" t="e">
        <f t="shared" si="104"/>
        <v>#DIV/0!</v>
      </c>
      <c r="D367" s="9" t="e">
        <f t="shared" si="111"/>
        <v>#DIV/0!</v>
      </c>
      <c r="E367" s="7" t="e">
        <f t="shared" si="109"/>
        <v>#DIV/0!</v>
      </c>
      <c r="F367" t="e">
        <f t="shared" si="110"/>
        <v>#DIV/0!</v>
      </c>
      <c r="G367" t="e">
        <f t="shared" si="95"/>
        <v>#DIV/0!</v>
      </c>
      <c r="H367" t="e">
        <f t="shared" si="98"/>
        <v>#DIV/0!</v>
      </c>
      <c r="I367" t="e">
        <f t="shared" si="96"/>
        <v>#DIV/0!</v>
      </c>
      <c r="J367" t="e">
        <f t="shared" si="99"/>
        <v>#DIV/0!</v>
      </c>
      <c r="K367" t="e">
        <f t="shared" si="100"/>
        <v>#DIV/0!</v>
      </c>
      <c r="L367" s="7" t="e">
        <f t="shared" si="105"/>
        <v>#DIV/0!</v>
      </c>
      <c r="M367" s="7" t="e">
        <f t="shared" si="101"/>
        <v>#DIV/0!</v>
      </c>
      <c r="N367" s="9" t="e">
        <f t="shared" si="106"/>
        <v>#DIV/0!</v>
      </c>
      <c r="O367" t="e">
        <f t="shared" si="112"/>
        <v>#DIV/0!</v>
      </c>
      <c r="P367" s="45" t="e">
        <f t="shared" si="107"/>
        <v>#DIV/0!</v>
      </c>
      <c r="Q367" t="e">
        <f t="shared" si="102"/>
        <v>#DIV/0!</v>
      </c>
      <c r="R367" t="e">
        <f t="shared" si="108"/>
        <v>#DIV/0!</v>
      </c>
      <c r="S367" s="8" t="e">
        <f t="shared" si="97"/>
        <v>#DIV/0!</v>
      </c>
    </row>
    <row r="368" spans="1:19" x14ac:dyDescent="0.25">
      <c r="A368" s="1">
        <v>359</v>
      </c>
      <c r="B368" s="12" t="e">
        <f t="shared" si="103"/>
        <v>#DIV/0!</v>
      </c>
      <c r="C368" s="7" t="e">
        <f t="shared" si="104"/>
        <v>#DIV/0!</v>
      </c>
      <c r="D368" s="9" t="e">
        <f t="shared" si="111"/>
        <v>#DIV/0!</v>
      </c>
      <c r="E368" s="7" t="e">
        <f t="shared" si="109"/>
        <v>#DIV/0!</v>
      </c>
      <c r="F368" t="e">
        <f t="shared" si="110"/>
        <v>#DIV/0!</v>
      </c>
      <c r="G368" t="e">
        <f t="shared" si="95"/>
        <v>#DIV/0!</v>
      </c>
      <c r="H368" t="e">
        <f t="shared" si="98"/>
        <v>#DIV/0!</v>
      </c>
      <c r="I368" t="e">
        <f t="shared" si="96"/>
        <v>#DIV/0!</v>
      </c>
      <c r="J368" t="e">
        <f t="shared" si="99"/>
        <v>#DIV/0!</v>
      </c>
      <c r="K368" t="e">
        <f t="shared" si="100"/>
        <v>#DIV/0!</v>
      </c>
      <c r="L368" s="7" t="e">
        <f t="shared" si="105"/>
        <v>#DIV/0!</v>
      </c>
      <c r="M368" s="7" t="e">
        <f t="shared" si="101"/>
        <v>#DIV/0!</v>
      </c>
      <c r="N368" s="9" t="e">
        <f t="shared" si="106"/>
        <v>#DIV/0!</v>
      </c>
      <c r="O368" t="e">
        <f t="shared" si="112"/>
        <v>#DIV/0!</v>
      </c>
      <c r="P368" s="45" t="e">
        <f t="shared" si="107"/>
        <v>#DIV/0!</v>
      </c>
      <c r="Q368" t="e">
        <f t="shared" si="102"/>
        <v>#DIV/0!</v>
      </c>
      <c r="R368" t="e">
        <f t="shared" si="108"/>
        <v>#DIV/0!</v>
      </c>
      <c r="S368" s="8" t="e">
        <f t="shared" si="97"/>
        <v>#DIV/0!</v>
      </c>
    </row>
    <row r="369" spans="1:26" x14ac:dyDescent="0.25">
      <c r="A369" s="1">
        <v>360</v>
      </c>
      <c r="B369" s="12" t="e">
        <f t="shared" si="103"/>
        <v>#DIV/0!</v>
      </c>
      <c r="C369" t="e">
        <f t="shared" si="104"/>
        <v>#DIV/0!</v>
      </c>
      <c r="D369" s="9" t="e">
        <f t="shared" si="111"/>
        <v>#DIV/0!</v>
      </c>
      <c r="E369" s="7" t="e">
        <f t="shared" si="109"/>
        <v>#DIV/0!</v>
      </c>
      <c r="F369" t="e">
        <f t="shared" si="110"/>
        <v>#DIV/0!</v>
      </c>
      <c r="G369" t="e">
        <f t="shared" si="95"/>
        <v>#DIV/0!</v>
      </c>
      <c r="H369" t="e">
        <f t="shared" si="98"/>
        <v>#DIV/0!</v>
      </c>
      <c r="I369" t="e">
        <f t="shared" si="96"/>
        <v>#DIV/0!</v>
      </c>
      <c r="J369" t="e">
        <f t="shared" si="99"/>
        <v>#DIV/0!</v>
      </c>
      <c r="K369" t="e">
        <f t="shared" si="100"/>
        <v>#DIV/0!</v>
      </c>
      <c r="L369" s="7" t="e">
        <f t="shared" si="105"/>
        <v>#DIV/0!</v>
      </c>
      <c r="M369" s="7" t="e">
        <f t="shared" si="101"/>
        <v>#DIV/0!</v>
      </c>
      <c r="N369" s="9" t="e">
        <f t="shared" si="106"/>
        <v>#DIV/0!</v>
      </c>
      <c r="O369" t="e">
        <f t="shared" si="112"/>
        <v>#DIV/0!</v>
      </c>
      <c r="P369" s="45" t="e">
        <f t="shared" si="107"/>
        <v>#DIV/0!</v>
      </c>
      <c r="Q369" t="e">
        <f t="shared" si="102"/>
        <v>#DIV/0!</v>
      </c>
      <c r="R369" t="e">
        <f t="shared" si="108"/>
        <v>#DIV/0!</v>
      </c>
      <c r="S369" s="8" t="e">
        <f t="shared" si="97"/>
        <v>#DIV/0!</v>
      </c>
    </row>
    <row r="370" spans="1:26" x14ac:dyDescent="0.25">
      <c r="B370" s="12"/>
      <c r="R370" t="e">
        <f>SUM(R10:R369)</f>
        <v>#DIV/0!</v>
      </c>
      <c r="Z370" s="25"/>
    </row>
    <row r="371" spans="1:26" x14ac:dyDescent="0.25">
      <c r="B371" s="12"/>
      <c r="Z371" s="25"/>
    </row>
    <row r="372" spans="1:26" x14ac:dyDescent="0.25">
      <c r="B372" s="12"/>
      <c r="Z372" s="25"/>
    </row>
    <row r="373" spans="1:26" x14ac:dyDescent="0.25">
      <c r="B373" s="12"/>
      <c r="Z373" s="25"/>
    </row>
    <row r="374" spans="1:26" x14ac:dyDescent="0.25">
      <c r="B374" s="12"/>
      <c r="Z374" s="25"/>
    </row>
    <row r="375" spans="1:26" x14ac:dyDescent="0.25">
      <c r="B375" s="12"/>
      <c r="Z375" s="25"/>
    </row>
    <row r="376" spans="1:26" x14ac:dyDescent="0.25">
      <c r="B376" s="12"/>
    </row>
  </sheetData>
  <mergeCells count="2">
    <mergeCell ref="T19:T21"/>
    <mergeCell ref="T22:T24"/>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E338-3239-43A6-A3A0-CA6BD9B3B0FD}">
  <dimension ref="C4:M28"/>
  <sheetViews>
    <sheetView tabSelected="1" topLeftCell="A13" workbookViewId="0">
      <selection activeCell="O24" sqref="O24:O25"/>
    </sheetView>
  </sheetViews>
  <sheetFormatPr defaultRowHeight="15.75" x14ac:dyDescent="0.25"/>
  <sheetData>
    <row r="4" spans="3:13" x14ac:dyDescent="0.25">
      <c r="C4" t="s">
        <v>792</v>
      </c>
      <c r="H4">
        <v>101</v>
      </c>
      <c r="J4" t="s">
        <v>794</v>
      </c>
    </row>
    <row r="5" spans="3:13" x14ac:dyDescent="0.25">
      <c r="C5" t="s">
        <v>793</v>
      </c>
      <c r="J5" t="s">
        <v>795</v>
      </c>
    </row>
    <row r="7" spans="3:13" x14ac:dyDescent="0.25">
      <c r="L7" t="s">
        <v>796</v>
      </c>
    </row>
    <row r="8" spans="3:13" x14ac:dyDescent="0.25">
      <c r="L8" t="s">
        <v>797</v>
      </c>
    </row>
    <row r="9" spans="3:13" x14ac:dyDescent="0.25">
      <c r="L9" t="s">
        <v>798</v>
      </c>
    </row>
    <row r="11" spans="3:13" x14ac:dyDescent="0.25">
      <c r="L11" t="s">
        <v>799</v>
      </c>
    </row>
    <row r="12" spans="3:13" x14ac:dyDescent="0.25">
      <c r="L12" t="s">
        <v>800</v>
      </c>
    </row>
    <row r="14" spans="3:13" x14ac:dyDescent="0.25">
      <c r="L14" t="s">
        <v>801</v>
      </c>
    </row>
    <row r="15" spans="3:13" x14ac:dyDescent="0.25">
      <c r="J15" t="s">
        <v>804</v>
      </c>
    </row>
    <row r="16" spans="3:13" x14ac:dyDescent="0.25">
      <c r="J16" t="s">
        <v>805</v>
      </c>
      <c r="L16" t="s">
        <v>802</v>
      </c>
      <c r="M16" t="s">
        <v>803</v>
      </c>
    </row>
    <row r="17" spans="9:13" x14ac:dyDescent="0.25">
      <c r="J17" t="s">
        <v>806</v>
      </c>
    </row>
    <row r="18" spans="9:13" x14ac:dyDescent="0.25">
      <c r="J18" t="s">
        <v>807</v>
      </c>
    </row>
    <row r="20" spans="9:13" x14ac:dyDescent="0.25">
      <c r="J20" t="s">
        <v>808</v>
      </c>
      <c r="K20" t="s">
        <v>314</v>
      </c>
      <c r="L20" t="s">
        <v>809</v>
      </c>
      <c r="M20" t="s">
        <v>810</v>
      </c>
    </row>
    <row r="21" spans="9:13" x14ac:dyDescent="0.25">
      <c r="L21" t="s">
        <v>811</v>
      </c>
    </row>
    <row r="24" spans="9:13" x14ac:dyDescent="0.25">
      <c r="I24" t="s">
        <v>812</v>
      </c>
    </row>
    <row r="25" spans="9:13" x14ac:dyDescent="0.25">
      <c r="J25" t="s">
        <v>813</v>
      </c>
    </row>
    <row r="26" spans="9:13" x14ac:dyDescent="0.25">
      <c r="I26" t="s">
        <v>814</v>
      </c>
    </row>
    <row r="28" spans="9:13" x14ac:dyDescent="0.25">
      <c r="I28" t="s">
        <v>815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0C231-3369-3F4D-AE66-1A7CEBC824E4}">
  <sheetPr codeName="Sheet2"/>
  <dimension ref="A2:T127"/>
  <sheetViews>
    <sheetView topLeftCell="B1" workbookViewId="0">
      <selection activeCell="F142" sqref="F142"/>
    </sheetView>
  </sheetViews>
  <sheetFormatPr defaultColWidth="11.125" defaultRowHeight="15.75" x14ac:dyDescent="0.25"/>
  <cols>
    <col min="1" max="1" width="22.5" customWidth="1"/>
    <col min="2" max="2" width="21" customWidth="1"/>
    <col min="3" max="3" width="12.25" customWidth="1"/>
    <col min="4" max="4" width="17.875" customWidth="1"/>
    <col min="5" max="5" width="15.5" customWidth="1"/>
    <col min="6" max="6" width="14.625" customWidth="1"/>
    <col min="8" max="9" width="17.125" customWidth="1"/>
    <col min="10" max="10" width="23.25" customWidth="1"/>
  </cols>
  <sheetData>
    <row r="2" spans="1:20" x14ac:dyDescent="0.25">
      <c r="L2">
        <f>7618-862</f>
        <v>6756</v>
      </c>
      <c r="T2" t="s">
        <v>113</v>
      </c>
    </row>
    <row r="3" spans="1:20" x14ac:dyDescent="0.25">
      <c r="A3" t="s">
        <v>455</v>
      </c>
      <c r="B3" s="7">
        <v>616993522.25</v>
      </c>
      <c r="E3" s="96">
        <v>53074713.43</v>
      </c>
      <c r="G3" t="s">
        <v>468</v>
      </c>
      <c r="L3" t="s">
        <v>471</v>
      </c>
      <c r="P3">
        <f>45830222+7244490</f>
        <v>53074712</v>
      </c>
    </row>
    <row r="4" spans="1:20" x14ac:dyDescent="0.25">
      <c r="A4" t="s">
        <v>456</v>
      </c>
      <c r="B4" s="7">
        <f>0.85*688368949.72</f>
        <v>585113607.26199996</v>
      </c>
      <c r="C4" s="58" t="s">
        <v>457</v>
      </c>
      <c r="E4" s="96">
        <f>189773179.68*(1-0.7585)</f>
        <v>45830222.892720014</v>
      </c>
      <c r="L4" t="s">
        <v>472</v>
      </c>
    </row>
    <row r="5" spans="1:20" x14ac:dyDescent="0.25">
      <c r="A5" t="s">
        <v>459</v>
      </c>
      <c r="B5" s="96">
        <v>48185826.480700001</v>
      </c>
      <c r="C5" s="58" t="s">
        <v>458</v>
      </c>
      <c r="E5" s="96">
        <v>23721647.4597</v>
      </c>
      <c r="G5" t="s">
        <v>469</v>
      </c>
      <c r="L5" t="s">
        <v>473</v>
      </c>
    </row>
    <row r="7" spans="1:20" x14ac:dyDescent="0.25">
      <c r="B7" s="9">
        <f>B3-B4+B5</f>
        <v>80065741.468700036</v>
      </c>
      <c r="D7" t="s">
        <v>464</v>
      </c>
      <c r="E7" s="9">
        <f>E3-E4+E5</f>
        <v>30966137.996979985</v>
      </c>
      <c r="G7" t="s">
        <v>470</v>
      </c>
    </row>
    <row r="8" spans="1:20" x14ac:dyDescent="0.25">
      <c r="D8" t="s">
        <v>466</v>
      </c>
    </row>
    <row r="9" spans="1:20" x14ac:dyDescent="0.25">
      <c r="D9" t="s">
        <v>467</v>
      </c>
    </row>
    <row r="12" spans="1:20" x14ac:dyDescent="0.25">
      <c r="A12" s="96">
        <v>65654000</v>
      </c>
      <c r="B12">
        <v>186536000</v>
      </c>
      <c r="C12">
        <f>A12/B12</f>
        <v>0.3519642321053309</v>
      </c>
    </row>
    <row r="13" spans="1:20" x14ac:dyDescent="0.25">
      <c r="D13" t="s">
        <v>106</v>
      </c>
      <c r="E13">
        <v>1</v>
      </c>
      <c r="F13" t="s">
        <v>107</v>
      </c>
    </row>
    <row r="14" spans="1:20" x14ac:dyDescent="0.25">
      <c r="E14">
        <v>2</v>
      </c>
      <c r="F14" t="s">
        <v>108</v>
      </c>
      <c r="G14" t="s">
        <v>109</v>
      </c>
    </row>
    <row r="15" spans="1:20" x14ac:dyDescent="0.25">
      <c r="D15" t="s">
        <v>112</v>
      </c>
      <c r="E15">
        <v>3</v>
      </c>
      <c r="F15" t="s">
        <v>110</v>
      </c>
      <c r="G15" t="s">
        <v>111</v>
      </c>
    </row>
    <row r="23" spans="1:1" x14ac:dyDescent="0.25">
      <c r="A23" t="s">
        <v>461</v>
      </c>
    </row>
    <row r="24" spans="1:1" x14ac:dyDescent="0.25">
      <c r="A24" t="s">
        <v>462</v>
      </c>
    </row>
    <row r="25" spans="1:1" x14ac:dyDescent="0.25">
      <c r="A25" t="s">
        <v>463</v>
      </c>
    </row>
    <row r="27" spans="1:1" x14ac:dyDescent="0.25">
      <c r="A27" t="s">
        <v>460</v>
      </c>
    </row>
    <row r="32" spans="1:1" x14ac:dyDescent="0.25">
      <c r="A32" t="s">
        <v>465</v>
      </c>
    </row>
    <row r="78" spans="1:6" x14ac:dyDescent="0.25">
      <c r="A78" t="s">
        <v>475</v>
      </c>
      <c r="B78" t="s">
        <v>477</v>
      </c>
    </row>
    <row r="79" spans="1:6" x14ac:dyDescent="0.25">
      <c r="A79" s="96">
        <v>718408871</v>
      </c>
      <c r="B79" s="7">
        <f>0.13*A79</f>
        <v>93393153.230000004</v>
      </c>
      <c r="C79" s="9">
        <f>B79/A79</f>
        <v>0.13</v>
      </c>
      <c r="D79">
        <v>14.557</v>
      </c>
      <c r="E79" s="7">
        <f>0.01*D79*A79</f>
        <v>104578779.35147001</v>
      </c>
      <c r="F79" t="s">
        <v>474</v>
      </c>
    </row>
    <row r="80" spans="1:6" x14ac:dyDescent="0.25">
      <c r="A80" s="9">
        <f>A79-B79</f>
        <v>625015717.76999998</v>
      </c>
      <c r="B80" t="s">
        <v>476</v>
      </c>
    </row>
    <row r="85" spans="1:14" x14ac:dyDescent="0.25">
      <c r="A85" t="s">
        <v>478</v>
      </c>
      <c r="B85" t="s">
        <v>479</v>
      </c>
      <c r="E85" t="s">
        <v>480</v>
      </c>
      <c r="H85" t="s">
        <v>481</v>
      </c>
      <c r="J85">
        <v>20</v>
      </c>
      <c r="K85" s="14">
        <v>0.4</v>
      </c>
    </row>
    <row r="86" spans="1:14" x14ac:dyDescent="0.25">
      <c r="J86">
        <v>7</v>
      </c>
      <c r="K86" s="14">
        <v>0.1</v>
      </c>
    </row>
    <row r="89" spans="1:14" x14ac:dyDescent="0.25">
      <c r="L89" t="s">
        <v>482</v>
      </c>
    </row>
    <row r="90" spans="1:14" x14ac:dyDescent="0.25">
      <c r="G90" t="s">
        <v>483</v>
      </c>
    </row>
    <row r="91" spans="1:14" x14ac:dyDescent="0.25">
      <c r="G91" t="s">
        <v>484</v>
      </c>
      <c r="K91" t="s">
        <v>485</v>
      </c>
      <c r="L91" t="s">
        <v>486</v>
      </c>
    </row>
    <row r="92" spans="1:14" x14ac:dyDescent="0.25">
      <c r="K92" t="s">
        <v>487</v>
      </c>
      <c r="L92" t="s">
        <v>486</v>
      </c>
    </row>
    <row r="95" spans="1:14" x14ac:dyDescent="0.25">
      <c r="K95" t="s">
        <v>488</v>
      </c>
      <c r="N95" t="s">
        <v>493</v>
      </c>
    </row>
    <row r="97" spans="2:17" x14ac:dyDescent="0.25">
      <c r="K97" t="s">
        <v>489</v>
      </c>
      <c r="N97" t="s">
        <v>494</v>
      </c>
    </row>
    <row r="98" spans="2:17" x14ac:dyDescent="0.25">
      <c r="K98" t="s">
        <v>490</v>
      </c>
      <c r="N98" t="s">
        <v>495</v>
      </c>
    </row>
    <row r="100" spans="2:17" x14ac:dyDescent="0.25">
      <c r="K100" t="s">
        <v>491</v>
      </c>
    </row>
    <row r="102" spans="2:17" x14ac:dyDescent="0.25">
      <c r="C102" t="s">
        <v>505</v>
      </c>
      <c r="K102" t="s">
        <v>492</v>
      </c>
    </row>
    <row r="104" spans="2:17" x14ac:dyDescent="0.25">
      <c r="K104" t="s">
        <v>496</v>
      </c>
    </row>
    <row r="105" spans="2:17" x14ac:dyDescent="0.25">
      <c r="C105" t="s">
        <v>501</v>
      </c>
      <c r="K105">
        <v>20</v>
      </c>
      <c r="L105">
        <v>1</v>
      </c>
      <c r="O105" t="s">
        <v>498</v>
      </c>
    </row>
    <row r="106" spans="2:17" x14ac:dyDescent="0.25">
      <c r="K106">
        <v>30</v>
      </c>
      <c r="L106" t="s">
        <v>497</v>
      </c>
      <c r="O106" t="s">
        <v>499</v>
      </c>
    </row>
    <row r="108" spans="2:17" x14ac:dyDescent="0.25">
      <c r="C108" t="s">
        <v>512</v>
      </c>
      <c r="D108" t="s">
        <v>502</v>
      </c>
      <c r="E108" t="s">
        <v>503</v>
      </c>
      <c r="F108" t="s">
        <v>504</v>
      </c>
      <c r="G108" t="s">
        <v>507</v>
      </c>
      <c r="H108" t="s">
        <v>508</v>
      </c>
      <c r="L108" t="s">
        <v>506</v>
      </c>
      <c r="O108" t="s">
        <v>500</v>
      </c>
      <c r="P108">
        <v>72</v>
      </c>
      <c r="Q108">
        <v>2</v>
      </c>
    </row>
    <row r="109" spans="2:17" x14ac:dyDescent="0.25">
      <c r="B109">
        <v>5</v>
      </c>
      <c r="C109">
        <v>780</v>
      </c>
      <c r="D109" t="s">
        <v>509</v>
      </c>
      <c r="E109" t="s">
        <v>366</v>
      </c>
      <c r="F109" t="s">
        <v>510</v>
      </c>
      <c r="G109" s="12">
        <v>30000</v>
      </c>
      <c r="H109" t="s">
        <v>511</v>
      </c>
    </row>
    <row r="110" spans="2:17" x14ac:dyDescent="0.25">
      <c r="C110">
        <v>750</v>
      </c>
    </row>
    <row r="111" spans="2:17" x14ac:dyDescent="0.25">
      <c r="C111">
        <v>725</v>
      </c>
    </row>
    <row r="113" spans="2:14" x14ac:dyDescent="0.25">
      <c r="K113" t="s">
        <v>517</v>
      </c>
    </row>
    <row r="114" spans="2:14" x14ac:dyDescent="0.25">
      <c r="H114" t="s">
        <v>522</v>
      </c>
      <c r="I114" t="s">
        <v>523</v>
      </c>
    </row>
    <row r="115" spans="2:14" x14ac:dyDescent="0.25">
      <c r="B115" t="s">
        <v>525</v>
      </c>
      <c r="C115" t="s">
        <v>518</v>
      </c>
      <c r="D115" t="s">
        <v>519</v>
      </c>
      <c r="E115" t="s">
        <v>520</v>
      </c>
      <c r="F115" t="s">
        <v>411</v>
      </c>
      <c r="G115" t="s">
        <v>521</v>
      </c>
      <c r="H115" s="5">
        <v>9.0999999999999998E-2</v>
      </c>
    </row>
    <row r="116" spans="2:14" x14ac:dyDescent="0.25">
      <c r="B116" s="122">
        <v>0.05</v>
      </c>
      <c r="C116" s="100" t="s">
        <v>527</v>
      </c>
      <c r="D116" s="123" t="s">
        <v>528</v>
      </c>
      <c r="E116" s="100" t="s">
        <v>520</v>
      </c>
      <c r="F116" s="124">
        <v>745</v>
      </c>
      <c r="L116" t="s">
        <v>513</v>
      </c>
    </row>
    <row r="117" spans="2:14" x14ac:dyDescent="0.25">
      <c r="B117" s="122">
        <v>0.06</v>
      </c>
      <c r="C117" s="100" t="s">
        <v>527</v>
      </c>
      <c r="D117" s="123" t="s">
        <v>528</v>
      </c>
      <c r="E117" s="100" t="s">
        <v>530</v>
      </c>
      <c r="F117" s="124">
        <v>745</v>
      </c>
      <c r="G117" t="s">
        <v>353</v>
      </c>
      <c r="H117" s="5">
        <v>0.29599999999999999</v>
      </c>
      <c r="I117" s="121">
        <f>H117/H$115</f>
        <v>3.2527472527472527</v>
      </c>
      <c r="L117" t="s">
        <v>514</v>
      </c>
    </row>
    <row r="118" spans="2:14" x14ac:dyDescent="0.25">
      <c r="B118" s="125">
        <v>7.0000000000000007E-2</v>
      </c>
      <c r="C118" s="126" t="s">
        <v>529</v>
      </c>
      <c r="D118" s="127" t="s">
        <v>528</v>
      </c>
      <c r="E118" s="126" t="s">
        <v>520</v>
      </c>
      <c r="F118" s="128">
        <v>725</v>
      </c>
      <c r="G118" t="s">
        <v>524</v>
      </c>
      <c r="H118" s="5">
        <v>0.22750000000000001</v>
      </c>
      <c r="I118" s="121">
        <f>H118/H$115</f>
        <v>2.5</v>
      </c>
    </row>
    <row r="119" spans="2:14" x14ac:dyDescent="0.25">
      <c r="B119" s="125">
        <v>0.06</v>
      </c>
      <c r="C119" s="126" t="s">
        <v>531</v>
      </c>
      <c r="D119" s="127" t="s">
        <v>528</v>
      </c>
      <c r="E119" s="126" t="s">
        <v>520</v>
      </c>
      <c r="F119" s="128">
        <v>725</v>
      </c>
      <c r="G119" t="s">
        <v>336</v>
      </c>
      <c r="H119" s="5">
        <v>0.182</v>
      </c>
      <c r="I119" s="121">
        <f>H119/H$115</f>
        <v>2</v>
      </c>
    </row>
    <row r="120" spans="2:14" x14ac:dyDescent="0.25">
      <c r="B120" s="129">
        <v>0.05</v>
      </c>
      <c r="C120" s="130" t="s">
        <v>511</v>
      </c>
      <c r="D120" s="131" t="s">
        <v>528</v>
      </c>
      <c r="E120" s="130" t="s">
        <v>520</v>
      </c>
      <c r="F120" s="132">
        <v>725</v>
      </c>
      <c r="G120" t="s">
        <v>384</v>
      </c>
      <c r="H120" s="5">
        <v>0.15955</v>
      </c>
      <c r="I120" s="121">
        <f>H120/H$115</f>
        <v>1.7532967032967033</v>
      </c>
      <c r="L120" t="s">
        <v>515</v>
      </c>
      <c r="N120" t="s">
        <v>516</v>
      </c>
    </row>
    <row r="121" spans="2:14" x14ac:dyDescent="0.25">
      <c r="B121" s="129">
        <v>0.04</v>
      </c>
      <c r="C121" s="130" t="s">
        <v>511</v>
      </c>
      <c r="D121" s="131" t="s">
        <v>528</v>
      </c>
      <c r="E121" s="130" t="s">
        <v>520</v>
      </c>
      <c r="F121" s="132">
        <v>750</v>
      </c>
      <c r="I121" s="121"/>
    </row>
    <row r="122" spans="2:14" x14ac:dyDescent="0.25">
      <c r="B122" s="129">
        <v>0.05</v>
      </c>
      <c r="C122" s="130" t="s">
        <v>511</v>
      </c>
      <c r="D122" s="131" t="s">
        <v>532</v>
      </c>
      <c r="E122" s="130" t="s">
        <v>520</v>
      </c>
      <c r="F122" s="132">
        <v>750</v>
      </c>
    </row>
    <row r="123" spans="2:14" x14ac:dyDescent="0.25">
      <c r="H123" t="s">
        <v>526</v>
      </c>
    </row>
    <row r="124" spans="2:14" x14ac:dyDescent="0.25">
      <c r="G124" t="s">
        <v>353</v>
      </c>
      <c r="H124" s="99">
        <v>0.15</v>
      </c>
    </row>
    <row r="125" spans="2:14" x14ac:dyDescent="0.25">
      <c r="G125" t="s">
        <v>524</v>
      </c>
      <c r="H125" s="99">
        <v>0.17</v>
      </c>
    </row>
    <row r="126" spans="2:14" x14ac:dyDescent="0.25">
      <c r="G126" t="s">
        <v>336</v>
      </c>
      <c r="H126" s="99">
        <v>0.2</v>
      </c>
    </row>
    <row r="127" spans="2:14" x14ac:dyDescent="0.25">
      <c r="G127" t="s">
        <v>384</v>
      </c>
      <c r="H127" s="99">
        <v>0.2</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48B0E-E8B3-1345-A648-F2724A9BF0FA}">
  <sheetPr codeName="Sheet3"/>
  <dimension ref="E3:P45"/>
  <sheetViews>
    <sheetView workbookViewId="0">
      <selection activeCell="L22" sqref="L22"/>
    </sheetView>
  </sheetViews>
  <sheetFormatPr defaultColWidth="11.125" defaultRowHeight="15.75" x14ac:dyDescent="0.25"/>
  <cols>
    <col min="5" max="5" width="14.875" customWidth="1"/>
    <col min="6" max="6" width="17.125" customWidth="1"/>
    <col min="7" max="7" width="11.25" bestFit="1" customWidth="1"/>
    <col min="9" max="9" width="13.75" bestFit="1" customWidth="1"/>
    <col min="10" max="10" width="34.125" customWidth="1"/>
    <col min="11" max="11" width="12.125" bestFit="1" customWidth="1"/>
    <col min="12" max="12" width="15.125" customWidth="1"/>
    <col min="14" max="14" width="11.5" bestFit="1" customWidth="1"/>
  </cols>
  <sheetData>
    <row r="3" spans="5:16" x14ac:dyDescent="0.25">
      <c r="E3" t="s">
        <v>534</v>
      </c>
      <c r="F3" t="s">
        <v>533</v>
      </c>
      <c r="G3" t="s">
        <v>518</v>
      </c>
      <c r="H3" t="s">
        <v>519</v>
      </c>
      <c r="I3" t="s">
        <v>520</v>
      </c>
      <c r="J3" t="s">
        <v>411</v>
      </c>
      <c r="K3" s="120" t="s">
        <v>535</v>
      </c>
      <c r="L3" t="s">
        <v>536</v>
      </c>
      <c r="P3" s="96"/>
    </row>
    <row r="4" spans="5:16" x14ac:dyDescent="0.25">
      <c r="F4" s="122">
        <v>0.05</v>
      </c>
      <c r="G4" s="100" t="s">
        <v>527</v>
      </c>
      <c r="H4" s="123" t="s">
        <v>528</v>
      </c>
      <c r="I4" s="100" t="s">
        <v>520</v>
      </c>
      <c r="J4" s="124">
        <v>745</v>
      </c>
      <c r="K4" s="133">
        <v>20000</v>
      </c>
      <c r="L4" s="133">
        <f>K4*F4</f>
        <v>1000</v>
      </c>
      <c r="P4" s="96"/>
    </row>
    <row r="5" spans="5:16" x14ac:dyDescent="0.25">
      <c r="F5" s="122">
        <v>0.06</v>
      </c>
      <c r="G5" s="100" t="s">
        <v>527</v>
      </c>
      <c r="H5" s="123" t="s">
        <v>528</v>
      </c>
      <c r="I5" s="100" t="s">
        <v>530</v>
      </c>
      <c r="J5" s="124">
        <v>745</v>
      </c>
      <c r="K5" s="133">
        <v>18000</v>
      </c>
      <c r="L5" s="133">
        <f t="shared" ref="L5:L10" si="0">K5*F5</f>
        <v>1080</v>
      </c>
    </row>
    <row r="6" spans="5:16" x14ac:dyDescent="0.25">
      <c r="F6" s="125">
        <v>7.0000000000000007E-2</v>
      </c>
      <c r="G6" s="126" t="s">
        <v>529</v>
      </c>
      <c r="H6" s="127" t="s">
        <v>528</v>
      </c>
      <c r="I6" s="126" t="s">
        <v>520</v>
      </c>
      <c r="J6" s="128">
        <v>725</v>
      </c>
      <c r="K6" s="133">
        <v>19000</v>
      </c>
      <c r="L6" s="133">
        <f>K6*F6</f>
        <v>1330.0000000000002</v>
      </c>
    </row>
    <row r="7" spans="5:16" x14ac:dyDescent="0.25">
      <c r="F7" s="125">
        <v>0.06</v>
      </c>
      <c r="G7" s="126" t="s">
        <v>531</v>
      </c>
      <c r="H7" s="127" t="s">
        <v>528</v>
      </c>
      <c r="I7" s="126" t="s">
        <v>520</v>
      </c>
      <c r="J7" s="128">
        <v>725</v>
      </c>
      <c r="K7" s="133">
        <v>30000</v>
      </c>
      <c r="L7" s="133">
        <f t="shared" si="0"/>
        <v>1800</v>
      </c>
    </row>
    <row r="8" spans="5:16" x14ac:dyDescent="0.25">
      <c r="F8" s="129">
        <v>0.05</v>
      </c>
      <c r="G8" s="130" t="s">
        <v>511</v>
      </c>
      <c r="H8" s="131" t="s">
        <v>528</v>
      </c>
      <c r="I8" s="130" t="s">
        <v>520</v>
      </c>
      <c r="J8" s="132">
        <v>725</v>
      </c>
      <c r="K8" s="133">
        <v>12000</v>
      </c>
      <c r="L8" s="133">
        <f t="shared" si="0"/>
        <v>600</v>
      </c>
      <c r="O8" s="96"/>
    </row>
    <row r="9" spans="5:16" x14ac:dyDescent="0.25">
      <c r="F9" s="129">
        <v>0.04</v>
      </c>
      <c r="G9" s="130" t="s">
        <v>511</v>
      </c>
      <c r="H9" s="131" t="s">
        <v>528</v>
      </c>
      <c r="I9" s="130" t="s">
        <v>520</v>
      </c>
      <c r="J9" s="132">
        <v>750</v>
      </c>
      <c r="K9" s="133">
        <v>17000</v>
      </c>
      <c r="L9" s="133">
        <f t="shared" si="0"/>
        <v>680</v>
      </c>
    </row>
    <row r="10" spans="5:16" x14ac:dyDescent="0.25">
      <c r="F10" s="129">
        <v>0.05</v>
      </c>
      <c r="G10" s="130" t="s">
        <v>511</v>
      </c>
      <c r="H10" s="131" t="s">
        <v>532</v>
      </c>
      <c r="I10" s="130" t="s">
        <v>520</v>
      </c>
      <c r="J10" s="132">
        <v>750</v>
      </c>
      <c r="K10" s="133">
        <v>12000</v>
      </c>
      <c r="L10" s="133">
        <f t="shared" si="0"/>
        <v>600</v>
      </c>
    </row>
    <row r="11" spans="5:16" x14ac:dyDescent="0.25">
      <c r="K11" s="133"/>
      <c r="L11" s="133"/>
    </row>
    <row r="12" spans="5:16" x14ac:dyDescent="0.25">
      <c r="E12" t="s">
        <v>537</v>
      </c>
      <c r="F12" s="52">
        <f>L12/K12</f>
        <v>5.5390624999999999E-2</v>
      </c>
      <c r="G12" t="s">
        <v>538</v>
      </c>
      <c r="K12" s="133">
        <f>SUM(K4:K11)</f>
        <v>128000</v>
      </c>
      <c r="L12" s="133">
        <f>SUM(L4:L11)</f>
        <v>7090</v>
      </c>
    </row>
    <row r="13" spans="5:16" x14ac:dyDescent="0.25">
      <c r="F13" s="52">
        <f>SUMPRODUCT(F4:F10,K4:K10)/K12</f>
        <v>5.5390624999999999E-2</v>
      </c>
    </row>
    <row r="14" spans="5:16" x14ac:dyDescent="0.25">
      <c r="F14" t="b">
        <f>F12=F13</f>
        <v>1</v>
      </c>
    </row>
    <row r="15" spans="5:16" x14ac:dyDescent="0.25">
      <c r="I15" s="14">
        <v>0.02</v>
      </c>
      <c r="K15" t="s">
        <v>765</v>
      </c>
    </row>
    <row r="16" spans="5:16" x14ac:dyDescent="0.25">
      <c r="H16" t="s">
        <v>759</v>
      </c>
      <c r="I16" s="8">
        <f>PMT(2%/12,149,100000000)</f>
        <v>-758476.07383458328</v>
      </c>
      <c r="K16" s="8">
        <f>PMT(4%/12,149,100000000)</f>
        <v>-852642.79774243175</v>
      </c>
      <c r="L16" t="s">
        <v>762</v>
      </c>
    </row>
    <row r="17" spans="8:14" x14ac:dyDescent="0.25">
      <c r="H17" t="s">
        <v>760</v>
      </c>
      <c r="I17" s="7">
        <f>100000000*2%/12</f>
        <v>166666.66666666666</v>
      </c>
      <c r="J17" t="s">
        <v>280</v>
      </c>
      <c r="K17" s="7">
        <f>100000000*2%/12</f>
        <v>166666.66666666666</v>
      </c>
      <c r="L17" t="s">
        <v>763</v>
      </c>
      <c r="M17" s="7" t="s">
        <v>764</v>
      </c>
      <c r="N17" s="7">
        <f>100000000*4%/12</f>
        <v>333333.33333333331</v>
      </c>
    </row>
    <row r="18" spans="8:14" x14ac:dyDescent="0.25">
      <c r="H18" t="s">
        <v>761</v>
      </c>
      <c r="I18" s="8">
        <f>I16*-1-I17</f>
        <v>591809.40716791665</v>
      </c>
      <c r="K18" s="8">
        <f>K16*-1-K17</f>
        <v>685976.13107576512</v>
      </c>
    </row>
    <row r="19" spans="8:14" x14ac:dyDescent="0.25">
      <c r="K19" s="8">
        <f>K16*-1-N17</f>
        <v>519309.46440909844</v>
      </c>
    </row>
    <row r="21" spans="8:14" x14ac:dyDescent="0.25">
      <c r="I21" s="96">
        <v>99408190.590000004</v>
      </c>
      <c r="K21" s="96">
        <v>99480690.540000007</v>
      </c>
    </row>
    <row r="22" spans="8:14" x14ac:dyDescent="0.25">
      <c r="H22" s="96" t="s">
        <v>767</v>
      </c>
      <c r="I22" s="8">
        <f>PMT(I15/12,148,I21)</f>
        <v>-758476.07381297485</v>
      </c>
      <c r="K22" s="8">
        <f>PMT(4%/12,148,99480690)</f>
        <v>-852642.79315191554</v>
      </c>
    </row>
    <row r="23" spans="8:14" x14ac:dyDescent="0.25">
      <c r="H23" t="s">
        <v>764</v>
      </c>
      <c r="I23" s="7">
        <f>I21*I15/12</f>
        <v>165680.31765000001</v>
      </c>
      <c r="K23" s="7">
        <f>K21*2%/12</f>
        <v>165801.15090000001</v>
      </c>
      <c r="L23" t="s">
        <v>763</v>
      </c>
      <c r="M23" s="7" t="s">
        <v>764</v>
      </c>
      <c r="N23">
        <f>K21*4%/12</f>
        <v>331602.30180000002</v>
      </c>
    </row>
    <row r="24" spans="8:14" x14ac:dyDescent="0.25">
      <c r="H24" t="s">
        <v>768</v>
      </c>
      <c r="I24" s="8">
        <f>I22*-1-I23</f>
        <v>592795.75616297487</v>
      </c>
      <c r="M24" t="s">
        <v>766</v>
      </c>
      <c r="N24" s="8">
        <f>K22*-1-N23</f>
        <v>521040.49135191552</v>
      </c>
    </row>
    <row r="31" spans="8:14" x14ac:dyDescent="0.25">
      <c r="I31">
        <f>0.03*4.47</f>
        <v>0.1341</v>
      </c>
    </row>
    <row r="32" spans="8:14" x14ac:dyDescent="0.25">
      <c r="I32" t="s">
        <v>714</v>
      </c>
      <c r="L32" s="96">
        <v>198646650.94999999</v>
      </c>
      <c r="M32" s="7">
        <f>0.2%*L32/12</f>
        <v>33107.77515833333</v>
      </c>
    </row>
    <row r="33" spans="9:16" x14ac:dyDescent="0.25">
      <c r="I33">
        <f>1.8/7.7</f>
        <v>0.23376623376623376</v>
      </c>
      <c r="L33" s="96">
        <v>197953906.53</v>
      </c>
      <c r="M33" s="7">
        <f t="shared" ref="M33:M40" si="1">0.2%*L33/12</f>
        <v>32992.317755000004</v>
      </c>
    </row>
    <row r="34" spans="9:16" x14ac:dyDescent="0.25">
      <c r="L34" s="96">
        <v>197256794.06</v>
      </c>
      <c r="M34" s="7">
        <f t="shared" si="1"/>
        <v>32876.132343333338</v>
      </c>
    </row>
    <row r="35" spans="9:16" x14ac:dyDescent="0.25">
      <c r="L35" s="96">
        <v>196555263.84</v>
      </c>
      <c r="M35" s="7">
        <f t="shared" si="1"/>
        <v>32759.210640000001</v>
      </c>
    </row>
    <row r="36" spans="9:16" x14ac:dyDescent="0.25">
      <c r="L36" s="96">
        <v>195849265.40000001</v>
      </c>
      <c r="M36" s="7">
        <f t="shared" si="1"/>
        <v>32641.544233333334</v>
      </c>
    </row>
    <row r="37" spans="9:16" x14ac:dyDescent="0.25">
      <c r="L37" s="96">
        <v>195138747.52000001</v>
      </c>
      <c r="M37" s="7">
        <f t="shared" si="1"/>
        <v>32523.124586666669</v>
      </c>
    </row>
    <row r="38" spans="9:16" x14ac:dyDescent="0.25">
      <c r="L38" s="96">
        <v>194423658.22</v>
      </c>
      <c r="M38" s="7">
        <f t="shared" si="1"/>
        <v>32403.943036666667</v>
      </c>
    </row>
    <row r="39" spans="9:16" x14ac:dyDescent="0.25">
      <c r="L39" s="96">
        <v>193703944.71000001</v>
      </c>
      <c r="M39" s="7">
        <f t="shared" si="1"/>
        <v>32283.990785000002</v>
      </c>
    </row>
    <row r="40" spans="9:16" x14ac:dyDescent="0.25">
      <c r="L40" s="96">
        <v>192979553.41</v>
      </c>
      <c r="M40" s="7">
        <f t="shared" si="1"/>
        <v>32163.258901666664</v>
      </c>
      <c r="P40" t="s">
        <v>280</v>
      </c>
    </row>
    <row r="41" spans="9:16" x14ac:dyDescent="0.25">
      <c r="L41" s="96">
        <v>192250429.93000001</v>
      </c>
      <c r="M41" s="7">
        <f>0.2%*L41/12</f>
        <v>32041.738321666668</v>
      </c>
    </row>
    <row r="42" spans="9:16" x14ac:dyDescent="0.25">
      <c r="J42" s="96">
        <v>375865448.75</v>
      </c>
      <c r="M42" s="9">
        <f>SUM(M32:M41)</f>
        <v>325793.03576166666</v>
      </c>
      <c r="N42" s="24">
        <f>M42/200000000</f>
        <v>1.6289651788083334E-3</v>
      </c>
    </row>
    <row r="43" spans="9:16" x14ac:dyDescent="0.25">
      <c r="M43" s="9">
        <f>M42</f>
        <v>325793.03576166666</v>
      </c>
    </row>
    <row r="45" spans="9:16" x14ac:dyDescent="0.25">
      <c r="M45" s="17">
        <f>2%*12%*192/200</f>
        <v>2.3040000000000001E-3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9FD3-AC26-F041-AC55-BCE0E6F10F4E}">
  <sheetPr codeName="Sheet4"/>
  <dimension ref="A1:AP376"/>
  <sheetViews>
    <sheetView zoomScale="80" zoomScaleNormal="80" workbookViewId="0">
      <pane xSplit="1" ySplit="9" topLeftCell="F10" activePane="bottomRight" state="frozen"/>
      <selection pane="topRight" activeCell="B1" sqref="B1"/>
      <selection pane="bottomLeft" activeCell="A10" sqref="A10"/>
      <selection pane="bottomRight" activeCell="N61" sqref="N61"/>
    </sheetView>
  </sheetViews>
  <sheetFormatPr defaultColWidth="11.125" defaultRowHeight="15.75" x14ac:dyDescent="0.25"/>
  <cols>
    <col min="1" max="2" width="17.5" style="1" customWidth="1"/>
    <col min="3" max="3" width="14.875" customWidth="1"/>
    <col min="4" max="4" width="18.5" customWidth="1"/>
    <col min="5" max="5" width="15.625" customWidth="1"/>
    <col min="6" max="6" width="14.375" customWidth="1"/>
    <col min="7" max="7" width="14.5" customWidth="1"/>
    <col min="8" max="11" width="15.375" customWidth="1"/>
    <col min="12" max="12" width="14" customWidth="1"/>
    <col min="13" max="13" width="15.5" customWidth="1"/>
    <col min="14" max="14" width="15.625" customWidth="1"/>
    <col min="15" max="15" width="13.125" customWidth="1"/>
    <col min="16" max="16" width="5.125" customWidth="1"/>
    <col min="17" max="17" width="5.875" customWidth="1"/>
    <col min="18" max="18" width="18.625" customWidth="1"/>
    <col min="19" max="19" width="17.5" style="7" customWidth="1"/>
    <col min="20" max="20" width="15" customWidth="1"/>
    <col min="21" max="21" width="12.125" customWidth="1"/>
    <col min="22" max="22" width="14.875" customWidth="1"/>
    <col min="23" max="23" width="19.875" customWidth="1"/>
    <col min="24" max="24" width="28.125" customWidth="1"/>
    <col min="25" max="25" width="18" bestFit="1" customWidth="1"/>
    <col min="26" max="26" width="22" customWidth="1"/>
    <col min="27" max="27" width="24.375" customWidth="1"/>
    <col min="28" max="28" width="14.875" customWidth="1"/>
    <col min="29" max="29" width="12.125" customWidth="1"/>
    <col min="30" max="32" width="16.375" customWidth="1"/>
    <col min="33" max="33" width="15" bestFit="1" customWidth="1"/>
  </cols>
  <sheetData>
    <row r="1" spans="1:42" ht="30" customHeight="1" x14ac:dyDescent="0.25">
      <c r="C1" s="2" t="s">
        <v>0</v>
      </c>
      <c r="D1" s="3">
        <f>D4/12</f>
        <v>5.8333333333333336E-3</v>
      </c>
      <c r="H1" s="4" t="s">
        <v>1</v>
      </c>
      <c r="I1" s="4"/>
      <c r="J1" s="4"/>
      <c r="K1" s="4"/>
      <c r="L1" s="5">
        <f>M1/10000/12</f>
        <v>4.1666666666666669E-4</v>
      </c>
      <c r="M1" s="4">
        <v>50</v>
      </c>
      <c r="N1" s="6"/>
      <c r="O1">
        <f>1+N1</f>
        <v>1</v>
      </c>
      <c r="P1">
        <f>O1^6</f>
        <v>1</v>
      </c>
      <c r="Q1" t="s">
        <v>2</v>
      </c>
      <c r="R1" t="s">
        <v>3</v>
      </c>
      <c r="T1">
        <f>1/(1+D1)</f>
        <v>0.99420049710024849</v>
      </c>
      <c r="U1" s="8"/>
      <c r="V1" s="8"/>
      <c r="W1" s="7">
        <v>1234772980.29124</v>
      </c>
      <c r="X1" s="9">
        <f>W10-AA1</f>
        <v>-1234755806.1198897</v>
      </c>
      <c r="Y1" s="10" t="s">
        <v>4</v>
      </c>
      <c r="Z1" s="11">
        <f>125311490+1109461494</f>
        <v>1234772984</v>
      </c>
      <c r="AA1" s="12">
        <v>1234772980.2912445</v>
      </c>
      <c r="AB1" t="s">
        <v>5</v>
      </c>
      <c r="AD1" t="s">
        <v>6</v>
      </c>
      <c r="AE1" s="13">
        <v>2.2943000000000002E-2</v>
      </c>
      <c r="AJ1" t="s">
        <v>7</v>
      </c>
    </row>
    <row r="2" spans="1:42" x14ac:dyDescent="0.25">
      <c r="A2" s="1">
        <f>P1/1000</f>
        <v>1E-3</v>
      </c>
      <c r="C2" s="2" t="s">
        <v>8</v>
      </c>
      <c r="D2">
        <f>L4</f>
        <v>7002.5714142247516</v>
      </c>
      <c r="H2" s="2" t="s">
        <v>9</v>
      </c>
      <c r="I2" s="2"/>
      <c r="J2" s="2"/>
      <c r="K2" s="2"/>
      <c r="L2" s="5">
        <v>0.12</v>
      </c>
      <c r="M2" s="2" t="s">
        <v>10</v>
      </c>
      <c r="N2" t="s">
        <v>11</v>
      </c>
      <c r="O2">
        <v>1</v>
      </c>
      <c r="Q2" t="s">
        <v>12</v>
      </c>
      <c r="R2" t="s">
        <v>13</v>
      </c>
      <c r="U2" s="8"/>
      <c r="V2" s="8"/>
      <c r="W2" s="1" t="s">
        <v>14</v>
      </c>
      <c r="X2" t="s">
        <v>15</v>
      </c>
      <c r="AA2">
        <v>105</v>
      </c>
      <c r="AD2" t="s">
        <v>16</v>
      </c>
      <c r="AE2" s="13">
        <f xml:space="preserve"> (((AE1/2) + 1)^( 1/6)  - 1 ) * 12</f>
        <v>2.2834099822978793E-2</v>
      </c>
      <c r="AH2" s="10"/>
      <c r="AO2">
        <v>4</v>
      </c>
    </row>
    <row r="3" spans="1:42" x14ac:dyDescent="0.25">
      <c r="C3" s="2" t="s">
        <v>17</v>
      </c>
      <c r="D3" s="12">
        <v>1000000</v>
      </c>
      <c r="E3">
        <v>82601215532.443359</v>
      </c>
      <c r="H3" s="2" t="s">
        <v>18</v>
      </c>
      <c r="I3" s="2"/>
      <c r="J3" s="2"/>
      <c r="K3" s="2"/>
      <c r="L3" s="69">
        <f xml:space="preserve"> 1 - (1-L2) ^ (1/12)</f>
        <v>1.0596241035318976E-2</v>
      </c>
      <c r="M3" s="2" t="s">
        <v>19</v>
      </c>
      <c r="N3" t="s">
        <v>20</v>
      </c>
      <c r="O3">
        <f>(25-O2)/30</f>
        <v>0.8</v>
      </c>
      <c r="P3">
        <f>500* 1.0151</f>
        <v>507.54999999999995</v>
      </c>
      <c r="Q3" t="s">
        <v>21</v>
      </c>
      <c r="R3" t="s">
        <v>22</v>
      </c>
      <c r="T3">
        <f>H11/H10</f>
        <v>0.98940375896468091</v>
      </c>
      <c r="U3">
        <f>1-T3</f>
        <v>1.0596241035319087E-2</v>
      </c>
      <c r="W3" t="s">
        <v>23</v>
      </c>
      <c r="AJ3">
        <f>10/1.03</f>
        <v>9.7087378640776691</v>
      </c>
      <c r="AO3">
        <v>199</v>
      </c>
    </row>
    <row r="4" spans="1:42" x14ac:dyDescent="0.25">
      <c r="A4" s="15">
        <f>80149549645+124024396 + 1092868707</f>
        <v>81366442748</v>
      </c>
      <c r="B4" s="15"/>
      <c r="C4" s="2" t="s">
        <v>24</v>
      </c>
      <c r="D4" s="3">
        <v>7.0000000000000007E-2</v>
      </c>
      <c r="H4" s="2" t="s">
        <v>25</v>
      </c>
      <c r="I4" s="2"/>
      <c r="J4" s="2"/>
      <c r="K4" s="2"/>
      <c r="L4" s="16">
        <f>D3*D5/12/(1-(1/(1+D5/12))^D7)</f>
        <v>7002.5714142247516</v>
      </c>
      <c r="M4" s="2" t="s">
        <v>26</v>
      </c>
      <c r="N4" t="s">
        <v>27</v>
      </c>
      <c r="O4">
        <f>((O2-1) /30 )*D4/12</f>
        <v>0</v>
      </c>
      <c r="Q4" t="s">
        <v>28</v>
      </c>
      <c r="R4" t="s">
        <v>29</v>
      </c>
      <c r="S4" s="7">
        <f>D11-T11</f>
        <v>-74.200934572142614</v>
      </c>
      <c r="W4" t="s">
        <v>30</v>
      </c>
      <c r="X4" s="9">
        <f>D3-W1</f>
        <v>-1233772980.29124</v>
      </c>
      <c r="Y4" t="s">
        <v>31</v>
      </c>
      <c r="Z4" s="9">
        <f>(D3-Z1)*Z5</f>
        <v>0</v>
      </c>
      <c r="AA4">
        <f>X7/D3</f>
        <v>1.8046312579270176</v>
      </c>
      <c r="AO4">
        <v>-5</v>
      </c>
    </row>
    <row r="5" spans="1:42" x14ac:dyDescent="0.25">
      <c r="C5" s="2" t="s">
        <v>32</v>
      </c>
      <c r="D5" s="17">
        <v>7.4999999999999997E-2</v>
      </c>
      <c r="H5" s="2" t="s">
        <v>33</v>
      </c>
      <c r="I5" s="2"/>
      <c r="J5" s="2"/>
      <c r="K5" s="2"/>
      <c r="L5" s="18"/>
      <c r="M5" s="2">
        <f>98139.08-97305.46</f>
        <v>833.61999999999534</v>
      </c>
      <c r="N5" t="s">
        <v>34</v>
      </c>
      <c r="Q5" t="s">
        <v>35</v>
      </c>
      <c r="R5" t="s">
        <v>36</v>
      </c>
      <c r="S5" s="7">
        <f>S11+S4+D11</f>
        <v>6442.2282275893822</v>
      </c>
      <c r="W5" s="19" t="s">
        <v>37</v>
      </c>
      <c r="X5" s="20"/>
      <c r="Y5" s="21" t="s">
        <v>38</v>
      </c>
      <c r="Z5" s="22">
        <f>X5+O4</f>
        <v>0</v>
      </c>
      <c r="AA5" s="23">
        <f>D3*(AA2/100 + O4)</f>
        <v>1050000</v>
      </c>
      <c r="AB5" s="22"/>
      <c r="AC5" s="22"/>
      <c r="AF5" s="24">
        <v>1.05</v>
      </c>
      <c r="AG5" s="25"/>
      <c r="AI5">
        <f>SUM(X10:X369)</f>
        <v>1844255.4373221614</v>
      </c>
      <c r="AJ5" s="10">
        <f>AI5/D3</f>
        <v>1.8442554373221614</v>
      </c>
      <c r="AK5" t="s">
        <v>26</v>
      </c>
      <c r="AO5">
        <v>2</v>
      </c>
      <c r="AP5">
        <f>AVERAGE(AO2:AO5)</f>
        <v>50</v>
      </c>
    </row>
    <row r="6" spans="1:42" x14ac:dyDescent="0.25">
      <c r="A6" s="1" t="s">
        <v>39</v>
      </c>
      <c r="C6" s="2" t="s">
        <v>40</v>
      </c>
      <c r="D6" s="3">
        <f>D4/12</f>
        <v>5.8333333333333336E-3</v>
      </c>
      <c r="E6">
        <f>C10*L3</f>
        <v>10588.26660721756</v>
      </c>
      <c r="H6" s="2" t="s">
        <v>26</v>
      </c>
      <c r="I6" s="2"/>
      <c r="J6" s="2"/>
      <c r="K6" s="2"/>
      <c r="L6" s="26">
        <v>1.9391692176921538E-2</v>
      </c>
      <c r="M6" s="2">
        <f>98823.37-98667.15</f>
        <v>156.22000000000116</v>
      </c>
      <c r="R6" t="s">
        <v>41</v>
      </c>
      <c r="S6" s="7">
        <v>105</v>
      </c>
      <c r="T6">
        <f>D3/(S6/100)</f>
        <v>952380.95238095231</v>
      </c>
      <c r="V6" s="27">
        <f>X6-Z5</f>
        <v>-1.4626931264948133E-3</v>
      </c>
      <c r="W6" s="19" t="s">
        <v>41</v>
      </c>
      <c r="X6" s="26">
        <f>X7/X4</f>
        <v>-1.4626931264948133E-3</v>
      </c>
      <c r="Y6" s="19" t="s">
        <v>42</v>
      </c>
      <c r="Z6" s="28">
        <f>100*X7/D3 -O4</f>
        <v>180.46312579270176</v>
      </c>
      <c r="AA6" s="9">
        <f>AA5-X7</f>
        <v>-754631.25792701752</v>
      </c>
      <c r="AB6" s="29"/>
      <c r="AC6" s="29"/>
      <c r="AE6" s="30"/>
      <c r="AF6">
        <f>AF5*D3</f>
        <v>1050000</v>
      </c>
      <c r="AG6" s="31"/>
      <c r="AJ6" s="10"/>
    </row>
    <row r="7" spans="1:42" x14ac:dyDescent="0.25">
      <c r="A7" s="32">
        <f>125311490+1109461494</f>
        <v>1234772984</v>
      </c>
      <c r="B7" s="32"/>
      <c r="C7" s="2" t="s">
        <v>43</v>
      </c>
      <c r="D7">
        <v>358</v>
      </c>
      <c r="H7" s="2" t="s">
        <v>44</v>
      </c>
      <c r="I7" s="2"/>
      <c r="J7" s="2"/>
      <c r="K7" s="2"/>
      <c r="L7" s="33">
        <f>2 * ( ((1+L6/12)^6) -1 )</f>
        <v>1.94702023709179E-2</v>
      </c>
      <c r="M7" s="2">
        <f>M5-M6</f>
        <v>677.39999999999418</v>
      </c>
      <c r="N7" s="1" t="s">
        <v>8</v>
      </c>
      <c r="O7" t="s">
        <v>45</v>
      </c>
      <c r="R7" t="s">
        <v>19</v>
      </c>
      <c r="S7" s="11">
        <f>D3*S6/100</f>
        <v>1050000</v>
      </c>
      <c r="W7" s="34" t="s">
        <v>46</v>
      </c>
      <c r="X7" s="35">
        <f>SUM(X10:X359)</f>
        <v>1804631.2579270175</v>
      </c>
      <c r="Y7" s="30">
        <f>Y9/D3/12</f>
        <v>1.7465049149780299E-6</v>
      </c>
      <c r="Z7" s="1" t="s">
        <v>47</v>
      </c>
      <c r="AA7" s="21">
        <f>(X5/X6)*X7</f>
        <v>0</v>
      </c>
      <c r="AB7" s="1"/>
      <c r="AC7" s="1"/>
      <c r="AF7">
        <f>SUM(X10:X363)</f>
        <v>1820536.8427624197</v>
      </c>
      <c r="AJ7" s="10"/>
    </row>
    <row r="8" spans="1:42" x14ac:dyDescent="0.25">
      <c r="C8" s="2" t="s">
        <v>40</v>
      </c>
      <c r="D8">
        <f>D5/12</f>
        <v>6.2499999999999995E-3</v>
      </c>
      <c r="E8" s="7">
        <f>SUM(E10:E363)</f>
        <v>1421576.1750881842</v>
      </c>
      <c r="F8" s="7"/>
      <c r="G8" s="7"/>
      <c r="H8" s="2"/>
      <c r="I8" s="2"/>
      <c r="J8" s="2"/>
      <c r="K8" s="2"/>
      <c r="L8" s="36">
        <v>1.9349000000000002E-2</v>
      </c>
      <c r="M8" s="2"/>
      <c r="N8" s="5"/>
      <c r="S8" s="11"/>
      <c r="T8" s="12">
        <f>SUM(T10:T363)</f>
        <v>1067922.3721545956</v>
      </c>
      <c r="W8" s="34"/>
      <c r="X8" s="37"/>
      <c r="Y8" s="30" t="s">
        <v>48</v>
      </c>
      <c r="Z8" s="1"/>
      <c r="AA8" s="1"/>
      <c r="AB8" s="1"/>
      <c r="AC8" s="1"/>
      <c r="AJ8" s="10"/>
    </row>
    <row r="9" spans="1:42" s="39" customFormat="1" ht="45" customHeight="1" x14ac:dyDescent="0.25">
      <c r="A9" s="38" t="s">
        <v>49</v>
      </c>
      <c r="B9" s="38"/>
      <c r="C9" s="39" t="s">
        <v>99</v>
      </c>
      <c r="D9" s="39" t="s">
        <v>50</v>
      </c>
      <c r="E9" s="39" t="s">
        <v>51</v>
      </c>
      <c r="F9" s="39" t="s">
        <v>95</v>
      </c>
      <c r="G9" s="39" t="s">
        <v>100</v>
      </c>
      <c r="H9" s="12" t="s">
        <v>52</v>
      </c>
      <c r="I9" s="12" t="s">
        <v>101</v>
      </c>
      <c r="J9" s="12" t="s">
        <v>98</v>
      </c>
      <c r="K9" s="12" t="s">
        <v>97</v>
      </c>
      <c r="L9" s="39" t="s">
        <v>51</v>
      </c>
      <c r="M9" s="39" t="s">
        <v>53</v>
      </c>
      <c r="N9" s="40" t="s">
        <v>54</v>
      </c>
      <c r="O9" s="39" t="s">
        <v>55</v>
      </c>
      <c r="P9" s="39" t="s">
        <v>56</v>
      </c>
      <c r="Q9" s="39" t="s">
        <v>57</v>
      </c>
      <c r="R9" s="40" t="s">
        <v>58</v>
      </c>
      <c r="S9" s="41" t="s">
        <v>59</v>
      </c>
      <c r="T9" s="40" t="s">
        <v>60</v>
      </c>
      <c r="U9" s="40" t="s">
        <v>96</v>
      </c>
      <c r="V9" s="40" t="s">
        <v>61</v>
      </c>
      <c r="W9" s="40" t="s">
        <v>62</v>
      </c>
      <c r="X9" s="40" t="s">
        <v>63</v>
      </c>
      <c r="Y9" s="42">
        <f>SUM(Y10:Y363)/D3/12</f>
        <v>20.958058979736361</v>
      </c>
      <c r="Z9" s="2" t="s">
        <v>64</v>
      </c>
      <c r="AA9" s="2">
        <v>8</v>
      </c>
      <c r="AB9" s="2">
        <v>15</v>
      </c>
      <c r="AC9">
        <v>30</v>
      </c>
      <c r="AD9" s="43"/>
    </row>
    <row r="10" spans="1:42" x14ac:dyDescent="0.25">
      <c r="A10" s="1">
        <v>1</v>
      </c>
      <c r="B10" s="81">
        <f>K10</f>
        <v>0.11999999999999966</v>
      </c>
      <c r="C10" s="12">
        <f>D3-D10</f>
        <v>999247.4285857752</v>
      </c>
      <c r="D10" s="7">
        <f t="shared" ref="D10:D41" si="0">H10-E10</f>
        <v>752.57141422475161</v>
      </c>
      <c r="E10" s="44">
        <f>D3*D5/12</f>
        <v>6250</v>
      </c>
      <c r="F10" s="44">
        <f>H10</f>
        <v>7002.5714142247516</v>
      </c>
      <c r="G10" s="78">
        <f>(C10-R10)/C10</f>
        <v>1.0596241035319025E-2</v>
      </c>
      <c r="H10" s="11">
        <f>$L$4</f>
        <v>7002.5714142247516</v>
      </c>
      <c r="I10" s="11">
        <f>J10-D10</f>
        <v>10588.266607217658</v>
      </c>
      <c r="J10" s="11">
        <f>(D3-R10)+L10-L10</f>
        <v>11340.838021442411</v>
      </c>
      <c r="K10" s="79">
        <f t="shared" ref="K10:K41" si="1">1-(1-G10)^12</f>
        <v>0.11999999999999966</v>
      </c>
      <c r="L10" s="9">
        <f>E10</f>
        <v>6250</v>
      </c>
      <c r="M10" s="9">
        <f t="shared" ref="M10:M41" si="2">L10+D10</f>
        <v>7002.5714142247516</v>
      </c>
      <c r="N10">
        <f>C10/D3</f>
        <v>0.9992474285857752</v>
      </c>
      <c r="O10">
        <f t="shared" ref="O10:O73" si="3">C10/$D$3</f>
        <v>0.9992474285857752</v>
      </c>
      <c r="P10">
        <f>D10 + (D1-L1) *D3</f>
        <v>6169.2380808914186</v>
      </c>
      <c r="Q10">
        <f>D3*$L$1</f>
        <v>416.66666666666669</v>
      </c>
      <c r="R10" s="7">
        <f>(1-$L$3)*C10</f>
        <v>988659.16197855759</v>
      </c>
      <c r="S10" s="7">
        <f>D3*D1</f>
        <v>5833.3333333333339</v>
      </c>
      <c r="T10" s="12">
        <f>D3-R10</f>
        <v>11340.838021442411</v>
      </c>
      <c r="U10" s="12">
        <f>S10+T10</f>
        <v>17174.171354775746</v>
      </c>
      <c r="V10" s="45">
        <f t="shared" ref="V10:V73" si="4">T10-D10</f>
        <v>10588.266607217658</v>
      </c>
      <c r="W10" s="7">
        <f>S10+T10</f>
        <v>17174.171354775746</v>
      </c>
      <c r="X10" s="7">
        <f>(W10)/((1+$L$6/12)^(A10+$O$3))</f>
        <v>17124.328704628129</v>
      </c>
      <c r="Y10" s="8">
        <f t="shared" ref="Y10:Y73" si="5">T10*A10</f>
        <v>11340.838021442411</v>
      </c>
      <c r="Z10" s="46" t="s">
        <v>26</v>
      </c>
      <c r="AA10" s="46" t="s">
        <v>10</v>
      </c>
      <c r="AB10" s="46"/>
      <c r="AC10" s="46"/>
      <c r="AE10" t="s">
        <v>49</v>
      </c>
      <c r="AG10" t="s">
        <v>65</v>
      </c>
      <c r="AH10" t="s">
        <v>66</v>
      </c>
      <c r="AI10" t="s">
        <v>67</v>
      </c>
    </row>
    <row r="11" spans="1:42" x14ac:dyDescent="0.25">
      <c r="A11" s="1">
        <v>2</v>
      </c>
      <c r="B11" s="81">
        <f t="shared" ref="B11:B74" si="6">K11</f>
        <v>9.0093587312267687E-4</v>
      </c>
      <c r="C11" s="12">
        <f>R10-D11</f>
        <v>987909.91126127099</v>
      </c>
      <c r="D11" s="7">
        <f t="shared" si="0"/>
        <v>749.25071728660532</v>
      </c>
      <c r="E11" s="9">
        <f>R10*$D$5/12</f>
        <v>6179.1197623659855</v>
      </c>
      <c r="F11" s="9">
        <f t="shared" ref="F11:F42" si="7">L$4</f>
        <v>7002.5714142247516</v>
      </c>
      <c r="G11" s="52">
        <f t="shared" ref="G11:G42" si="8">(J11-D11)/C11</f>
        <v>7.5109009157958533E-5</v>
      </c>
      <c r="H11" s="7">
        <f t="shared" ref="H11:H42" si="9">$D$8*R10/(1-(1/(1+$D$8))^($D$7-A10))</f>
        <v>6928.3704796525908</v>
      </c>
      <c r="I11" s="11">
        <f>J11-D11</f>
        <v>74.200934572160804</v>
      </c>
      <c r="J11" s="7">
        <f t="shared" ref="J11:J25" si="10">F11-L11</f>
        <v>823.45165185876613</v>
      </c>
      <c r="K11" s="80">
        <f t="shared" si="1"/>
        <v>9.0093587312267687E-4</v>
      </c>
      <c r="L11" s="9">
        <f>E11</f>
        <v>6179.1197623659855</v>
      </c>
      <c r="M11" s="9">
        <f t="shared" si="2"/>
        <v>6928.3704796525908</v>
      </c>
      <c r="N11">
        <f t="shared" ref="N11:N74" si="11">C11/C10</f>
        <v>0.98865394395805439</v>
      </c>
      <c r="O11">
        <f t="shared" si="3"/>
        <v>0.98790991126127103</v>
      </c>
      <c r="P11">
        <f t="shared" ref="P11:P74" si="12">D11 + ($D$1-$L$1) *C10</f>
        <v>6161.8409554595546</v>
      </c>
      <c r="Q11">
        <f t="shared" ref="Q11:Q74" si="13">H11-P11</f>
        <v>766.5295241930362</v>
      </c>
      <c r="R11" s="7">
        <f>(R10-(F11-E11))</f>
        <v>987835.71032669884</v>
      </c>
      <c r="S11" s="7">
        <f t="shared" ref="S11:S74" si="14">($D$4/12)*R10</f>
        <v>5767.1784448749195</v>
      </c>
      <c r="T11" s="9">
        <f>R10-R11</f>
        <v>823.45165185874794</v>
      </c>
      <c r="U11" s="12">
        <f t="shared" ref="U11:U16" si="15">S11+T11</f>
        <v>6590.6300967336674</v>
      </c>
      <c r="V11" s="45">
        <f t="shared" si="4"/>
        <v>74.200934572142614</v>
      </c>
      <c r="W11" s="7">
        <f t="shared" ref="W11:W74" si="16">S11+T11</f>
        <v>6590.6300967336674</v>
      </c>
      <c r="X11" s="7">
        <f>W11/((1+$L$6/12)^(A11-1+$O$3))</f>
        <v>6571.502858313951</v>
      </c>
      <c r="Y11" s="8">
        <f t="shared" si="5"/>
        <v>1646.9033037174959</v>
      </c>
      <c r="Z11" s="14">
        <v>0.03</v>
      </c>
      <c r="AA11" s="47">
        <v>100</v>
      </c>
      <c r="AB11" s="47">
        <v>100</v>
      </c>
      <c r="AC11" s="47">
        <v>100</v>
      </c>
      <c r="AE11">
        <v>19</v>
      </c>
      <c r="AF11" t="s">
        <v>68</v>
      </c>
      <c r="AG11">
        <f>$D$3 *  (1 - (1 +$AI$11) ^ (AE11-$D$7))/ (1- ( 1 + $AI$11) ^ (-$D$7))</f>
        <v>983361.07126553252</v>
      </c>
      <c r="AH11">
        <f>D7-AE11</f>
        <v>339</v>
      </c>
      <c r="AI11">
        <f>D1</f>
        <v>5.8333333333333336E-3</v>
      </c>
      <c r="AP11">
        <v>0.02</v>
      </c>
    </row>
    <row r="12" spans="1:42" x14ac:dyDescent="0.25">
      <c r="A12" s="1">
        <v>3</v>
      </c>
      <c r="B12" s="81">
        <f t="shared" si="6"/>
        <v>9.0801244278004845E-4</v>
      </c>
      <c r="C12" s="12">
        <f t="shared" ref="C12:C75" si="17">R11-D12</f>
        <v>987081.83341962995</v>
      </c>
      <c r="D12" s="7">
        <f t="shared" si="0"/>
        <v>753.87690706891772</v>
      </c>
      <c r="E12" s="9">
        <f>R11*$D$5/12</f>
        <v>6173.9731895418672</v>
      </c>
      <c r="F12" s="9">
        <f t="shared" si="7"/>
        <v>7002.5714142247516</v>
      </c>
      <c r="G12" s="52">
        <f t="shared" si="8"/>
        <v>7.5699212653021258E-5</v>
      </c>
      <c r="H12" s="7">
        <f t="shared" si="9"/>
        <v>6927.8500966107849</v>
      </c>
      <c r="I12" s="11">
        <f t="shared" ref="I12:I74" si="18">J12-D12</f>
        <v>74.721317613966676</v>
      </c>
      <c r="J12" s="7">
        <f t="shared" si="10"/>
        <v>828.59822468288439</v>
      </c>
      <c r="K12" s="80">
        <f t="shared" si="1"/>
        <v>9.0801244278004845E-4</v>
      </c>
      <c r="L12" s="9">
        <f t="shared" ref="L12:L74" si="19">E12</f>
        <v>6173.9731895418672</v>
      </c>
      <c r="M12" s="9">
        <f t="shared" si="2"/>
        <v>6927.8500966107849</v>
      </c>
      <c r="N12">
        <f t="shared" si="11"/>
        <v>0.99916178810213185</v>
      </c>
      <c r="O12">
        <f t="shared" si="3"/>
        <v>0.98708183341962996</v>
      </c>
      <c r="P12">
        <f t="shared" si="12"/>
        <v>6105.0555930674691</v>
      </c>
      <c r="Q12">
        <f t="shared" si="13"/>
        <v>822.79450354331584</v>
      </c>
      <c r="R12" s="7">
        <f t="shared" ref="R12:R75" si="20">(R11-(F12-E12))</f>
        <v>987007.11210201599</v>
      </c>
      <c r="S12" s="7">
        <f>($D$4/12)*R11</f>
        <v>5762.3749769057431</v>
      </c>
      <c r="T12" s="9">
        <f>R11-R12</f>
        <v>828.59822468284983</v>
      </c>
      <c r="U12" s="12">
        <f t="shared" si="15"/>
        <v>6590.9732015885929</v>
      </c>
      <c r="V12" s="45">
        <f t="shared" si="4"/>
        <v>74.721317613932115</v>
      </c>
      <c r="W12" s="7">
        <f>S12+T12</f>
        <v>6590.9732015885929</v>
      </c>
      <c r="X12" s="7">
        <f>W12/((1+$L$6/12)^(A12-1+$O$3))</f>
        <v>6561.2421683789398</v>
      </c>
      <c r="Y12" s="8">
        <f t="shared" si="5"/>
        <v>2485.7946740485495</v>
      </c>
      <c r="Z12" s="17">
        <v>3.0099999999999998E-2</v>
      </c>
      <c r="AA12" s="48">
        <v>99.931979999999996</v>
      </c>
      <c r="AB12">
        <v>99.954451000000006</v>
      </c>
      <c r="AC12">
        <v>99.975313999999997</v>
      </c>
      <c r="AE12">
        <v>9</v>
      </c>
      <c r="AF12" t="s">
        <v>69</v>
      </c>
      <c r="AG12">
        <f>$D$3 *  (1 - (1 +$AI$11) ^ (AE12-$D$7))/ (1- ( 1 + $AI$11) ^ (-$D$7))</f>
        <v>992347.33396955975</v>
      </c>
      <c r="AP12">
        <v>2.5000000000000001E-2</v>
      </c>
    </row>
    <row r="13" spans="1:42" x14ac:dyDescent="0.25">
      <c r="A13" s="1">
        <v>4</v>
      </c>
      <c r="B13" s="81">
        <f t="shared" si="6"/>
        <v>9.1515488233084863E-4</v>
      </c>
      <c r="C13" s="12">
        <f t="shared" si="17"/>
        <v>986248.58088884049</v>
      </c>
      <c r="D13" s="7">
        <f t="shared" si="0"/>
        <v>758.53121317549449</v>
      </c>
      <c r="E13" s="9">
        <f>R12*$D$5/12</f>
        <v>6168.7944506375998</v>
      </c>
      <c r="F13" s="9">
        <f t="shared" si="7"/>
        <v>7002.5714142247516</v>
      </c>
      <c r="G13" s="52">
        <f t="shared" si="8"/>
        <v>7.6294913746637123E-5</v>
      </c>
      <c r="H13" s="7">
        <f t="shared" si="9"/>
        <v>6927.3256638130943</v>
      </c>
      <c r="I13" s="11">
        <f t="shared" si="18"/>
        <v>75.245750411657355</v>
      </c>
      <c r="J13" s="7">
        <f t="shared" si="10"/>
        <v>833.77696358715184</v>
      </c>
      <c r="K13" s="80">
        <f t="shared" si="1"/>
        <v>9.1515488233084863E-4</v>
      </c>
      <c r="L13" s="9">
        <f t="shared" si="19"/>
        <v>6168.7944506375998</v>
      </c>
      <c r="M13">
        <f t="shared" si="2"/>
        <v>6927.3256638130943</v>
      </c>
      <c r="N13">
        <f t="shared" si="11"/>
        <v>0.99915584250203171</v>
      </c>
      <c r="O13">
        <f t="shared" si="3"/>
        <v>0.98624858088884049</v>
      </c>
      <c r="P13">
        <f t="shared" si="12"/>
        <v>6105.2244775318231</v>
      </c>
      <c r="Q13">
        <f t="shared" si="13"/>
        <v>822.10118628127111</v>
      </c>
      <c r="R13" s="7">
        <f t="shared" si="20"/>
        <v>986173.33513842884</v>
      </c>
      <c r="S13" s="7">
        <f>($D$4/12)*R12</f>
        <v>5757.5414872617603</v>
      </c>
      <c r="T13">
        <f t="shared" ref="T13:T75" si="21">R12-R13</f>
        <v>833.77696358715184</v>
      </c>
      <c r="U13" s="12">
        <f t="shared" si="15"/>
        <v>6591.3184508489121</v>
      </c>
      <c r="V13" s="45">
        <f t="shared" si="4"/>
        <v>75.245750411657355</v>
      </c>
      <c r="W13" s="7">
        <f t="shared" si="16"/>
        <v>6591.3184508489121</v>
      </c>
      <c r="X13" s="7">
        <f t="shared" ref="X13:X76" si="22">W13/((1+$L$6/12)^(A13-1+$O$3))</f>
        <v>6550.9996129354449</v>
      </c>
      <c r="Y13" s="8">
        <f t="shared" si="5"/>
        <v>3335.1078543486074</v>
      </c>
      <c r="AB13" s="49"/>
      <c r="AC13" s="49"/>
      <c r="AK13" t="s">
        <v>70</v>
      </c>
      <c r="AL13" t="s">
        <v>70</v>
      </c>
      <c r="AM13" t="s">
        <v>70</v>
      </c>
    </row>
    <row r="14" spans="1:42" x14ac:dyDescent="0.25">
      <c r="A14" s="1">
        <v>5</v>
      </c>
      <c r="B14" s="81">
        <f t="shared" si="6"/>
        <v>9.2236395260636428E-4</v>
      </c>
      <c r="C14" s="12">
        <f t="shared" si="17"/>
        <v>985410.121338945</v>
      </c>
      <c r="D14" s="7">
        <f t="shared" si="0"/>
        <v>763.21379948389858</v>
      </c>
      <c r="E14" s="9">
        <f>R13*$D$5/12</f>
        <v>6163.5833446151801</v>
      </c>
      <c r="F14" s="9">
        <f t="shared" si="7"/>
        <v>7002.5714142247516</v>
      </c>
      <c r="G14" s="52">
        <f t="shared" si="8"/>
        <v>7.6896176003056683E-5</v>
      </c>
      <c r="H14" s="7">
        <f t="shared" si="9"/>
        <v>6926.7971440990787</v>
      </c>
      <c r="I14" s="11">
        <f>J14-D14</f>
        <v>75.774270125672956</v>
      </c>
      <c r="J14" s="7">
        <f t="shared" si="10"/>
        <v>838.98806960957154</v>
      </c>
      <c r="K14" s="80">
        <f t="shared" si="1"/>
        <v>9.2236395260636428E-4</v>
      </c>
      <c r="L14" s="9">
        <f t="shared" si="19"/>
        <v>6163.5833446151801</v>
      </c>
      <c r="M14">
        <f t="shared" si="2"/>
        <v>6926.7971440990787</v>
      </c>
      <c r="N14">
        <f t="shared" si="11"/>
        <v>0.9991498496767014</v>
      </c>
      <c r="O14">
        <f t="shared" si="3"/>
        <v>0.98541012133894501</v>
      </c>
      <c r="P14">
        <f t="shared" si="12"/>
        <v>6105.3936126317849</v>
      </c>
      <c r="Q14">
        <f t="shared" si="13"/>
        <v>821.40353146729376</v>
      </c>
      <c r="R14" s="7">
        <f t="shared" si="20"/>
        <v>985334.34706881922</v>
      </c>
      <c r="S14" s="7">
        <f>($D$4/12)*R13</f>
        <v>5752.6777883075019</v>
      </c>
      <c r="T14">
        <f t="shared" si="21"/>
        <v>838.98806960962247</v>
      </c>
      <c r="U14" s="12">
        <f t="shared" si="15"/>
        <v>6591.6658579171244</v>
      </c>
      <c r="V14" s="45">
        <f t="shared" si="4"/>
        <v>75.774270125723888</v>
      </c>
      <c r="W14" s="7">
        <f t="shared" si="16"/>
        <v>6591.6658579171244</v>
      </c>
      <c r="X14" s="7">
        <f>W14/((1+$L$6/12)^(A14-1+$O$3))</f>
        <v>6540.7751700368517</v>
      </c>
      <c r="Y14" s="8">
        <f t="shared" si="5"/>
        <v>4194.9403480481124</v>
      </c>
      <c r="AE14" t="s">
        <v>71</v>
      </c>
      <c r="AF14" t="s">
        <v>72</v>
      </c>
      <c r="AG14" t="s">
        <v>73</v>
      </c>
      <c r="AH14" t="s">
        <v>74</v>
      </c>
      <c r="AI14" t="s">
        <v>64</v>
      </c>
      <c r="AJ14" t="s">
        <v>49</v>
      </c>
      <c r="AK14" t="s">
        <v>75</v>
      </c>
      <c r="AL14" t="s">
        <v>76</v>
      </c>
      <c r="AM14" t="s">
        <v>77</v>
      </c>
      <c r="AN14" t="s">
        <v>78</v>
      </c>
    </row>
    <row r="15" spans="1:42" x14ac:dyDescent="0.25">
      <c r="A15" s="1">
        <v>6</v>
      </c>
      <c r="B15" s="81">
        <f t="shared" si="6"/>
        <v>9.2964042537502234E-4</v>
      </c>
      <c r="C15" s="12">
        <f>R14-D15</f>
        <v>984566.42223811254</v>
      </c>
      <c r="D15" s="7">
        <f t="shared" si="0"/>
        <v>767.9248307066282</v>
      </c>
      <c r="E15" s="9">
        <f>R14*$D$5/12</f>
        <v>6158.3396691801199</v>
      </c>
      <c r="F15" s="9">
        <f t="shared" si="7"/>
        <v>7002.5714142247516</v>
      </c>
      <c r="G15" s="52">
        <f t="shared" si="8"/>
        <v>7.7503063901512005E-5</v>
      </c>
      <c r="H15" s="7">
        <f t="shared" si="9"/>
        <v>6926.2644998867481</v>
      </c>
      <c r="I15" s="11">
        <f t="shared" si="18"/>
        <v>76.30691433800348</v>
      </c>
      <c r="J15" s="7">
        <f t="shared" si="10"/>
        <v>844.23174504463168</v>
      </c>
      <c r="K15" s="80">
        <f t="shared" si="1"/>
        <v>9.2964042537502234E-4</v>
      </c>
      <c r="L15" s="9">
        <f t="shared" si="19"/>
        <v>6158.3396691801199</v>
      </c>
      <c r="M15">
        <f t="shared" si="2"/>
        <v>6926.2644998867481</v>
      </c>
      <c r="N15">
        <f t="shared" si="11"/>
        <v>0.99914380917897816</v>
      </c>
      <c r="O15">
        <f t="shared" si="3"/>
        <v>0.98456642223811253</v>
      </c>
      <c r="P15">
        <f t="shared" si="12"/>
        <v>6105.562987959247</v>
      </c>
      <c r="Q15">
        <f t="shared" si="13"/>
        <v>820.70151192750109</v>
      </c>
      <c r="R15" s="7">
        <f t="shared" si="20"/>
        <v>984490.11532377463</v>
      </c>
      <c r="S15" s="7">
        <f>($D$4/12)*R14</f>
        <v>5747.7836912347793</v>
      </c>
      <c r="T15" s="9">
        <f>R14-R15</f>
        <v>844.23174504458439</v>
      </c>
      <c r="U15" s="12">
        <f t="shared" si="15"/>
        <v>6592.0154362793637</v>
      </c>
      <c r="V15" s="45">
        <f t="shared" si="4"/>
        <v>76.306914337956187</v>
      </c>
      <c r="W15" s="7">
        <f t="shared" si="16"/>
        <v>6592.0154362793637</v>
      </c>
      <c r="X15" s="7">
        <f t="shared" si="22"/>
        <v>6530.5688178056535</v>
      </c>
      <c r="Y15" s="8">
        <f t="shared" si="5"/>
        <v>5065.3904702675063</v>
      </c>
      <c r="Z15" s="37" t="s">
        <v>79</v>
      </c>
      <c r="AA15" s="51">
        <f>(AA11-AA12)/1</f>
        <v>6.8020000000004188E-2</v>
      </c>
      <c r="AB15" s="51">
        <f>AB11-AB12</f>
        <v>4.5548999999994066E-2</v>
      </c>
      <c r="AC15" s="51">
        <f>(AC11-AC12)/(10000* (Z12-Z11))</f>
        <v>2.4686000000002799E-2</v>
      </c>
      <c r="AE15">
        <v>82601215532.443359</v>
      </c>
      <c r="AF15">
        <v>354</v>
      </c>
      <c r="AG15" s="14" t="s">
        <v>80</v>
      </c>
      <c r="AH15" s="52">
        <v>3.2099999999999997E-2</v>
      </c>
      <c r="AI15" s="52">
        <v>0.08</v>
      </c>
      <c r="AJ15">
        <v>1</v>
      </c>
    </row>
    <row r="16" spans="1:42" x14ac:dyDescent="0.25">
      <c r="A16" s="1">
        <v>7</v>
      </c>
      <c r="B16" s="81">
        <f t="shared" si="6"/>
        <v>9.3698508353323717E-4</v>
      </c>
      <c r="C16" s="12">
        <f>R15-D16</f>
        <v>983717.45085138164</v>
      </c>
      <c r="D16" s="7">
        <f t="shared" si="0"/>
        <v>772.66447239302397</v>
      </c>
      <c r="E16" s="9">
        <f t="shared" ref="E16:E79" si="23">R15*$D$5/12</f>
        <v>6153.0632207735907</v>
      </c>
      <c r="F16" s="9">
        <f t="shared" si="7"/>
        <v>7002.5714142247516</v>
      </c>
      <c r="G16" s="52">
        <f t="shared" si="8"/>
        <v>7.8115642852153014E-5</v>
      </c>
      <c r="H16" s="7">
        <f t="shared" si="9"/>
        <v>6925.7276931666147</v>
      </c>
      <c r="I16" s="11">
        <f t="shared" si="18"/>
        <v>76.843721058136907</v>
      </c>
      <c r="J16" s="7">
        <f t="shared" si="10"/>
        <v>849.50819345116088</v>
      </c>
      <c r="K16" s="80">
        <f t="shared" si="1"/>
        <v>9.3698508353323717E-4</v>
      </c>
      <c r="L16" s="9">
        <f t="shared" si="19"/>
        <v>6153.0632207735907</v>
      </c>
      <c r="M16" s="9">
        <f t="shared" si="2"/>
        <v>6925.7276931666147</v>
      </c>
      <c r="N16">
        <f t="shared" si="11"/>
        <v>0.99913772055642425</v>
      </c>
      <c r="O16">
        <f t="shared" si="3"/>
        <v>0.98371745085138163</v>
      </c>
      <c r="P16">
        <f t="shared" si="12"/>
        <v>6105.7325928494674</v>
      </c>
      <c r="Q16">
        <f t="shared" si="13"/>
        <v>819.99510031714726</v>
      </c>
      <c r="R16" s="7">
        <f t="shared" si="20"/>
        <v>983640.60713032342</v>
      </c>
      <c r="S16" s="7">
        <f t="shared" si="14"/>
        <v>5742.8590060553524</v>
      </c>
      <c r="T16">
        <f t="shared" si="21"/>
        <v>849.50819345121272</v>
      </c>
      <c r="U16" s="12">
        <f t="shared" si="15"/>
        <v>6592.3671995065652</v>
      </c>
      <c r="V16" s="45">
        <f t="shared" si="4"/>
        <v>76.843721058188748</v>
      </c>
      <c r="W16" s="7">
        <f t="shared" si="16"/>
        <v>6592.3671995065652</v>
      </c>
      <c r="X16" s="7">
        <f t="shared" si="22"/>
        <v>6520.3805344341281</v>
      </c>
      <c r="Y16" s="8">
        <f t="shared" si="5"/>
        <v>5946.557354158489</v>
      </c>
      <c r="Z16" s="53"/>
      <c r="AB16" s="51"/>
    </row>
    <row r="17" spans="1:39" ht="20.100000000000001" customHeight="1" x14ac:dyDescent="0.25">
      <c r="A17" s="1">
        <v>8</v>
      </c>
      <c r="B17" s="81">
        <f t="shared" si="6"/>
        <v>9.4439872129936653E-4</v>
      </c>
      <c r="C17" s="12">
        <f t="shared" si="17"/>
        <v>982863.17423939228</v>
      </c>
      <c r="D17" s="7">
        <f t="shared" si="0"/>
        <v>777.43289093112253</v>
      </c>
      <c r="E17" s="9">
        <f t="shared" si="23"/>
        <v>6147.7537945645208</v>
      </c>
      <c r="F17" s="9">
        <f t="shared" si="7"/>
        <v>7002.5714142247516</v>
      </c>
      <c r="G17" s="52">
        <f t="shared" si="8"/>
        <v>7.8733979212308901E-5</v>
      </c>
      <c r="H17" s="7">
        <f t="shared" si="9"/>
        <v>6925.1866854956434</v>
      </c>
      <c r="I17" s="11">
        <f t="shared" si="18"/>
        <v>77.384728729108247</v>
      </c>
      <c r="J17" s="7">
        <f t="shared" si="10"/>
        <v>854.81761966023078</v>
      </c>
      <c r="K17" s="80">
        <f t="shared" si="1"/>
        <v>9.4439872129936653E-4</v>
      </c>
      <c r="L17" s="9">
        <f t="shared" si="19"/>
        <v>6147.7537945645208</v>
      </c>
      <c r="M17">
        <f t="shared" si="2"/>
        <v>6925.1866854956434</v>
      </c>
      <c r="N17">
        <f t="shared" si="11"/>
        <v>0.99913158335124586</v>
      </c>
      <c r="O17">
        <f t="shared" si="3"/>
        <v>0.98286317423939229</v>
      </c>
      <c r="P17">
        <f t="shared" si="12"/>
        <v>6105.9024163761069</v>
      </c>
      <c r="Q17">
        <f t="shared" si="13"/>
        <v>819.28426911953648</v>
      </c>
      <c r="R17" s="7">
        <f t="shared" si="20"/>
        <v>982785.78951066313</v>
      </c>
      <c r="S17" s="7">
        <f t="shared" si="14"/>
        <v>5737.9035415935532</v>
      </c>
      <c r="T17">
        <f t="shared" si="21"/>
        <v>854.81761966028716</v>
      </c>
      <c r="V17" s="45">
        <f t="shared" si="4"/>
        <v>77.384728729164635</v>
      </c>
      <c r="W17" s="7">
        <f t="shared" si="16"/>
        <v>6592.7211612538404</v>
      </c>
      <c r="X17" s="7">
        <f t="shared" si="22"/>
        <v>6510.2102981832395</v>
      </c>
      <c r="Y17" s="8">
        <f t="shared" si="5"/>
        <v>6838.5409572822973</v>
      </c>
      <c r="Z17" s="53"/>
      <c r="AB17" s="51"/>
      <c r="AD17" s="54" t="s">
        <v>81</v>
      </c>
      <c r="AE17" s="55" t="s">
        <v>82</v>
      </c>
      <c r="AF17" s="2" t="s">
        <v>83</v>
      </c>
      <c r="AG17" s="2" t="s">
        <v>84</v>
      </c>
      <c r="AH17" s="2" t="s">
        <v>85</v>
      </c>
    </row>
    <row r="18" spans="1:39" ht="20.100000000000001" customHeight="1" x14ac:dyDescent="0.25">
      <c r="A18" s="1">
        <v>9</v>
      </c>
      <c r="B18" s="81">
        <f t="shared" si="6"/>
        <v>9.5188214441432883E-4</v>
      </c>
      <c r="C18" s="12">
        <f t="shared" si="17"/>
        <v>982003.55925711372</v>
      </c>
      <c r="D18" s="7">
        <f t="shared" si="0"/>
        <v>782.23025354946276</v>
      </c>
      <c r="E18" s="9">
        <f t="shared" si="23"/>
        <v>6142.4111844416439</v>
      </c>
      <c r="F18" s="9">
        <f t="shared" si="7"/>
        <v>7002.5714142247516</v>
      </c>
      <c r="G18" s="52">
        <f t="shared" si="8"/>
        <v>7.9358140303074939E-5</v>
      </c>
      <c r="H18" s="7">
        <f t="shared" si="9"/>
        <v>6924.6414379911066</v>
      </c>
      <c r="I18" s="11">
        <f t="shared" si="18"/>
        <v>77.929976233644993</v>
      </c>
      <c r="J18" s="7">
        <f t="shared" si="10"/>
        <v>860.16022978310775</v>
      </c>
      <c r="K18" s="80">
        <f t="shared" si="1"/>
        <v>9.5188214441432883E-4</v>
      </c>
      <c r="L18" s="9">
        <f t="shared" si="19"/>
        <v>6142.4111844416439</v>
      </c>
      <c r="M18">
        <f t="shared" si="2"/>
        <v>6924.6414379911066</v>
      </c>
      <c r="N18">
        <f t="shared" si="11"/>
        <v>0.99912539710021819</v>
      </c>
      <c r="O18">
        <f t="shared" si="3"/>
        <v>0.98200355925711369</v>
      </c>
      <c r="P18">
        <f t="shared" si="12"/>
        <v>6106.0724473461714</v>
      </c>
      <c r="Q18">
        <f t="shared" si="13"/>
        <v>818.56899064493518</v>
      </c>
      <c r="R18" s="7">
        <f t="shared" si="20"/>
        <v>981925.62928087998</v>
      </c>
      <c r="S18" s="7">
        <f t="shared" si="14"/>
        <v>5732.9171054788685</v>
      </c>
      <c r="T18">
        <f t="shared" si="21"/>
        <v>860.16022978315596</v>
      </c>
      <c r="U18">
        <f t="shared" ref="U18:U81" si="24">D18+(D18-T18) +S18</f>
        <v>6437.2173827946381</v>
      </c>
      <c r="V18" s="45">
        <f t="shared" si="4"/>
        <v>77.929976233693196</v>
      </c>
      <c r="W18" s="7">
        <f t="shared" si="16"/>
        <v>6593.0773352620245</v>
      </c>
      <c r="X18" s="7">
        <f t="shared" si="22"/>
        <v>6500.058087383698</v>
      </c>
      <c r="Y18" s="8">
        <f t="shared" si="5"/>
        <v>7741.4420680484036</v>
      </c>
      <c r="Z18" s="53" t="s">
        <v>86</v>
      </c>
      <c r="AA18" s="56">
        <f>(AA11-AA12)/AA11/(1/100)</f>
        <v>6.8020000000004188E-2</v>
      </c>
      <c r="AB18" s="56">
        <f>((AB11-AB12)/100)/0.01</f>
        <v>4.5548999999994066E-2</v>
      </c>
      <c r="AC18" s="57">
        <f>((AC11-AC12)/100)/0.01</f>
        <v>2.468600000000265E-2</v>
      </c>
      <c r="AD18">
        <v>0.02</v>
      </c>
      <c r="AE18">
        <f>(AD18/12) / ( 1-(1 + ( AD18/12))^(-$AF$15))</f>
        <v>3.7419513811784051E-3</v>
      </c>
      <c r="AF18">
        <f>$AE$15*(AD18/12) / (1- (1/(1+AD18/12)) ^ $AF$15)</f>
        <v>309089732.54864699</v>
      </c>
      <c r="AG18">
        <f>$AE$15*(AD18/12) *((1+AD18/12) ^ (-$AF$15 +$AJ$15-1) /(1-(1+AD18/12)^(-$AF$15)))</f>
        <v>171421039.99456927</v>
      </c>
      <c r="AH18">
        <f>AG18/AF18</f>
        <v>0.55459959339668352</v>
      </c>
    </row>
    <row r="19" spans="1:39" s="74" customFormat="1" x14ac:dyDescent="0.25">
      <c r="A19" s="70">
        <v>10</v>
      </c>
      <c r="B19" s="81">
        <f t="shared" si="6"/>
        <v>9.5943617034222051E-4</v>
      </c>
      <c r="C19" s="71">
        <f t="shared" si="17"/>
        <v>981138.57255256118</v>
      </c>
      <c r="D19" s="72">
        <f t="shared" si="0"/>
        <v>787.05672831882202</v>
      </c>
      <c r="E19" s="73">
        <f>R18*$D$5/12</f>
        <v>6137.0351830054997</v>
      </c>
      <c r="F19" s="9">
        <f t="shared" si="7"/>
        <v>7002.5714142247516</v>
      </c>
      <c r="G19" s="52">
        <f t="shared" si="8"/>
        <v>7.99881944262523E-5</v>
      </c>
      <c r="H19" s="72">
        <f t="shared" si="9"/>
        <v>6924.0919113243217</v>
      </c>
      <c r="I19" s="11">
        <f t="shared" si="18"/>
        <v>78.479502900429907</v>
      </c>
      <c r="J19" s="7">
        <f t="shared" si="10"/>
        <v>865.53623121925193</v>
      </c>
      <c r="K19" s="80">
        <f t="shared" si="1"/>
        <v>9.5943617034222051E-4</v>
      </c>
      <c r="L19" s="9">
        <f t="shared" si="19"/>
        <v>6137.0351830054997</v>
      </c>
      <c r="M19" s="74">
        <f t="shared" si="2"/>
        <v>6924.0919113243217</v>
      </c>
      <c r="N19" s="74">
        <f t="shared" si="11"/>
        <v>0.99911916133460155</v>
      </c>
      <c r="O19" s="74">
        <f t="shared" si="3"/>
        <v>0.98113857255256121</v>
      </c>
      <c r="P19" s="74">
        <f t="shared" si="12"/>
        <v>6106.2426742948546</v>
      </c>
      <c r="Q19" s="74">
        <f t="shared" si="13"/>
        <v>817.84923702946708</v>
      </c>
      <c r="R19" s="7">
        <f t="shared" si="20"/>
        <v>981060.09304966067</v>
      </c>
      <c r="S19" s="72">
        <f t="shared" si="14"/>
        <v>5727.8995041384669</v>
      </c>
      <c r="T19" s="74">
        <f t="shared" si="21"/>
        <v>865.53623121930286</v>
      </c>
      <c r="U19" s="74">
        <f t="shared" si="24"/>
        <v>6436.4767295568081</v>
      </c>
      <c r="V19" s="75">
        <f t="shared" si="4"/>
        <v>78.479502900480838</v>
      </c>
      <c r="W19" s="72">
        <f t="shared" si="16"/>
        <v>6593.4357353577698</v>
      </c>
      <c r="X19" s="72">
        <f t="shared" si="22"/>
        <v>6489.9238804355637</v>
      </c>
      <c r="Y19" s="76">
        <f t="shared" si="5"/>
        <v>8655.3623121930286</v>
      </c>
      <c r="Z19" s="255" t="s">
        <v>87</v>
      </c>
      <c r="AD19" s="74">
        <v>3.8690000000000002E-2</v>
      </c>
      <c r="AE19" s="74">
        <f>(AD19/12) / ( 1-(1 + ( AD19/12))^(-$AF$15))</f>
        <v>4.7412325904522415E-3</v>
      </c>
      <c r="AF19" s="72">
        <f>$AE$15*(AD19/12) / (1- (1/(1+AD19/12)) ^ $AF$15)</f>
        <v>391631575.09338671</v>
      </c>
      <c r="AG19" s="77">
        <f>$AE$15*(AD19/12) *((1+AD19/12) ^ (-$AF$15 +$AJ$15-1) /(1-(1+AD19/12)^(-$AF$15)))</f>
        <v>125311489.34753756</v>
      </c>
      <c r="AH19" s="74">
        <f>AG19/AF19</f>
        <v>0.3199728962549977</v>
      </c>
    </row>
    <row r="20" spans="1:39" x14ac:dyDescent="0.25">
      <c r="A20" s="1">
        <v>11</v>
      </c>
      <c r="B20" s="81">
        <f t="shared" si="6"/>
        <v>9.6706162847315369E-4</v>
      </c>
      <c r="C20" s="12">
        <f t="shared" si="17"/>
        <v>980268.1805655068</v>
      </c>
      <c r="D20" s="7">
        <f t="shared" si="0"/>
        <v>791.91248415391419</v>
      </c>
      <c r="E20" s="9">
        <f t="shared" si="23"/>
        <v>6131.625581560379</v>
      </c>
      <c r="F20" s="9">
        <f t="shared" si="7"/>
        <v>7002.5714142247516</v>
      </c>
      <c r="G20" s="52">
        <f t="shared" si="8"/>
        <v>8.0624210881623069E-5</v>
      </c>
      <c r="H20" s="7">
        <f t="shared" si="9"/>
        <v>6923.5380657142932</v>
      </c>
      <c r="I20" s="11">
        <f t="shared" si="18"/>
        <v>79.033348510458381</v>
      </c>
      <c r="J20" s="7">
        <f t="shared" si="10"/>
        <v>870.94583266437257</v>
      </c>
      <c r="K20" s="80">
        <f t="shared" si="1"/>
        <v>9.6706162847315369E-4</v>
      </c>
      <c r="L20" s="9">
        <f t="shared" si="19"/>
        <v>6131.625581560379</v>
      </c>
      <c r="M20">
        <f t="shared" si="2"/>
        <v>6923.5380657142932</v>
      </c>
      <c r="N20">
        <f t="shared" si="11"/>
        <v>0.99911287558006212</v>
      </c>
      <c r="O20">
        <f t="shared" si="3"/>
        <v>0.9802681805655068</v>
      </c>
      <c r="P20">
        <f t="shared" si="12"/>
        <v>6106.413085480287</v>
      </c>
      <c r="Q20">
        <f t="shared" si="13"/>
        <v>817.12498023400622</v>
      </c>
      <c r="R20" s="7">
        <f t="shared" si="20"/>
        <v>980189.14721699629</v>
      </c>
      <c r="S20" s="7">
        <f t="shared" si="14"/>
        <v>5722.8505427896871</v>
      </c>
      <c r="T20">
        <f t="shared" si="21"/>
        <v>870.94583266437985</v>
      </c>
      <c r="U20">
        <f t="shared" si="24"/>
        <v>6435.7296784331356</v>
      </c>
      <c r="V20" s="45">
        <f t="shared" si="4"/>
        <v>79.033348510465657</v>
      </c>
      <c r="W20" s="7">
        <f t="shared" si="16"/>
        <v>6593.7963754540669</v>
      </c>
      <c r="X20" s="7">
        <f t="shared" si="22"/>
        <v>6479.8076558082848</v>
      </c>
      <c r="Y20" s="8">
        <f t="shared" si="5"/>
        <v>9580.4041593081784</v>
      </c>
      <c r="Z20" s="255"/>
      <c r="AD20">
        <v>0.04</v>
      </c>
      <c r="AE20">
        <f>(AD20/12) / ( 1-(1 + ( AD20/12))^(-$AF$15))</f>
        <v>4.8161365641220012E-3</v>
      </c>
      <c r="AF20">
        <f>$AE$15*(AD20/12) / (1- (1/(1+AD20/12)) ^ $AF$15)</f>
        <v>397818734.36672676</v>
      </c>
      <c r="AG20" s="58">
        <f>$AE$15*(AD20/12) *(1+AD20/12) ^ (-$AF$15 +$AJ$15-1) /(1-(1+AD20/12)^(-$AF$15))</f>
        <v>122481349.25857808</v>
      </c>
      <c r="AH20">
        <f>AG20/AF20</f>
        <v>0.30788230587871057</v>
      </c>
    </row>
    <row r="21" spans="1:39" x14ac:dyDescent="0.25">
      <c r="A21" s="1">
        <v>12</v>
      </c>
      <c r="B21" s="81">
        <f t="shared" si="6"/>
        <v>9.7475936033697419E-4</v>
      </c>
      <c r="C21" s="12">
        <f t="shared" si="17"/>
        <v>979392.34952618123</v>
      </c>
      <c r="D21" s="7">
        <f t="shared" si="0"/>
        <v>796.79769081500945</v>
      </c>
      <c r="E21" s="9">
        <f t="shared" si="23"/>
        <v>6126.1821701062263</v>
      </c>
      <c r="F21" s="9">
        <f t="shared" si="7"/>
        <v>7002.5714142247516</v>
      </c>
      <c r="G21" s="52">
        <f t="shared" si="8"/>
        <v>8.1266259984592845E-5</v>
      </c>
      <c r="H21" s="7">
        <f t="shared" si="9"/>
        <v>6922.9798609212357</v>
      </c>
      <c r="I21" s="11">
        <f t="shared" si="18"/>
        <v>79.591553303515866</v>
      </c>
      <c r="J21" s="7">
        <f t="shared" si="10"/>
        <v>876.38924411852531</v>
      </c>
      <c r="K21" s="80">
        <f t="shared" si="1"/>
        <v>9.7475936033697419E-4</v>
      </c>
      <c r="L21" s="9">
        <f t="shared" si="19"/>
        <v>6126.1821701062263</v>
      </c>
      <c r="M21">
        <f t="shared" si="2"/>
        <v>6922.9798609212357</v>
      </c>
      <c r="N21">
        <f t="shared" si="11"/>
        <v>0.99910653935658678</v>
      </c>
      <c r="O21">
        <f t="shared" si="3"/>
        <v>0.97939234952618126</v>
      </c>
      <c r="P21">
        <f t="shared" si="12"/>
        <v>6106.5836688781719</v>
      </c>
      <c r="Q21">
        <f t="shared" si="13"/>
        <v>816.39619204306382</v>
      </c>
      <c r="R21" s="7">
        <f t="shared" si="20"/>
        <v>979312.75797287782</v>
      </c>
      <c r="S21" s="7">
        <f t="shared" si="14"/>
        <v>5717.7700254324791</v>
      </c>
      <c r="T21">
        <f t="shared" si="21"/>
        <v>876.38924411847256</v>
      </c>
      <c r="U21">
        <f t="shared" si="24"/>
        <v>6434.9761629440254</v>
      </c>
      <c r="V21" s="45">
        <f t="shared" si="4"/>
        <v>79.591553303463115</v>
      </c>
      <c r="W21" s="7">
        <f t="shared" si="16"/>
        <v>6594.1592695509516</v>
      </c>
      <c r="X21" s="7">
        <f t="shared" si="22"/>
        <v>6469.7093920409106</v>
      </c>
      <c r="Y21" s="8">
        <f t="shared" si="5"/>
        <v>10516.670929421671</v>
      </c>
      <c r="Z21" s="255" t="s">
        <v>88</v>
      </c>
      <c r="AA21" s="59">
        <f>((AA11-AA12) /100) /( 1/100)</f>
        <v>6.8020000000004188E-2</v>
      </c>
      <c r="AB21" s="60">
        <f>((AB11-AB12) /100) /( 1/100)</f>
        <v>4.5548999999994066E-2</v>
      </c>
      <c r="AC21" s="60">
        <f>((AC11-AC12) /100) /( 1/100)</f>
        <v>2.468600000000265E-2</v>
      </c>
      <c r="AD21">
        <v>0.05</v>
      </c>
      <c r="AE21">
        <f>(AD21/12) / ( 1-(1 + ( AD21/12))^(-$AF$15))</f>
        <v>5.4076096538155389E-3</v>
      </c>
      <c r="AF21">
        <f>$AE$15*(AD21/12) / (1- (1/(1+AD21/12)) ^ $AF$15)</f>
        <v>446675130.53014064</v>
      </c>
      <c r="AG21" s="58">
        <f>$AE$15*(AD21/12) *(1+AD21/12) ^ (-$AF$15 +$AJ$15-1) /(1-(1+AD21/12)^(-$AF$15))</f>
        <v>102503399.14495808</v>
      </c>
      <c r="AH21">
        <f>AG21/AF21</f>
        <v>0.2294808735451668</v>
      </c>
    </row>
    <row r="22" spans="1:39" x14ac:dyDescent="0.25">
      <c r="A22" s="1">
        <v>13</v>
      </c>
      <c r="B22" s="81">
        <f t="shared" si="6"/>
        <v>9.8253021981853372E-4</v>
      </c>
      <c r="C22" s="12">
        <f t="shared" si="17"/>
        <v>978511.04545396834</v>
      </c>
      <c r="D22" s="7">
        <f t="shared" si="0"/>
        <v>801.71251890950498</v>
      </c>
      <c r="E22" s="9">
        <f t="shared" si="23"/>
        <v>6120.7047373304858</v>
      </c>
      <c r="F22" s="9">
        <f t="shared" si="7"/>
        <v>7002.5714142247516</v>
      </c>
      <c r="G22" s="52">
        <f t="shared" si="8"/>
        <v>8.1914413084191841E-5</v>
      </c>
      <c r="H22" s="7">
        <f t="shared" si="9"/>
        <v>6922.4172562399908</v>
      </c>
      <c r="I22" s="11">
        <f t="shared" si="18"/>
        <v>80.154157984760786</v>
      </c>
      <c r="J22" s="7">
        <f t="shared" si="10"/>
        <v>881.86667689426577</v>
      </c>
      <c r="K22" s="80">
        <f t="shared" si="1"/>
        <v>9.8253021981853372E-4</v>
      </c>
      <c r="L22" s="9">
        <f t="shared" si="19"/>
        <v>6120.7047373304858</v>
      </c>
      <c r="M22">
        <f t="shared" si="2"/>
        <v>6922.4172562399908</v>
      </c>
      <c r="N22">
        <f t="shared" si="11"/>
        <v>0.99910015217839998</v>
      </c>
      <c r="O22">
        <f t="shared" si="3"/>
        <v>0.97851104545396839</v>
      </c>
      <c r="P22">
        <f t="shared" si="12"/>
        <v>6106.7544121763203</v>
      </c>
      <c r="Q22">
        <f t="shared" si="13"/>
        <v>815.66284406367049</v>
      </c>
      <c r="R22" s="7">
        <f t="shared" si="20"/>
        <v>978430.89129598357</v>
      </c>
      <c r="S22" s="7">
        <f t="shared" si="14"/>
        <v>5712.6577548417872</v>
      </c>
      <c r="T22">
        <f t="shared" si="21"/>
        <v>881.86667689424939</v>
      </c>
      <c r="U22">
        <f t="shared" si="24"/>
        <v>6434.2161157665478</v>
      </c>
      <c r="V22" s="45">
        <f t="shared" si="4"/>
        <v>80.154157984744415</v>
      </c>
      <c r="W22" s="7">
        <f t="shared" si="16"/>
        <v>6594.5244317360366</v>
      </c>
      <c r="X22" s="7">
        <f t="shared" si="22"/>
        <v>6459.6290677421221</v>
      </c>
      <c r="Y22" s="8">
        <f t="shared" si="5"/>
        <v>11464.266799625242</v>
      </c>
      <c r="Z22" s="255" t="s">
        <v>89</v>
      </c>
      <c r="AD22">
        <v>0.06</v>
      </c>
      <c r="AE22">
        <f>(AD22/12) / ( 1-(1 + ( AD22/12))^(-$AF$15))</f>
        <v>6.0319878846160123E-3</v>
      </c>
      <c r="AF22">
        <f>$AE$15*(AD22/12) / (1- (1/(1+AD22/12)) ^ $AF$15)</f>
        <v>498249531.34625345</v>
      </c>
      <c r="AG22" s="58">
        <f>$AE$15*(AD22/12) *(1+AD22/12) ^ (-$AF$15 +$AJ$15-1) /(1-(1+AD22/12)^(-$AF$15))</f>
        <v>85243453.684037551</v>
      </c>
      <c r="AH22">
        <f>AG22/AF22</f>
        <v>0.17108586826707617</v>
      </c>
    </row>
    <row r="23" spans="1:39" x14ac:dyDescent="0.25">
      <c r="A23" s="1">
        <v>14</v>
      </c>
      <c r="B23" s="81">
        <f t="shared" si="6"/>
        <v>9.9037507337873532E-4</v>
      </c>
      <c r="C23" s="12">
        <f t="shared" si="17"/>
        <v>977624.23415609018</v>
      </c>
      <c r="D23" s="7">
        <f t="shared" si="0"/>
        <v>806.65713989342566</v>
      </c>
      <c r="E23" s="9">
        <f t="shared" si="23"/>
        <v>6115.1930705998966</v>
      </c>
      <c r="F23" s="9">
        <f t="shared" si="7"/>
        <v>7002.5714142247516</v>
      </c>
      <c r="G23" s="52">
        <f t="shared" si="8"/>
        <v>8.2568742581458116E-5</v>
      </c>
      <c r="H23" s="7">
        <f t="shared" si="9"/>
        <v>6921.8502104933223</v>
      </c>
      <c r="I23" s="11">
        <f t="shared" si="18"/>
        <v>80.721203731429341</v>
      </c>
      <c r="J23" s="7">
        <f t="shared" si="10"/>
        <v>887.37834362485501</v>
      </c>
      <c r="K23" s="80">
        <f t="shared" si="1"/>
        <v>9.9037507337873532E-4</v>
      </c>
      <c r="L23" s="9">
        <f t="shared" si="19"/>
        <v>6115.1930705998966</v>
      </c>
      <c r="M23">
        <f t="shared" si="2"/>
        <v>6921.8502104933223</v>
      </c>
      <c r="N23">
        <f t="shared" si="11"/>
        <v>0.99909371355387544</v>
      </c>
      <c r="O23">
        <f t="shared" si="3"/>
        <v>0.97762423415609023</v>
      </c>
      <c r="P23">
        <f t="shared" si="12"/>
        <v>6106.9253027690875</v>
      </c>
      <c r="Q23">
        <f t="shared" si="13"/>
        <v>814.9249077242348</v>
      </c>
      <c r="R23" s="7">
        <f t="shared" si="20"/>
        <v>977543.51295235869</v>
      </c>
      <c r="S23" s="7">
        <f t="shared" si="14"/>
        <v>5707.513532559904</v>
      </c>
      <c r="T23">
        <f t="shared" si="21"/>
        <v>887.37834362487774</v>
      </c>
      <c r="U23">
        <f t="shared" si="24"/>
        <v>6433.4494687218776</v>
      </c>
      <c r="V23" s="45">
        <f t="shared" si="4"/>
        <v>80.721203731452079</v>
      </c>
      <c r="W23" s="7">
        <f t="shared" si="16"/>
        <v>6594.8918761847817</v>
      </c>
      <c r="X23" s="7">
        <f t="shared" si="22"/>
        <v>6449.5666615900136</v>
      </c>
      <c r="Y23" s="8">
        <f t="shared" si="5"/>
        <v>12423.296810748288</v>
      </c>
      <c r="Z23" s="255"/>
      <c r="AF23" t="s">
        <v>60</v>
      </c>
      <c r="AG23" s="58" t="e">
        <f>AE19*(AD23/12) *(1+AD23/12) ^ (-$AF$15 +$AJ$15-1) /(1-(1+AD23/12)^(-$AF$15))</f>
        <v>#DIV/0!</v>
      </c>
      <c r="AI23" t="s">
        <v>60</v>
      </c>
      <c r="AJ23" t="s">
        <v>90</v>
      </c>
      <c r="AL23" t="s">
        <v>60</v>
      </c>
      <c r="AM23" t="s">
        <v>90</v>
      </c>
    </row>
    <row r="24" spans="1:39" x14ac:dyDescent="0.25">
      <c r="A24" s="1">
        <v>15</v>
      </c>
      <c r="B24" s="81">
        <f t="shared" si="6"/>
        <v>9.9829480027091577E-4</v>
      </c>
      <c r="C24" s="12">
        <f t="shared" si="17"/>
        <v>976731.88122628583</v>
      </c>
      <c r="D24" s="7">
        <f t="shared" si="0"/>
        <v>811.63172607286378</v>
      </c>
      <c r="E24" s="9">
        <f t="shared" si="23"/>
        <v>6109.6469559522411</v>
      </c>
      <c r="F24" s="9">
        <f t="shared" si="7"/>
        <v>7002.5714142247516</v>
      </c>
      <c r="G24" s="52">
        <f t="shared" si="8"/>
        <v>8.3229321948192957E-5</v>
      </c>
      <c r="H24" s="7">
        <f t="shared" si="9"/>
        <v>6921.2786820251049</v>
      </c>
      <c r="I24" s="11">
        <f t="shared" si="18"/>
        <v>81.292732199646707</v>
      </c>
      <c r="J24" s="7">
        <f t="shared" si="10"/>
        <v>892.92445827251049</v>
      </c>
      <c r="K24" s="80">
        <f t="shared" si="1"/>
        <v>9.9829480027091577E-4</v>
      </c>
      <c r="L24" s="9">
        <f t="shared" si="19"/>
        <v>6109.6469559522411</v>
      </c>
      <c r="M24">
        <f t="shared" si="2"/>
        <v>6921.2786820251049</v>
      </c>
      <c r="N24">
        <f t="shared" si="11"/>
        <v>0.99908722298545038</v>
      </c>
      <c r="O24">
        <f t="shared" si="3"/>
        <v>0.97673188122628585</v>
      </c>
      <c r="P24">
        <f t="shared" si="12"/>
        <v>6107.0963277516857</v>
      </c>
      <c r="Q24">
        <f t="shared" si="13"/>
        <v>814.18235427341915</v>
      </c>
      <c r="R24" s="7">
        <f t="shared" si="20"/>
        <v>976650.58849408617</v>
      </c>
      <c r="S24" s="7">
        <f t="shared" si="14"/>
        <v>5702.3371588887594</v>
      </c>
      <c r="T24">
        <f t="shared" si="21"/>
        <v>892.92445827252232</v>
      </c>
      <c r="U24">
        <f t="shared" si="24"/>
        <v>6432.6761527619647</v>
      </c>
      <c r="V24" s="45">
        <f t="shared" si="4"/>
        <v>81.292732199658531</v>
      </c>
      <c r="W24" s="7">
        <f t="shared" si="16"/>
        <v>6595.2616171612817</v>
      </c>
      <c r="X24" s="7">
        <f t="shared" si="22"/>
        <v>6439.5221523323789</v>
      </c>
      <c r="Y24" s="8">
        <f t="shared" si="5"/>
        <v>13393.866874087835</v>
      </c>
      <c r="Z24" s="255"/>
      <c r="AD24" s="61" t="s">
        <v>49</v>
      </c>
      <c r="AE24" s="37">
        <v>100000</v>
      </c>
      <c r="AF24" s="37">
        <f>SUM(AF26:AF36)/AE15</f>
        <v>6.4139582711060346E-8</v>
      </c>
      <c r="AH24">
        <v>100000</v>
      </c>
      <c r="AK24">
        <v>100000</v>
      </c>
    </row>
    <row r="25" spans="1:39" x14ac:dyDescent="0.25">
      <c r="A25" s="1">
        <v>16</v>
      </c>
      <c r="B25" s="81">
        <f t="shared" si="6"/>
        <v>1.0062902927790995E-3</v>
      </c>
      <c r="C25" s="12">
        <f t="shared" si="17"/>
        <v>975833.95204348082</v>
      </c>
      <c r="D25" s="7">
        <f t="shared" si="0"/>
        <v>816.63645060534691</v>
      </c>
      <c r="E25" s="9">
        <f t="shared" si="23"/>
        <v>6104.0661780880391</v>
      </c>
      <c r="F25" s="9">
        <f t="shared" si="7"/>
        <v>7002.5714142247516</v>
      </c>
      <c r="G25" s="52">
        <f t="shared" si="8"/>
        <v>8.3896225746117205E-5</v>
      </c>
      <c r="H25" s="7">
        <f t="shared" si="9"/>
        <v>6920.702628693386</v>
      </c>
      <c r="I25" s="11">
        <f t="shared" si="18"/>
        <v>81.868785531365575</v>
      </c>
      <c r="J25" s="7">
        <f t="shared" si="10"/>
        <v>898.50523613671248</v>
      </c>
      <c r="K25" s="80">
        <f t="shared" si="1"/>
        <v>1.0062902927790995E-3</v>
      </c>
      <c r="L25" s="9">
        <f t="shared" si="19"/>
        <v>6104.0661780880391</v>
      </c>
      <c r="M25">
        <f t="shared" si="2"/>
        <v>6920.702628693386</v>
      </c>
      <c r="N25">
        <f t="shared" si="11"/>
        <v>0.99908067996953509</v>
      </c>
      <c r="O25">
        <f t="shared" si="3"/>
        <v>0.97583395204348078</v>
      </c>
      <c r="P25">
        <f t="shared" si="12"/>
        <v>6107.2674739143949</v>
      </c>
      <c r="Q25">
        <f t="shared" si="13"/>
        <v>813.43515477899109</v>
      </c>
      <c r="R25" s="7">
        <f t="shared" si="20"/>
        <v>975752.08325794945</v>
      </c>
      <c r="S25" s="7">
        <f t="shared" si="14"/>
        <v>5697.1284328821694</v>
      </c>
      <c r="T25">
        <f t="shared" si="21"/>
        <v>898.50523613672704</v>
      </c>
      <c r="U25">
        <f t="shared" si="24"/>
        <v>6431.8960979561361</v>
      </c>
      <c r="V25" s="45">
        <f t="shared" si="4"/>
        <v>81.868785531380126</v>
      </c>
      <c r="W25" s="7">
        <f t="shared" si="16"/>
        <v>6595.6336690188964</v>
      </c>
      <c r="X25">
        <f t="shared" si="22"/>
        <v>6429.4955187868309</v>
      </c>
      <c r="Y25" s="8">
        <f t="shared" si="5"/>
        <v>14376.083778187633</v>
      </c>
      <c r="AD25">
        <v>1</v>
      </c>
      <c r="AE25">
        <v>180</v>
      </c>
      <c r="AF25">
        <f t="shared" ref="AF25:AF36" si="25" xml:space="preserve"> ($AE$24*$AE$26/12)*( 1+($AE$26/12))^(-$AE$25+AD25-1) / (1-(1+($AE$26/12))^(-$AE$25))</f>
        <v>476.84203389103612</v>
      </c>
      <c r="AG25" s="58">
        <f t="shared" ref="AG25:AG36" si="26">$AF$18-AF25</f>
        <v>309089255.70661312</v>
      </c>
      <c r="AH25">
        <v>180</v>
      </c>
      <c r="AK25">
        <v>180</v>
      </c>
    </row>
    <row r="26" spans="1:39" x14ac:dyDescent="0.25">
      <c r="A26" s="1">
        <v>17</v>
      </c>
      <c r="B26" s="81">
        <f t="shared" si="6"/>
        <v>1.0143624564441511E-3</v>
      </c>
      <c r="C26" s="12">
        <f t="shared" si="17"/>
        <v>974930.41177044832</v>
      </c>
      <c r="D26" s="7">
        <f t="shared" si="0"/>
        <v>821.67148750114302</v>
      </c>
      <c r="E26" s="9">
        <f t="shared" si="23"/>
        <v>6098.4505203621839</v>
      </c>
      <c r="F26" s="9">
        <f t="shared" si="7"/>
        <v>7002.5714142247516</v>
      </c>
      <c r="G26" s="52">
        <f t="shared" si="8"/>
        <v>8.4569529646427542E-5</v>
      </c>
      <c r="H26" s="7">
        <f t="shared" si="9"/>
        <v>6920.1220078633269</v>
      </c>
      <c r="I26" s="11">
        <f t="shared" si="18"/>
        <v>82.449406361424735</v>
      </c>
      <c r="J26" s="7">
        <f t="shared" ref="J26:J89" si="27">F26-L26</f>
        <v>904.12089386256775</v>
      </c>
      <c r="K26" s="80">
        <f t="shared" si="1"/>
        <v>1.0143624564441511E-3</v>
      </c>
      <c r="L26" s="9">
        <f t="shared" si="19"/>
        <v>6098.4505203621839</v>
      </c>
      <c r="M26">
        <f t="shared" si="2"/>
        <v>6920.1220078633269</v>
      </c>
      <c r="N26">
        <f t="shared" si="11"/>
        <v>0.99907408399642128</v>
      </c>
      <c r="O26">
        <f t="shared" si="3"/>
        <v>0.97493041177044837</v>
      </c>
      <c r="P26">
        <f t="shared" si="12"/>
        <v>6107.4387277366641</v>
      </c>
      <c r="Q26">
        <f t="shared" si="13"/>
        <v>812.68328012666279</v>
      </c>
      <c r="R26" s="7">
        <f t="shared" si="20"/>
        <v>974847.96236408688</v>
      </c>
      <c r="S26" s="7">
        <f t="shared" si="14"/>
        <v>5691.8871523380385</v>
      </c>
      <c r="T26">
        <f t="shared" si="21"/>
        <v>904.12089386256412</v>
      </c>
      <c r="U26">
        <f t="shared" si="24"/>
        <v>6431.1092334777604</v>
      </c>
      <c r="V26" s="45">
        <f t="shared" si="4"/>
        <v>82.449406361421097</v>
      </c>
      <c r="W26">
        <f t="shared" si="16"/>
        <v>6596.0080462006026</v>
      </c>
      <c r="X26">
        <f t="shared" si="22"/>
        <v>6419.4867398406577</v>
      </c>
      <c r="Y26" s="8">
        <f t="shared" si="5"/>
        <v>15370.05519566359</v>
      </c>
      <c r="AD26">
        <v>2</v>
      </c>
      <c r="AE26" s="61">
        <v>0.02</v>
      </c>
      <c r="AF26">
        <f t="shared" si="25"/>
        <v>477.63677061418792</v>
      </c>
      <c r="AG26" s="58">
        <f t="shared" si="26"/>
        <v>309089254.91187638</v>
      </c>
      <c r="AH26" s="62">
        <v>0.04</v>
      </c>
      <c r="AK26">
        <v>0.06</v>
      </c>
    </row>
    <row r="27" spans="1:39" x14ac:dyDescent="0.25">
      <c r="A27" s="1">
        <v>18</v>
      </c>
      <c r="B27" s="81">
        <f t="shared" si="6"/>
        <v>1.0225122103048045E-3</v>
      </c>
      <c r="C27" s="12">
        <f t="shared" si="17"/>
        <v>974021.22535246238</v>
      </c>
      <c r="D27" s="7">
        <f t="shared" si="0"/>
        <v>826.73701162448378</v>
      </c>
      <c r="E27" s="9">
        <f t="shared" si="23"/>
        <v>6092.7997647755428</v>
      </c>
      <c r="F27" s="9">
        <f t="shared" si="7"/>
        <v>7002.5714142247516</v>
      </c>
      <c r="G27" s="52">
        <f t="shared" si="8"/>
        <v>8.5249310449757207E-5</v>
      </c>
      <c r="H27" s="7">
        <f t="shared" si="9"/>
        <v>6919.5367764000266</v>
      </c>
      <c r="I27" s="11">
        <f t="shared" si="18"/>
        <v>83.034637824724996</v>
      </c>
      <c r="J27" s="7">
        <f t="shared" si="27"/>
        <v>909.77164944920878</v>
      </c>
      <c r="K27" s="80">
        <f t="shared" si="1"/>
        <v>1.0225122103048045E-3</v>
      </c>
      <c r="L27" s="9">
        <f t="shared" si="19"/>
        <v>6092.7997647755428</v>
      </c>
      <c r="M27">
        <f t="shared" si="2"/>
        <v>6919.5367764000266</v>
      </c>
      <c r="N27">
        <f t="shared" si="11"/>
        <v>0.9990674345501902</v>
      </c>
      <c r="O27">
        <f t="shared" si="3"/>
        <v>0.97402122535246238</v>
      </c>
      <c r="P27">
        <f t="shared" si="12"/>
        <v>6107.6100753810788</v>
      </c>
      <c r="Q27">
        <f t="shared" si="13"/>
        <v>811.92670101894782</v>
      </c>
      <c r="R27" s="7">
        <f t="shared" si="20"/>
        <v>973938.19071463763</v>
      </c>
      <c r="S27" s="7">
        <f t="shared" si="14"/>
        <v>5686.6131137905068</v>
      </c>
      <c r="T27">
        <f t="shared" si="21"/>
        <v>909.7716494492488</v>
      </c>
      <c r="U27">
        <f t="shared" si="24"/>
        <v>6430.3154875902255</v>
      </c>
      <c r="V27" s="45">
        <f t="shared" si="4"/>
        <v>83.034637824765014</v>
      </c>
      <c r="W27">
        <f t="shared" si="16"/>
        <v>6596.3847632397556</v>
      </c>
      <c r="X27">
        <f t="shared" si="22"/>
        <v>6409.4957944510652</v>
      </c>
      <c r="Y27" s="8">
        <f t="shared" si="5"/>
        <v>16375.889690086478</v>
      </c>
      <c r="AD27">
        <v>3</v>
      </c>
      <c r="AF27">
        <f t="shared" si="25"/>
        <v>478.43283189854492</v>
      </c>
      <c r="AG27" s="58">
        <f t="shared" si="26"/>
        <v>309089254.1158151</v>
      </c>
    </row>
    <row r="28" spans="1:39" x14ac:dyDescent="0.25">
      <c r="A28" s="1">
        <v>19</v>
      </c>
      <c r="B28" s="81">
        <f t="shared" si="6"/>
        <v>1.0307404871431336E-3</v>
      </c>
      <c r="C28" s="12">
        <f t="shared" si="17"/>
        <v>973106.35751594289</v>
      </c>
      <c r="D28" s="7">
        <f t="shared" si="0"/>
        <v>831.83319869472143</v>
      </c>
      <c r="E28" s="9">
        <f t="shared" si="23"/>
        <v>6087.113691966485</v>
      </c>
      <c r="F28" s="9">
        <f t="shared" si="7"/>
        <v>7002.5714142247516</v>
      </c>
      <c r="G28" s="52">
        <f t="shared" si="8"/>
        <v>8.5935646106571751E-5</v>
      </c>
      <c r="H28" s="7">
        <f t="shared" si="9"/>
        <v>6918.9468906612065</v>
      </c>
      <c r="I28" s="11">
        <f t="shared" si="18"/>
        <v>83.624523563545154</v>
      </c>
      <c r="J28" s="7">
        <f t="shared" si="27"/>
        <v>915.45772225826659</v>
      </c>
      <c r="K28" s="80">
        <f t="shared" si="1"/>
        <v>1.0307404871431336E-3</v>
      </c>
      <c r="L28" s="9">
        <f t="shared" si="19"/>
        <v>6087.113691966485</v>
      </c>
      <c r="M28">
        <f t="shared" si="2"/>
        <v>6918.9468906612065</v>
      </c>
      <c r="N28">
        <f t="shared" si="11"/>
        <v>0.99906073110861782</v>
      </c>
      <c r="O28">
        <f t="shared" si="3"/>
        <v>0.97310635751594288</v>
      </c>
      <c r="P28">
        <f t="shared" si="12"/>
        <v>6107.7815026872258</v>
      </c>
      <c r="Q28">
        <f t="shared" si="13"/>
        <v>811.16538797398061</v>
      </c>
      <c r="R28" s="7">
        <f t="shared" si="20"/>
        <v>973022.73299237934</v>
      </c>
      <c r="S28" s="7">
        <f t="shared" si="14"/>
        <v>5681.3061125020531</v>
      </c>
      <c r="T28">
        <f t="shared" si="21"/>
        <v>915.45772225828841</v>
      </c>
      <c r="U28">
        <f t="shared" si="24"/>
        <v>6429.5147876332076</v>
      </c>
      <c r="V28" s="45">
        <f t="shared" si="4"/>
        <v>83.624523563566981</v>
      </c>
      <c r="W28">
        <f t="shared" si="16"/>
        <v>6596.7638347603415</v>
      </c>
      <c r="X28">
        <f t="shared" si="22"/>
        <v>6399.5226616449299</v>
      </c>
      <c r="Y28" s="8">
        <f t="shared" si="5"/>
        <v>17393.69672290748</v>
      </c>
      <c r="AD28">
        <v>4</v>
      </c>
      <c r="AF28">
        <f t="shared" si="25"/>
        <v>479.23021995170916</v>
      </c>
      <c r="AG28" s="58">
        <f t="shared" si="26"/>
        <v>309089253.31842703</v>
      </c>
    </row>
    <row r="29" spans="1:39" x14ac:dyDescent="0.25">
      <c r="A29" s="1">
        <v>20</v>
      </c>
      <c r="B29" s="81">
        <f t="shared" si="6"/>
        <v>1.039048233724138E-3</v>
      </c>
      <c r="C29" s="12">
        <f t="shared" si="17"/>
        <v>972185.77276709198</v>
      </c>
      <c r="D29" s="7">
        <f t="shared" si="0"/>
        <v>836.96022528740923</v>
      </c>
      <c r="E29" s="9">
        <f t="shared" si="23"/>
        <v>6081.3920812023707</v>
      </c>
      <c r="F29" s="9">
        <f t="shared" si="7"/>
        <v>7002.5714142247516</v>
      </c>
      <c r="G29" s="52">
        <f t="shared" si="8"/>
        <v>8.6628615737980105E-5</v>
      </c>
      <c r="H29" s="7">
        <f t="shared" si="9"/>
        <v>6918.3523064897799</v>
      </c>
      <c r="I29" s="11">
        <f t="shared" si="18"/>
        <v>84.219107734971658</v>
      </c>
      <c r="J29" s="7">
        <f t="shared" si="27"/>
        <v>921.17933302238089</v>
      </c>
      <c r="K29" s="80">
        <f t="shared" si="1"/>
        <v>1.039048233724138E-3</v>
      </c>
      <c r="L29" s="9">
        <f t="shared" si="19"/>
        <v>6081.3920812023707</v>
      </c>
      <c r="M29">
        <f t="shared" si="2"/>
        <v>6918.3523064897799</v>
      </c>
      <c r="N29">
        <f t="shared" si="11"/>
        <v>0.99905397314307876</v>
      </c>
      <c r="O29">
        <f t="shared" si="3"/>
        <v>0.97218577276709195</v>
      </c>
      <c r="P29">
        <f t="shared" si="12"/>
        <v>6107.9529951654331</v>
      </c>
      <c r="Q29">
        <f t="shared" si="13"/>
        <v>810.39931132434685</v>
      </c>
      <c r="R29" s="7">
        <f t="shared" si="20"/>
        <v>972101.55365935701</v>
      </c>
      <c r="S29" s="7">
        <f t="shared" si="14"/>
        <v>5675.9659424555466</v>
      </c>
      <c r="T29">
        <f t="shared" si="21"/>
        <v>921.17933302232996</v>
      </c>
      <c r="U29">
        <f t="shared" si="24"/>
        <v>6428.7070600080351</v>
      </c>
      <c r="V29" s="45">
        <f t="shared" si="4"/>
        <v>84.219107734920726</v>
      </c>
      <c r="W29">
        <f t="shared" si="16"/>
        <v>6597.1452754778766</v>
      </c>
      <c r="X29">
        <f t="shared" si="22"/>
        <v>6389.5673205191761</v>
      </c>
      <c r="Y29" s="8">
        <f t="shared" si="5"/>
        <v>18423.586660446599</v>
      </c>
      <c r="AD29">
        <v>5</v>
      </c>
      <c r="AF29">
        <f t="shared" si="25"/>
        <v>480.02893698496206</v>
      </c>
      <c r="AG29" s="58">
        <f t="shared" si="26"/>
        <v>309089252.51971</v>
      </c>
    </row>
    <row r="30" spans="1:39" x14ac:dyDescent="0.25">
      <c r="A30" s="1">
        <v>21</v>
      </c>
      <c r="B30" s="81">
        <f t="shared" si="6"/>
        <v>1.0474364110650836E-3</v>
      </c>
      <c r="C30" s="12">
        <f t="shared" si="17"/>
        <v>971259.43539052177</v>
      </c>
      <c r="D30" s="7">
        <f t="shared" si="0"/>
        <v>842.11826883530011</v>
      </c>
      <c r="E30" s="9">
        <f t="shared" si="23"/>
        <v>6075.6347103709813</v>
      </c>
      <c r="F30" s="9">
        <f t="shared" si="7"/>
        <v>7002.5714142247516</v>
      </c>
      <c r="G30" s="52">
        <f t="shared" si="8"/>
        <v>8.7328299656997974E-5</v>
      </c>
      <c r="H30" s="7">
        <f t="shared" si="9"/>
        <v>6917.7529792062815</v>
      </c>
      <c r="I30" s="11">
        <f t="shared" si="18"/>
        <v>84.818435018470154</v>
      </c>
      <c r="J30" s="7">
        <f t="shared" si="27"/>
        <v>926.93670385377027</v>
      </c>
      <c r="K30" s="80">
        <f t="shared" si="1"/>
        <v>1.0474364110650836E-3</v>
      </c>
      <c r="L30" s="9">
        <f t="shared" si="19"/>
        <v>6075.6347103709813</v>
      </c>
      <c r="M30">
        <f t="shared" si="2"/>
        <v>6917.7529792062815</v>
      </c>
      <c r="N30">
        <f t="shared" si="11"/>
        <v>0.99904716011844774</v>
      </c>
      <c r="O30">
        <f t="shared" si="3"/>
        <v>0.97125943539052173</v>
      </c>
      <c r="P30">
        <f t="shared" si="12"/>
        <v>6108.1245379903821</v>
      </c>
      <c r="Q30">
        <f t="shared" si="13"/>
        <v>809.62844121589933</v>
      </c>
      <c r="R30" s="7">
        <f t="shared" si="20"/>
        <v>971174.61695550324</v>
      </c>
      <c r="S30" s="7">
        <f t="shared" si="14"/>
        <v>5670.5923963462492</v>
      </c>
      <c r="T30">
        <f t="shared" si="21"/>
        <v>926.93670385377482</v>
      </c>
      <c r="U30">
        <f t="shared" si="24"/>
        <v>6427.8922301630746</v>
      </c>
      <c r="V30" s="45">
        <f t="shared" si="4"/>
        <v>84.818435018474702</v>
      </c>
      <c r="W30">
        <f t="shared" si="16"/>
        <v>6597.529100200024</v>
      </c>
      <c r="X30">
        <f t="shared" si="22"/>
        <v>6379.6297502408715</v>
      </c>
      <c r="Y30" s="8">
        <f t="shared" si="5"/>
        <v>19465.670780929271</v>
      </c>
      <c r="AD30">
        <v>6</v>
      </c>
      <c r="AF30">
        <f t="shared" si="25"/>
        <v>480.82898521327036</v>
      </c>
      <c r="AG30" s="58">
        <f t="shared" si="26"/>
        <v>309089251.71966177</v>
      </c>
    </row>
    <row r="31" spans="1:39" x14ac:dyDescent="0.25">
      <c r="A31" s="1">
        <v>22</v>
      </c>
      <c r="B31" s="81">
        <f t="shared" si="6"/>
        <v>1.0559059946771976E-3</v>
      </c>
      <c r="C31" s="12">
        <f t="shared" si="17"/>
        <v>970327.30944787397</v>
      </c>
      <c r="D31" s="7">
        <f t="shared" si="0"/>
        <v>847.30750762926527</v>
      </c>
      <c r="E31" s="9">
        <f t="shared" si="23"/>
        <v>6069.8413559718947</v>
      </c>
      <c r="F31" s="9">
        <f t="shared" si="7"/>
        <v>7002.5714142247516</v>
      </c>
      <c r="G31" s="52">
        <f t="shared" si="8"/>
        <v>8.8034779390263609E-5</v>
      </c>
      <c r="H31" s="7">
        <f t="shared" si="9"/>
        <v>6917.14886360116</v>
      </c>
      <c r="I31" s="11">
        <f t="shared" si="18"/>
        <v>85.422550623591633</v>
      </c>
      <c r="J31" s="7">
        <f t="shared" si="27"/>
        <v>932.73005825285691</v>
      </c>
      <c r="K31" s="80">
        <f t="shared" si="1"/>
        <v>1.0559059946771976E-3</v>
      </c>
      <c r="L31" s="9">
        <f t="shared" si="19"/>
        <v>6069.8413559718947</v>
      </c>
      <c r="M31">
        <f t="shared" si="2"/>
        <v>6917.14886360116</v>
      </c>
      <c r="N31">
        <f t="shared" si="11"/>
        <v>0.99904029149300055</v>
      </c>
      <c r="O31">
        <f t="shared" si="3"/>
        <v>0.97032730944787393</v>
      </c>
      <c r="P31">
        <f t="shared" si="12"/>
        <v>6108.2961159945917</v>
      </c>
      <c r="Q31">
        <f t="shared" si="13"/>
        <v>808.8527476065683</v>
      </c>
      <c r="R31" s="7">
        <f t="shared" si="20"/>
        <v>970241.88689725043</v>
      </c>
      <c r="S31" s="7">
        <f t="shared" si="14"/>
        <v>5665.1852655737694</v>
      </c>
      <c r="T31">
        <f t="shared" si="21"/>
        <v>932.73005825281143</v>
      </c>
      <c r="U31">
        <f t="shared" si="24"/>
        <v>6427.0702225794885</v>
      </c>
      <c r="V31" s="45">
        <f t="shared" si="4"/>
        <v>85.422550623546158</v>
      </c>
      <c r="W31">
        <f t="shared" si="16"/>
        <v>6597.9153238265808</v>
      </c>
      <c r="X31">
        <f t="shared" si="22"/>
        <v>6369.7099300467071</v>
      </c>
      <c r="Y31" s="8">
        <f t="shared" si="5"/>
        <v>20520.061281561852</v>
      </c>
      <c r="AD31">
        <v>7</v>
      </c>
      <c r="AF31">
        <f t="shared" si="25"/>
        <v>481.63036685529255</v>
      </c>
      <c r="AG31" s="58">
        <f t="shared" si="26"/>
        <v>309089250.91828012</v>
      </c>
    </row>
    <row r="32" spans="1:39" x14ac:dyDescent="0.25">
      <c r="A32" s="1">
        <v>23</v>
      </c>
      <c r="B32" s="81">
        <f t="shared" si="6"/>
        <v>1.0644579748434468E-3</v>
      </c>
      <c r="C32" s="12">
        <f t="shared" si="17"/>
        <v>969389.3587764313</v>
      </c>
      <c r="D32" s="7">
        <f t="shared" si="0"/>
        <v>852.52812081912816</v>
      </c>
      <c r="E32" s="9">
        <f t="shared" si="23"/>
        <v>6064.0117931078157</v>
      </c>
      <c r="F32" s="9">
        <f t="shared" si="7"/>
        <v>7002.5714142247516</v>
      </c>
      <c r="G32" s="52">
        <f t="shared" si="8"/>
        <v>8.8748137700208683E-5</v>
      </c>
      <c r="H32" s="7">
        <f t="shared" si="9"/>
        <v>6916.5399139269439</v>
      </c>
      <c r="I32" s="11">
        <f t="shared" si="18"/>
        <v>86.031500297807725</v>
      </c>
      <c r="J32" s="7">
        <f t="shared" si="27"/>
        <v>938.55962111693589</v>
      </c>
      <c r="K32" s="80">
        <f t="shared" si="1"/>
        <v>1.0644579748434468E-3</v>
      </c>
      <c r="L32" s="9">
        <f t="shared" si="19"/>
        <v>6064.0117931078157</v>
      </c>
      <c r="M32">
        <f t="shared" si="2"/>
        <v>6916.5399139269439</v>
      </c>
      <c r="N32">
        <f t="shared" si="11"/>
        <v>0.99903336671831244</v>
      </c>
      <c r="O32">
        <f t="shared" si="3"/>
        <v>0.96938935877643129</v>
      </c>
      <c r="P32">
        <f t="shared" si="12"/>
        <v>6108.4677136617793</v>
      </c>
      <c r="Q32">
        <f t="shared" si="13"/>
        <v>808.07220026516461</v>
      </c>
      <c r="R32" s="7">
        <f t="shared" si="20"/>
        <v>969303.32727613347</v>
      </c>
      <c r="S32" s="7">
        <f t="shared" si="14"/>
        <v>5659.7443402339613</v>
      </c>
      <c r="T32">
        <f t="shared" si="21"/>
        <v>938.55962111696135</v>
      </c>
      <c r="U32">
        <f t="shared" si="24"/>
        <v>6426.2409607552563</v>
      </c>
      <c r="V32" s="45">
        <f t="shared" si="4"/>
        <v>86.03150029783319</v>
      </c>
      <c r="W32">
        <f t="shared" si="16"/>
        <v>6598.3039613509227</v>
      </c>
      <c r="X32">
        <f t="shared" si="22"/>
        <v>6359.8078392439074</v>
      </c>
      <c r="Y32" s="8">
        <f t="shared" si="5"/>
        <v>21586.871285690111</v>
      </c>
      <c r="AD32">
        <v>8</v>
      </c>
      <c r="AF32">
        <f t="shared" si="25"/>
        <v>482.4330841333848</v>
      </c>
      <c r="AG32" s="58">
        <f t="shared" si="26"/>
        <v>309089250.11556286</v>
      </c>
    </row>
    <row r="33" spans="1:37" x14ac:dyDescent="0.25">
      <c r="A33" s="1">
        <v>24</v>
      </c>
      <c r="B33" s="81">
        <f t="shared" si="6"/>
        <v>1.073093356879995E-3</v>
      </c>
      <c r="C33" s="12">
        <f t="shared" si="17"/>
        <v>968445.54698771902</v>
      </c>
      <c r="D33" s="7">
        <f t="shared" si="0"/>
        <v>857.78028841442028</v>
      </c>
      <c r="E33" s="9">
        <f t="shared" si="23"/>
        <v>6058.1457954758334</v>
      </c>
      <c r="F33" s="9">
        <f t="shared" si="7"/>
        <v>7002.5714142247516</v>
      </c>
      <c r="G33" s="52">
        <f t="shared" si="8"/>
        <v>8.9468458607716274E-5</v>
      </c>
      <c r="H33" s="7">
        <f t="shared" si="9"/>
        <v>6915.9260838902537</v>
      </c>
      <c r="I33" s="11">
        <f t="shared" si="18"/>
        <v>86.645330334497885</v>
      </c>
      <c r="J33" s="7">
        <f t="shared" si="27"/>
        <v>944.42561874891817</v>
      </c>
      <c r="K33" s="80">
        <f t="shared" si="1"/>
        <v>1.073093356879995E-3</v>
      </c>
      <c r="L33" s="9">
        <f t="shared" si="19"/>
        <v>6058.1457954758334</v>
      </c>
      <c r="M33">
        <f t="shared" si="2"/>
        <v>6915.9260838902537</v>
      </c>
      <c r="N33">
        <f t="shared" si="11"/>
        <v>0.99902638523915344</v>
      </c>
      <c r="O33">
        <f t="shared" si="3"/>
        <v>0.96844554698771901</v>
      </c>
      <c r="P33">
        <f t="shared" si="12"/>
        <v>6108.63931512009</v>
      </c>
      <c r="Q33">
        <f t="shared" si="13"/>
        <v>807.28676877016369</v>
      </c>
      <c r="R33" s="7">
        <f t="shared" si="20"/>
        <v>968358.90165738459</v>
      </c>
      <c r="S33" s="7">
        <f t="shared" si="14"/>
        <v>5654.2694091107787</v>
      </c>
      <c r="T33">
        <f t="shared" si="21"/>
        <v>944.42561874887906</v>
      </c>
      <c r="U33">
        <f t="shared" si="24"/>
        <v>6425.4043671907402</v>
      </c>
      <c r="V33" s="45">
        <f t="shared" si="4"/>
        <v>86.645330334458777</v>
      </c>
      <c r="W33">
        <f t="shared" si="16"/>
        <v>6598.6950278596578</v>
      </c>
      <c r="X33">
        <f t="shared" si="22"/>
        <v>6349.9234572093692</v>
      </c>
      <c r="Y33" s="8">
        <f t="shared" si="5"/>
        <v>22666.214849973097</v>
      </c>
      <c r="AD33">
        <v>9</v>
      </c>
      <c r="AF33">
        <f t="shared" si="25"/>
        <v>483.23713927360711</v>
      </c>
      <c r="AG33" s="58">
        <f t="shared" si="26"/>
        <v>309089249.3115077</v>
      </c>
    </row>
    <row r="34" spans="1:37" x14ac:dyDescent="0.25">
      <c r="A34" s="1">
        <v>25</v>
      </c>
      <c r="B34" s="81">
        <f t="shared" si="6"/>
        <v>1.0818131614178661E-3</v>
      </c>
      <c r="C34" s="12">
        <f t="shared" si="17"/>
        <v>967495.83746609953</v>
      </c>
      <c r="D34" s="7">
        <f t="shared" si="0"/>
        <v>863.06419128503148</v>
      </c>
      <c r="E34" s="9">
        <f t="shared" si="23"/>
        <v>6052.2431353586535</v>
      </c>
      <c r="F34" s="9">
        <f t="shared" si="7"/>
        <v>7002.5714142247516</v>
      </c>
      <c r="G34" s="52">
        <f t="shared" si="8"/>
        <v>9.0195827415251602E-5</v>
      </c>
      <c r="H34" s="7">
        <f t="shared" si="9"/>
        <v>6915.307326643685</v>
      </c>
      <c r="I34" s="11">
        <f t="shared" si="18"/>
        <v>87.264087581066633</v>
      </c>
      <c r="J34" s="7">
        <f t="shared" si="27"/>
        <v>950.32827886609812</v>
      </c>
      <c r="K34" s="80">
        <f t="shared" si="1"/>
        <v>1.0818131614178661E-3</v>
      </c>
      <c r="L34" s="9">
        <f t="shared" si="19"/>
        <v>6052.2431353586535</v>
      </c>
      <c r="M34">
        <f t="shared" si="2"/>
        <v>6915.307326643685</v>
      </c>
      <c r="N34">
        <f t="shared" si="11"/>
        <v>0.99901934649338464</v>
      </c>
      <c r="O34">
        <f t="shared" si="3"/>
        <v>0.96749583746609957</v>
      </c>
      <c r="P34">
        <f t="shared" si="12"/>
        <v>6108.8109041351763</v>
      </c>
      <c r="Q34">
        <f t="shared" si="13"/>
        <v>806.49642250850866</v>
      </c>
      <c r="R34" s="7">
        <f t="shared" si="20"/>
        <v>967408.57337851846</v>
      </c>
      <c r="S34" s="7">
        <f t="shared" si="14"/>
        <v>5648.7602596680772</v>
      </c>
      <c r="T34">
        <f t="shared" si="21"/>
        <v>950.32827886613086</v>
      </c>
      <c r="U34">
        <f t="shared" si="24"/>
        <v>6424.5603633720093</v>
      </c>
      <c r="V34" s="45">
        <f t="shared" si="4"/>
        <v>87.264087581099375</v>
      </c>
      <c r="W34">
        <f t="shared" si="16"/>
        <v>6599.0885385342081</v>
      </c>
      <c r="X34">
        <f t="shared" si="22"/>
        <v>6340.056763390693</v>
      </c>
      <c r="Y34" s="8">
        <f t="shared" si="5"/>
        <v>23758.206971653271</v>
      </c>
      <c r="AD34">
        <v>10</v>
      </c>
      <c r="AF34">
        <f t="shared" si="25"/>
        <v>484.0425345057298</v>
      </c>
      <c r="AG34" s="58">
        <f t="shared" si="26"/>
        <v>309089248.50611246</v>
      </c>
    </row>
    <row r="35" spans="1:37" x14ac:dyDescent="0.25">
      <c r="A35" s="1">
        <v>26</v>
      </c>
      <c r="B35" s="81">
        <f t="shared" si="6"/>
        <v>1.0906184246842754E-3</v>
      </c>
      <c r="C35" s="12">
        <f t="shared" si="17"/>
        <v>966540.19336735667</v>
      </c>
      <c r="D35" s="7">
        <f t="shared" si="0"/>
        <v>868.38001116178657</v>
      </c>
      <c r="E35" s="9">
        <f t="shared" si="23"/>
        <v>6046.3035836157396</v>
      </c>
      <c r="F35" s="9">
        <f t="shared" si="7"/>
        <v>7002.5714142247516</v>
      </c>
      <c r="G35" s="52">
        <f t="shared" si="8"/>
        <v>9.0930330730510604E-5</v>
      </c>
      <c r="H35" s="7">
        <f t="shared" si="9"/>
        <v>6914.6835947775262</v>
      </c>
      <c r="I35" s="11">
        <f t="shared" si="18"/>
        <v>87.887819447225411</v>
      </c>
      <c r="J35" s="7">
        <f t="shared" si="27"/>
        <v>956.26783060901198</v>
      </c>
      <c r="K35" s="80">
        <f t="shared" si="1"/>
        <v>1.0906184246842754E-3</v>
      </c>
      <c r="L35" s="9">
        <f t="shared" si="19"/>
        <v>6046.3035836157396</v>
      </c>
      <c r="M35">
        <f t="shared" si="2"/>
        <v>6914.6835947775262</v>
      </c>
      <c r="N35">
        <f t="shared" si="11"/>
        <v>0.999012249911849</v>
      </c>
      <c r="O35">
        <f t="shared" si="3"/>
        <v>0.96654019336735664</v>
      </c>
      <c r="P35">
        <f t="shared" si="12"/>
        <v>6108.9824641031591</v>
      </c>
      <c r="Q35">
        <f t="shared" si="13"/>
        <v>805.70113067436705</v>
      </c>
      <c r="R35" s="7">
        <f t="shared" si="20"/>
        <v>966452.30554790946</v>
      </c>
      <c r="S35" s="7">
        <f t="shared" si="14"/>
        <v>5643.2166780413581</v>
      </c>
      <c r="T35">
        <f t="shared" si="21"/>
        <v>956.2678306089947</v>
      </c>
      <c r="U35">
        <f t="shared" si="24"/>
        <v>6423.7088697559366</v>
      </c>
      <c r="V35" s="45">
        <f t="shared" si="4"/>
        <v>87.88781944720813</v>
      </c>
      <c r="W35">
        <f t="shared" si="16"/>
        <v>6599.4845086503528</v>
      </c>
      <c r="X35">
        <f t="shared" si="22"/>
        <v>6330.2077373052289</v>
      </c>
      <c r="Y35" s="8">
        <f t="shared" si="5"/>
        <v>24862.963595833862</v>
      </c>
      <c r="AD35">
        <v>11</v>
      </c>
      <c r="AF35">
        <f t="shared" si="25"/>
        <v>484.84927206323943</v>
      </c>
      <c r="AG35" s="58">
        <f t="shared" si="26"/>
        <v>309089247.69937491</v>
      </c>
    </row>
    <row r="36" spans="1:37" x14ac:dyDescent="0.25">
      <c r="A36" s="1">
        <v>27</v>
      </c>
      <c r="B36" s="81">
        <f t="shared" si="6"/>
        <v>1.0995101987852918E-3</v>
      </c>
      <c r="C36" s="12">
        <f t="shared" si="17"/>
        <v>965578.5776172725</v>
      </c>
      <c r="D36" s="7">
        <f t="shared" si="0"/>
        <v>873.7279306369237</v>
      </c>
      <c r="E36" s="9">
        <f t="shared" si="23"/>
        <v>6040.3269096744334</v>
      </c>
      <c r="F36" s="9">
        <f t="shared" si="7"/>
        <v>7002.5714142247516</v>
      </c>
      <c r="G36" s="52">
        <f t="shared" si="8"/>
        <v>9.1672056490548932E-5</v>
      </c>
      <c r="H36" s="7">
        <f t="shared" si="9"/>
        <v>6914.0548403113571</v>
      </c>
      <c r="I36" s="11">
        <f t="shared" si="18"/>
        <v>88.516573913394495</v>
      </c>
      <c r="J36" s="7">
        <f t="shared" si="27"/>
        <v>962.2445045503182</v>
      </c>
      <c r="K36" s="80">
        <f t="shared" si="1"/>
        <v>1.0995101987852918E-3</v>
      </c>
      <c r="L36" s="9">
        <f t="shared" si="19"/>
        <v>6040.3269096744334</v>
      </c>
      <c r="M36">
        <f t="shared" si="2"/>
        <v>6914.0548403113571</v>
      </c>
      <c r="N36">
        <f t="shared" si="11"/>
        <v>0.99900509491826306</v>
      </c>
      <c r="O36">
        <f t="shared" si="3"/>
        <v>0.9655785776172725</v>
      </c>
      <c r="P36">
        <f t="shared" si="12"/>
        <v>6109.1539780434396</v>
      </c>
      <c r="Q36">
        <f t="shared" si="13"/>
        <v>804.90086226791755</v>
      </c>
      <c r="R36" s="7">
        <f t="shared" si="20"/>
        <v>965490.06104335911</v>
      </c>
      <c r="S36" s="7">
        <f t="shared" si="14"/>
        <v>5637.6384490294722</v>
      </c>
      <c r="T36">
        <f t="shared" si="21"/>
        <v>962.24450455035549</v>
      </c>
      <c r="U36">
        <f t="shared" si="24"/>
        <v>6422.8498057529641</v>
      </c>
      <c r="V36" s="45">
        <f t="shared" si="4"/>
        <v>88.516573913431785</v>
      </c>
      <c r="W36">
        <f t="shared" si="16"/>
        <v>6599.8829535798277</v>
      </c>
      <c r="X36">
        <f t="shared" si="22"/>
        <v>6320.3763585411061</v>
      </c>
      <c r="Y36" s="8">
        <f t="shared" si="5"/>
        <v>25980.601622859598</v>
      </c>
      <c r="AD36">
        <v>12</v>
      </c>
      <c r="AF36">
        <f t="shared" si="25"/>
        <v>485.65735418334486</v>
      </c>
      <c r="AG36" s="58">
        <f t="shared" si="26"/>
        <v>309089246.89129281</v>
      </c>
    </row>
    <row r="37" spans="1:37" x14ac:dyDescent="0.25">
      <c r="A37" s="1">
        <v>28</v>
      </c>
      <c r="B37" s="81">
        <f t="shared" si="6"/>
        <v>1.1084895520071525E-3</v>
      </c>
      <c r="C37" s="12">
        <f t="shared" si="17"/>
        <v>964610.95291019464</v>
      </c>
      <c r="D37" s="7">
        <f t="shared" si="0"/>
        <v>879.10813316446365</v>
      </c>
      <c r="E37" s="9">
        <f t="shared" si="23"/>
        <v>6034.3128815209939</v>
      </c>
      <c r="F37" s="9">
        <f t="shared" si="7"/>
        <v>7002.5714142247516</v>
      </c>
      <c r="G37" s="52">
        <f t="shared" si="8"/>
        <v>9.24210939864727E-5</v>
      </c>
      <c r="H37" s="7">
        <f t="shared" si="9"/>
        <v>6913.4210146854575</v>
      </c>
      <c r="I37" s="11">
        <f t="shared" si="18"/>
        <v>89.150399539294085</v>
      </c>
      <c r="J37" s="7">
        <f t="shared" si="27"/>
        <v>968.25853270375774</v>
      </c>
      <c r="K37" s="80">
        <f t="shared" si="1"/>
        <v>1.1084895520071525E-3</v>
      </c>
      <c r="L37" s="9">
        <f t="shared" si="19"/>
        <v>6034.3128815209939</v>
      </c>
      <c r="M37">
        <f t="shared" si="2"/>
        <v>6913.4210146854575</v>
      </c>
      <c r="N37">
        <f t="shared" si="11"/>
        <v>0.99899788092910513</v>
      </c>
      <c r="O37">
        <f t="shared" si="3"/>
        <v>0.96461095291019461</v>
      </c>
      <c r="P37">
        <f t="shared" si="12"/>
        <v>6109.3254285913563</v>
      </c>
      <c r="Q37">
        <f t="shared" si="13"/>
        <v>804.09558609410124</v>
      </c>
      <c r="R37" s="7">
        <f t="shared" si="20"/>
        <v>964521.80251065537</v>
      </c>
      <c r="S37" s="7">
        <f t="shared" si="14"/>
        <v>5632.025356086262</v>
      </c>
      <c r="T37">
        <f t="shared" si="21"/>
        <v>968.25853270373773</v>
      </c>
      <c r="U37">
        <f t="shared" si="24"/>
        <v>6421.9830897114516</v>
      </c>
      <c r="V37" s="45">
        <f t="shared" si="4"/>
        <v>89.150399539274076</v>
      </c>
      <c r="W37">
        <f t="shared" si="16"/>
        <v>6600.2838887899998</v>
      </c>
      <c r="X37">
        <f t="shared" si="22"/>
        <v>6310.5626067563971</v>
      </c>
      <c r="Y37" s="8">
        <f t="shared" si="5"/>
        <v>27111.238915704656</v>
      </c>
      <c r="AE37">
        <v>100000</v>
      </c>
      <c r="AH37">
        <v>100000</v>
      </c>
      <c r="AK37">
        <v>100000</v>
      </c>
    </row>
    <row r="38" spans="1:37" x14ac:dyDescent="0.25">
      <c r="A38" s="1">
        <v>29</v>
      </c>
      <c r="B38" s="81">
        <f t="shared" si="6"/>
        <v>1.1175575691134698E-3</v>
      </c>
      <c r="C38" s="12">
        <f t="shared" si="17"/>
        <v>963637.28170759487</v>
      </c>
      <c r="D38" s="7">
        <f t="shared" si="0"/>
        <v>884.52080306049538</v>
      </c>
      <c r="E38" s="9">
        <f t="shared" si="23"/>
        <v>6028.2612656915953</v>
      </c>
      <c r="F38" s="9">
        <f t="shared" si="7"/>
        <v>7002.5714142247516</v>
      </c>
      <c r="G38" s="52">
        <f t="shared" si="8"/>
        <v>9.3177533888634344E-5</v>
      </c>
      <c r="H38" s="7">
        <f t="shared" si="9"/>
        <v>6912.7820687520907</v>
      </c>
      <c r="I38" s="11">
        <f t="shared" si="18"/>
        <v>89.789345472660898</v>
      </c>
      <c r="J38" s="7">
        <f t="shared" si="27"/>
        <v>974.31014853315628</v>
      </c>
      <c r="K38" s="80">
        <f t="shared" si="1"/>
        <v>1.1175575691134698E-3</v>
      </c>
      <c r="L38" s="9">
        <f t="shared" si="19"/>
        <v>6028.2612656915953</v>
      </c>
      <c r="M38">
        <f t="shared" si="2"/>
        <v>6912.7820687520907</v>
      </c>
      <c r="N38">
        <f t="shared" si="11"/>
        <v>0.9989906073535012</v>
      </c>
      <c r="O38">
        <f t="shared" si="3"/>
        <v>0.96363728170759488</v>
      </c>
      <c r="P38">
        <f t="shared" si="12"/>
        <v>6109.4967979907169</v>
      </c>
      <c r="Q38">
        <f t="shared" si="13"/>
        <v>803.28527076137379</v>
      </c>
      <c r="R38" s="7">
        <f t="shared" si="20"/>
        <v>963547.49236212217</v>
      </c>
      <c r="S38" s="7">
        <f t="shared" si="14"/>
        <v>5626.3771813121566</v>
      </c>
      <c r="T38">
        <f t="shared" si="21"/>
        <v>974.31014853320085</v>
      </c>
      <c r="U38">
        <f t="shared" si="24"/>
        <v>6421.1086388999465</v>
      </c>
      <c r="V38" s="45">
        <f t="shared" si="4"/>
        <v>89.789345472705463</v>
      </c>
      <c r="W38">
        <f t="shared" si="16"/>
        <v>6600.6873298453575</v>
      </c>
      <c r="X38">
        <f t="shared" si="22"/>
        <v>6300.7664616800394</v>
      </c>
      <c r="Y38" s="8">
        <f t="shared" si="5"/>
        <v>28254.994307462825</v>
      </c>
      <c r="AD38">
        <v>1</v>
      </c>
      <c r="AE38">
        <v>360</v>
      </c>
      <c r="AF38">
        <f t="shared" ref="AF38:AF49" si="28" xml:space="preserve"> ($AE$24*$AE$26/12)*( 1+($AE$26/12))^(-$AE$38+AD38-1) / (1-(1+($AE$26/12))^(-$AE$38))</f>
        <v>202.95280602214268</v>
      </c>
      <c r="AH38">
        <v>360</v>
      </c>
      <c r="AK38">
        <v>360</v>
      </c>
    </row>
    <row r="39" spans="1:37" x14ac:dyDescent="0.25">
      <c r="A39" s="1">
        <v>30</v>
      </c>
      <c r="B39" s="81">
        <f t="shared" si="6"/>
        <v>1.1267153516522077E-3</v>
      </c>
      <c r="C39" s="12">
        <f t="shared" si="17"/>
        <v>962657.52623661887</v>
      </c>
      <c r="D39" s="7">
        <f t="shared" si="0"/>
        <v>889.96612550335158</v>
      </c>
      <c r="E39" s="9">
        <f t="shared" si="23"/>
        <v>6022.1718272632634</v>
      </c>
      <c r="F39" s="9">
        <f t="shared" si="7"/>
        <v>7002.5714142247516</v>
      </c>
      <c r="G39" s="52">
        <f t="shared" si="8"/>
        <v>9.394146827239196E-5</v>
      </c>
      <c r="H39" s="7">
        <f t="shared" si="9"/>
        <v>6912.1379527666149</v>
      </c>
      <c r="I39" s="11">
        <f t="shared" si="18"/>
        <v>90.433461458136662</v>
      </c>
      <c r="J39" s="7">
        <f t="shared" si="27"/>
        <v>980.39958696148824</v>
      </c>
      <c r="K39" s="80">
        <f t="shared" si="1"/>
        <v>1.1267153516522077E-3</v>
      </c>
      <c r="L39" s="9">
        <f t="shared" si="19"/>
        <v>6022.1718272632634</v>
      </c>
      <c r="M39">
        <f t="shared" si="2"/>
        <v>6912.1379527666149</v>
      </c>
      <c r="N39">
        <f t="shared" si="11"/>
        <v>0.99898327359310979</v>
      </c>
      <c r="O39">
        <f t="shared" si="3"/>
        <v>0.96265752623661882</v>
      </c>
      <c r="P39">
        <f t="shared" si="12"/>
        <v>6109.6680680861573</v>
      </c>
      <c r="Q39">
        <f t="shared" si="13"/>
        <v>802.46988468045765</v>
      </c>
      <c r="R39" s="7">
        <f t="shared" si="20"/>
        <v>962567.09277516068</v>
      </c>
      <c r="S39" s="7">
        <f t="shared" si="14"/>
        <v>5620.693705445713</v>
      </c>
      <c r="T39">
        <f t="shared" si="21"/>
        <v>980.39958696148824</v>
      </c>
      <c r="U39">
        <f t="shared" si="24"/>
        <v>6420.2263694909279</v>
      </c>
      <c r="V39" s="45">
        <f t="shared" si="4"/>
        <v>90.433461458136662</v>
      </c>
      <c r="W39">
        <f t="shared" si="16"/>
        <v>6601.0932924072013</v>
      </c>
      <c r="X39">
        <f t="shared" si="22"/>
        <v>6290.9879031110213</v>
      </c>
      <c r="Y39" s="8">
        <f t="shared" si="5"/>
        <v>29411.987608844647</v>
      </c>
      <c r="AD39">
        <v>2</v>
      </c>
      <c r="AE39" s="62">
        <v>0.02</v>
      </c>
      <c r="AF39">
        <f t="shared" si="28"/>
        <v>203.29106069884625</v>
      </c>
      <c r="AH39">
        <v>0.04</v>
      </c>
      <c r="AK39">
        <v>0.06</v>
      </c>
    </row>
    <row r="40" spans="1:37" x14ac:dyDescent="0.25">
      <c r="A40" s="1">
        <v>31</v>
      </c>
      <c r="B40" s="81">
        <f t="shared" si="6"/>
        <v>1.1359640182720954E-3</v>
      </c>
      <c r="C40" s="12">
        <f t="shared" si="17"/>
        <v>961671.64848862705</v>
      </c>
      <c r="D40" s="7">
        <f t="shared" si="0"/>
        <v>895.44428653367686</v>
      </c>
      <c r="E40" s="9">
        <f t="shared" si="23"/>
        <v>6016.0443298447535</v>
      </c>
      <c r="F40" s="9">
        <f t="shared" si="7"/>
        <v>7002.5714142247516</v>
      </c>
      <c r="G40" s="52">
        <f t="shared" si="8"/>
        <v>9.4712990644434496E-5</v>
      </c>
      <c r="H40" s="7">
        <f t="shared" si="9"/>
        <v>6911.4886163784304</v>
      </c>
      <c r="I40" s="11">
        <f t="shared" si="18"/>
        <v>91.082797846321228</v>
      </c>
      <c r="J40" s="7">
        <f t="shared" si="27"/>
        <v>986.52708437999809</v>
      </c>
      <c r="K40" s="80">
        <f t="shared" si="1"/>
        <v>1.1359640182720954E-3</v>
      </c>
      <c r="L40" s="9">
        <f t="shared" si="19"/>
        <v>6016.0443298447535</v>
      </c>
      <c r="M40">
        <f t="shared" si="2"/>
        <v>6911.4886163784304</v>
      </c>
      <c r="N40">
        <f t="shared" si="11"/>
        <v>0.99897587904200369</v>
      </c>
      <c r="O40">
        <f t="shared" si="3"/>
        <v>0.96167164848862707</v>
      </c>
      <c r="P40">
        <f t="shared" si="12"/>
        <v>6109.8392203153626</v>
      </c>
      <c r="Q40">
        <f t="shared" si="13"/>
        <v>801.6493960630678</v>
      </c>
      <c r="R40" s="7">
        <f t="shared" si="20"/>
        <v>961580.56569078064</v>
      </c>
      <c r="S40" s="7">
        <f t="shared" si="14"/>
        <v>5614.9747078551045</v>
      </c>
      <c r="T40">
        <f t="shared" si="21"/>
        <v>986.52708438003901</v>
      </c>
      <c r="U40">
        <f t="shared" si="24"/>
        <v>6419.3361965424192</v>
      </c>
      <c r="V40" s="45">
        <f t="shared" si="4"/>
        <v>91.082797846362155</v>
      </c>
      <c r="W40">
        <f t="shared" si="16"/>
        <v>6601.5017922351435</v>
      </c>
      <c r="X40">
        <f t="shared" si="22"/>
        <v>6281.2269109192875</v>
      </c>
      <c r="Y40" s="8">
        <f t="shared" si="5"/>
        <v>30582.339615781209</v>
      </c>
      <c r="AD40">
        <v>3</v>
      </c>
      <c r="AF40">
        <f t="shared" si="28"/>
        <v>203.62987913334439</v>
      </c>
    </row>
    <row r="41" spans="1:37" x14ac:dyDescent="0.25">
      <c r="A41" s="1">
        <v>32</v>
      </c>
      <c r="B41" s="81">
        <f t="shared" si="6"/>
        <v>1.1453047050382636E-3</v>
      </c>
      <c r="C41" s="12">
        <f t="shared" si="17"/>
        <v>960679.61021772621</v>
      </c>
      <c r="D41" s="7">
        <f t="shared" si="0"/>
        <v>900.95547305438868</v>
      </c>
      <c r="E41" s="9">
        <f t="shared" si="23"/>
        <v>6009.878535567379</v>
      </c>
      <c r="F41" s="9">
        <f t="shared" si="7"/>
        <v>7002.5714142247516</v>
      </c>
      <c r="G41" s="52">
        <f t="shared" si="8"/>
        <v>9.5492195969676901E-5</v>
      </c>
      <c r="H41" s="7">
        <f t="shared" si="9"/>
        <v>6910.8340086217677</v>
      </c>
      <c r="I41" s="11">
        <f t="shared" si="18"/>
        <v>91.737405602983927</v>
      </c>
      <c r="J41" s="7">
        <f t="shared" si="27"/>
        <v>992.6928786573726</v>
      </c>
      <c r="K41" s="80">
        <f t="shared" si="1"/>
        <v>1.1453047050382636E-3</v>
      </c>
      <c r="L41" s="9">
        <f t="shared" si="19"/>
        <v>6009.878535567379</v>
      </c>
      <c r="M41">
        <f t="shared" si="2"/>
        <v>6910.8340086217677</v>
      </c>
      <c r="N41">
        <f t="shared" si="11"/>
        <v>0.99896842308654943</v>
      </c>
      <c r="O41">
        <f t="shared" si="3"/>
        <v>0.96067961021772619</v>
      </c>
      <c r="P41">
        <f t="shared" si="12"/>
        <v>6110.0102357011183</v>
      </c>
      <c r="Q41">
        <f t="shared" si="13"/>
        <v>800.82377292064939</v>
      </c>
      <c r="R41" s="7">
        <f t="shared" si="20"/>
        <v>960587.87281212327</v>
      </c>
      <c r="S41" s="7">
        <f t="shared" si="14"/>
        <v>5609.2199665295539</v>
      </c>
      <c r="T41">
        <f t="shared" si="21"/>
        <v>992.69287865736987</v>
      </c>
      <c r="U41">
        <f t="shared" si="24"/>
        <v>6418.4380339809613</v>
      </c>
      <c r="V41" s="45">
        <f t="shared" si="4"/>
        <v>91.737405602981198</v>
      </c>
      <c r="W41">
        <f t="shared" si="16"/>
        <v>6601.9128451869237</v>
      </c>
      <c r="X41">
        <f t="shared" si="22"/>
        <v>6271.4834650450503</v>
      </c>
      <c r="Y41" s="8">
        <f t="shared" si="5"/>
        <v>31766.172117035836</v>
      </c>
      <c r="AD41">
        <v>4</v>
      </c>
      <c r="AF41">
        <f t="shared" si="28"/>
        <v>203.96926226523331</v>
      </c>
    </row>
    <row r="42" spans="1:37" x14ac:dyDescent="0.25">
      <c r="A42" s="1">
        <v>33</v>
      </c>
      <c r="B42" s="81">
        <f t="shared" si="6"/>
        <v>1.154738565765423E-3</v>
      </c>
      <c r="C42" s="12">
        <f t="shared" si="17"/>
        <v>959681.37293929269</v>
      </c>
      <c r="D42" s="7">
        <f t="shared" ref="D42:D73" si="29">H42-E42</f>
        <v>906.4998728305336</v>
      </c>
      <c r="E42" s="9">
        <f t="shared" si="23"/>
        <v>6003.6742050757703</v>
      </c>
      <c r="F42" s="9">
        <f t="shared" si="7"/>
        <v>7002.5714142247516</v>
      </c>
      <c r="G42" s="52">
        <f t="shared" si="8"/>
        <v>9.6279180698751132E-5</v>
      </c>
      <c r="H42" s="7">
        <f t="shared" si="9"/>
        <v>6910.1740779063039</v>
      </c>
      <c r="I42" s="11">
        <f t="shared" si="18"/>
        <v>92.397336318447742</v>
      </c>
      <c r="J42" s="7">
        <f t="shared" si="27"/>
        <v>998.89720914898135</v>
      </c>
      <c r="K42" s="80">
        <f t="shared" ref="K42:K74" si="30">1-(1-G42)^12</f>
        <v>1.154738565765423E-3</v>
      </c>
      <c r="L42" s="9">
        <f t="shared" si="19"/>
        <v>6003.6742050757703</v>
      </c>
      <c r="M42">
        <f t="shared" ref="M42:M73" si="31">L42+D42</f>
        <v>6910.1740779063039</v>
      </c>
      <c r="N42">
        <f t="shared" si="11"/>
        <v>0.99896090510528557</v>
      </c>
      <c r="O42">
        <f t="shared" si="3"/>
        <v>0.95968137293929268</v>
      </c>
      <c r="P42">
        <f t="shared" si="12"/>
        <v>6110.1810948432176</v>
      </c>
      <c r="Q42">
        <f t="shared" si="13"/>
        <v>799.99298306308629</v>
      </c>
      <c r="R42" s="7">
        <f t="shared" si="20"/>
        <v>959588.9756029743</v>
      </c>
      <c r="S42" s="7">
        <f t="shared" si="14"/>
        <v>5603.4292580707197</v>
      </c>
      <c r="T42">
        <f t="shared" si="21"/>
        <v>998.89720914897043</v>
      </c>
      <c r="U42">
        <f t="shared" si="24"/>
        <v>6417.5317945828165</v>
      </c>
      <c r="V42" s="45">
        <f t="shared" si="4"/>
        <v>92.397336318436828</v>
      </c>
      <c r="W42">
        <f t="shared" si="16"/>
        <v>6602.3264672196901</v>
      </c>
      <c r="X42">
        <f t="shared" si="22"/>
        <v>6261.7575454994803</v>
      </c>
      <c r="Y42" s="8">
        <f t="shared" si="5"/>
        <v>32963.607901916024</v>
      </c>
      <c r="AD42">
        <v>5</v>
      </c>
      <c r="AF42">
        <f t="shared" si="28"/>
        <v>204.30921103567536</v>
      </c>
    </row>
    <row r="43" spans="1:37" x14ac:dyDescent="0.25">
      <c r="A43" s="1">
        <v>34</v>
      </c>
      <c r="B43" s="81">
        <f t="shared" si="6"/>
        <v>1.1642667723522626E-3</v>
      </c>
      <c r="C43" s="12">
        <f t="shared" si="17"/>
        <v>958676.8979284853</v>
      </c>
      <c r="D43" s="7">
        <f t="shared" si="29"/>
        <v>912.07767448900722</v>
      </c>
      <c r="E43" s="9">
        <f t="shared" si="23"/>
        <v>5997.4310975185899</v>
      </c>
      <c r="F43" s="9">
        <f t="shared" ref="F43:F75" si="32">L$4</f>
        <v>7002.5714142247516</v>
      </c>
      <c r="G43" s="52">
        <f t="shared" ref="G43:G76" si="33">(J43-D43)/C43</f>
        <v>9.7074042796112817E-5</v>
      </c>
      <c r="H43" s="7">
        <f t="shared" ref="H43:H76" si="34">$D$8*R42/(1-(1/(1+$D$8))^($D$7-A42))</f>
        <v>6909.5087720075971</v>
      </c>
      <c r="I43" s="11">
        <f t="shared" si="18"/>
        <v>93.062642217154462</v>
      </c>
      <c r="J43" s="7">
        <f t="shared" si="27"/>
        <v>1005.1403167061617</v>
      </c>
      <c r="K43" s="80">
        <f t="shared" si="30"/>
        <v>1.1642667723522626E-3</v>
      </c>
      <c r="L43" s="9">
        <f t="shared" si="19"/>
        <v>5997.4310975185899</v>
      </c>
      <c r="M43">
        <f t="shared" si="31"/>
        <v>6909.5087720075971</v>
      </c>
      <c r="N43">
        <f t="shared" si="11"/>
        <v>0.99895332446879648</v>
      </c>
      <c r="O43">
        <f t="shared" si="3"/>
        <v>0.95867689792848532</v>
      </c>
      <c r="P43">
        <f t="shared" si="12"/>
        <v>6110.3517779101758</v>
      </c>
      <c r="Q43">
        <f t="shared" si="13"/>
        <v>799.15699409742138</v>
      </c>
      <c r="R43" s="7">
        <f t="shared" si="20"/>
        <v>958583.83528626815</v>
      </c>
      <c r="S43" s="7">
        <f t="shared" si="14"/>
        <v>5597.6023576840171</v>
      </c>
      <c r="T43">
        <f t="shared" si="21"/>
        <v>1005.1403167061508</v>
      </c>
      <c r="U43">
        <f t="shared" si="24"/>
        <v>6416.6173899558808</v>
      </c>
      <c r="V43" s="45">
        <f t="shared" si="4"/>
        <v>93.062642217143548</v>
      </c>
      <c r="W43">
        <f t="shared" si="16"/>
        <v>6602.7426743901678</v>
      </c>
      <c r="X43">
        <f t="shared" si="22"/>
        <v>6252.0491323643419</v>
      </c>
      <c r="Y43" s="8">
        <f t="shared" si="5"/>
        <v>34174.770768009126</v>
      </c>
      <c r="AD43">
        <v>6</v>
      </c>
      <c r="AF43">
        <f t="shared" si="28"/>
        <v>204.6497263874015</v>
      </c>
    </row>
    <row r="44" spans="1:37" x14ac:dyDescent="0.25">
      <c r="A44" s="1">
        <v>35</v>
      </c>
      <c r="B44" s="81">
        <f t="shared" si="6"/>
        <v>1.1738905151195134E-3</v>
      </c>
      <c r="C44" s="12">
        <f t="shared" si="17"/>
        <v>957666.14621874993</v>
      </c>
      <c r="D44" s="7">
        <f t="shared" si="29"/>
        <v>917.68906751818758</v>
      </c>
      <c r="E44" s="9">
        <f t="shared" si="23"/>
        <v>5991.1489705391759</v>
      </c>
      <c r="F44" s="9">
        <f t="shared" si="32"/>
        <v>7002.5714142247516</v>
      </c>
      <c r="G44" s="52">
        <f t="shared" si="33"/>
        <v>9.7876881768751097E-5</v>
      </c>
      <c r="H44" s="7">
        <f t="shared" si="34"/>
        <v>6908.8380380573635</v>
      </c>
      <c r="I44" s="11">
        <f t="shared" si="18"/>
        <v>93.733376167388087</v>
      </c>
      <c r="J44" s="7">
        <f t="shared" si="27"/>
        <v>1011.4224436855757</v>
      </c>
      <c r="K44" s="80">
        <f t="shared" si="30"/>
        <v>1.1738905151195134E-3</v>
      </c>
      <c r="L44" s="9">
        <f t="shared" si="19"/>
        <v>5991.1489705391759</v>
      </c>
      <c r="M44">
        <f t="shared" si="31"/>
        <v>6908.8380380573635</v>
      </c>
      <c r="N44">
        <f t="shared" si="11"/>
        <v>0.99894568053958599</v>
      </c>
      <c r="O44">
        <f t="shared" si="3"/>
        <v>0.9576661462187499</v>
      </c>
      <c r="P44">
        <f t="shared" si="12"/>
        <v>6110.5222646308166</v>
      </c>
      <c r="Q44">
        <f t="shared" si="13"/>
        <v>798.31577342654691</v>
      </c>
      <c r="R44" s="7">
        <f t="shared" si="20"/>
        <v>957572.41284258256</v>
      </c>
      <c r="S44" s="7">
        <f t="shared" si="14"/>
        <v>5591.7390391698982</v>
      </c>
      <c r="T44">
        <f t="shared" si="21"/>
        <v>1011.4224436855875</v>
      </c>
      <c r="U44">
        <f t="shared" si="24"/>
        <v>6415.6947305206859</v>
      </c>
      <c r="V44" s="45">
        <f t="shared" si="4"/>
        <v>93.733376167399911</v>
      </c>
      <c r="W44">
        <f t="shared" si="16"/>
        <v>6603.1614828554857</v>
      </c>
      <c r="X44">
        <f t="shared" si="22"/>
        <v>6242.3582057922522</v>
      </c>
      <c r="Y44" s="8">
        <f t="shared" si="5"/>
        <v>35399.785528995562</v>
      </c>
      <c r="AD44">
        <v>7</v>
      </c>
      <c r="AF44">
        <f t="shared" si="28"/>
        <v>204.99080926471382</v>
      </c>
    </row>
    <row r="45" spans="1:37" x14ac:dyDescent="0.25">
      <c r="A45" s="1">
        <v>36</v>
      </c>
      <c r="B45" s="81">
        <f t="shared" si="6"/>
        <v>1.1836110031665514E-3</v>
      </c>
      <c r="C45" s="12">
        <f t="shared" si="17"/>
        <v>956649.07860031514</v>
      </c>
      <c r="D45" s="7">
        <f t="shared" si="29"/>
        <v>923.33424226741135</v>
      </c>
      <c r="E45" s="9">
        <f t="shared" si="23"/>
        <v>5984.827580266141</v>
      </c>
      <c r="F45" s="9">
        <f t="shared" si="32"/>
        <v>7002.5714142247516</v>
      </c>
      <c r="G45" s="52">
        <f t="shared" si="33"/>
        <v>9.8687798695558311E-5</v>
      </c>
      <c r="H45" s="7">
        <f t="shared" si="34"/>
        <v>6908.1618225335524</v>
      </c>
      <c r="I45" s="11">
        <f t="shared" si="18"/>
        <v>94.409591691199239</v>
      </c>
      <c r="J45" s="7">
        <f t="shared" si="27"/>
        <v>1017.7438339586106</v>
      </c>
      <c r="K45" s="80">
        <f t="shared" si="30"/>
        <v>1.1836110031665514E-3</v>
      </c>
      <c r="L45" s="9">
        <f t="shared" si="19"/>
        <v>5984.827580266141</v>
      </c>
      <c r="M45">
        <f t="shared" si="31"/>
        <v>6908.1618225335524</v>
      </c>
      <c r="N45">
        <f t="shared" si="11"/>
        <v>0.99893797267194773</v>
      </c>
      <c r="O45">
        <f t="shared" si="3"/>
        <v>0.95664907860031512</v>
      </c>
      <c r="P45">
        <f t="shared" si="12"/>
        <v>6110.6925342856402</v>
      </c>
      <c r="Q45">
        <f t="shared" si="13"/>
        <v>797.46928824791212</v>
      </c>
      <c r="R45" s="7">
        <f t="shared" si="20"/>
        <v>956554.66900862393</v>
      </c>
      <c r="S45" s="7">
        <f t="shared" si="14"/>
        <v>5585.8390749150649</v>
      </c>
      <c r="T45">
        <f t="shared" si="21"/>
        <v>1017.743833958637</v>
      </c>
      <c r="U45">
        <f t="shared" si="24"/>
        <v>6414.7637254912506</v>
      </c>
      <c r="V45" s="45">
        <f t="shared" si="4"/>
        <v>94.409591691225614</v>
      </c>
      <c r="W45">
        <f t="shared" si="16"/>
        <v>6603.5829088737019</v>
      </c>
      <c r="X45">
        <f t="shared" si="22"/>
        <v>6232.6847460066474</v>
      </c>
      <c r="Y45" s="8">
        <f t="shared" si="5"/>
        <v>36638.778022510931</v>
      </c>
      <c r="AD45">
        <v>8</v>
      </c>
      <c r="AF45">
        <f t="shared" si="28"/>
        <v>205.33246061348837</v>
      </c>
    </row>
    <row r="46" spans="1:37" x14ac:dyDescent="0.25">
      <c r="A46" s="1">
        <v>37</v>
      </c>
      <c r="B46" s="81">
        <f t="shared" si="6"/>
        <v>1.1934294647228949E-3</v>
      </c>
      <c r="C46" s="12">
        <f t="shared" si="17"/>
        <v>955625.65561867761</v>
      </c>
      <c r="D46" s="7">
        <f t="shared" si="29"/>
        <v>929.01338994635535</v>
      </c>
      <c r="E46" s="9">
        <f t="shared" si="23"/>
        <v>5978.4666813038993</v>
      </c>
      <c r="F46" s="9">
        <f t="shared" si="32"/>
        <v>7002.5714142247516</v>
      </c>
      <c r="G46" s="52">
        <f t="shared" si="33"/>
        <v>9.9506896257336473E-5</v>
      </c>
      <c r="H46" s="7">
        <f t="shared" si="34"/>
        <v>6907.4800712502547</v>
      </c>
      <c r="I46" s="11">
        <f t="shared" si="18"/>
        <v>95.091342974496911</v>
      </c>
      <c r="J46" s="7">
        <f t="shared" si="27"/>
        <v>1024.1047329208523</v>
      </c>
      <c r="K46" s="80">
        <f t="shared" si="30"/>
        <v>1.1934294647228949E-3</v>
      </c>
      <c r="L46" s="9">
        <f t="shared" si="19"/>
        <v>5978.4666813038993</v>
      </c>
      <c r="M46">
        <f t="shared" si="31"/>
        <v>6907.4800712502547</v>
      </c>
      <c r="N46">
        <f t="shared" si="11"/>
        <v>0.99893020021183221</v>
      </c>
      <c r="O46">
        <f t="shared" si="3"/>
        <v>0.95562565561867763</v>
      </c>
      <c r="P46">
        <f t="shared" si="12"/>
        <v>6110.862565698063</v>
      </c>
      <c r="Q46">
        <f t="shared" si="13"/>
        <v>796.61750555219169</v>
      </c>
      <c r="R46" s="7">
        <f t="shared" si="20"/>
        <v>955530.56427570304</v>
      </c>
      <c r="S46" s="7">
        <f t="shared" si="14"/>
        <v>5579.9022358836401</v>
      </c>
      <c r="T46">
        <f t="shared" si="21"/>
        <v>1024.1047329208814</v>
      </c>
      <c r="U46">
        <f t="shared" si="24"/>
        <v>6413.8242828554694</v>
      </c>
      <c r="V46" s="45">
        <f t="shared" si="4"/>
        <v>95.091342974526015</v>
      </c>
      <c r="W46">
        <f t="shared" si="16"/>
        <v>6604.0069688045214</v>
      </c>
      <c r="X46">
        <f t="shared" si="22"/>
        <v>6223.0287333019323</v>
      </c>
      <c r="Y46" s="8">
        <f t="shared" si="5"/>
        <v>37891.87511807261</v>
      </c>
      <c r="AD46">
        <v>9</v>
      </c>
      <c r="AF46">
        <f t="shared" si="28"/>
        <v>205.67468138117755</v>
      </c>
    </row>
    <row r="47" spans="1:37" x14ac:dyDescent="0.25">
      <c r="A47" s="1">
        <v>38</v>
      </c>
      <c r="B47" s="81">
        <f t="shared" si="6"/>
        <v>1.2033471475194624E-3</v>
      </c>
      <c r="C47" s="12">
        <f t="shared" si="17"/>
        <v>954595.83757307881</v>
      </c>
      <c r="D47" s="7">
        <f t="shared" si="29"/>
        <v>934.72670262426163</v>
      </c>
      <c r="E47" s="9">
        <f t="shared" si="23"/>
        <v>5972.0660267231433</v>
      </c>
      <c r="F47" s="9">
        <f t="shared" si="32"/>
        <v>7002.5714142247516</v>
      </c>
      <c r="G47" s="52">
        <f t="shared" si="33"/>
        <v>1.0033427876749396E-4</v>
      </c>
      <c r="H47" s="7">
        <f t="shared" si="34"/>
        <v>6906.7927293474049</v>
      </c>
      <c r="I47" s="11">
        <f t="shared" si="18"/>
        <v>95.778684877346677</v>
      </c>
      <c r="J47" s="7">
        <f t="shared" si="27"/>
        <v>1030.5053875016083</v>
      </c>
      <c r="K47" s="80">
        <f t="shared" si="30"/>
        <v>1.2033471475194624E-3</v>
      </c>
      <c r="L47" s="9">
        <f t="shared" si="19"/>
        <v>5972.0660267231433</v>
      </c>
      <c r="M47">
        <f t="shared" si="31"/>
        <v>6906.7927293474049</v>
      </c>
      <c r="N47">
        <f t="shared" si="11"/>
        <v>0.99892236249671207</v>
      </c>
      <c r="O47">
        <f t="shared" si="3"/>
        <v>0.95459583757307886</v>
      </c>
      <c r="P47">
        <f t="shared" si="12"/>
        <v>6111.0323372254325</v>
      </c>
      <c r="Q47">
        <f t="shared" si="13"/>
        <v>795.76039212197247</v>
      </c>
      <c r="R47" s="7">
        <f t="shared" si="20"/>
        <v>954500.05888820149</v>
      </c>
      <c r="S47" s="7">
        <f t="shared" si="14"/>
        <v>5573.9282916082684</v>
      </c>
      <c r="T47">
        <f t="shared" si="21"/>
        <v>1030.5053875015583</v>
      </c>
      <c r="U47">
        <f t="shared" si="24"/>
        <v>6412.8763093552334</v>
      </c>
      <c r="V47" s="45">
        <f t="shared" si="4"/>
        <v>95.778684877296655</v>
      </c>
      <c r="W47">
        <f t="shared" si="16"/>
        <v>6604.4336791098267</v>
      </c>
      <c r="X47">
        <f t="shared" si="22"/>
        <v>6213.3901480434415</v>
      </c>
      <c r="Y47" s="8">
        <f t="shared" si="5"/>
        <v>39159.204725059215</v>
      </c>
      <c r="AD47">
        <v>10</v>
      </c>
      <c r="AF47">
        <f t="shared" si="28"/>
        <v>206.01747251681289</v>
      </c>
    </row>
    <row r="48" spans="1:37" x14ac:dyDescent="0.25">
      <c r="A48" s="1">
        <v>39</v>
      </c>
      <c r="B48" s="81">
        <f t="shared" si="6"/>
        <v>1.2133653191580551E-3</v>
      </c>
      <c r="C48" s="12">
        <f t="shared" si="17"/>
        <v>953559.5845149724</v>
      </c>
      <c r="D48" s="7">
        <f t="shared" si="29"/>
        <v>940.47437322905171</v>
      </c>
      <c r="E48" s="9">
        <f t="shared" si="23"/>
        <v>5965.6253680512591</v>
      </c>
      <c r="F48" s="9">
        <f t="shared" si="32"/>
        <v>7002.5714142247516</v>
      </c>
      <c r="G48" s="52">
        <f t="shared" si="33"/>
        <v>1.0117005220340904E-4</v>
      </c>
      <c r="H48" s="7">
        <f t="shared" si="34"/>
        <v>6906.0997412803108</v>
      </c>
      <c r="I48" s="11">
        <f t="shared" si="18"/>
        <v>96.471672944440797</v>
      </c>
      <c r="J48" s="7">
        <f t="shared" si="27"/>
        <v>1036.9460461734925</v>
      </c>
      <c r="K48" s="80">
        <f t="shared" si="30"/>
        <v>1.2133653191580551E-3</v>
      </c>
      <c r="L48" s="9">
        <f t="shared" si="19"/>
        <v>5965.6253680512591</v>
      </c>
      <c r="M48">
        <f t="shared" si="31"/>
        <v>6906.0997412803108</v>
      </c>
      <c r="N48">
        <f t="shared" si="11"/>
        <v>0.99891445885544516</v>
      </c>
      <c r="O48">
        <f t="shared" si="3"/>
        <v>0.95355958451497236</v>
      </c>
      <c r="P48">
        <f t="shared" si="12"/>
        <v>6111.2018267498952</v>
      </c>
      <c r="Q48">
        <f t="shared" si="13"/>
        <v>794.89791453041562</v>
      </c>
      <c r="R48" s="7">
        <f t="shared" si="20"/>
        <v>953463.11284202803</v>
      </c>
      <c r="S48" s="7">
        <f t="shared" si="14"/>
        <v>5567.917010181176</v>
      </c>
      <c r="T48">
        <f t="shared" si="21"/>
        <v>1036.9460461734561</v>
      </c>
      <c r="U48">
        <f t="shared" si="24"/>
        <v>6411.9197104658233</v>
      </c>
      <c r="V48" s="45">
        <f t="shared" si="4"/>
        <v>96.471672944404418</v>
      </c>
      <c r="W48">
        <f t="shared" si="16"/>
        <v>6604.8630563546321</v>
      </c>
      <c r="X48">
        <f t="shared" si="22"/>
        <v>6203.7689706678157</v>
      </c>
      <c r="Y48" s="8">
        <f t="shared" si="5"/>
        <v>40440.895800764789</v>
      </c>
      <c r="AD48">
        <v>11</v>
      </c>
      <c r="AF48">
        <f t="shared" si="28"/>
        <v>206.36083497100762</v>
      </c>
    </row>
    <row r="49" spans="1:32" x14ac:dyDescent="0.25">
      <c r="A49" s="1">
        <v>40</v>
      </c>
      <c r="B49" s="81">
        <f t="shared" si="6"/>
        <v>1.2234852674976038E-3</v>
      </c>
      <c r="C49" s="12">
        <f t="shared" si="17"/>
        <v>952516.85624648177</v>
      </c>
      <c r="D49" s="7">
        <f t="shared" si="29"/>
        <v>946.25659554628874</v>
      </c>
      <c r="E49" s="9">
        <f t="shared" si="23"/>
        <v>5959.1444552626745</v>
      </c>
      <c r="F49" s="9">
        <f t="shared" si="32"/>
        <v>7002.5714142247516</v>
      </c>
      <c r="G49" s="52">
        <f t="shared" si="33"/>
        <v>1.0201432423852428E-4</v>
      </c>
      <c r="H49" s="7">
        <f t="shared" si="34"/>
        <v>6905.4010508089632</v>
      </c>
      <c r="I49" s="11">
        <f t="shared" si="18"/>
        <v>97.170363415788415</v>
      </c>
      <c r="J49" s="7">
        <f t="shared" si="27"/>
        <v>1043.4269589620772</v>
      </c>
      <c r="K49" s="80">
        <f t="shared" si="30"/>
        <v>1.2234852674976038E-3</v>
      </c>
      <c r="L49" s="9">
        <f t="shared" si="19"/>
        <v>5959.1444552626745</v>
      </c>
      <c r="M49">
        <f t="shared" si="31"/>
        <v>6905.4010508089632</v>
      </c>
      <c r="N49">
        <f t="shared" si="11"/>
        <v>0.99890648860813347</v>
      </c>
      <c r="O49">
        <f t="shared" si="3"/>
        <v>0.95251685624648175</v>
      </c>
      <c r="P49">
        <f t="shared" si="12"/>
        <v>6111.3710116690563</v>
      </c>
      <c r="Q49">
        <f t="shared" si="13"/>
        <v>794.03003913990688</v>
      </c>
      <c r="R49" s="7">
        <f t="shared" si="20"/>
        <v>952419.68588306592</v>
      </c>
      <c r="S49" s="7">
        <f t="shared" si="14"/>
        <v>5561.8681582451636</v>
      </c>
      <c r="T49">
        <f t="shared" si="21"/>
        <v>1043.4269589621108</v>
      </c>
      <c r="U49">
        <f t="shared" si="24"/>
        <v>6410.9543903756303</v>
      </c>
      <c r="V49" s="45">
        <f t="shared" si="4"/>
        <v>97.170363415822067</v>
      </c>
      <c r="W49">
        <f t="shared" si="16"/>
        <v>6605.2951172072744</v>
      </c>
      <c r="X49">
        <f t="shared" si="22"/>
        <v>6194.1651816826279</v>
      </c>
      <c r="Y49" s="8">
        <f t="shared" si="5"/>
        <v>41737.078358484432</v>
      </c>
      <c r="AD49">
        <v>12</v>
      </c>
      <c r="AF49">
        <f t="shared" si="28"/>
        <v>206.70476969595924</v>
      </c>
    </row>
    <row r="50" spans="1:32" x14ac:dyDescent="0.25">
      <c r="A50" s="1">
        <v>41</v>
      </c>
      <c r="B50" s="81">
        <f t="shared" si="6"/>
        <v>1.2337083010434124E-3</v>
      </c>
      <c r="C50" s="12">
        <f t="shared" si="17"/>
        <v>951467.61231884791</v>
      </c>
      <c r="D50" s="7">
        <f t="shared" si="29"/>
        <v>952.07356421800705</v>
      </c>
      <c r="E50" s="9">
        <f t="shared" si="23"/>
        <v>5952.6230367691614</v>
      </c>
      <c r="F50" s="9">
        <f t="shared" si="32"/>
        <v>7002.5714142247516</v>
      </c>
      <c r="G50" s="52">
        <f t="shared" si="33"/>
        <v>1.0286720427514049E-4</v>
      </c>
      <c r="H50" s="7">
        <f t="shared" si="34"/>
        <v>6904.6966009871685</v>
      </c>
      <c r="I50" s="11">
        <f t="shared" si="18"/>
        <v>97.874813237583112</v>
      </c>
      <c r="J50" s="7">
        <f t="shared" si="27"/>
        <v>1049.9483774555902</v>
      </c>
      <c r="K50" s="80">
        <f t="shared" si="30"/>
        <v>1.2337083010434124E-3</v>
      </c>
      <c r="L50" s="9">
        <f t="shared" si="19"/>
        <v>5952.6230367691614</v>
      </c>
      <c r="M50">
        <f t="shared" si="31"/>
        <v>6904.6966009871685</v>
      </c>
      <c r="N50">
        <f t="shared" si="11"/>
        <v>0.99889845106598052</v>
      </c>
      <c r="O50">
        <f t="shared" si="3"/>
        <v>0.95146761231884791</v>
      </c>
      <c r="P50">
        <f t="shared" si="12"/>
        <v>6111.5398688864498</v>
      </c>
      <c r="Q50">
        <f t="shared" si="13"/>
        <v>793.15673210071873</v>
      </c>
      <c r="R50" s="7">
        <f t="shared" si="20"/>
        <v>951369.73750561033</v>
      </c>
      <c r="S50" s="7">
        <f t="shared" si="14"/>
        <v>5555.7815009845517</v>
      </c>
      <c r="T50">
        <f t="shared" si="21"/>
        <v>1049.9483774555847</v>
      </c>
      <c r="U50">
        <f t="shared" si="24"/>
        <v>6409.9802519649811</v>
      </c>
      <c r="V50" s="45">
        <f t="shared" si="4"/>
        <v>97.874813237577655</v>
      </c>
      <c r="W50">
        <f t="shared" si="16"/>
        <v>6605.7298784401364</v>
      </c>
      <c r="X50">
        <f t="shared" si="22"/>
        <v>6184.5787616665366</v>
      </c>
      <c r="Y50" s="8">
        <f t="shared" si="5"/>
        <v>43047.883475678973</v>
      </c>
    </row>
    <row r="51" spans="1:32" x14ac:dyDescent="0.25">
      <c r="A51" s="1">
        <v>42</v>
      </c>
      <c r="B51" s="81">
        <f t="shared" si="6"/>
        <v>1.2440357493491705E-3</v>
      </c>
      <c r="C51" s="12">
        <f t="shared" si="17"/>
        <v>950411.81203086895</v>
      </c>
      <c r="D51" s="7">
        <f t="shared" si="29"/>
        <v>957.92547474139428</v>
      </c>
      <c r="E51" s="9">
        <f t="shared" si="23"/>
        <v>5946.060859410064</v>
      </c>
      <c r="F51" s="9">
        <f t="shared" si="32"/>
        <v>7002.5714142247516</v>
      </c>
      <c r="G51" s="52">
        <f t="shared" si="33"/>
        <v>1.0372880347797202E-4</v>
      </c>
      <c r="H51" s="7">
        <f t="shared" si="34"/>
        <v>6903.9863341514583</v>
      </c>
      <c r="I51" s="11">
        <f t="shared" si="18"/>
        <v>98.585080073293284</v>
      </c>
      <c r="J51" s="7">
        <f t="shared" si="27"/>
        <v>1056.5105548146876</v>
      </c>
      <c r="K51" s="80">
        <f t="shared" si="30"/>
        <v>1.2440357493491705E-3</v>
      </c>
      <c r="L51" s="9">
        <f t="shared" si="19"/>
        <v>5946.060859410064</v>
      </c>
      <c r="M51">
        <f t="shared" si="31"/>
        <v>6903.9863341514583</v>
      </c>
      <c r="N51">
        <f t="shared" si="11"/>
        <v>0.99889034553114653</v>
      </c>
      <c r="O51">
        <f t="shared" si="3"/>
        <v>0.950411812030869</v>
      </c>
      <c r="P51">
        <f t="shared" si="12"/>
        <v>6111.7083748018204</v>
      </c>
      <c r="Q51">
        <f t="shared" si="13"/>
        <v>792.27795934963797</v>
      </c>
      <c r="R51" s="7">
        <f t="shared" si="20"/>
        <v>950313.22695079562</v>
      </c>
      <c r="S51" s="7">
        <f t="shared" si="14"/>
        <v>5549.6568021160601</v>
      </c>
      <c r="T51">
        <f t="shared" si="21"/>
        <v>1056.5105548147112</v>
      </c>
      <c r="U51">
        <f t="shared" si="24"/>
        <v>6408.9971967841375</v>
      </c>
      <c r="V51" s="45">
        <f t="shared" si="4"/>
        <v>98.585080073316931</v>
      </c>
      <c r="W51">
        <f t="shared" si="16"/>
        <v>6606.1673569307713</v>
      </c>
      <c r="X51">
        <f t="shared" si="22"/>
        <v>6175.0096912697927</v>
      </c>
      <c r="Y51" s="8">
        <f t="shared" si="5"/>
        <v>44373.443302217871</v>
      </c>
    </row>
    <row r="52" spans="1:32" x14ac:dyDescent="0.25">
      <c r="A52" s="1">
        <v>43</v>
      </c>
      <c r="B52" s="81">
        <f t="shared" si="6"/>
        <v>1.2544689634198525E-3</v>
      </c>
      <c r="C52" s="12">
        <f t="shared" si="17"/>
        <v>949349.41442732827</v>
      </c>
      <c r="D52" s="7">
        <f t="shared" si="29"/>
        <v>963.81252346731526</v>
      </c>
      <c r="E52" s="9">
        <f t="shared" si="23"/>
        <v>5939.4576684424719</v>
      </c>
      <c r="F52" s="9">
        <f t="shared" si="32"/>
        <v>7002.5714142247516</v>
      </c>
      <c r="G52" s="52">
        <f t="shared" si="33"/>
        <v>1.0459923480846666E-4</v>
      </c>
      <c r="H52" s="7">
        <f t="shared" si="34"/>
        <v>6903.2701919097872</v>
      </c>
      <c r="I52" s="11">
        <f t="shared" si="18"/>
        <v>99.301222314964434</v>
      </c>
      <c r="J52" s="7">
        <f t="shared" si="27"/>
        <v>1063.1137457822797</v>
      </c>
      <c r="K52" s="80">
        <f t="shared" si="30"/>
        <v>1.2544689634198525E-3</v>
      </c>
      <c r="L52" s="9">
        <f t="shared" si="19"/>
        <v>5939.4576684424719</v>
      </c>
      <c r="M52">
        <f t="shared" si="31"/>
        <v>6903.2701919097872</v>
      </c>
      <c r="N52">
        <f t="shared" si="11"/>
        <v>0.99888217129659773</v>
      </c>
      <c r="O52">
        <f t="shared" si="3"/>
        <v>0.94934941442732823</v>
      </c>
      <c r="P52">
        <f t="shared" si="12"/>
        <v>6111.8765053011894</v>
      </c>
      <c r="Q52">
        <f t="shared" si="13"/>
        <v>791.39368660859782</v>
      </c>
      <c r="R52" s="7">
        <f t="shared" si="20"/>
        <v>949250.11320501333</v>
      </c>
      <c r="S52" s="7">
        <f t="shared" si="14"/>
        <v>5543.4938238796412</v>
      </c>
      <c r="T52">
        <f t="shared" si="21"/>
        <v>1063.1137457822915</v>
      </c>
      <c r="U52">
        <f t="shared" si="24"/>
        <v>6408.0051250319802</v>
      </c>
      <c r="V52" s="45">
        <f t="shared" si="4"/>
        <v>99.301222314976258</v>
      </c>
      <c r="W52">
        <f t="shared" si="16"/>
        <v>6606.6075696619328</v>
      </c>
      <c r="X52">
        <f t="shared" si="22"/>
        <v>6165.4579512137261</v>
      </c>
      <c r="Y52" s="8">
        <f t="shared" si="5"/>
        <v>45713.891068638535</v>
      </c>
    </row>
    <row r="53" spans="1:32" x14ac:dyDescent="0.25">
      <c r="A53" s="1">
        <v>44</v>
      </c>
      <c r="B53" s="81">
        <f t="shared" si="6"/>
        <v>1.2650093161377107E-3</v>
      </c>
      <c r="C53" s="12">
        <f t="shared" si="17"/>
        <v>948280.37829741463</v>
      </c>
      <c r="D53" s="7">
        <f t="shared" si="29"/>
        <v>969.73490759870401</v>
      </c>
      <c r="E53" s="9">
        <f t="shared" si="23"/>
        <v>5932.8132075313333</v>
      </c>
      <c r="F53" s="9">
        <f t="shared" si="32"/>
        <v>7002.5714142247516</v>
      </c>
      <c r="G53" s="52">
        <f t="shared" si="33"/>
        <v>1.054786130598849E-4</v>
      </c>
      <c r="H53" s="7">
        <f t="shared" si="34"/>
        <v>6902.5481151300373</v>
      </c>
      <c r="I53" s="11">
        <f t="shared" si="18"/>
        <v>100.02329909471428</v>
      </c>
      <c r="J53" s="7">
        <f t="shared" si="27"/>
        <v>1069.7582066934183</v>
      </c>
      <c r="K53" s="80">
        <f t="shared" si="30"/>
        <v>1.2650093161377107E-3</v>
      </c>
      <c r="L53" s="9">
        <f t="shared" si="19"/>
        <v>5932.8132075313333</v>
      </c>
      <c r="M53">
        <f t="shared" si="31"/>
        <v>6902.5481151300373</v>
      </c>
      <c r="N53">
        <f t="shared" si="11"/>
        <v>0.99887392764595684</v>
      </c>
      <c r="O53">
        <f t="shared" si="3"/>
        <v>0.94828037829741463</v>
      </c>
      <c r="P53">
        <f t="shared" si="12"/>
        <v>6112.0442357467327</v>
      </c>
      <c r="Q53">
        <f t="shared" si="13"/>
        <v>790.50387938330459</v>
      </c>
      <c r="R53" s="7">
        <f t="shared" si="20"/>
        <v>948180.35499831988</v>
      </c>
      <c r="S53" s="7">
        <f t="shared" si="14"/>
        <v>5537.2923270292449</v>
      </c>
      <c r="T53">
        <f t="shared" si="21"/>
        <v>1069.7582066934556</v>
      </c>
      <c r="U53">
        <f t="shared" si="24"/>
        <v>6407.0039355331974</v>
      </c>
      <c r="V53" s="45">
        <f t="shared" si="4"/>
        <v>100.02329909475156</v>
      </c>
      <c r="W53">
        <f t="shared" si="16"/>
        <v>6607.0505337227005</v>
      </c>
      <c r="X53">
        <f t="shared" si="22"/>
        <v>6155.9235222912466</v>
      </c>
      <c r="Y53" s="8">
        <f t="shared" si="5"/>
        <v>47069.361094512045</v>
      </c>
    </row>
    <row r="54" spans="1:32" x14ac:dyDescent="0.25">
      <c r="A54" s="1">
        <v>45</v>
      </c>
      <c r="B54" s="81">
        <f t="shared" si="6"/>
        <v>1.2756582026860475E-3</v>
      </c>
      <c r="C54" s="12">
        <f t="shared" si="17"/>
        <v>947204.66217313113</v>
      </c>
      <c r="D54" s="7">
        <f t="shared" si="29"/>
        <v>975.69282518877571</v>
      </c>
      <c r="E54" s="9">
        <f t="shared" si="23"/>
        <v>5926.1272187394998</v>
      </c>
      <c r="F54" s="9">
        <f t="shared" si="32"/>
        <v>7002.5714142247516</v>
      </c>
      <c r="G54" s="52">
        <f t="shared" si="33"/>
        <v>1.0636705489321238E-4</v>
      </c>
      <c r="H54" s="7">
        <f t="shared" si="34"/>
        <v>6901.8200439282755</v>
      </c>
      <c r="I54" s="11">
        <f t="shared" si="18"/>
        <v>100.75137029647613</v>
      </c>
      <c r="J54" s="7">
        <f t="shared" si="27"/>
        <v>1076.4441954852518</v>
      </c>
      <c r="K54" s="80">
        <f t="shared" si="30"/>
        <v>1.2756582026860475E-3</v>
      </c>
      <c r="L54" s="9">
        <f t="shared" si="19"/>
        <v>5926.1272187394998</v>
      </c>
      <c r="M54">
        <f t="shared" si="31"/>
        <v>6901.8200439282755</v>
      </c>
      <c r="N54">
        <f t="shared" si="11"/>
        <v>0.99886561385334693</v>
      </c>
      <c r="O54">
        <f t="shared" si="3"/>
        <v>0.94720466217313115</v>
      </c>
      <c r="P54">
        <f t="shared" si="12"/>
        <v>6112.2115409664384</v>
      </c>
      <c r="Q54">
        <f t="shared" si="13"/>
        <v>789.60850296183708</v>
      </c>
      <c r="R54" s="7">
        <f t="shared" si="20"/>
        <v>947103.91080283467</v>
      </c>
      <c r="S54" s="7">
        <f t="shared" si="14"/>
        <v>5531.0520708235326</v>
      </c>
      <c r="T54">
        <f t="shared" si="21"/>
        <v>1076.4441954852082</v>
      </c>
      <c r="U54">
        <f t="shared" si="24"/>
        <v>6405.9935257158759</v>
      </c>
      <c r="V54" s="45">
        <f t="shared" si="4"/>
        <v>100.75137029643247</v>
      </c>
      <c r="W54">
        <f t="shared" si="16"/>
        <v>6607.4962663087408</v>
      </c>
      <c r="X54">
        <f t="shared" si="22"/>
        <v>6146.4063853665484</v>
      </c>
      <c r="Y54" s="8">
        <f t="shared" si="5"/>
        <v>48439.988796834368</v>
      </c>
    </row>
    <row r="55" spans="1:32" x14ac:dyDescent="0.25">
      <c r="A55" s="1">
        <v>46</v>
      </c>
      <c r="B55" s="81">
        <f t="shared" si="6"/>
        <v>1.2864170409874198E-3</v>
      </c>
      <c r="C55" s="12">
        <f t="shared" si="17"/>
        <v>946122.22432769556</v>
      </c>
      <c r="D55" s="7">
        <f t="shared" si="29"/>
        <v>981.68647513908309</v>
      </c>
      <c r="E55" s="9">
        <f t="shared" si="23"/>
        <v>5919.3994425177161</v>
      </c>
      <c r="F55" s="9">
        <f t="shared" si="32"/>
        <v>7002.5714142247516</v>
      </c>
      <c r="G55" s="52">
        <f t="shared" si="33"/>
        <v>1.0726467887388114E-4</v>
      </c>
      <c r="H55" s="7">
        <f t="shared" si="34"/>
        <v>6901.0859176567992</v>
      </c>
      <c r="I55" s="11">
        <f t="shared" si="18"/>
        <v>101.4854965679524</v>
      </c>
      <c r="J55" s="7">
        <f t="shared" si="27"/>
        <v>1083.1719717070355</v>
      </c>
      <c r="K55" s="80">
        <f t="shared" si="30"/>
        <v>1.2864170409874198E-3</v>
      </c>
      <c r="L55" s="9">
        <f t="shared" si="19"/>
        <v>5919.3994425177161</v>
      </c>
      <c r="M55">
        <f t="shared" si="31"/>
        <v>6901.0859176567992</v>
      </c>
      <c r="N55">
        <f t="shared" si="11"/>
        <v>0.99885722918323461</v>
      </c>
      <c r="O55">
        <f t="shared" si="3"/>
        <v>0.94612222432769555</v>
      </c>
      <c r="P55">
        <f t="shared" si="12"/>
        <v>6112.3783952435433</v>
      </c>
      <c r="Q55">
        <f t="shared" si="13"/>
        <v>788.7075224132559</v>
      </c>
      <c r="R55" s="7">
        <f t="shared" si="20"/>
        <v>946020.73883112764</v>
      </c>
      <c r="S55" s="7">
        <f t="shared" si="14"/>
        <v>5524.772813016536</v>
      </c>
      <c r="T55">
        <f t="shared" si="21"/>
        <v>1083.1719717070227</v>
      </c>
      <c r="U55">
        <f t="shared" si="24"/>
        <v>6404.9737915876794</v>
      </c>
      <c r="V55" s="45">
        <f t="shared" si="4"/>
        <v>101.48549656793966</v>
      </c>
      <c r="W55">
        <f t="shared" si="16"/>
        <v>6607.9447847235588</v>
      </c>
      <c r="X55">
        <f t="shared" si="22"/>
        <v>6136.9065213757221</v>
      </c>
      <c r="Y55" s="8">
        <f t="shared" si="5"/>
        <v>49825.910698523046</v>
      </c>
    </row>
    <row r="56" spans="1:32" x14ac:dyDescent="0.25">
      <c r="A56" s="1">
        <v>47</v>
      </c>
      <c r="B56" s="81">
        <f t="shared" si="6"/>
        <v>1.2972872721527251E-3</v>
      </c>
      <c r="C56" s="12">
        <f t="shared" si="17"/>
        <v>945033.02277393022</v>
      </c>
      <c r="D56" s="7">
        <f t="shared" si="29"/>
        <v>987.71605719741365</v>
      </c>
      <c r="E56" s="9">
        <f t="shared" si="23"/>
        <v>5912.6296176945471</v>
      </c>
      <c r="F56" s="9">
        <f t="shared" si="32"/>
        <v>7002.5714142247516</v>
      </c>
      <c r="G56" s="52">
        <f t="shared" si="33"/>
        <v>1.0817160550932964E-4</v>
      </c>
      <c r="H56" s="7">
        <f t="shared" si="34"/>
        <v>6900.3456748919607</v>
      </c>
      <c r="I56" s="11">
        <f t="shared" si="18"/>
        <v>102.22573933279091</v>
      </c>
      <c r="J56" s="7">
        <f t="shared" si="27"/>
        <v>1089.9417965302046</v>
      </c>
      <c r="K56" s="80">
        <f t="shared" si="30"/>
        <v>1.2972872721527251E-3</v>
      </c>
      <c r="L56" s="9">
        <f t="shared" si="19"/>
        <v>5912.6296176945471</v>
      </c>
      <c r="M56">
        <f t="shared" si="31"/>
        <v>6900.3456748919607</v>
      </c>
      <c r="N56">
        <f t="shared" si="11"/>
        <v>0.99884877289026863</v>
      </c>
      <c r="O56">
        <f t="shared" si="3"/>
        <v>0.9450330227739302</v>
      </c>
      <c r="P56">
        <f t="shared" si="12"/>
        <v>6112.544772305765</v>
      </c>
      <c r="Q56">
        <f t="shared" si="13"/>
        <v>787.80090258619566</v>
      </c>
      <c r="R56" s="7">
        <f t="shared" si="20"/>
        <v>944930.79703459749</v>
      </c>
      <c r="S56" s="7">
        <f t="shared" si="14"/>
        <v>5518.4543098482445</v>
      </c>
      <c r="T56">
        <f t="shared" si="21"/>
        <v>1089.9417965301545</v>
      </c>
      <c r="U56">
        <f t="shared" si="24"/>
        <v>6403.9446277129173</v>
      </c>
      <c r="V56" s="45">
        <f t="shared" si="4"/>
        <v>102.22573933274089</v>
      </c>
      <c r="W56">
        <f t="shared" si="16"/>
        <v>6608.3961063783991</v>
      </c>
      <c r="X56">
        <f t="shared" si="22"/>
        <v>6127.4239113261074</v>
      </c>
      <c r="Y56" s="8">
        <f t="shared" si="5"/>
        <v>51227.264436917263</v>
      </c>
    </row>
    <row r="57" spans="1:32" x14ac:dyDescent="0.25">
      <c r="A57" s="1">
        <v>48</v>
      </c>
      <c r="B57" s="81">
        <f t="shared" si="6"/>
        <v>1.3082703609363922E-3</v>
      </c>
      <c r="C57" s="12">
        <f t="shared" si="17"/>
        <v>943937.01526264194</v>
      </c>
      <c r="D57" s="7">
        <f t="shared" si="29"/>
        <v>993.78177195550506</v>
      </c>
      <c r="E57" s="9">
        <f t="shared" si="23"/>
        <v>5905.8174814662343</v>
      </c>
      <c r="F57" s="9">
        <f t="shared" si="32"/>
        <v>7002.5714142247516</v>
      </c>
      <c r="G57" s="52">
        <f t="shared" si="33"/>
        <v>1.09087957287448E-4</v>
      </c>
      <c r="H57" s="7">
        <f t="shared" si="34"/>
        <v>6899.5992534217394</v>
      </c>
      <c r="I57" s="11">
        <f t="shared" si="18"/>
        <v>102.97216080301223</v>
      </c>
      <c r="J57" s="7">
        <f t="shared" si="27"/>
        <v>1096.7539327585173</v>
      </c>
      <c r="K57" s="80">
        <f t="shared" si="30"/>
        <v>1.3082703609363922E-3</v>
      </c>
      <c r="L57" s="9">
        <f t="shared" si="19"/>
        <v>5905.8174814662343</v>
      </c>
      <c r="M57">
        <f t="shared" si="31"/>
        <v>6899.5992534217394</v>
      </c>
      <c r="N57">
        <f t="shared" si="11"/>
        <v>0.9988402442191161</v>
      </c>
      <c r="O57">
        <f t="shared" si="3"/>
        <v>0.94393701526264195</v>
      </c>
      <c r="P57">
        <f t="shared" si="12"/>
        <v>6112.7106453142942</v>
      </c>
      <c r="Q57">
        <f t="shared" si="13"/>
        <v>786.88860810744518</v>
      </c>
      <c r="R57" s="7">
        <f t="shared" si="20"/>
        <v>943834.04310183902</v>
      </c>
      <c r="S57" s="7">
        <f t="shared" si="14"/>
        <v>5512.0963160351521</v>
      </c>
      <c r="T57">
        <f t="shared" si="21"/>
        <v>1096.7539327584673</v>
      </c>
      <c r="U57">
        <f t="shared" si="24"/>
        <v>6402.9059271876949</v>
      </c>
      <c r="V57" s="45">
        <f t="shared" si="4"/>
        <v>102.97216080296221</v>
      </c>
      <c r="W57">
        <f t="shared" si="16"/>
        <v>6608.8502487936194</v>
      </c>
      <c r="X57">
        <f t="shared" si="22"/>
        <v>6117.9585362970201</v>
      </c>
      <c r="Y57" s="8">
        <f t="shared" si="5"/>
        <v>52644.188772406429</v>
      </c>
    </row>
    <row r="58" spans="1:32" x14ac:dyDescent="0.25">
      <c r="A58" s="1">
        <v>49</v>
      </c>
      <c r="B58" s="81">
        <f t="shared" si="6"/>
        <v>1.319367796207449E-3</v>
      </c>
      <c r="C58" s="12">
        <f t="shared" si="17"/>
        <v>942834.15928099246</v>
      </c>
      <c r="D58" s="7">
        <f t="shared" si="29"/>
        <v>999.88382084658861</v>
      </c>
      <c r="E58" s="9">
        <f t="shared" si="23"/>
        <v>5898.9627693864932</v>
      </c>
      <c r="F58" s="9">
        <f t="shared" si="32"/>
        <v>7002.5714142247516</v>
      </c>
      <c r="G58" s="52">
        <f t="shared" si="33"/>
        <v>1.1001385871590676E-4</v>
      </c>
      <c r="H58" s="7">
        <f t="shared" si="34"/>
        <v>6898.8465902330818</v>
      </c>
      <c r="I58" s="11">
        <f t="shared" si="18"/>
        <v>103.72482399166984</v>
      </c>
      <c r="J58" s="7">
        <f t="shared" si="27"/>
        <v>1103.6086448382584</v>
      </c>
      <c r="K58" s="80">
        <f t="shared" si="30"/>
        <v>1.319367796207449E-3</v>
      </c>
      <c r="L58" s="9">
        <f t="shared" si="19"/>
        <v>5898.9627693864932</v>
      </c>
      <c r="M58">
        <f t="shared" si="31"/>
        <v>6898.8465902330818</v>
      </c>
      <c r="N58">
        <f t="shared" si="11"/>
        <v>0.99883164240429467</v>
      </c>
      <c r="O58">
        <f t="shared" si="3"/>
        <v>0.94283415928099246</v>
      </c>
      <c r="P58">
        <f t="shared" si="12"/>
        <v>6112.8759868525658</v>
      </c>
      <c r="Q58">
        <f t="shared" si="13"/>
        <v>785.97060338051597</v>
      </c>
      <c r="R58" s="7">
        <f t="shared" si="20"/>
        <v>942730.43445700081</v>
      </c>
      <c r="S58" s="7">
        <f t="shared" si="14"/>
        <v>5505.6985847607275</v>
      </c>
      <c r="T58">
        <f t="shared" si="21"/>
        <v>1103.6086448382121</v>
      </c>
      <c r="U58">
        <f t="shared" si="24"/>
        <v>6401.8575816156927</v>
      </c>
      <c r="V58" s="45">
        <f t="shared" si="4"/>
        <v>103.72482399162345</v>
      </c>
      <c r="W58">
        <f t="shared" si="16"/>
        <v>6609.3072295989396</v>
      </c>
      <c r="X58">
        <f t="shared" si="22"/>
        <v>6108.510377439422</v>
      </c>
      <c r="Y58" s="8">
        <f t="shared" si="5"/>
        <v>54076.823597072391</v>
      </c>
    </row>
    <row r="59" spans="1:32" x14ac:dyDescent="0.25">
      <c r="A59" s="1">
        <v>50</v>
      </c>
      <c r="B59" s="81">
        <f t="shared" si="6"/>
        <v>1.3305810914308047E-3</v>
      </c>
      <c r="C59" s="12">
        <f t="shared" si="17"/>
        <v>941724.41205085802</v>
      </c>
      <c r="D59" s="7">
        <f t="shared" si="29"/>
        <v>1006.0224061427471</v>
      </c>
      <c r="E59" s="9">
        <f t="shared" si="23"/>
        <v>5892.0652153562551</v>
      </c>
      <c r="F59" s="9">
        <f t="shared" si="32"/>
        <v>7002.5714142247516</v>
      </c>
      <c r="G59" s="52">
        <f t="shared" si="33"/>
        <v>1.109494363623939E-4</v>
      </c>
      <c r="H59" s="7">
        <f t="shared" si="34"/>
        <v>6898.0876214990021</v>
      </c>
      <c r="I59" s="11">
        <f t="shared" si="18"/>
        <v>104.48379272574948</v>
      </c>
      <c r="J59" s="7">
        <f t="shared" si="27"/>
        <v>1110.5061988684965</v>
      </c>
      <c r="K59" s="80">
        <f t="shared" si="30"/>
        <v>1.3305810914308047E-3</v>
      </c>
      <c r="L59" s="9">
        <f t="shared" si="19"/>
        <v>5892.0652153562551</v>
      </c>
      <c r="M59">
        <f t="shared" si="31"/>
        <v>6898.0876214990021</v>
      </c>
      <c r="N59">
        <f t="shared" si="11"/>
        <v>0.99882296667000192</v>
      </c>
      <c r="O59">
        <f t="shared" si="3"/>
        <v>0.941724412050858</v>
      </c>
      <c r="P59">
        <f t="shared" si="12"/>
        <v>6113.0407689147896</v>
      </c>
      <c r="Q59">
        <f t="shared" si="13"/>
        <v>785.0468525842125</v>
      </c>
      <c r="R59" s="7">
        <f t="shared" si="20"/>
        <v>941619.92825813231</v>
      </c>
      <c r="S59" s="7">
        <f t="shared" si="14"/>
        <v>5499.2608676658383</v>
      </c>
      <c r="T59">
        <f t="shared" si="21"/>
        <v>1110.5061988685047</v>
      </c>
      <c r="U59">
        <f t="shared" si="24"/>
        <v>6400.7994810828277</v>
      </c>
      <c r="V59" s="45">
        <f t="shared" si="4"/>
        <v>104.48379272575767</v>
      </c>
      <c r="W59">
        <f t="shared" si="16"/>
        <v>6609.767066534343</v>
      </c>
      <c r="X59">
        <f t="shared" si="22"/>
        <v>6099.079415976199</v>
      </c>
      <c r="Y59" s="8">
        <f t="shared" si="5"/>
        <v>55525.309943425236</v>
      </c>
    </row>
    <row r="60" spans="1:32" x14ac:dyDescent="0.25">
      <c r="A60" s="1">
        <v>51</v>
      </c>
      <c r="B60" s="81">
        <f t="shared" si="6"/>
        <v>1.3419117851540818E-3</v>
      </c>
      <c r="C60" s="12">
        <f t="shared" si="17"/>
        <v>940607.73052718025</v>
      </c>
      <c r="D60" s="7">
        <f t="shared" si="29"/>
        <v>1012.1977309520917</v>
      </c>
      <c r="E60" s="9">
        <f t="shared" si="23"/>
        <v>5885.1245516133267</v>
      </c>
      <c r="F60" s="9">
        <f t="shared" si="32"/>
        <v>7002.5714142247516</v>
      </c>
      <c r="G60" s="52">
        <f t="shared" si="33"/>
        <v>1.1189481889580525E-4</v>
      </c>
      <c r="H60" s="7">
        <f t="shared" si="34"/>
        <v>6897.3222825654184</v>
      </c>
      <c r="I60" s="11">
        <f t="shared" si="18"/>
        <v>105.24913165933322</v>
      </c>
      <c r="J60" s="7">
        <f t="shared" si="27"/>
        <v>1117.4468626114249</v>
      </c>
      <c r="K60" s="80">
        <f t="shared" si="30"/>
        <v>1.3419117851540818E-3</v>
      </c>
      <c r="L60" s="9">
        <f t="shared" si="19"/>
        <v>5885.1245516133267</v>
      </c>
      <c r="M60">
        <f t="shared" si="31"/>
        <v>6897.3222825654184</v>
      </c>
      <c r="N60">
        <f t="shared" si="11"/>
        <v>0.99881421622994149</v>
      </c>
      <c r="O60">
        <f t="shared" si="3"/>
        <v>0.94060773052718027</v>
      </c>
      <c r="P60">
        <f t="shared" si="12"/>
        <v>6113.2049628942395</v>
      </c>
      <c r="Q60">
        <f t="shared" si="13"/>
        <v>784.11731967117885</v>
      </c>
      <c r="R60" s="7">
        <f t="shared" si="20"/>
        <v>940502.48139552085</v>
      </c>
      <c r="S60" s="7">
        <f t="shared" si="14"/>
        <v>5492.7829148391056</v>
      </c>
      <c r="T60">
        <f t="shared" si="21"/>
        <v>1117.446862611454</v>
      </c>
      <c r="U60">
        <f t="shared" si="24"/>
        <v>6399.731514131835</v>
      </c>
      <c r="V60" s="45">
        <f t="shared" si="4"/>
        <v>105.24913165936232</v>
      </c>
      <c r="W60">
        <f t="shared" si="16"/>
        <v>6610.2297774505596</v>
      </c>
      <c r="X60">
        <f t="shared" si="22"/>
        <v>6089.6656332020493</v>
      </c>
      <c r="Y60" s="8">
        <f t="shared" si="5"/>
        <v>56989.789993184153</v>
      </c>
    </row>
    <row r="61" spans="1:32" x14ac:dyDescent="0.25">
      <c r="A61" s="1">
        <v>52</v>
      </c>
      <c r="B61" s="81">
        <f t="shared" si="6"/>
        <v>1.3533614415081052E-3</v>
      </c>
      <c r="C61" s="12">
        <f t="shared" si="17"/>
        <v>939484.07139630511</v>
      </c>
      <c r="D61" s="7">
        <f t="shared" si="29"/>
        <v>1018.4099992157398</v>
      </c>
      <c r="E61" s="9">
        <f t="shared" si="23"/>
        <v>5878.1405087220046</v>
      </c>
      <c r="F61" s="9">
        <f t="shared" si="32"/>
        <v>7002.5714142247516</v>
      </c>
      <c r="G61" s="52">
        <f t="shared" si="33"/>
        <v>1.1285013712838573E-4</v>
      </c>
      <c r="H61" s="7">
        <f t="shared" si="34"/>
        <v>6896.5505079377444</v>
      </c>
      <c r="I61" s="11">
        <f t="shared" si="18"/>
        <v>106.02090628700716</v>
      </c>
      <c r="J61" s="7">
        <f t="shared" si="27"/>
        <v>1124.430905502747</v>
      </c>
      <c r="K61" s="80">
        <f t="shared" si="30"/>
        <v>1.3533614415081052E-3</v>
      </c>
      <c r="L61" s="9">
        <f t="shared" si="19"/>
        <v>5878.1405087220046</v>
      </c>
      <c r="M61">
        <f t="shared" si="31"/>
        <v>6896.5505079377444</v>
      </c>
      <c r="N61">
        <f t="shared" si="11"/>
        <v>0.9988053902871441</v>
      </c>
      <c r="O61">
        <f t="shared" si="3"/>
        <v>0.93948407139630508</v>
      </c>
      <c r="P61">
        <f t="shared" si="12"/>
        <v>6113.3685395713001</v>
      </c>
      <c r="Q61">
        <f t="shared" si="13"/>
        <v>783.18196836644438</v>
      </c>
      <c r="R61" s="7">
        <f t="shared" si="20"/>
        <v>939378.0504900181</v>
      </c>
      <c r="S61" s="7">
        <f t="shared" si="14"/>
        <v>5486.2644748072053</v>
      </c>
      <c r="T61">
        <f t="shared" si="21"/>
        <v>1124.4309055027552</v>
      </c>
      <c r="U61">
        <f t="shared" si="24"/>
        <v>6398.6535677359298</v>
      </c>
      <c r="V61" s="45">
        <f t="shared" si="4"/>
        <v>106.02090628701535</v>
      </c>
      <c r="W61">
        <f t="shared" si="16"/>
        <v>6610.6953803099605</v>
      </c>
      <c r="X61">
        <f t="shared" si="22"/>
        <v>6080.269010483742</v>
      </c>
      <c r="Y61" s="8">
        <f t="shared" si="5"/>
        <v>58470.40708614327</v>
      </c>
    </row>
    <row r="62" spans="1:32" x14ac:dyDescent="0.25">
      <c r="A62" s="1">
        <v>53</v>
      </c>
      <c r="B62" s="81">
        <f t="shared" si="6"/>
        <v>1.3649316507310383E-3</v>
      </c>
      <c r="C62" s="12">
        <f t="shared" si="17"/>
        <v>938353.39107431355</v>
      </c>
      <c r="D62" s="7">
        <f t="shared" si="29"/>
        <v>1024.6594157045993</v>
      </c>
      <c r="E62" s="9">
        <f t="shared" si="23"/>
        <v>5871.1128155626129</v>
      </c>
      <c r="F62" s="9">
        <f t="shared" si="32"/>
        <v>7002.5714142247516</v>
      </c>
      <c r="G62" s="52">
        <f t="shared" si="33"/>
        <v>1.1381552405886855E-4</v>
      </c>
      <c r="H62" s="7">
        <f t="shared" si="34"/>
        <v>6895.7722312672122</v>
      </c>
      <c r="I62" s="11">
        <f t="shared" si="18"/>
        <v>106.79918295753941</v>
      </c>
      <c r="J62" s="7">
        <f t="shared" si="27"/>
        <v>1131.4585986621387</v>
      </c>
      <c r="K62" s="80">
        <f t="shared" si="30"/>
        <v>1.3649316507310383E-3</v>
      </c>
      <c r="L62" s="9">
        <f t="shared" si="19"/>
        <v>5871.1128155626129</v>
      </c>
      <c r="M62">
        <f t="shared" si="31"/>
        <v>6895.7722312672122</v>
      </c>
      <c r="N62">
        <f t="shared" si="11"/>
        <v>0.9987964880337874</v>
      </c>
      <c r="O62">
        <f t="shared" si="3"/>
        <v>0.93835339107431359</v>
      </c>
      <c r="P62">
        <f t="shared" si="12"/>
        <v>6113.5314691012518</v>
      </c>
      <c r="Q62">
        <f t="shared" si="13"/>
        <v>782.2407621659604</v>
      </c>
      <c r="R62" s="7">
        <f t="shared" si="20"/>
        <v>938246.59189135593</v>
      </c>
      <c r="S62" s="7">
        <f t="shared" si="14"/>
        <v>5479.7052945251062</v>
      </c>
      <c r="T62">
        <f t="shared" si="21"/>
        <v>1131.4585986621678</v>
      </c>
      <c r="U62">
        <f t="shared" si="24"/>
        <v>6397.5655272721369</v>
      </c>
      <c r="V62" s="45">
        <f t="shared" si="4"/>
        <v>106.79918295756852</v>
      </c>
      <c r="W62">
        <f t="shared" si="16"/>
        <v>6611.163893187274</v>
      </c>
      <c r="X62">
        <f t="shared" si="22"/>
        <v>6070.889529260211</v>
      </c>
      <c r="Y62" s="8">
        <f t="shared" si="5"/>
        <v>59967.305729094893</v>
      </c>
    </row>
    <row r="63" spans="1:32" x14ac:dyDescent="0.25">
      <c r="A63" s="1">
        <v>54</v>
      </c>
      <c r="B63" s="81">
        <f t="shared" si="6"/>
        <v>1.3766240296820831E-3</v>
      </c>
      <c r="C63" s="12">
        <f t="shared" si="17"/>
        <v>937215.64570533996</v>
      </c>
      <c r="D63" s="7">
        <f t="shared" si="29"/>
        <v>1030.9461860159445</v>
      </c>
      <c r="E63" s="9">
        <f t="shared" si="23"/>
        <v>5864.0411993209746</v>
      </c>
      <c r="F63" s="9">
        <f t="shared" si="32"/>
        <v>7002.5714142247516</v>
      </c>
      <c r="G63" s="52">
        <f t="shared" si="33"/>
        <v>1.1479111491663779E-4</v>
      </c>
      <c r="H63" s="7">
        <f t="shared" si="34"/>
        <v>6894.987385336919</v>
      </c>
      <c r="I63" s="11">
        <f t="shared" si="18"/>
        <v>107.58402888783257</v>
      </c>
      <c r="J63" s="7">
        <f t="shared" si="27"/>
        <v>1138.5302149037771</v>
      </c>
      <c r="K63" s="80">
        <f t="shared" si="30"/>
        <v>1.3766240296820831E-3</v>
      </c>
      <c r="L63" s="9">
        <f t="shared" si="19"/>
        <v>5864.0411993209746</v>
      </c>
      <c r="M63">
        <f t="shared" si="31"/>
        <v>6894.987385336919</v>
      </c>
      <c r="N63">
        <f t="shared" si="11"/>
        <v>0.9987875086510094</v>
      </c>
      <c r="O63">
        <f t="shared" si="3"/>
        <v>0.93721564570533999</v>
      </c>
      <c r="P63">
        <f t="shared" si="12"/>
        <v>6113.6937210018095</v>
      </c>
      <c r="Q63">
        <f t="shared" si="13"/>
        <v>781.2936643351095</v>
      </c>
      <c r="R63" s="7">
        <f t="shared" si="20"/>
        <v>937108.06167645217</v>
      </c>
      <c r="S63" s="7">
        <f t="shared" si="14"/>
        <v>5473.1051193662433</v>
      </c>
      <c r="T63">
        <f t="shared" si="21"/>
        <v>1138.5302149037598</v>
      </c>
      <c r="U63">
        <f t="shared" si="24"/>
        <v>6396.4672764943725</v>
      </c>
      <c r="V63" s="45">
        <f t="shared" si="4"/>
        <v>107.58402888781529</v>
      </c>
      <c r="W63">
        <f t="shared" si="16"/>
        <v>6611.6353342700031</v>
      </c>
      <c r="X63">
        <f t="shared" si="22"/>
        <v>6061.5271710423795</v>
      </c>
      <c r="Y63" s="8">
        <f t="shared" si="5"/>
        <v>61480.631604803028</v>
      </c>
    </row>
    <row r="64" spans="1:32" x14ac:dyDescent="0.25">
      <c r="A64" s="1">
        <v>55</v>
      </c>
      <c r="B64" s="81">
        <f t="shared" si="6"/>
        <v>1.3884402223872661E-3</v>
      </c>
      <c r="C64" s="12">
        <f t="shared" si="17"/>
        <v>936070.79115988233</v>
      </c>
      <c r="D64" s="7">
        <f t="shared" si="29"/>
        <v>1037.2705165697953</v>
      </c>
      <c r="E64" s="9">
        <f t="shared" si="23"/>
        <v>5856.9253854778253</v>
      </c>
      <c r="F64" s="9">
        <f t="shared" si="32"/>
        <v>7002.5714142247516</v>
      </c>
      <c r="G64" s="52">
        <f t="shared" si="33"/>
        <v>1.1577704720691396E-4</v>
      </c>
      <c r="H64" s="7">
        <f t="shared" si="34"/>
        <v>6894.1959020476206</v>
      </c>
      <c r="I64" s="11">
        <f t="shared" si="18"/>
        <v>108.37551217713099</v>
      </c>
      <c r="J64" s="7">
        <f t="shared" si="27"/>
        <v>1145.6460287469263</v>
      </c>
      <c r="K64" s="80">
        <f t="shared" si="30"/>
        <v>1.3884402223872661E-3</v>
      </c>
      <c r="L64" s="9">
        <f t="shared" si="19"/>
        <v>5856.9253854778253</v>
      </c>
      <c r="M64">
        <f t="shared" si="31"/>
        <v>6894.1959020476206</v>
      </c>
      <c r="N64">
        <f t="shared" si="11"/>
        <v>0.99877845130872089</v>
      </c>
      <c r="O64">
        <f t="shared" si="3"/>
        <v>0.93607079115988234</v>
      </c>
      <c r="P64">
        <f t="shared" si="12"/>
        <v>6113.8552641403867</v>
      </c>
      <c r="Q64">
        <f t="shared" si="13"/>
        <v>780.34063790723394</v>
      </c>
      <c r="R64" s="7">
        <f t="shared" si="20"/>
        <v>935962.4156477052</v>
      </c>
      <c r="S64" s="7">
        <f t="shared" si="14"/>
        <v>5466.4636931126379</v>
      </c>
      <c r="T64">
        <f t="shared" si="21"/>
        <v>1145.6460287469672</v>
      </c>
      <c r="U64">
        <f t="shared" si="24"/>
        <v>6395.3586975052613</v>
      </c>
      <c r="V64" s="45">
        <f t="shared" si="4"/>
        <v>108.37551217717191</v>
      </c>
      <c r="W64">
        <f t="shared" si="16"/>
        <v>6612.1097218596051</v>
      </c>
      <c r="X64">
        <f t="shared" si="22"/>
        <v>6052.1819174136645</v>
      </c>
      <c r="Y64" s="8">
        <f t="shared" si="5"/>
        <v>63010.531581083196</v>
      </c>
    </row>
    <row r="65" spans="1:25" x14ac:dyDescent="0.25">
      <c r="A65" s="1">
        <v>56</v>
      </c>
      <c r="B65" s="81">
        <f t="shared" si="6"/>
        <v>1.4003819005888873E-3</v>
      </c>
      <c r="C65" s="12">
        <f t="shared" si="17"/>
        <v>934918.78303310019</v>
      </c>
      <c r="D65" s="7">
        <f t="shared" si="29"/>
        <v>1043.6326146050569</v>
      </c>
      <c r="E65" s="9">
        <f t="shared" si="23"/>
        <v>5849.7650977981575</v>
      </c>
      <c r="F65" s="9">
        <f t="shared" si="32"/>
        <v>7002.5714142247516</v>
      </c>
      <c r="G65" s="52">
        <f t="shared" si="33"/>
        <v>1.1677346075704199E-4</v>
      </c>
      <c r="H65" s="7">
        <f t="shared" si="34"/>
        <v>6893.3977124032144</v>
      </c>
      <c r="I65" s="11">
        <f t="shared" si="18"/>
        <v>109.17370182153718</v>
      </c>
      <c r="J65" s="7">
        <f t="shared" si="27"/>
        <v>1152.8063164265941</v>
      </c>
      <c r="K65" s="80">
        <f t="shared" si="30"/>
        <v>1.4003819005888873E-3</v>
      </c>
      <c r="L65" s="9">
        <f t="shared" si="19"/>
        <v>5849.7650977981575</v>
      </c>
      <c r="M65">
        <f t="shared" si="31"/>
        <v>6893.3977124032144</v>
      </c>
      <c r="N65">
        <f t="shared" si="11"/>
        <v>0.99876931516541101</v>
      </c>
      <c r="O65">
        <f t="shared" si="3"/>
        <v>0.93491878303310016</v>
      </c>
      <c r="P65">
        <f t="shared" si="12"/>
        <v>6114.0160667210866</v>
      </c>
      <c r="Q65">
        <f t="shared" si="13"/>
        <v>779.38164568212778</v>
      </c>
      <c r="R65" s="7">
        <f t="shared" si="20"/>
        <v>934809.6093312786</v>
      </c>
      <c r="S65" s="7">
        <f t="shared" si="14"/>
        <v>5459.7807579449473</v>
      </c>
      <c r="T65">
        <f t="shared" si="21"/>
        <v>1152.8063164266059</v>
      </c>
      <c r="U65">
        <f t="shared" si="24"/>
        <v>6394.2396707284552</v>
      </c>
      <c r="V65" s="45">
        <f t="shared" si="4"/>
        <v>109.173701821549</v>
      </c>
      <c r="W65">
        <f t="shared" si="16"/>
        <v>6612.5870743715532</v>
      </c>
      <c r="X65">
        <f t="shared" si="22"/>
        <v>6042.8537500294633</v>
      </c>
      <c r="Y65" s="8">
        <f t="shared" si="5"/>
        <v>64557.153719889931</v>
      </c>
    </row>
    <row r="66" spans="1:25" x14ac:dyDescent="0.25">
      <c r="A66" s="1">
        <v>57</v>
      </c>
      <c r="B66" s="81">
        <f t="shared" si="6"/>
        <v>1.4124507643118456E-3</v>
      </c>
      <c r="C66" s="12">
        <f t="shared" si="17"/>
        <v>933759.57664310315</v>
      </c>
      <c r="D66" s="7">
        <f t="shared" si="29"/>
        <v>1050.0326881754727</v>
      </c>
      <c r="E66" s="9">
        <f t="shared" si="23"/>
        <v>5842.5600583204905</v>
      </c>
      <c r="F66" s="9">
        <f t="shared" si="32"/>
        <v>7002.5714142247516</v>
      </c>
      <c r="G66" s="52">
        <f t="shared" si="33"/>
        <v>1.1778049776385203E-4</v>
      </c>
      <c r="H66" s="7">
        <f t="shared" si="34"/>
        <v>6892.5927464959632</v>
      </c>
      <c r="I66" s="11">
        <f t="shared" si="18"/>
        <v>109.97866772878842</v>
      </c>
      <c r="J66" s="7">
        <f t="shared" si="27"/>
        <v>1160.0113559042611</v>
      </c>
      <c r="K66" s="80">
        <f t="shared" si="30"/>
        <v>1.4124507643118456E-3</v>
      </c>
      <c r="L66" s="9">
        <f t="shared" si="19"/>
        <v>5842.5600583204905</v>
      </c>
      <c r="M66">
        <f t="shared" si="31"/>
        <v>6892.5927464959632</v>
      </c>
      <c r="N66">
        <f t="shared" si="11"/>
        <v>0.99876009936795118</v>
      </c>
      <c r="O66">
        <f t="shared" si="3"/>
        <v>0.93375957664310316</v>
      </c>
      <c r="P66">
        <f t="shared" si="12"/>
        <v>6114.1760962714325</v>
      </c>
      <c r="Q66">
        <f t="shared" si="13"/>
        <v>778.41665022453071</v>
      </c>
      <c r="R66" s="7">
        <f t="shared" si="20"/>
        <v>933649.59797537432</v>
      </c>
      <c r="S66" s="7">
        <f t="shared" si="14"/>
        <v>5453.056054432459</v>
      </c>
      <c r="T66">
        <f t="shared" si="21"/>
        <v>1160.0113559042802</v>
      </c>
      <c r="U66">
        <f t="shared" si="24"/>
        <v>6393.1100748791241</v>
      </c>
      <c r="V66" s="45">
        <f t="shared" si="4"/>
        <v>109.97866772880752</v>
      </c>
      <c r="W66">
        <f t="shared" si="16"/>
        <v>6613.0674103367392</v>
      </c>
      <c r="X66">
        <f t="shared" si="22"/>
        <v>6033.5426506178683</v>
      </c>
      <c r="Y66" s="8">
        <f t="shared" si="5"/>
        <v>66120.647286543972</v>
      </c>
    </row>
    <row r="67" spans="1:25" x14ac:dyDescent="0.25">
      <c r="A67" s="1">
        <v>58</v>
      </c>
      <c r="B67" s="81">
        <f t="shared" si="6"/>
        <v>1.4246485424354027E-3</v>
      </c>
      <c r="C67" s="12">
        <f t="shared" si="17"/>
        <v>932593.12702922896</v>
      </c>
      <c r="D67" s="7">
        <f t="shared" si="29"/>
        <v>1056.4709461453085</v>
      </c>
      <c r="E67" s="9">
        <f t="shared" si="23"/>
        <v>5835.3099873460887</v>
      </c>
      <c r="F67" s="9">
        <f t="shared" si="32"/>
        <v>7002.5714142247516</v>
      </c>
      <c r="G67" s="52">
        <f t="shared" si="33"/>
        <v>1.1879830284218038E-4</v>
      </c>
      <c r="H67" s="7">
        <f t="shared" si="34"/>
        <v>6891.7809334913973</v>
      </c>
      <c r="I67" s="11">
        <f t="shared" si="18"/>
        <v>110.79048073335434</v>
      </c>
      <c r="J67" s="7">
        <f t="shared" si="27"/>
        <v>1167.2614268786629</v>
      </c>
      <c r="K67" s="80">
        <f t="shared" si="30"/>
        <v>1.4246485424354027E-3</v>
      </c>
      <c r="L67" s="9">
        <f t="shared" si="19"/>
        <v>5835.3099873460887</v>
      </c>
      <c r="M67">
        <f t="shared" si="31"/>
        <v>6891.7809334913973</v>
      </c>
      <c r="N67">
        <f t="shared" si="11"/>
        <v>0.99875080305139396</v>
      </c>
      <c r="O67">
        <f t="shared" si="3"/>
        <v>0.93259312702922892</v>
      </c>
      <c r="P67">
        <f t="shared" si="12"/>
        <v>6114.3353196287844</v>
      </c>
      <c r="Q67">
        <f t="shared" si="13"/>
        <v>777.44561386261284</v>
      </c>
      <c r="R67" s="7">
        <f t="shared" si="20"/>
        <v>932482.33654849569</v>
      </c>
      <c r="S67" s="7">
        <f t="shared" si="14"/>
        <v>5446.289321523017</v>
      </c>
      <c r="T67">
        <f t="shared" si="21"/>
        <v>1167.2614268786274</v>
      </c>
      <c r="U67">
        <f t="shared" si="24"/>
        <v>6391.9697869350066</v>
      </c>
      <c r="V67" s="45">
        <f t="shared" si="4"/>
        <v>110.79048073331887</v>
      </c>
      <c r="W67">
        <f t="shared" si="16"/>
        <v>6613.5507484016443</v>
      </c>
      <c r="X67">
        <f t="shared" si="22"/>
        <v>6024.2486009792465</v>
      </c>
      <c r="Y67" s="8">
        <f t="shared" si="5"/>
        <v>67701.162758960389</v>
      </c>
    </row>
    <row r="68" spans="1:25" x14ac:dyDescent="0.25">
      <c r="A68" s="1">
        <v>59</v>
      </c>
      <c r="B68" s="81">
        <f t="shared" si="6"/>
        <v>1.4369769932905951E-3</v>
      </c>
      <c r="C68" s="12">
        <f t="shared" si="17"/>
        <v>931419.38895031088</v>
      </c>
      <c r="D68" s="7">
        <f t="shared" si="29"/>
        <v>1062.9475981848418</v>
      </c>
      <c r="E68" s="9">
        <f t="shared" si="23"/>
        <v>5828.0146034280979</v>
      </c>
      <c r="F68" s="9">
        <f t="shared" si="32"/>
        <v>7002.5714142247516</v>
      </c>
      <c r="G68" s="52">
        <f t="shared" si="33"/>
        <v>1.1982702307452828E-4</v>
      </c>
      <c r="H68" s="7">
        <f t="shared" si="34"/>
        <v>6890.9622016129397</v>
      </c>
      <c r="I68" s="11">
        <f t="shared" si="18"/>
        <v>111.60921261181193</v>
      </c>
      <c r="J68" s="7">
        <f t="shared" si="27"/>
        <v>1174.5568107966537</v>
      </c>
      <c r="K68" s="80">
        <f t="shared" si="30"/>
        <v>1.4369769932905951E-3</v>
      </c>
      <c r="L68" s="9">
        <f t="shared" si="19"/>
        <v>5828.0146034280979</v>
      </c>
      <c r="M68">
        <f t="shared" si="31"/>
        <v>6890.9622016129397</v>
      </c>
      <c r="N68">
        <f t="shared" si="11"/>
        <v>0.99874142533876809</v>
      </c>
      <c r="O68">
        <f t="shared" si="3"/>
        <v>0.93141938895031084</v>
      </c>
      <c r="P68">
        <f t="shared" si="12"/>
        <v>6114.4937029264984</v>
      </c>
      <c r="Q68">
        <f t="shared" si="13"/>
        <v>776.46849868644131</v>
      </c>
      <c r="R68" s="7">
        <f t="shared" si="20"/>
        <v>931307.77973769908</v>
      </c>
      <c r="S68" s="7">
        <f t="shared" si="14"/>
        <v>5439.4802965328918</v>
      </c>
      <c r="T68">
        <f t="shared" si="21"/>
        <v>1174.5568107966101</v>
      </c>
      <c r="U68">
        <f t="shared" si="24"/>
        <v>6390.8186821059653</v>
      </c>
      <c r="V68" s="45">
        <f t="shared" si="4"/>
        <v>111.60921261176827</v>
      </c>
      <c r="W68">
        <f t="shared" si="16"/>
        <v>6614.0371073295019</v>
      </c>
      <c r="X68">
        <f t="shared" si="22"/>
        <v>6014.9715829867146</v>
      </c>
      <c r="Y68" s="8">
        <f t="shared" si="5"/>
        <v>69298.851836999995</v>
      </c>
    </row>
    <row r="69" spans="1:25" x14ac:dyDescent="0.25">
      <c r="A69" s="1">
        <v>60</v>
      </c>
      <c r="B69" s="81">
        <f t="shared" si="6"/>
        <v>1.4494379052657491E-3</v>
      </c>
      <c r="C69" s="12">
        <f t="shared" si="17"/>
        <v>930238.31688293349</v>
      </c>
      <c r="D69" s="7">
        <f t="shared" si="29"/>
        <v>1069.4628547655821</v>
      </c>
      <c r="E69" s="9">
        <f t="shared" si="23"/>
        <v>5820.6736233606198</v>
      </c>
      <c r="F69" s="9">
        <f t="shared" si="32"/>
        <v>7002.5714142247516</v>
      </c>
      <c r="G69" s="52">
        <f t="shared" si="33"/>
        <v>1.2086680806193799E-4</v>
      </c>
      <c r="H69" s="7">
        <f t="shared" si="34"/>
        <v>6890.1364781262018</v>
      </c>
      <c r="I69" s="11">
        <f t="shared" si="18"/>
        <v>112.43493609854977</v>
      </c>
      <c r="J69" s="7">
        <f t="shared" si="27"/>
        <v>1181.8977908641318</v>
      </c>
      <c r="K69" s="80">
        <f t="shared" si="30"/>
        <v>1.4494379052657491E-3</v>
      </c>
      <c r="L69" s="9">
        <f t="shared" si="19"/>
        <v>5820.6736233606198</v>
      </c>
      <c r="M69">
        <f t="shared" si="31"/>
        <v>6890.1364781262018</v>
      </c>
      <c r="N69">
        <f t="shared" si="11"/>
        <v>0.99873196534086706</v>
      </c>
      <c r="O69">
        <f t="shared" si="3"/>
        <v>0.93023831688293346</v>
      </c>
      <c r="P69">
        <f t="shared" si="12"/>
        <v>6114.6512115797659</v>
      </c>
      <c r="Q69">
        <f t="shared" si="13"/>
        <v>775.48526654643592</v>
      </c>
      <c r="R69" s="7">
        <f t="shared" si="20"/>
        <v>930125.88194683497</v>
      </c>
      <c r="S69" s="7">
        <f t="shared" si="14"/>
        <v>5432.6287151365786</v>
      </c>
      <c r="T69">
        <f t="shared" si="21"/>
        <v>1181.89779086411</v>
      </c>
      <c r="U69">
        <f t="shared" si="24"/>
        <v>6389.6566338036328</v>
      </c>
      <c r="V69" s="45">
        <f t="shared" si="4"/>
        <v>112.43493609852794</v>
      </c>
      <c r="W69">
        <f t="shared" si="16"/>
        <v>6614.5265060006886</v>
      </c>
      <c r="X69">
        <f t="shared" si="22"/>
        <v>6005.7115785859241</v>
      </c>
      <c r="Y69" s="8">
        <f t="shared" si="5"/>
        <v>70913.8674518466</v>
      </c>
    </row>
    <row r="70" spans="1:25" x14ac:dyDescent="0.25">
      <c r="A70" s="1">
        <v>61</v>
      </c>
      <c r="B70" s="81">
        <f t="shared" si="6"/>
        <v>1.4620330974252083E-3</v>
      </c>
      <c r="C70" s="12">
        <f t="shared" si="17"/>
        <v>929049.86501967965</v>
      </c>
      <c r="D70" s="7">
        <f t="shared" si="29"/>
        <v>1076.0169271552604</v>
      </c>
      <c r="E70" s="9">
        <f t="shared" si="23"/>
        <v>5813.2867621677178</v>
      </c>
      <c r="F70" s="9">
        <f t="shared" si="32"/>
        <v>7002.5714142247516</v>
      </c>
      <c r="G70" s="52">
        <f t="shared" si="33"/>
        <v>1.2191780997608138E-4</v>
      </c>
      <c r="H70" s="7">
        <f t="shared" si="34"/>
        <v>6889.3036893229782</v>
      </c>
      <c r="I70" s="11">
        <f t="shared" si="18"/>
        <v>113.26772490177336</v>
      </c>
      <c r="J70" s="7">
        <f t="shared" si="27"/>
        <v>1189.2846520570338</v>
      </c>
      <c r="K70" s="80">
        <f t="shared" si="30"/>
        <v>1.4620330974252083E-3</v>
      </c>
      <c r="L70" s="9">
        <f t="shared" si="19"/>
        <v>5813.2867621677178</v>
      </c>
      <c r="M70">
        <f t="shared" si="31"/>
        <v>6889.3036893229782</v>
      </c>
      <c r="N70">
        <f t="shared" si="11"/>
        <v>0.99872242215603835</v>
      </c>
      <c r="O70">
        <f t="shared" si="3"/>
        <v>0.92904986501967968</v>
      </c>
      <c r="P70">
        <f t="shared" si="12"/>
        <v>6114.8078102711506</v>
      </c>
      <c r="Q70">
        <f t="shared" si="13"/>
        <v>774.49587905182761</v>
      </c>
      <c r="R70" s="7">
        <f t="shared" si="20"/>
        <v>928936.59729477798</v>
      </c>
      <c r="S70" s="7">
        <f t="shared" si="14"/>
        <v>5425.7343113565375</v>
      </c>
      <c r="T70">
        <f t="shared" si="21"/>
        <v>1189.2846520569874</v>
      </c>
      <c r="U70">
        <f t="shared" si="24"/>
        <v>6388.483513610071</v>
      </c>
      <c r="V70" s="45">
        <f t="shared" si="4"/>
        <v>113.26772490172698</v>
      </c>
      <c r="W70">
        <f t="shared" si="16"/>
        <v>6615.0189634135249</v>
      </c>
      <c r="X70">
        <f t="shared" si="22"/>
        <v>5996.4685697951954</v>
      </c>
      <c r="Y70" s="8">
        <f t="shared" si="5"/>
        <v>72546.363775476231</v>
      </c>
    </row>
    <row r="71" spans="1:25" x14ac:dyDescent="0.25">
      <c r="A71" s="1">
        <v>62</v>
      </c>
      <c r="B71" s="81">
        <f t="shared" si="6"/>
        <v>1.4747644201436039E-3</v>
      </c>
      <c r="C71" s="12">
        <f t="shared" si="17"/>
        <v>927853.98726736545</v>
      </c>
      <c r="D71" s="7">
        <f t="shared" si="29"/>
        <v>1082.6100274125556</v>
      </c>
      <c r="E71" s="9">
        <f t="shared" si="23"/>
        <v>5805.8537330923618</v>
      </c>
      <c r="F71" s="9">
        <f t="shared" si="32"/>
        <v>7002.5714142247516</v>
      </c>
      <c r="G71" s="52">
        <f t="shared" si="33"/>
        <v>1.2298018361261135E-4</v>
      </c>
      <c r="H71" s="7">
        <f t="shared" si="34"/>
        <v>6888.4637605049174</v>
      </c>
      <c r="I71" s="11">
        <f t="shared" si="18"/>
        <v>114.10765371983416</v>
      </c>
      <c r="J71" s="7">
        <f t="shared" si="27"/>
        <v>1196.7176811323898</v>
      </c>
      <c r="K71" s="80">
        <f t="shared" si="30"/>
        <v>1.4747644201436039E-3</v>
      </c>
      <c r="L71" s="9">
        <f t="shared" si="19"/>
        <v>5805.8537330923618</v>
      </c>
      <c r="M71">
        <f t="shared" si="31"/>
        <v>6888.4637605049174</v>
      </c>
      <c r="N71">
        <f t="shared" si="11"/>
        <v>0.99871279486996223</v>
      </c>
      <c r="O71">
        <f t="shared" si="3"/>
        <v>0.92785398726736545</v>
      </c>
      <c r="P71">
        <f t="shared" si="12"/>
        <v>6114.9634629358206</v>
      </c>
      <c r="Q71">
        <f t="shared" si="13"/>
        <v>773.5002975690968</v>
      </c>
      <c r="R71" s="7">
        <f t="shared" si="20"/>
        <v>927739.87961364561</v>
      </c>
      <c r="S71" s="7">
        <f t="shared" si="14"/>
        <v>5418.7968175528722</v>
      </c>
      <c r="T71">
        <f t="shared" si="21"/>
        <v>1196.7176811323734</v>
      </c>
      <c r="U71">
        <f t="shared" si="24"/>
        <v>6387.29919124561</v>
      </c>
      <c r="V71" s="45">
        <f t="shared" si="4"/>
        <v>114.10765371981779</v>
      </c>
      <c r="W71">
        <f t="shared" si="16"/>
        <v>6615.5144986852456</v>
      </c>
      <c r="X71">
        <f t="shared" si="22"/>
        <v>5987.2425387058292</v>
      </c>
      <c r="Y71" s="8">
        <f t="shared" si="5"/>
        <v>74196.496230207151</v>
      </c>
    </row>
    <row r="72" spans="1:25" x14ac:dyDescent="0.25">
      <c r="A72" s="1">
        <v>63</v>
      </c>
      <c r="B72" s="81">
        <f t="shared" si="6"/>
        <v>1.487633755758333E-3</v>
      </c>
      <c r="C72" s="12">
        <f t="shared" si="17"/>
        <v>926650.63724526402</v>
      </c>
      <c r="D72" s="7">
        <f t="shared" si="29"/>
        <v>1089.2423683815568</v>
      </c>
      <c r="E72" s="9">
        <f t="shared" si="23"/>
        <v>5798.374247585285</v>
      </c>
      <c r="F72" s="9">
        <f t="shared" si="32"/>
        <v>7002.5714142247516</v>
      </c>
      <c r="G72" s="52">
        <f t="shared" si="33"/>
        <v>1.2405408644583247E-4</v>
      </c>
      <c r="H72" s="7">
        <f t="shared" si="34"/>
        <v>6887.6166159668419</v>
      </c>
      <c r="I72" s="11">
        <f t="shared" si="18"/>
        <v>114.95479825790972</v>
      </c>
      <c r="J72" s="7">
        <f t="shared" si="27"/>
        <v>1204.1971666394666</v>
      </c>
      <c r="K72" s="80">
        <f t="shared" si="30"/>
        <v>1.487633755758333E-3</v>
      </c>
      <c r="L72" s="9">
        <f t="shared" si="19"/>
        <v>5798.374247585285</v>
      </c>
      <c r="M72">
        <f t="shared" si="31"/>
        <v>6887.6166159668419</v>
      </c>
      <c r="N72">
        <f t="shared" si="11"/>
        <v>0.99870308255542939</v>
      </c>
      <c r="O72">
        <f t="shared" si="3"/>
        <v>0.92665063724526398</v>
      </c>
      <c r="P72">
        <f t="shared" si="12"/>
        <v>6115.1181327464528</v>
      </c>
      <c r="Q72">
        <f t="shared" si="13"/>
        <v>772.49848322038906</v>
      </c>
      <c r="R72" s="7">
        <f t="shared" si="20"/>
        <v>926535.68244700611</v>
      </c>
      <c r="S72" s="7">
        <f t="shared" si="14"/>
        <v>5411.8159644129328</v>
      </c>
      <c r="T72">
        <f t="shared" si="21"/>
        <v>1204.1971666394966</v>
      </c>
      <c r="U72">
        <f t="shared" si="24"/>
        <v>6386.1035345365499</v>
      </c>
      <c r="V72" s="45">
        <f t="shared" si="4"/>
        <v>114.95479825793973</v>
      </c>
      <c r="W72">
        <f t="shared" si="16"/>
        <v>6616.0131310524293</v>
      </c>
      <c r="X72">
        <f t="shared" si="22"/>
        <v>5978.0334674818905</v>
      </c>
      <c r="Y72" s="8">
        <f t="shared" si="5"/>
        <v>75864.421498288284</v>
      </c>
    </row>
    <row r="73" spans="1:25" x14ac:dyDescent="0.25">
      <c r="A73" s="1">
        <v>64</v>
      </c>
      <c r="B73" s="81">
        <f t="shared" si="6"/>
        <v>1.5006430192379128E-3</v>
      </c>
      <c r="C73" s="12">
        <f t="shared" si="17"/>
        <v>925439.76828332013</v>
      </c>
      <c r="D73" s="7">
        <f t="shared" si="29"/>
        <v>1095.9141636859704</v>
      </c>
      <c r="E73" s="9">
        <f t="shared" si="23"/>
        <v>5790.8480152937882</v>
      </c>
      <c r="F73" s="9">
        <f t="shared" si="32"/>
        <v>7002.5714142247516</v>
      </c>
      <c r="G73" s="52">
        <f t="shared" si="33"/>
        <v>1.2513967868467313E-4</v>
      </c>
      <c r="H73" s="7">
        <f t="shared" si="34"/>
        <v>6886.7621789797586</v>
      </c>
      <c r="I73" s="11">
        <f t="shared" si="18"/>
        <v>115.80923524499303</v>
      </c>
      <c r="J73" s="7">
        <f t="shared" si="27"/>
        <v>1211.7233989309634</v>
      </c>
      <c r="K73" s="80">
        <f t="shared" si="30"/>
        <v>1.5006430192379128E-3</v>
      </c>
      <c r="L73" s="9">
        <f t="shared" si="19"/>
        <v>5790.8480152937882</v>
      </c>
      <c r="M73">
        <f t="shared" si="31"/>
        <v>6886.7621789797586</v>
      </c>
      <c r="N73">
        <f t="shared" si="11"/>
        <v>0.99869328427211412</v>
      </c>
      <c r="O73">
        <f t="shared" si="3"/>
        <v>0.92543976828332009</v>
      </c>
      <c r="P73">
        <f t="shared" si="12"/>
        <v>6115.2717820978178</v>
      </c>
      <c r="Q73">
        <f t="shared" si="13"/>
        <v>771.4903968819408</v>
      </c>
      <c r="R73" s="7">
        <f t="shared" si="20"/>
        <v>925323.95904807514</v>
      </c>
      <c r="S73" s="7">
        <f t="shared" si="14"/>
        <v>5404.7914809408694</v>
      </c>
      <c r="T73">
        <f t="shared" si="21"/>
        <v>1211.7233989309752</v>
      </c>
      <c r="U73">
        <f t="shared" si="24"/>
        <v>6384.8964093818349</v>
      </c>
      <c r="V73" s="45">
        <f t="shared" si="4"/>
        <v>115.80923524500486</v>
      </c>
      <c r="W73">
        <f t="shared" si="16"/>
        <v>6616.5148798718446</v>
      </c>
      <c r="X73">
        <f t="shared" si="22"/>
        <v>5968.8413383604002</v>
      </c>
      <c r="Y73" s="8">
        <f t="shared" si="5"/>
        <v>77550.297531582415</v>
      </c>
    </row>
    <row r="74" spans="1:25" x14ac:dyDescent="0.25">
      <c r="A74" s="1">
        <v>65</v>
      </c>
      <c r="B74" s="81">
        <f t="shared" si="6"/>
        <v>1.5137941588605486E-3</v>
      </c>
      <c r="C74" s="12">
        <f t="shared" si="17"/>
        <v>924221.33342035208</v>
      </c>
      <c r="D74" s="7">
        <f>H74-E74</f>
        <v>1102.625627723035</v>
      </c>
      <c r="E74" s="9">
        <f t="shared" si="23"/>
        <v>5783.2747440504691</v>
      </c>
      <c r="F74" s="9">
        <f t="shared" si="32"/>
        <v>7002.5714142247516</v>
      </c>
      <c r="G74" s="52">
        <f t="shared" si="33"/>
        <v>1.2623712333004926E-4</v>
      </c>
      <c r="H74" s="7">
        <f t="shared" si="34"/>
        <v>6885.900371773504</v>
      </c>
      <c r="I74" s="11">
        <f t="shared" si="18"/>
        <v>116.67104245124756</v>
      </c>
      <c r="J74" s="7">
        <f t="shared" si="27"/>
        <v>1219.2966701742826</v>
      </c>
      <c r="K74" s="80">
        <f t="shared" si="30"/>
        <v>1.5137941588605486E-3</v>
      </c>
      <c r="L74" s="9">
        <f t="shared" si="19"/>
        <v>5783.2747440504691</v>
      </c>
      <c r="M74">
        <f t="shared" ref="M74:M137" si="35">L74+D74</f>
        <v>6885.900371773504</v>
      </c>
      <c r="N74">
        <f t="shared" si="11"/>
        <v>0.99868339906633985</v>
      </c>
      <c r="O74">
        <f t="shared" ref="O74:O137" si="36">C74/$D$3</f>
        <v>0.92422133342035206</v>
      </c>
      <c r="P74">
        <f t="shared" si="12"/>
        <v>6115.4243725910192</v>
      </c>
      <c r="Q74">
        <f t="shared" si="13"/>
        <v>770.47599918248488</v>
      </c>
      <c r="R74" s="7">
        <f t="shared" si="20"/>
        <v>924104.66237790091</v>
      </c>
      <c r="S74" s="7">
        <f t="shared" si="14"/>
        <v>5397.7230944471048</v>
      </c>
      <c r="T74">
        <f t="shared" si="21"/>
        <v>1219.2966701742262</v>
      </c>
      <c r="U74">
        <f t="shared" si="24"/>
        <v>6383.6776797189486</v>
      </c>
      <c r="V74" s="45">
        <f t="shared" ref="V74:V137" si="37">T74-D74</f>
        <v>116.67104245119117</v>
      </c>
      <c r="W74">
        <f t="shared" si="16"/>
        <v>6617.019764621331</v>
      </c>
      <c r="X74">
        <f t="shared" si="22"/>
        <v>5959.6661336515281</v>
      </c>
      <c r="Y74" s="8">
        <f t="shared" ref="Y74:Y137" si="38">T74*A74</f>
        <v>79254.283561324701</v>
      </c>
    </row>
    <row r="75" spans="1:25" x14ac:dyDescent="0.25">
      <c r="A75" s="1">
        <v>66</v>
      </c>
      <c r="B75" s="81">
        <f t="shared" ref="B75:B138" si="39">K75</f>
        <v>1.5270891569169054E-3</v>
      </c>
      <c r="C75" s="12">
        <f t="shared" si="17"/>
        <v>922995.28540224372</v>
      </c>
      <c r="D75" s="7">
        <f>H75-E75</f>
        <v>1109.3769756571555</v>
      </c>
      <c r="E75" s="9">
        <f t="shared" si="23"/>
        <v>5775.6541398618801</v>
      </c>
      <c r="F75" s="9">
        <f t="shared" si="32"/>
        <v>7002.5714142247516</v>
      </c>
      <c r="G75" s="52">
        <f t="shared" si="33"/>
        <v>1.2734658623363561E-4</v>
      </c>
      <c r="H75" s="7">
        <f t="shared" si="34"/>
        <v>6885.0311155190357</v>
      </c>
      <c r="I75" s="11">
        <f t="shared" ref="I75:I138" si="40">J75-D75</f>
        <v>117.54029870571594</v>
      </c>
      <c r="J75" s="7">
        <f t="shared" si="27"/>
        <v>1226.9172743628715</v>
      </c>
      <c r="K75" s="80">
        <f t="shared" ref="K75:K138" si="41">1-(1-G75)^12</f>
        <v>1.5270891569169054E-3</v>
      </c>
      <c r="L75" s="9">
        <f t="shared" ref="L75:L138" si="42">E75</f>
        <v>5775.6541398618801</v>
      </c>
      <c r="M75">
        <f t="shared" si="35"/>
        <v>6885.0311155190357</v>
      </c>
      <c r="N75">
        <f t="shared" ref="N75:N138" si="43">C75/C74</f>
        <v>0.99867342597084297</v>
      </c>
      <c r="O75">
        <f t="shared" si="36"/>
        <v>0.92299528540224374</v>
      </c>
      <c r="P75">
        <f t="shared" ref="P75:P138" si="44">D75 + ($D$1-$L$1) *C74</f>
        <v>6115.5758650173957</v>
      </c>
      <c r="Q75">
        <f t="shared" ref="Q75:Q138" si="45">H75-P75</f>
        <v>769.45525050163997</v>
      </c>
      <c r="R75" s="7">
        <f t="shared" si="20"/>
        <v>922877.74510353804</v>
      </c>
      <c r="S75" s="7">
        <f t="shared" ref="S75:S138" si="46">($D$4/12)*R74</f>
        <v>5390.6105305377559</v>
      </c>
      <c r="T75">
        <f t="shared" si="21"/>
        <v>1226.9172743628733</v>
      </c>
      <c r="U75">
        <f t="shared" si="24"/>
        <v>6382.4472074891937</v>
      </c>
      <c r="V75" s="45">
        <f t="shared" si="37"/>
        <v>117.54029870571776</v>
      </c>
      <c r="W75">
        <f t="shared" ref="W75:W138" si="47">S75+T75</f>
        <v>6617.5278049006292</v>
      </c>
      <c r="X75">
        <f t="shared" si="22"/>
        <v>5950.507835738752</v>
      </c>
      <c r="Y75" s="8">
        <f t="shared" si="38"/>
        <v>80976.540107949637</v>
      </c>
    </row>
    <row r="76" spans="1:25" x14ac:dyDescent="0.25">
      <c r="A76" s="1">
        <v>67</v>
      </c>
      <c r="B76" s="81">
        <f t="shared" si="39"/>
        <v>1.5405300304294212E-3</v>
      </c>
      <c r="C76" s="12">
        <f t="shared" ref="C76:C139" si="48">R75-D76</f>
        <v>921761.57668012474</v>
      </c>
      <c r="D76" s="7">
        <f t="shared" ref="D76:D139" si="49">H76-E76</f>
        <v>1116.1684234132481</v>
      </c>
      <c r="E76" s="9">
        <f t="shared" si="23"/>
        <v>5767.9859068971127</v>
      </c>
      <c r="F76" s="9">
        <f t="shared" ref="F76:F139" si="50">L$4</f>
        <v>7002.5714142247516</v>
      </c>
      <c r="G76" s="52">
        <f t="shared" si="33"/>
        <v>1.2846823615808472E-4</v>
      </c>
      <c r="H76" s="7">
        <f t="shared" si="34"/>
        <v>6884.1543303103608</v>
      </c>
      <c r="I76" s="11">
        <f t="shared" si="40"/>
        <v>118.41708391439079</v>
      </c>
      <c r="J76" s="7">
        <f t="shared" si="27"/>
        <v>1234.5855073276389</v>
      </c>
      <c r="K76" s="80">
        <f t="shared" si="41"/>
        <v>1.5405300304294212E-3</v>
      </c>
      <c r="L76" s="9">
        <f t="shared" si="42"/>
        <v>5767.9859068971127</v>
      </c>
      <c r="M76">
        <f t="shared" si="35"/>
        <v>6884.1543303103608</v>
      </c>
      <c r="N76">
        <f t="shared" si="43"/>
        <v>0.99866336400452871</v>
      </c>
      <c r="O76">
        <f t="shared" si="36"/>
        <v>0.92176157668012471</v>
      </c>
      <c r="P76">
        <f t="shared" si="44"/>
        <v>6115.7262193420684</v>
      </c>
      <c r="Q76">
        <f t="shared" si="45"/>
        <v>768.42811096829246</v>
      </c>
      <c r="R76" s="7">
        <f t="shared" ref="R76:R139" si="51">(R75-(F76-E76))</f>
        <v>921643.15959621035</v>
      </c>
      <c r="S76" s="7">
        <f t="shared" si="46"/>
        <v>5383.453513103972</v>
      </c>
      <c r="T76">
        <f t="shared" ref="T76:T139" si="52">R75-R76</f>
        <v>1234.5855073276907</v>
      </c>
      <c r="U76">
        <f t="shared" si="24"/>
        <v>6381.2048526027775</v>
      </c>
      <c r="V76" s="45">
        <f t="shared" si="37"/>
        <v>118.41708391444263</v>
      </c>
      <c r="W76">
        <f t="shared" si="47"/>
        <v>6618.0390204316627</v>
      </c>
      <c r="X76">
        <f t="shared" si="22"/>
        <v>5941.3664270785139</v>
      </c>
      <c r="Y76" s="8">
        <f t="shared" si="38"/>
        <v>82717.228990955278</v>
      </c>
    </row>
    <row r="77" spans="1:25" x14ac:dyDescent="0.25">
      <c r="A77" s="1">
        <v>68</v>
      </c>
      <c r="B77" s="81">
        <f t="shared" si="39"/>
        <v>1.5541188318785037E-3</v>
      </c>
      <c r="C77" s="12">
        <f t="shared" si="48"/>
        <v>920520.15940854058</v>
      </c>
      <c r="D77" s="7">
        <f t="shared" si="49"/>
        <v>1123.0001876697916</v>
      </c>
      <c r="E77" s="9">
        <f t="shared" si="23"/>
        <v>5760.2697474763145</v>
      </c>
      <c r="F77" s="9">
        <f t="shared" si="50"/>
        <v>7002.5714142247516</v>
      </c>
      <c r="G77" s="52">
        <f t="shared" ref="G77:G140" si="53">(J77-D77)/C77</f>
        <v>1.2960224483872252E-4</v>
      </c>
      <c r="H77" s="7">
        <f t="shared" ref="H77:H140" si="54">$D$8*R76/(1-(1/(1+$D$8))^($D$7-A76))</f>
        <v>6883.269935146106</v>
      </c>
      <c r="I77" s="11">
        <f t="shared" si="40"/>
        <v>119.30147907864557</v>
      </c>
      <c r="J77" s="7">
        <f t="shared" si="27"/>
        <v>1242.3016667484371</v>
      </c>
      <c r="K77" s="80">
        <f t="shared" si="41"/>
        <v>1.5541188318785037E-3</v>
      </c>
      <c r="L77" s="9">
        <f t="shared" si="42"/>
        <v>5760.2697474763145</v>
      </c>
      <c r="M77">
        <f t="shared" si="35"/>
        <v>6883.269935146106</v>
      </c>
      <c r="N77">
        <f t="shared" si="43"/>
        <v>0.99865321217222425</v>
      </c>
      <c r="O77">
        <f t="shared" si="36"/>
        <v>0.92052015940854059</v>
      </c>
      <c r="P77">
        <f t="shared" si="44"/>
        <v>6115.8753946871338</v>
      </c>
      <c r="Q77">
        <f t="shared" si="45"/>
        <v>767.39454045897219</v>
      </c>
      <c r="R77" s="7">
        <f t="shared" si="51"/>
        <v>920400.85792946187</v>
      </c>
      <c r="S77" s="7">
        <f t="shared" si="46"/>
        <v>5376.2517643112269</v>
      </c>
      <c r="T77">
        <f t="shared" si="52"/>
        <v>1242.3016667484771</v>
      </c>
      <c r="U77">
        <f t="shared" si="24"/>
        <v>6379.9504729023329</v>
      </c>
      <c r="V77" s="45">
        <f t="shared" si="37"/>
        <v>119.30147907868559</v>
      </c>
      <c r="W77">
        <f t="shared" si="47"/>
        <v>6618.5534310597041</v>
      </c>
      <c r="X77">
        <f t="shared" ref="X77:X140" si="55">W77/((1+$L$6/12)^(A77-1+$O$3))</f>
        <v>5932.2418902006684</v>
      </c>
      <c r="Y77" s="8">
        <f t="shared" si="38"/>
        <v>84476.513338896446</v>
      </c>
    </row>
    <row r="78" spans="1:25" x14ac:dyDescent="0.25">
      <c r="A78" s="1">
        <v>69</v>
      </c>
      <c r="B78" s="81">
        <f t="shared" si="39"/>
        <v>1.5678576499660313E-3</v>
      </c>
      <c r="C78" s="12">
        <f t="shared" si="48"/>
        <v>919270.98544361035</v>
      </c>
      <c r="D78" s="7">
        <f t="shared" si="49"/>
        <v>1129.8724858515434</v>
      </c>
      <c r="E78" s="9">
        <f t="shared" si="23"/>
        <v>5752.5053620591361</v>
      </c>
      <c r="F78" s="9">
        <f t="shared" si="50"/>
        <v>7002.5714142247516</v>
      </c>
      <c r="G78" s="52">
        <f t="shared" si="53"/>
        <v>1.3074878704680379E-4</v>
      </c>
      <c r="H78" s="7">
        <f t="shared" si="54"/>
        <v>6882.3778479106795</v>
      </c>
      <c r="I78" s="11">
        <f t="shared" si="40"/>
        <v>120.19356631407209</v>
      </c>
      <c r="J78" s="7">
        <f t="shared" si="27"/>
        <v>1250.0660521656155</v>
      </c>
      <c r="K78" s="80">
        <f t="shared" si="41"/>
        <v>1.5678576499660313E-3</v>
      </c>
      <c r="L78" s="9">
        <f t="shared" si="42"/>
        <v>5752.5053620591361</v>
      </c>
      <c r="M78">
        <f t="shared" si="35"/>
        <v>6882.3778479106795</v>
      </c>
      <c r="N78">
        <f t="shared" si="43"/>
        <v>0.99864296946442443</v>
      </c>
      <c r="O78">
        <f t="shared" si="36"/>
        <v>0.9192709854436103</v>
      </c>
      <c r="P78">
        <f t="shared" si="44"/>
        <v>6116.0233493144715</v>
      </c>
      <c r="Q78">
        <f t="shared" si="45"/>
        <v>766.35449859620803</v>
      </c>
      <c r="R78" s="7">
        <f t="shared" si="51"/>
        <v>919150.79187729629</v>
      </c>
      <c r="S78" s="7">
        <f t="shared" si="46"/>
        <v>5369.0050045885282</v>
      </c>
      <c r="T78">
        <f t="shared" si="52"/>
        <v>1250.0660521655809</v>
      </c>
      <c r="U78">
        <f t="shared" si="24"/>
        <v>6378.6839241260341</v>
      </c>
      <c r="V78" s="45">
        <f t="shared" si="37"/>
        <v>120.19356631403753</v>
      </c>
      <c r="W78">
        <f t="shared" si="47"/>
        <v>6619.0710567541091</v>
      </c>
      <c r="X78">
        <f t="shared" si="55"/>
        <v>5923.1342077085455</v>
      </c>
      <c r="Y78" s="8">
        <f t="shared" si="38"/>
        <v>86254.557599425083</v>
      </c>
    </row>
    <row r="79" spans="1:25" x14ac:dyDescent="0.25">
      <c r="A79" s="1">
        <v>70</v>
      </c>
      <c r="B79" s="81">
        <f t="shared" si="39"/>
        <v>1.5817486103796297E-3</v>
      </c>
      <c r="C79" s="12">
        <f t="shared" si="48"/>
        <v>918014.00634117436</v>
      </c>
      <c r="D79" s="7">
        <f t="shared" si="49"/>
        <v>1136.7855361219663</v>
      </c>
      <c r="E79" s="9">
        <f t="shared" si="23"/>
        <v>5744.6924492331018</v>
      </c>
      <c r="F79" s="9">
        <f t="shared" si="50"/>
        <v>7002.5714142247516</v>
      </c>
      <c r="G79" s="52">
        <f t="shared" si="53"/>
        <v>1.3190804065431642E-4</v>
      </c>
      <c r="H79" s="7">
        <f t="shared" si="54"/>
        <v>6881.4779853550681</v>
      </c>
      <c r="I79" s="11">
        <f t="shared" si="40"/>
        <v>121.09342886968352</v>
      </c>
      <c r="J79" s="7">
        <f t="shared" si="27"/>
        <v>1257.8789649916498</v>
      </c>
      <c r="K79" s="80">
        <f t="shared" si="41"/>
        <v>1.5817486103796297E-3</v>
      </c>
      <c r="L79" s="9">
        <f t="shared" si="42"/>
        <v>5744.6924492331018</v>
      </c>
      <c r="M79">
        <f t="shared" si="35"/>
        <v>6881.4779853550681</v>
      </c>
      <c r="N79">
        <f t="shared" si="43"/>
        <v>0.99863263485703357</v>
      </c>
      <c r="O79">
        <f t="shared" si="36"/>
        <v>0.91801400634117436</v>
      </c>
      <c r="P79">
        <f t="shared" si="44"/>
        <v>6116.1700406081891</v>
      </c>
      <c r="Q79">
        <f t="shared" si="45"/>
        <v>765.307944746879</v>
      </c>
      <c r="R79" s="7">
        <f t="shared" si="51"/>
        <v>917892.91291230463</v>
      </c>
      <c r="S79" s="7">
        <f t="shared" si="46"/>
        <v>5361.7129526175622</v>
      </c>
      <c r="T79">
        <f t="shared" si="52"/>
        <v>1257.878964991658</v>
      </c>
      <c r="U79">
        <f t="shared" si="24"/>
        <v>6377.4050598698368</v>
      </c>
      <c r="V79" s="45">
        <f t="shared" si="37"/>
        <v>121.09342886969171</v>
      </c>
      <c r="W79">
        <f t="shared" si="47"/>
        <v>6619.5919176092202</v>
      </c>
      <c r="X79">
        <f t="shared" si="55"/>
        <v>5914.0433622791452</v>
      </c>
      <c r="Y79" s="8">
        <f t="shared" si="38"/>
        <v>88051.52754941606</v>
      </c>
    </row>
    <row r="80" spans="1:25" x14ac:dyDescent="0.25">
      <c r="A80" s="1">
        <v>71</v>
      </c>
      <c r="B80" s="81">
        <f t="shared" si="39"/>
        <v>1.5957938765848168E-3</v>
      </c>
      <c r="C80" s="12">
        <f t="shared" si="48"/>
        <v>916749.17335492931</v>
      </c>
      <c r="D80" s="7">
        <f t="shared" si="49"/>
        <v>1143.7395573753111</v>
      </c>
      <c r="E80" s="9">
        <f t="shared" ref="E80:E143" si="56">R79*$D$5/12</f>
        <v>5736.8307057019038</v>
      </c>
      <c r="F80" s="9">
        <f t="shared" si="50"/>
        <v>7002.5714142247516</v>
      </c>
      <c r="G80" s="52">
        <f t="shared" si="53"/>
        <v>1.3308018670042776E-4</v>
      </c>
      <c r="H80" s="7">
        <f t="shared" si="54"/>
        <v>6880.5702630772148</v>
      </c>
      <c r="I80" s="11">
        <f t="shared" si="40"/>
        <v>122.0011511475368</v>
      </c>
      <c r="J80" s="7">
        <f t="shared" si="27"/>
        <v>1265.7407085228479</v>
      </c>
      <c r="K80" s="80">
        <f t="shared" si="41"/>
        <v>1.5957938765848168E-3</v>
      </c>
      <c r="L80" s="9">
        <f t="shared" si="42"/>
        <v>5736.8307057019038</v>
      </c>
      <c r="M80">
        <f t="shared" si="35"/>
        <v>6880.5702630772148</v>
      </c>
      <c r="N80">
        <f t="shared" si="43"/>
        <v>0.99862220731109963</v>
      </c>
      <c r="O80">
        <f t="shared" si="36"/>
        <v>0.91674917335492934</v>
      </c>
      <c r="P80">
        <f t="shared" si="44"/>
        <v>6116.3154250566722</v>
      </c>
      <c r="Q80">
        <f t="shared" si="45"/>
        <v>764.25483802054259</v>
      </c>
      <c r="R80" s="7">
        <f t="shared" si="51"/>
        <v>916627.17220378178</v>
      </c>
      <c r="S80" s="7">
        <f t="shared" si="46"/>
        <v>5354.3753253217774</v>
      </c>
      <c r="T80">
        <f t="shared" si="52"/>
        <v>1265.7407085228479</v>
      </c>
      <c r="U80">
        <f t="shared" si="24"/>
        <v>6376.1137315495516</v>
      </c>
      <c r="V80" s="45">
        <f t="shared" si="37"/>
        <v>122.0011511475368</v>
      </c>
      <c r="W80">
        <f t="shared" si="47"/>
        <v>6620.1160338446252</v>
      </c>
      <c r="X80">
        <f t="shared" si="55"/>
        <v>5904.9693366627744</v>
      </c>
      <c r="Y80" s="8">
        <f t="shared" si="38"/>
        <v>89867.590305122198</v>
      </c>
    </row>
    <row r="81" spans="1:25" x14ac:dyDescent="0.25">
      <c r="A81" s="1">
        <v>72</v>
      </c>
      <c r="B81" s="81">
        <f t="shared" si="39"/>
        <v>1.6099956506370194E-3</v>
      </c>
      <c r="C81" s="12">
        <f t="shared" si="48"/>
        <v>915476.4374345534</v>
      </c>
      <c r="D81" s="7">
        <f t="shared" si="49"/>
        <v>1150.7347692283638</v>
      </c>
      <c r="E81" s="9">
        <f t="shared" si="56"/>
        <v>5728.9198262736354</v>
      </c>
      <c r="F81" s="9">
        <f t="shared" si="50"/>
        <v>7002.5714142247516</v>
      </c>
      <c r="G81" s="52">
        <f t="shared" si="53"/>
        <v>1.3426540945958492E-4</v>
      </c>
      <c r="H81" s="7">
        <f t="shared" si="54"/>
        <v>6879.6545955019992</v>
      </c>
      <c r="I81" s="11">
        <f t="shared" si="40"/>
        <v>122.9168187227524</v>
      </c>
      <c r="J81" s="7">
        <f t="shared" si="27"/>
        <v>1273.6515879511162</v>
      </c>
      <c r="K81" s="80">
        <f t="shared" si="41"/>
        <v>1.6099956506370194E-3</v>
      </c>
      <c r="L81" s="9">
        <f t="shared" si="42"/>
        <v>5728.9198262736354</v>
      </c>
      <c r="M81">
        <f t="shared" si="35"/>
        <v>6879.6545955019992</v>
      </c>
      <c r="N81">
        <f t="shared" si="43"/>
        <v>0.99861168577254533</v>
      </c>
      <c r="O81">
        <f t="shared" si="36"/>
        <v>0.91547643743455343</v>
      </c>
      <c r="P81">
        <f t="shared" si="44"/>
        <v>6116.4594582342315</v>
      </c>
      <c r="Q81">
        <f t="shared" si="45"/>
        <v>763.19513726776768</v>
      </c>
      <c r="R81" s="7">
        <f t="shared" si="51"/>
        <v>915353.52061583067</v>
      </c>
      <c r="S81" s="7">
        <f t="shared" si="46"/>
        <v>5346.9918378553939</v>
      </c>
      <c r="T81">
        <f t="shared" si="52"/>
        <v>1273.6515879511135</v>
      </c>
      <c r="U81">
        <f t="shared" si="24"/>
        <v>6374.809788361008</v>
      </c>
      <c r="V81" s="45">
        <f t="shared" si="37"/>
        <v>122.91681872274967</v>
      </c>
      <c r="W81">
        <f t="shared" si="47"/>
        <v>6620.6434258065074</v>
      </c>
      <c r="X81">
        <f t="shared" si="55"/>
        <v>5895.9121136836375</v>
      </c>
      <c r="Y81" s="8">
        <f t="shared" si="38"/>
        <v>91702.91433248017</v>
      </c>
    </row>
    <row r="82" spans="1:25" x14ac:dyDescent="0.25">
      <c r="A82" s="1">
        <v>73</v>
      </c>
      <c r="B82" s="81">
        <f t="shared" si="39"/>
        <v>1.6243561740115764E-3</v>
      </c>
      <c r="C82" s="12">
        <f t="shared" si="48"/>
        <v>914195.74922381877</v>
      </c>
      <c r="D82" s="7">
        <f t="shared" si="49"/>
        <v>1157.7713920118531</v>
      </c>
      <c r="E82" s="9">
        <f t="shared" si="56"/>
        <v>5720.9595038489415</v>
      </c>
      <c r="F82" s="9">
        <f t="shared" si="50"/>
        <v>7002.5714142247516</v>
      </c>
      <c r="G82" s="52">
        <f t="shared" si="53"/>
        <v>1.3546389651133419E-4</v>
      </c>
      <c r="H82" s="7">
        <f t="shared" si="54"/>
        <v>6878.7308958607946</v>
      </c>
      <c r="I82" s="11">
        <f t="shared" si="40"/>
        <v>123.84051836395702</v>
      </c>
      <c r="J82" s="7">
        <f t="shared" si="27"/>
        <v>1281.6119103758101</v>
      </c>
      <c r="K82" s="80">
        <f t="shared" si="41"/>
        <v>1.6243561740115764E-3</v>
      </c>
      <c r="L82" s="9">
        <f t="shared" si="42"/>
        <v>5720.9595038489415</v>
      </c>
      <c r="M82">
        <f t="shared" si="35"/>
        <v>6878.7308958607946</v>
      </c>
      <c r="N82">
        <f t="shared" si="43"/>
        <v>0.99860106917189095</v>
      </c>
      <c r="O82">
        <f t="shared" si="36"/>
        <v>0.91419574922381874</v>
      </c>
      <c r="P82">
        <f t="shared" si="44"/>
        <v>6116.6020947823508</v>
      </c>
      <c r="Q82">
        <f t="shared" si="45"/>
        <v>762.12880107844376</v>
      </c>
      <c r="R82" s="7">
        <f t="shared" si="51"/>
        <v>914071.9087054549</v>
      </c>
      <c r="S82" s="7">
        <f t="shared" si="46"/>
        <v>5339.5622035923461</v>
      </c>
      <c r="T82">
        <f t="shared" si="52"/>
        <v>1281.6119103757665</v>
      </c>
      <c r="U82">
        <f t="shared" ref="U82:U145" si="57">D82+(D82-T82) +S82</f>
        <v>6373.4930772402859</v>
      </c>
      <c r="V82" s="45">
        <f t="shared" si="37"/>
        <v>123.84051836391336</v>
      </c>
      <c r="W82">
        <f t="shared" si="47"/>
        <v>6621.1741139681126</v>
      </c>
      <c r="X82">
        <f t="shared" si="55"/>
        <v>5886.8716762396443</v>
      </c>
      <c r="Y82" s="8">
        <f t="shared" si="38"/>
        <v>93557.669457430951</v>
      </c>
    </row>
    <row r="83" spans="1:25" x14ac:dyDescent="0.25">
      <c r="A83" s="1">
        <v>74</v>
      </c>
      <c r="B83" s="81">
        <f t="shared" si="39"/>
        <v>1.6388777284580547E-3</v>
      </c>
      <c r="C83" s="12">
        <f t="shared" si="48"/>
        <v>912907.05905869335</v>
      </c>
      <c r="D83" s="7">
        <f t="shared" si="49"/>
        <v>1164.849646761495</v>
      </c>
      <c r="E83" s="9">
        <f t="shared" si="56"/>
        <v>5712.9494294090937</v>
      </c>
      <c r="F83" s="9">
        <f t="shared" si="50"/>
        <v>7002.5714142247516</v>
      </c>
      <c r="G83" s="52">
        <f t="shared" si="53"/>
        <v>1.3667583881191232E-4</v>
      </c>
      <c r="H83" s="7">
        <f t="shared" si="54"/>
        <v>6877.7990761705887</v>
      </c>
      <c r="I83" s="11">
        <f t="shared" si="40"/>
        <v>124.7723380541629</v>
      </c>
      <c r="J83" s="7">
        <f t="shared" si="27"/>
        <v>1289.6219848156579</v>
      </c>
      <c r="K83" s="80">
        <f t="shared" si="41"/>
        <v>1.6388777284580547E-3</v>
      </c>
      <c r="L83" s="9">
        <f t="shared" si="42"/>
        <v>5712.9494294090937</v>
      </c>
      <c r="M83">
        <f t="shared" si="35"/>
        <v>6877.7990761705887</v>
      </c>
      <c r="N83">
        <f t="shared" si="43"/>
        <v>0.99859035642397209</v>
      </c>
      <c r="O83">
        <f t="shared" si="36"/>
        <v>0.9129070590586934</v>
      </c>
      <c r="P83">
        <f t="shared" si="44"/>
        <v>6116.743288390514</v>
      </c>
      <c r="Q83">
        <f t="shared" si="45"/>
        <v>761.05578778007475</v>
      </c>
      <c r="R83" s="7">
        <f t="shared" si="51"/>
        <v>912782.28672063921</v>
      </c>
      <c r="S83" s="7">
        <f t="shared" si="46"/>
        <v>5332.086134115154</v>
      </c>
      <c r="T83">
        <f t="shared" si="52"/>
        <v>1289.6219848156907</v>
      </c>
      <c r="U83">
        <f t="shared" si="57"/>
        <v>6372.1634428224534</v>
      </c>
      <c r="V83" s="45">
        <f t="shared" si="37"/>
        <v>124.77233805419564</v>
      </c>
      <c r="W83">
        <f t="shared" si="47"/>
        <v>6621.7081189308446</v>
      </c>
      <c r="X83">
        <f t="shared" si="55"/>
        <v>5877.8480073027704</v>
      </c>
      <c r="Y83" s="8">
        <f t="shared" si="38"/>
        <v>95432.026876361109</v>
      </c>
    </row>
    <row r="84" spans="1:25" x14ac:dyDescent="0.25">
      <c r="A84" s="1">
        <v>75</v>
      </c>
      <c r="B84" s="81">
        <f t="shared" si="39"/>
        <v>1.6535626368665568E-3</v>
      </c>
      <c r="C84" s="12">
        <f t="shared" si="48"/>
        <v>911610.31696543051</v>
      </c>
      <c r="D84" s="7">
        <f t="shared" si="49"/>
        <v>1171.9697552086782</v>
      </c>
      <c r="E84" s="9">
        <f t="shared" si="56"/>
        <v>5704.8892920039943</v>
      </c>
      <c r="F84" s="9">
        <f t="shared" si="50"/>
        <v>7002.5714142247516</v>
      </c>
      <c r="G84" s="52">
        <f t="shared" si="53"/>
        <v>1.3790143076764484E-4</v>
      </c>
      <c r="H84" s="7">
        <f t="shared" si="54"/>
        <v>6876.8590472126725</v>
      </c>
      <c r="I84" s="11">
        <f t="shared" si="40"/>
        <v>125.71236701207908</v>
      </c>
      <c r="J84" s="7">
        <f t="shared" si="27"/>
        <v>1297.6821222207573</v>
      </c>
      <c r="K84" s="80">
        <f t="shared" si="41"/>
        <v>1.6535626368665568E-3</v>
      </c>
      <c r="L84" s="9">
        <f t="shared" si="42"/>
        <v>5704.8892920039943</v>
      </c>
      <c r="M84">
        <f t="shared" si="35"/>
        <v>6876.8590472126725</v>
      </c>
      <c r="N84">
        <f t="shared" si="43"/>
        <v>0.99857954642765068</v>
      </c>
      <c r="O84">
        <f t="shared" si="36"/>
        <v>0.91161031696543049</v>
      </c>
      <c r="P84">
        <f t="shared" si="44"/>
        <v>6116.8829917766006</v>
      </c>
      <c r="Q84">
        <f t="shared" si="45"/>
        <v>759.97605543607187</v>
      </c>
      <c r="R84" s="7">
        <f t="shared" si="51"/>
        <v>911484.60459841846</v>
      </c>
      <c r="S84" s="7">
        <f t="shared" si="46"/>
        <v>5324.5633392037289</v>
      </c>
      <c r="T84">
        <f t="shared" si="52"/>
        <v>1297.6821222207509</v>
      </c>
      <c r="U84">
        <f t="shared" si="57"/>
        <v>6370.8207274003344</v>
      </c>
      <c r="V84" s="45">
        <f t="shared" si="37"/>
        <v>125.71236701207272</v>
      </c>
      <c r="W84">
        <f t="shared" si="47"/>
        <v>6622.2454614244798</v>
      </c>
      <c r="X84">
        <f t="shared" si="55"/>
        <v>5868.8410899186329</v>
      </c>
      <c r="Y84" s="8">
        <f t="shared" si="38"/>
        <v>97326.159166556317</v>
      </c>
    </row>
    <row r="85" spans="1:25" x14ac:dyDescent="0.25">
      <c r="A85" s="1">
        <v>76</v>
      </c>
      <c r="B85" s="81">
        <f t="shared" si="39"/>
        <v>1.6684132641731075E-3</v>
      </c>
      <c r="C85" s="12">
        <f t="shared" si="48"/>
        <v>910305.47265864769</v>
      </c>
      <c r="D85" s="7">
        <f t="shared" si="49"/>
        <v>1179.1319397707593</v>
      </c>
      <c r="E85" s="9">
        <f t="shared" si="56"/>
        <v>5696.7787787401148</v>
      </c>
      <c r="F85" s="9">
        <f t="shared" si="50"/>
        <v>7002.5714142247516</v>
      </c>
      <c r="G85" s="52">
        <f t="shared" si="53"/>
        <v>1.3914087031021672E-4</v>
      </c>
      <c r="H85" s="7">
        <f t="shared" si="54"/>
        <v>6875.9107185108742</v>
      </c>
      <c r="I85" s="11">
        <f t="shared" si="40"/>
        <v>126.66069571387743</v>
      </c>
      <c r="J85" s="7">
        <f t="shared" si="27"/>
        <v>1305.7926354846368</v>
      </c>
      <c r="K85" s="80">
        <f t="shared" si="41"/>
        <v>1.6684132641731075E-3</v>
      </c>
      <c r="L85" s="9">
        <f t="shared" si="42"/>
        <v>5696.7787787401148</v>
      </c>
      <c r="M85">
        <f t="shared" si="35"/>
        <v>6875.9107185108742</v>
      </c>
      <c r="N85">
        <f t="shared" si="43"/>
        <v>0.99856863806552076</v>
      </c>
      <c r="O85">
        <f t="shared" si="36"/>
        <v>0.9103054726586477</v>
      </c>
      <c r="P85">
        <f t="shared" si="44"/>
        <v>6117.0211566668413</v>
      </c>
      <c r="Q85">
        <f t="shared" si="45"/>
        <v>758.88956184403287</v>
      </c>
      <c r="R85" s="7">
        <f t="shared" si="51"/>
        <v>910178.81196293386</v>
      </c>
      <c r="S85" s="7">
        <f t="shared" si="46"/>
        <v>5316.9935268241079</v>
      </c>
      <c r="T85">
        <f t="shared" si="52"/>
        <v>1305.7926354845986</v>
      </c>
      <c r="U85">
        <f t="shared" si="57"/>
        <v>6369.464770881028</v>
      </c>
      <c r="V85" s="45">
        <f t="shared" si="37"/>
        <v>126.66069571383923</v>
      </c>
      <c r="W85">
        <f t="shared" si="47"/>
        <v>6622.7861623087065</v>
      </c>
      <c r="X85">
        <f t="shared" si="55"/>
        <v>5859.8509072072402</v>
      </c>
      <c r="Y85" s="8">
        <f t="shared" si="38"/>
        <v>99240.240296829492</v>
      </c>
    </row>
    <row r="86" spans="1:25" x14ac:dyDescent="0.25">
      <c r="A86" s="1">
        <v>77</v>
      </c>
      <c r="B86" s="81">
        <f t="shared" si="39"/>
        <v>1.6834320182712581E-3</v>
      </c>
      <c r="C86" s="12">
        <f t="shared" si="48"/>
        <v>908992.47553939291</v>
      </c>
      <c r="D86" s="7">
        <f t="shared" si="49"/>
        <v>1186.3364235409899</v>
      </c>
      <c r="E86" s="9">
        <f t="shared" si="56"/>
        <v>5688.6175747683365</v>
      </c>
      <c r="F86" s="9">
        <f t="shared" si="50"/>
        <v>7002.5714142247516</v>
      </c>
      <c r="G86" s="52">
        <f t="shared" si="53"/>
        <v>1.4039435897387104E-4</v>
      </c>
      <c r="H86" s="7">
        <f t="shared" si="54"/>
        <v>6874.9539983093264</v>
      </c>
      <c r="I86" s="11">
        <f t="shared" si="40"/>
        <v>127.61741591542523</v>
      </c>
      <c r="J86" s="7">
        <f t="shared" si="27"/>
        <v>1313.9538394564152</v>
      </c>
      <c r="K86" s="80">
        <f t="shared" si="41"/>
        <v>1.6834320182712581E-3</v>
      </c>
      <c r="L86" s="9">
        <f t="shared" si="42"/>
        <v>5688.6175747683365</v>
      </c>
      <c r="M86">
        <f t="shared" si="35"/>
        <v>6874.9539983093264</v>
      </c>
      <c r="N86">
        <f t="shared" si="43"/>
        <v>0.99855763020360622</v>
      </c>
      <c r="O86">
        <f t="shared" si="36"/>
        <v>0.90899247553939289</v>
      </c>
      <c r="P86">
        <f t="shared" si="44"/>
        <v>6117.1577337753315</v>
      </c>
      <c r="Q86">
        <f t="shared" si="45"/>
        <v>757.79626453399487</v>
      </c>
      <c r="R86" s="7">
        <f t="shared" si="51"/>
        <v>908864.85812347743</v>
      </c>
      <c r="S86" s="7">
        <f t="shared" si="46"/>
        <v>5309.376403117114</v>
      </c>
      <c r="T86">
        <f t="shared" si="52"/>
        <v>1313.9538394564297</v>
      </c>
      <c r="U86">
        <f t="shared" si="57"/>
        <v>6368.0954107426642</v>
      </c>
      <c r="V86" s="45">
        <f t="shared" si="37"/>
        <v>127.61741591543978</v>
      </c>
      <c r="W86">
        <f t="shared" si="47"/>
        <v>6623.3302425735437</v>
      </c>
      <c r="X86">
        <f t="shared" si="55"/>
        <v>5850.8774423627374</v>
      </c>
      <c r="Y86" s="8">
        <f t="shared" si="38"/>
        <v>101174.44563814509</v>
      </c>
    </row>
    <row r="87" spans="1:25" x14ac:dyDescent="0.25">
      <c r="A87" s="1">
        <v>78</v>
      </c>
      <c r="B87" s="81">
        <f t="shared" si="39"/>
        <v>1.6986213509586623E-3</v>
      </c>
      <c r="C87" s="12">
        <f t="shared" si="48"/>
        <v>907671.27469319943</v>
      </c>
      <c r="D87" s="7">
        <f t="shared" si="49"/>
        <v>1193.5834302780258</v>
      </c>
      <c r="E87" s="9">
        <f t="shared" si="56"/>
        <v>5680.4053632717332</v>
      </c>
      <c r="F87" s="9">
        <f t="shared" si="50"/>
        <v>7002.5714142247516</v>
      </c>
      <c r="G87" s="52">
        <f t="shared" si="53"/>
        <v>1.4166210197458828E-4</v>
      </c>
      <c r="H87" s="7">
        <f t="shared" si="54"/>
        <v>6873.9887935497591</v>
      </c>
      <c r="I87" s="11">
        <f t="shared" si="40"/>
        <v>128.58262067499254</v>
      </c>
      <c r="J87" s="7">
        <f t="shared" si="27"/>
        <v>1322.1660509530184</v>
      </c>
      <c r="K87" s="80">
        <f t="shared" si="41"/>
        <v>1.6986213509586623E-3</v>
      </c>
      <c r="L87" s="9">
        <f t="shared" si="42"/>
        <v>5680.4053632717332</v>
      </c>
      <c r="M87">
        <f t="shared" si="35"/>
        <v>6873.9887935497591</v>
      </c>
      <c r="N87">
        <f t="shared" si="43"/>
        <v>0.99854652169105196</v>
      </c>
      <c r="O87">
        <f t="shared" si="36"/>
        <v>0.90767127469319941</v>
      </c>
      <c r="P87">
        <f t="shared" si="44"/>
        <v>6117.2926727830709</v>
      </c>
      <c r="Q87">
        <f t="shared" si="45"/>
        <v>756.69612076668818</v>
      </c>
      <c r="R87" s="7">
        <f t="shared" si="51"/>
        <v>907542.69207252446</v>
      </c>
      <c r="S87" s="7">
        <f t="shared" si="46"/>
        <v>5301.7116723869522</v>
      </c>
      <c r="T87">
        <f t="shared" si="52"/>
        <v>1322.1660509529756</v>
      </c>
      <c r="U87">
        <f t="shared" si="57"/>
        <v>6366.7124819900282</v>
      </c>
      <c r="V87" s="45">
        <f t="shared" si="37"/>
        <v>128.58262067494979</v>
      </c>
      <c r="W87">
        <f t="shared" si="47"/>
        <v>6623.8777233399278</v>
      </c>
      <c r="X87">
        <f t="shared" si="55"/>
        <v>5841.9206786533068</v>
      </c>
      <c r="Y87" s="8">
        <f t="shared" si="38"/>
        <v>103128.9519743321</v>
      </c>
    </row>
    <row r="88" spans="1:25" x14ac:dyDescent="0.25">
      <c r="A88" s="1">
        <v>79</v>
      </c>
      <c r="B88" s="81">
        <f t="shared" si="39"/>
        <v>1.713983758895532E-3</v>
      </c>
      <c r="C88" s="12">
        <f t="shared" si="48"/>
        <v>906341.81888812943</v>
      </c>
      <c r="D88" s="7">
        <f t="shared" si="49"/>
        <v>1200.8731843950382</v>
      </c>
      <c r="E88" s="9">
        <f t="shared" si="56"/>
        <v>5672.1418254532773</v>
      </c>
      <c r="F88" s="9">
        <f t="shared" si="50"/>
        <v>7002.5714142247516</v>
      </c>
      <c r="G88" s="52">
        <f t="shared" si="53"/>
        <v>1.4294430829129315E-4</v>
      </c>
      <c r="H88" s="7">
        <f t="shared" si="54"/>
        <v>6873.0150098483155</v>
      </c>
      <c r="I88" s="11">
        <f t="shared" si="40"/>
        <v>129.55640437643615</v>
      </c>
      <c r="J88" s="7">
        <f t="shared" si="27"/>
        <v>1330.4295887714743</v>
      </c>
      <c r="K88" s="80">
        <f t="shared" si="41"/>
        <v>1.713983758895532E-3</v>
      </c>
      <c r="L88" s="9">
        <f t="shared" si="42"/>
        <v>5672.1418254532773</v>
      </c>
      <c r="M88">
        <f t="shared" si="35"/>
        <v>6873.0150098483155</v>
      </c>
      <c r="N88">
        <f t="shared" si="43"/>
        <v>0.99853531135980989</v>
      </c>
      <c r="O88">
        <f t="shared" si="36"/>
        <v>0.90634181888812948</v>
      </c>
      <c r="P88">
        <f t="shared" si="44"/>
        <v>6117.4259223165354</v>
      </c>
      <c r="Q88">
        <f t="shared" si="45"/>
        <v>755.58908753178002</v>
      </c>
      <c r="R88" s="7">
        <f t="shared" si="51"/>
        <v>906212.26248375303</v>
      </c>
      <c r="S88" s="7">
        <f t="shared" si="46"/>
        <v>5293.9990370897258</v>
      </c>
      <c r="T88">
        <f t="shared" si="52"/>
        <v>1330.4295887714252</v>
      </c>
      <c r="U88">
        <f t="shared" si="57"/>
        <v>6365.3158171083769</v>
      </c>
      <c r="V88" s="45">
        <f t="shared" si="37"/>
        <v>129.55640437638704</v>
      </c>
      <c r="W88">
        <f t="shared" si="47"/>
        <v>6624.428625861151</v>
      </c>
      <c r="X88">
        <f t="shared" si="55"/>
        <v>5832.9805994218104</v>
      </c>
      <c r="Y88" s="8">
        <f t="shared" si="38"/>
        <v>105103.93751294259</v>
      </c>
    </row>
    <row r="89" spans="1:25" x14ac:dyDescent="0.25">
      <c r="A89" s="1">
        <v>80</v>
      </c>
      <c r="B89" s="81">
        <f t="shared" si="39"/>
        <v>1.7295217846058364E-3</v>
      </c>
      <c r="C89" s="12">
        <f t="shared" si="48"/>
        <v>905004.05657280458</v>
      </c>
      <c r="D89" s="7">
        <f t="shared" si="49"/>
        <v>1208.2059109484017</v>
      </c>
      <c r="E89" s="9">
        <f t="shared" si="56"/>
        <v>5663.8266405234563</v>
      </c>
      <c r="F89" s="9">
        <f t="shared" si="50"/>
        <v>7002.5714142247516</v>
      </c>
      <c r="G89" s="52">
        <f t="shared" si="53"/>
        <v>1.4424119074917349E-4</v>
      </c>
      <c r="H89" s="7">
        <f t="shared" si="54"/>
        <v>6872.0325514718579</v>
      </c>
      <c r="I89" s="11">
        <f t="shared" si="40"/>
        <v>130.53886275289369</v>
      </c>
      <c r="J89" s="7">
        <f t="shared" si="27"/>
        <v>1338.7447737012953</v>
      </c>
      <c r="K89" s="80">
        <f t="shared" si="41"/>
        <v>1.7295217846058364E-3</v>
      </c>
      <c r="L89" s="9">
        <f t="shared" si="42"/>
        <v>5663.8266405234563</v>
      </c>
      <c r="M89">
        <f t="shared" si="35"/>
        <v>6872.0325514718579</v>
      </c>
      <c r="N89">
        <f t="shared" si="43"/>
        <v>0.99852399802431491</v>
      </c>
      <c r="O89">
        <f t="shared" si="36"/>
        <v>0.90500405657280458</v>
      </c>
      <c r="P89">
        <f t="shared" si="44"/>
        <v>6117.5574299257696</v>
      </c>
      <c r="Q89">
        <f t="shared" si="45"/>
        <v>754.4751215460883</v>
      </c>
      <c r="R89" s="7">
        <f t="shared" si="51"/>
        <v>904873.51771005173</v>
      </c>
      <c r="S89" s="7">
        <f t="shared" si="46"/>
        <v>5286.2381978218928</v>
      </c>
      <c r="T89">
        <f t="shared" si="52"/>
        <v>1338.744773701299</v>
      </c>
      <c r="U89">
        <f t="shared" si="57"/>
        <v>6363.9052460173971</v>
      </c>
      <c r="V89" s="45">
        <f t="shared" si="37"/>
        <v>130.53886275289733</v>
      </c>
      <c r="W89">
        <f t="shared" si="47"/>
        <v>6624.9829715231917</v>
      </c>
      <c r="X89">
        <f t="shared" si="55"/>
        <v>5824.0571880854495</v>
      </c>
      <c r="Y89" s="8">
        <f t="shared" si="38"/>
        <v>107099.58189610392</v>
      </c>
    </row>
    <row r="90" spans="1:25" x14ac:dyDescent="0.25">
      <c r="A90" s="1">
        <v>81</v>
      </c>
      <c r="B90" s="81">
        <f t="shared" si="39"/>
        <v>1.7452380174883819E-3</v>
      </c>
      <c r="C90" s="12">
        <f t="shared" si="48"/>
        <v>903657.93587442581</v>
      </c>
      <c r="D90" s="7">
        <f t="shared" si="49"/>
        <v>1215.5818356259433</v>
      </c>
      <c r="E90" s="9">
        <f t="shared" si="56"/>
        <v>5655.4594856878239</v>
      </c>
      <c r="F90" s="9">
        <f t="shared" si="50"/>
        <v>7002.5714142247516</v>
      </c>
      <c r="G90" s="52">
        <f t="shared" si="53"/>
        <v>1.4555296610515477E-4</v>
      </c>
      <c r="H90" s="7">
        <f t="shared" si="54"/>
        <v>6871.0413213137672</v>
      </c>
      <c r="I90" s="11">
        <f t="shared" si="40"/>
        <v>131.53009291098442</v>
      </c>
      <c r="J90" s="7">
        <f t="shared" ref="J90:J153" si="58">F90-L90</f>
        <v>1347.1119285369277</v>
      </c>
      <c r="K90" s="80">
        <f t="shared" si="41"/>
        <v>1.7452380174883819E-3</v>
      </c>
      <c r="L90" s="9">
        <f t="shared" si="42"/>
        <v>5655.4594856878239</v>
      </c>
      <c r="M90">
        <f t="shared" si="35"/>
        <v>6871.0413213137672</v>
      </c>
      <c r="N90">
        <f t="shared" si="43"/>
        <v>0.99851258048115665</v>
      </c>
      <c r="O90">
        <f t="shared" si="36"/>
        <v>0.90365793587442578</v>
      </c>
      <c r="P90">
        <f t="shared" si="44"/>
        <v>6117.6871420619682</v>
      </c>
      <c r="Q90">
        <f t="shared" si="45"/>
        <v>753.354179251799</v>
      </c>
      <c r="R90" s="7">
        <f t="shared" si="51"/>
        <v>903526.40578151483</v>
      </c>
      <c r="S90" s="7">
        <f t="shared" si="46"/>
        <v>5278.4288533086356</v>
      </c>
      <c r="T90">
        <f t="shared" si="52"/>
        <v>1347.1119285369059</v>
      </c>
      <c r="U90">
        <f t="shared" si="57"/>
        <v>6362.4805960236163</v>
      </c>
      <c r="V90" s="45">
        <f t="shared" si="37"/>
        <v>131.53009291096259</v>
      </c>
      <c r="W90">
        <f t="shared" si="47"/>
        <v>6625.5407818455415</v>
      </c>
      <c r="X90">
        <f t="shared" si="55"/>
        <v>5815.1504281358702</v>
      </c>
      <c r="Y90" s="8">
        <f t="shared" si="38"/>
        <v>109116.06621148938</v>
      </c>
    </row>
    <row r="91" spans="1:25" x14ac:dyDescent="0.25">
      <c r="A91" s="1">
        <v>82</v>
      </c>
      <c r="B91" s="81">
        <f t="shared" si="39"/>
        <v>1.7611350948582016E-3</v>
      </c>
      <c r="C91" s="12">
        <f t="shared" si="48"/>
        <v>902303.40459678008</v>
      </c>
      <c r="D91" s="7">
        <f t="shared" si="49"/>
        <v>1223.0011847347505</v>
      </c>
      <c r="E91" s="9">
        <f t="shared" si="56"/>
        <v>5647.0400361344682</v>
      </c>
      <c r="F91" s="9">
        <f t="shared" si="50"/>
        <v>7002.5714142247516</v>
      </c>
      <c r="G91" s="52">
        <f t="shared" si="53"/>
        <v>1.4687985513559909E-4</v>
      </c>
      <c r="H91" s="7">
        <f t="shared" si="54"/>
        <v>6870.0412208692187</v>
      </c>
      <c r="I91" s="11">
        <f t="shared" si="40"/>
        <v>132.5301933555329</v>
      </c>
      <c r="J91" s="7">
        <f t="shared" si="58"/>
        <v>1355.5313780902834</v>
      </c>
      <c r="K91" s="80">
        <f t="shared" si="41"/>
        <v>1.7611350948582016E-3</v>
      </c>
      <c r="L91" s="9">
        <f t="shared" si="42"/>
        <v>5647.0400361344682</v>
      </c>
      <c r="M91">
        <f t="shared" si="35"/>
        <v>6870.0412208692187</v>
      </c>
      <c r="N91">
        <f t="shared" si="43"/>
        <v>0.99850105750874085</v>
      </c>
      <c r="O91">
        <f t="shared" si="36"/>
        <v>0.90230340459678005</v>
      </c>
      <c r="P91">
        <f t="shared" si="44"/>
        <v>6117.815004054557</v>
      </c>
      <c r="Q91">
        <f t="shared" si="45"/>
        <v>752.22621681466171</v>
      </c>
      <c r="R91" s="7">
        <f t="shared" si="51"/>
        <v>902170.87440342456</v>
      </c>
      <c r="S91" s="7">
        <f t="shared" si="46"/>
        <v>5270.5707003921698</v>
      </c>
      <c r="T91">
        <f t="shared" si="52"/>
        <v>1355.5313780902652</v>
      </c>
      <c r="U91">
        <f t="shared" si="57"/>
        <v>6361.0416917714056</v>
      </c>
      <c r="V91" s="45">
        <f t="shared" si="37"/>
        <v>132.53019335551471</v>
      </c>
      <c r="W91">
        <f t="shared" si="47"/>
        <v>6626.102078482435</v>
      </c>
      <c r="X91">
        <f t="shared" si="55"/>
        <v>5806.2603031396056</v>
      </c>
      <c r="Y91" s="8">
        <f t="shared" si="38"/>
        <v>111153.57300340175</v>
      </c>
    </row>
    <row r="92" spans="1:25" x14ac:dyDescent="0.25">
      <c r="A92" s="1">
        <v>83</v>
      </c>
      <c r="B92" s="81">
        <f t="shared" si="39"/>
        <v>1.7772157030226943E-3</v>
      </c>
      <c r="C92" s="12">
        <f t="shared" si="48"/>
        <v>900940.41021823604</v>
      </c>
      <c r="D92" s="7">
        <f t="shared" si="49"/>
        <v>1230.464185188519</v>
      </c>
      <c r="E92" s="9">
        <f t="shared" si="56"/>
        <v>5638.5679650214033</v>
      </c>
      <c r="F92" s="9">
        <f t="shared" si="50"/>
        <v>7002.5714142247516</v>
      </c>
      <c r="G92" s="52">
        <f t="shared" si="53"/>
        <v>1.4822208272629475E-4</v>
      </c>
      <c r="H92" s="7">
        <f t="shared" si="54"/>
        <v>6869.0321502099223</v>
      </c>
      <c r="I92" s="11">
        <f t="shared" si="40"/>
        <v>133.53926401482931</v>
      </c>
      <c r="J92" s="7">
        <f t="shared" si="58"/>
        <v>1364.0034492033483</v>
      </c>
      <c r="K92" s="80">
        <f t="shared" si="41"/>
        <v>1.7772157030226943E-3</v>
      </c>
      <c r="L92" s="9">
        <f t="shared" si="42"/>
        <v>5638.5679650214033</v>
      </c>
      <c r="M92">
        <f t="shared" si="35"/>
        <v>6869.0321502099223</v>
      </c>
      <c r="N92">
        <f t="shared" si="43"/>
        <v>0.99848942786694561</v>
      </c>
      <c r="O92">
        <f t="shared" si="36"/>
        <v>0.90094041021823601</v>
      </c>
      <c r="P92">
        <f t="shared" si="44"/>
        <v>6117.9409600877443</v>
      </c>
      <c r="Q92">
        <f t="shared" si="45"/>
        <v>751.09119012217798</v>
      </c>
      <c r="R92" s="7">
        <f t="shared" si="51"/>
        <v>900806.87095422123</v>
      </c>
      <c r="S92" s="7">
        <f t="shared" si="46"/>
        <v>5262.6634340199771</v>
      </c>
      <c r="T92">
        <f t="shared" si="52"/>
        <v>1364.0034492033301</v>
      </c>
      <c r="U92">
        <f t="shared" si="57"/>
        <v>6359.5883551936849</v>
      </c>
      <c r="V92" s="45">
        <f t="shared" si="37"/>
        <v>133.53926401481112</v>
      </c>
      <c r="W92">
        <f t="shared" si="47"/>
        <v>6626.6668832233072</v>
      </c>
      <c r="X92">
        <f t="shared" si="55"/>
        <v>5797.3867967378401</v>
      </c>
      <c r="Y92" s="8">
        <f t="shared" si="38"/>
        <v>113212.2862838764</v>
      </c>
    </row>
    <row r="93" spans="1:25" x14ac:dyDescent="0.25">
      <c r="A93" s="1">
        <v>84</v>
      </c>
      <c r="B93" s="81">
        <f t="shared" si="39"/>
        <v>1.7934825783759711E-3</v>
      </c>
      <c r="C93" s="12">
        <f t="shared" si="48"/>
        <v>899568.89988972677</v>
      </c>
      <c r="D93" s="7">
        <f t="shared" si="49"/>
        <v>1237.9710644944207</v>
      </c>
      <c r="E93" s="9">
        <f t="shared" si="56"/>
        <v>5630.0429434638827</v>
      </c>
      <c r="F93" s="9">
        <f t="shared" si="50"/>
        <v>7002.5714142247516</v>
      </c>
      <c r="G93" s="52">
        <f t="shared" si="53"/>
        <v>1.4957987796481497E-4</v>
      </c>
      <c r="H93" s="7">
        <f t="shared" si="54"/>
        <v>6868.0140079583034</v>
      </c>
      <c r="I93" s="11">
        <f t="shared" si="40"/>
        <v>134.5574062664482</v>
      </c>
      <c r="J93" s="7">
        <f t="shared" si="58"/>
        <v>1372.5284707608689</v>
      </c>
      <c r="K93" s="80">
        <f t="shared" si="41"/>
        <v>1.7934825783759711E-3</v>
      </c>
      <c r="L93" s="9">
        <f t="shared" si="42"/>
        <v>5630.0429434638827</v>
      </c>
      <c r="M93">
        <f t="shared" si="35"/>
        <v>6868.0140079583034</v>
      </c>
      <c r="N93">
        <f t="shared" si="43"/>
        <v>0.99847769029676781</v>
      </c>
      <c r="O93">
        <f t="shared" si="36"/>
        <v>0.89956889988972677</v>
      </c>
      <c r="P93">
        <f t="shared" si="44"/>
        <v>6118.064953176533</v>
      </c>
      <c r="Q93">
        <f t="shared" si="45"/>
        <v>749.94905478177043</v>
      </c>
      <c r="R93" s="7">
        <f t="shared" si="51"/>
        <v>899434.34248346032</v>
      </c>
      <c r="S93" s="7">
        <f t="shared" si="46"/>
        <v>5254.7067472329572</v>
      </c>
      <c r="T93">
        <f t="shared" si="52"/>
        <v>1372.5284707609098</v>
      </c>
      <c r="U93">
        <f t="shared" si="57"/>
        <v>6358.1204054608888</v>
      </c>
      <c r="V93" s="45">
        <f t="shared" si="37"/>
        <v>134.55740626648912</v>
      </c>
      <c r="W93">
        <f t="shared" si="47"/>
        <v>6627.2352179938671</v>
      </c>
      <c r="X93">
        <f t="shared" si="55"/>
        <v>5788.5298926467121</v>
      </c>
      <c r="Y93" s="8">
        <f t="shared" si="38"/>
        <v>115292.39154391643</v>
      </c>
    </row>
    <row r="94" spans="1:25" x14ac:dyDescent="0.25">
      <c r="A94" s="1">
        <v>85</v>
      </c>
      <c r="B94" s="81">
        <f t="shared" si="39"/>
        <v>1.8099385085246222E-3</v>
      </c>
      <c r="C94" s="12">
        <f t="shared" si="48"/>
        <v>898188.82043272082</v>
      </c>
      <c r="D94" s="7">
        <f t="shared" si="49"/>
        <v>1245.522050739507</v>
      </c>
      <c r="E94" s="9">
        <f t="shared" si="56"/>
        <v>5621.4646405216263</v>
      </c>
      <c r="F94" s="9">
        <f t="shared" si="50"/>
        <v>7002.5714142247516</v>
      </c>
      <c r="G94" s="52">
        <f t="shared" si="53"/>
        <v>1.5095347423529234E-4</v>
      </c>
      <c r="H94" s="7">
        <f t="shared" si="54"/>
        <v>6866.9866912611333</v>
      </c>
      <c r="I94" s="11">
        <f t="shared" si="40"/>
        <v>135.58472296361833</v>
      </c>
      <c r="J94" s="7">
        <f t="shared" si="58"/>
        <v>1381.1067737031253</v>
      </c>
      <c r="K94" s="80">
        <f t="shared" si="41"/>
        <v>1.8099385085246222E-3</v>
      </c>
      <c r="L94" s="9">
        <f t="shared" si="42"/>
        <v>5621.4646405216263</v>
      </c>
      <c r="M94">
        <f t="shared" si="35"/>
        <v>6866.9866912611333</v>
      </c>
      <c r="N94">
        <f t="shared" si="43"/>
        <v>0.99846584351996259</v>
      </c>
      <c r="O94">
        <f t="shared" si="36"/>
        <v>0.89818882043272086</v>
      </c>
      <c r="P94">
        <f t="shared" si="44"/>
        <v>6118.186925142194</v>
      </c>
      <c r="Q94">
        <f t="shared" si="45"/>
        <v>748.79976611893926</v>
      </c>
      <c r="R94" s="7">
        <f t="shared" si="51"/>
        <v>898053.23570975719</v>
      </c>
      <c r="S94" s="7">
        <f t="shared" si="46"/>
        <v>5246.7003311535191</v>
      </c>
      <c r="T94">
        <f t="shared" si="52"/>
        <v>1381.1067737031262</v>
      </c>
      <c r="U94">
        <f t="shared" si="57"/>
        <v>6356.6376589294068</v>
      </c>
      <c r="V94" s="45">
        <f t="shared" si="37"/>
        <v>135.58472296361924</v>
      </c>
      <c r="W94">
        <f t="shared" si="47"/>
        <v>6627.8071048566453</v>
      </c>
      <c r="X94">
        <f t="shared" si="55"/>
        <v>5779.6895746571563</v>
      </c>
      <c r="Y94" s="8">
        <f t="shared" si="38"/>
        <v>117394.07576476573</v>
      </c>
    </row>
    <row r="95" spans="1:25" x14ac:dyDescent="0.25">
      <c r="A95" s="1">
        <v>86</v>
      </c>
      <c r="B95" s="81">
        <f t="shared" si="39"/>
        <v>1.8265863334477883E-3</v>
      </c>
      <c r="C95" s="12">
        <f t="shared" si="48"/>
        <v>896800.11833718058</v>
      </c>
      <c r="D95" s="7">
        <f t="shared" si="49"/>
        <v>1253.1173725765775</v>
      </c>
      <c r="E95" s="9">
        <f t="shared" si="56"/>
        <v>5612.832723185983</v>
      </c>
      <c r="F95" s="9">
        <f t="shared" si="50"/>
        <v>7002.5714142247516</v>
      </c>
      <c r="G95" s="52">
        <f t="shared" si="53"/>
        <v>1.5234310931571928E-4</v>
      </c>
      <c r="H95" s="7">
        <f t="shared" si="54"/>
        <v>6865.9500957625605</v>
      </c>
      <c r="I95" s="11">
        <f t="shared" si="40"/>
        <v>136.62131846219108</v>
      </c>
      <c r="J95" s="7">
        <f t="shared" si="58"/>
        <v>1389.7386910387686</v>
      </c>
      <c r="K95" s="80">
        <f t="shared" si="41"/>
        <v>1.8265863334477883E-3</v>
      </c>
      <c r="L95" s="9">
        <f t="shared" si="42"/>
        <v>5612.832723185983</v>
      </c>
      <c r="M95">
        <f t="shared" si="35"/>
        <v>6865.9500957625605</v>
      </c>
      <c r="N95">
        <f t="shared" si="43"/>
        <v>0.99845388623867393</v>
      </c>
      <c r="O95">
        <f t="shared" si="36"/>
        <v>0.89680011833718054</v>
      </c>
      <c r="P95">
        <f t="shared" si="44"/>
        <v>6118.3068165871491</v>
      </c>
      <c r="Q95">
        <f t="shared" si="45"/>
        <v>747.64327917541141</v>
      </c>
      <c r="R95" s="7">
        <f t="shared" si="51"/>
        <v>896663.49701871839</v>
      </c>
      <c r="S95" s="7">
        <f t="shared" si="46"/>
        <v>5238.6438749735835</v>
      </c>
      <c r="T95">
        <f t="shared" si="52"/>
        <v>1389.7386910388013</v>
      </c>
      <c r="U95">
        <f t="shared" si="57"/>
        <v>6355.1399290879372</v>
      </c>
      <c r="V95" s="45">
        <f t="shared" si="37"/>
        <v>136.62131846222383</v>
      </c>
      <c r="W95">
        <f t="shared" si="47"/>
        <v>6628.3825660123848</v>
      </c>
      <c r="X95">
        <f t="shared" si="55"/>
        <v>5770.8658266354723</v>
      </c>
      <c r="Y95" s="8">
        <f t="shared" si="38"/>
        <v>119517.52742933691</v>
      </c>
    </row>
    <row r="96" spans="1:25" x14ac:dyDescent="0.25">
      <c r="A96" s="1">
        <v>87</v>
      </c>
      <c r="B96" s="81">
        <f t="shared" si="39"/>
        <v>1.8434289466860987E-3</v>
      </c>
      <c r="C96" s="12">
        <f t="shared" si="48"/>
        <v>895402.73975950887</v>
      </c>
      <c r="D96" s="7">
        <f t="shared" si="49"/>
        <v>1260.7572592095748</v>
      </c>
      <c r="E96" s="9">
        <f t="shared" si="56"/>
        <v>5604.1468563669905</v>
      </c>
      <c r="F96" s="9">
        <f t="shared" si="50"/>
        <v>7002.5714142247516</v>
      </c>
      <c r="G96" s="52">
        <f t="shared" si="53"/>
        <v>1.5374902547781073E-4</v>
      </c>
      <c r="H96" s="7">
        <f t="shared" si="54"/>
        <v>6864.9041155765653</v>
      </c>
      <c r="I96" s="11">
        <f t="shared" si="40"/>
        <v>137.66729864818626</v>
      </c>
      <c r="J96" s="7">
        <f t="shared" si="58"/>
        <v>1398.4245578577611</v>
      </c>
      <c r="K96" s="80">
        <f t="shared" si="41"/>
        <v>1.8434289466860987E-3</v>
      </c>
      <c r="L96" s="9">
        <f t="shared" si="42"/>
        <v>5604.1468563669905</v>
      </c>
      <c r="M96">
        <f t="shared" si="35"/>
        <v>6864.9041155765653</v>
      </c>
      <c r="N96">
        <f t="shared" si="43"/>
        <v>0.9984418171350572</v>
      </c>
      <c r="O96">
        <f t="shared" si="36"/>
        <v>0.8954027397595089</v>
      </c>
      <c r="P96">
        <f t="shared" si="44"/>
        <v>6118.4245668693029</v>
      </c>
      <c r="Q96">
        <f t="shared" si="45"/>
        <v>746.47954870726244</v>
      </c>
      <c r="R96" s="7">
        <f t="shared" si="51"/>
        <v>895265.0724608606</v>
      </c>
      <c r="S96" s="7">
        <f t="shared" si="46"/>
        <v>5230.5370659425244</v>
      </c>
      <c r="T96">
        <f t="shared" si="52"/>
        <v>1398.4245578577975</v>
      </c>
      <c r="U96">
        <f t="shared" si="57"/>
        <v>6353.6270265038766</v>
      </c>
      <c r="V96" s="45">
        <f t="shared" si="37"/>
        <v>137.66729864822264</v>
      </c>
      <c r="W96">
        <f t="shared" si="47"/>
        <v>6628.9616238003218</v>
      </c>
      <c r="X96">
        <f t="shared" si="55"/>
        <v>5762.0586325229197</v>
      </c>
      <c r="Y96" s="8">
        <f t="shared" si="38"/>
        <v>121662.93653362838</v>
      </c>
    </row>
    <row r="97" spans="1:25" x14ac:dyDescent="0.25">
      <c r="A97" s="1">
        <v>88</v>
      </c>
      <c r="B97" s="81">
        <f t="shared" si="39"/>
        <v>1.8604692965534797E-3</v>
      </c>
      <c r="C97" s="12">
        <f t="shared" si="48"/>
        <v>893996.6305204822</v>
      </c>
      <c r="D97" s="7">
        <f t="shared" si="49"/>
        <v>1268.4419403784177</v>
      </c>
      <c r="E97" s="9">
        <f t="shared" si="56"/>
        <v>5595.4067028803793</v>
      </c>
      <c r="F97" s="9">
        <f t="shared" si="50"/>
        <v>7002.5714142247516</v>
      </c>
      <c r="G97" s="52">
        <f t="shared" si="53"/>
        <v>1.5517146958953372E-4</v>
      </c>
      <c r="H97" s="7">
        <f t="shared" si="54"/>
        <v>6863.848643258797</v>
      </c>
      <c r="I97" s="11">
        <f t="shared" si="40"/>
        <v>138.72277096595462</v>
      </c>
      <c r="J97" s="7">
        <f t="shared" si="58"/>
        <v>1407.1647113443723</v>
      </c>
      <c r="K97" s="80">
        <f t="shared" si="41"/>
        <v>1.8604692965534797E-3</v>
      </c>
      <c r="L97" s="9">
        <f t="shared" si="42"/>
        <v>5595.4067028803793</v>
      </c>
      <c r="M97">
        <f t="shared" si="35"/>
        <v>6863.848643258797</v>
      </c>
      <c r="N97">
        <f t="shared" si="43"/>
        <v>0.99842963487089131</v>
      </c>
      <c r="O97">
        <f t="shared" si="36"/>
        <v>0.89399663052048217</v>
      </c>
      <c r="P97">
        <f t="shared" si="44"/>
        <v>6118.5401140757576</v>
      </c>
      <c r="Q97">
        <f t="shared" si="45"/>
        <v>745.30852918303935</v>
      </c>
      <c r="R97" s="7">
        <f t="shared" si="51"/>
        <v>893857.90774951619</v>
      </c>
      <c r="S97" s="7">
        <f t="shared" si="46"/>
        <v>5222.3795893550205</v>
      </c>
      <c r="T97">
        <f t="shared" si="52"/>
        <v>1407.1647113444051</v>
      </c>
      <c r="U97">
        <f t="shared" si="57"/>
        <v>6352.0987587674508</v>
      </c>
      <c r="V97" s="45">
        <f t="shared" si="37"/>
        <v>138.72277096598737</v>
      </c>
      <c r="W97">
        <f t="shared" si="47"/>
        <v>6629.5443006994255</v>
      </c>
      <c r="X97">
        <f t="shared" si="55"/>
        <v>5753.267976336153</v>
      </c>
      <c r="Y97" s="8">
        <f t="shared" si="38"/>
        <v>123830.49459830765</v>
      </c>
    </row>
    <row r="98" spans="1:25" x14ac:dyDescent="0.25">
      <c r="A98" s="1">
        <v>89</v>
      </c>
      <c r="B98" s="81">
        <f t="shared" si="39"/>
        <v>1.8777103873958145E-3</v>
      </c>
      <c r="C98" s="12">
        <f t="shared" si="48"/>
        <v>892581.73610317288</v>
      </c>
      <c r="D98" s="7">
        <f t="shared" si="49"/>
        <v>1276.1716463433067</v>
      </c>
      <c r="E98" s="9">
        <f t="shared" si="56"/>
        <v>5586.611923434476</v>
      </c>
      <c r="F98" s="9">
        <f t="shared" si="50"/>
        <v>7002.5714142247516</v>
      </c>
      <c r="G98" s="52">
        <f t="shared" si="53"/>
        <v>1.5661069322038074E-4</v>
      </c>
      <c r="H98" s="7">
        <f t="shared" si="54"/>
        <v>6862.7835697777828</v>
      </c>
      <c r="I98" s="11">
        <f t="shared" si="40"/>
        <v>139.78784444696885</v>
      </c>
      <c r="J98" s="7">
        <f t="shared" si="58"/>
        <v>1415.9594907902756</v>
      </c>
      <c r="K98" s="80">
        <f t="shared" si="41"/>
        <v>1.8777103873958145E-3</v>
      </c>
      <c r="L98" s="9">
        <f t="shared" si="42"/>
        <v>5586.611923434476</v>
      </c>
      <c r="M98">
        <f t="shared" si="35"/>
        <v>6862.7835697777828</v>
      </c>
      <c r="N98">
        <f t="shared" si="43"/>
        <v>0.99841733808718547</v>
      </c>
      <c r="O98">
        <f t="shared" si="36"/>
        <v>0.89258173610317293</v>
      </c>
      <c r="P98">
        <f t="shared" si="44"/>
        <v>6118.6533949959185</v>
      </c>
      <c r="Q98">
        <f t="shared" si="45"/>
        <v>744.1301747818643</v>
      </c>
      <c r="R98" s="7">
        <f t="shared" si="51"/>
        <v>892441.94825872593</v>
      </c>
      <c r="S98" s="7">
        <f t="shared" si="46"/>
        <v>5214.1711285388446</v>
      </c>
      <c r="T98">
        <f t="shared" si="52"/>
        <v>1415.9594907902647</v>
      </c>
      <c r="U98">
        <f t="shared" si="57"/>
        <v>6350.5549304351935</v>
      </c>
      <c r="V98" s="45">
        <f t="shared" si="37"/>
        <v>139.78784444695793</v>
      </c>
      <c r="W98">
        <f t="shared" si="47"/>
        <v>6630.1306193291093</v>
      </c>
      <c r="X98">
        <f t="shared" si="55"/>
        <v>5744.4938421671868</v>
      </c>
      <c r="Y98" s="8">
        <f t="shared" si="38"/>
        <v>126020.39468033356</v>
      </c>
    </row>
    <row r="99" spans="1:25" x14ac:dyDescent="0.25">
      <c r="A99" s="1">
        <v>90</v>
      </c>
      <c r="B99" s="81">
        <f t="shared" si="39"/>
        <v>1.8951552808739169E-3</v>
      </c>
      <c r="C99" s="12">
        <f t="shared" si="48"/>
        <v>891158.00165085751</v>
      </c>
      <c r="D99" s="7">
        <f t="shared" si="49"/>
        <v>1283.9466078684618</v>
      </c>
      <c r="E99" s="9">
        <f t="shared" si="56"/>
        <v>5577.7621766170369</v>
      </c>
      <c r="F99" s="9">
        <f t="shared" si="50"/>
        <v>7002.5714142247516</v>
      </c>
      <c r="G99" s="52">
        <f t="shared" si="53"/>
        <v>1.5806695274946412E-4</v>
      </c>
      <c r="H99" s="7">
        <f t="shared" si="54"/>
        <v>6861.7087844854987</v>
      </c>
      <c r="I99" s="11">
        <f t="shared" si="40"/>
        <v>140.86262973925295</v>
      </c>
      <c r="J99" s="7">
        <f t="shared" si="58"/>
        <v>1424.8092376077147</v>
      </c>
      <c r="K99" s="80">
        <f t="shared" si="41"/>
        <v>1.8951552808739169E-3</v>
      </c>
      <c r="L99" s="9">
        <f t="shared" si="42"/>
        <v>5577.7621766170369</v>
      </c>
      <c r="M99">
        <f t="shared" si="35"/>
        <v>6861.7087844854987</v>
      </c>
      <c r="N99">
        <f t="shared" si="43"/>
        <v>0.9984049254037719</v>
      </c>
      <c r="O99">
        <f t="shared" si="36"/>
        <v>0.89115800165085746</v>
      </c>
      <c r="P99">
        <f t="shared" si="44"/>
        <v>6118.7643450939813</v>
      </c>
      <c r="Q99">
        <f t="shared" si="45"/>
        <v>742.94443939151734</v>
      </c>
      <c r="R99" s="7">
        <f t="shared" si="51"/>
        <v>891017.13902111817</v>
      </c>
      <c r="S99" s="7">
        <f t="shared" si="46"/>
        <v>5205.9113648425682</v>
      </c>
      <c r="T99">
        <f t="shared" si="52"/>
        <v>1424.8092376077548</v>
      </c>
      <c r="U99">
        <f t="shared" si="57"/>
        <v>6348.995342971737</v>
      </c>
      <c r="V99" s="45">
        <f t="shared" si="37"/>
        <v>140.86262973929297</v>
      </c>
      <c r="W99">
        <f t="shared" si="47"/>
        <v>6630.720602450323</v>
      </c>
      <c r="X99">
        <f t="shared" si="55"/>
        <v>5735.7362141836902</v>
      </c>
      <c r="Y99" s="8">
        <f t="shared" si="38"/>
        <v>128232.83138469793</v>
      </c>
    </row>
    <row r="100" spans="1:25" x14ac:dyDescent="0.25">
      <c r="A100" s="1">
        <v>91</v>
      </c>
      <c r="B100" s="81">
        <f t="shared" si="39"/>
        <v>1.9128070972819211E-3</v>
      </c>
      <c r="C100" s="12">
        <f t="shared" si="48"/>
        <v>889725.37196491286</v>
      </c>
      <c r="D100" s="7">
        <f t="shared" si="49"/>
        <v>1291.7670562052917</v>
      </c>
      <c r="E100" s="9">
        <f t="shared" si="56"/>
        <v>5568.8571188819878</v>
      </c>
      <c r="F100" s="9">
        <f t="shared" si="50"/>
        <v>7002.5714142247516</v>
      </c>
      <c r="G100" s="52">
        <f t="shared" si="53"/>
        <v>1.5954050947652399E-4</v>
      </c>
      <c r="H100" s="7">
        <f t="shared" si="54"/>
        <v>6860.6241750872796</v>
      </c>
      <c r="I100" s="11">
        <f t="shared" si="40"/>
        <v>141.94723913747202</v>
      </c>
      <c r="J100" s="7">
        <f t="shared" si="58"/>
        <v>1433.7142953427638</v>
      </c>
      <c r="K100" s="80">
        <f t="shared" si="41"/>
        <v>1.9128070972819211E-3</v>
      </c>
      <c r="L100" s="9">
        <f t="shared" si="42"/>
        <v>5568.8571188819878</v>
      </c>
      <c r="M100">
        <f t="shared" si="35"/>
        <v>6860.6241750872796</v>
      </c>
      <c r="N100">
        <f t="shared" si="43"/>
        <v>0.99839239541889235</v>
      </c>
      <c r="O100">
        <f t="shared" si="36"/>
        <v>0.88972537196491286</v>
      </c>
      <c r="P100">
        <f t="shared" si="44"/>
        <v>6118.8728984807703</v>
      </c>
      <c r="Q100">
        <f t="shared" si="45"/>
        <v>741.75127660650924</v>
      </c>
      <c r="R100" s="7">
        <f t="shared" si="51"/>
        <v>889583.42472577537</v>
      </c>
      <c r="S100" s="7">
        <f t="shared" si="46"/>
        <v>5197.5999776231893</v>
      </c>
      <c r="T100">
        <f t="shared" si="52"/>
        <v>1433.7142953427974</v>
      </c>
      <c r="U100">
        <f t="shared" si="57"/>
        <v>6347.4197946909753</v>
      </c>
      <c r="V100" s="45">
        <f t="shared" si="37"/>
        <v>141.94723913750568</v>
      </c>
      <c r="W100">
        <f t="shared" si="47"/>
        <v>6631.3142729659867</v>
      </c>
      <c r="X100">
        <f t="shared" si="55"/>
        <v>5726.9950766287038</v>
      </c>
      <c r="Y100" s="8">
        <f t="shared" si="38"/>
        <v>130468.00087619456</v>
      </c>
    </row>
    <row r="101" spans="1:25" x14ac:dyDescent="0.25">
      <c r="A101" s="1">
        <v>92</v>
      </c>
      <c r="B101" s="81">
        <f t="shared" si="39"/>
        <v>1.9306690169000884E-3</v>
      </c>
      <c r="C101" s="12">
        <f t="shared" si="48"/>
        <v>888283.79150270042</v>
      </c>
      <c r="D101" s="7">
        <f t="shared" si="49"/>
        <v>1299.633223074964</v>
      </c>
      <c r="E101" s="9">
        <f t="shared" si="56"/>
        <v>5559.8964045360954</v>
      </c>
      <c r="F101" s="9">
        <f t="shared" si="50"/>
        <v>7002.5714142247516</v>
      </c>
      <c r="G101" s="52">
        <f t="shared" si="53"/>
        <v>1.6103162973593152E-4</v>
      </c>
      <c r="H101" s="7">
        <f t="shared" si="54"/>
        <v>6859.5296276110594</v>
      </c>
      <c r="I101" s="11">
        <f t="shared" si="40"/>
        <v>143.04178661369224</v>
      </c>
      <c r="J101" s="7">
        <f t="shared" si="58"/>
        <v>1442.6750096886562</v>
      </c>
      <c r="K101" s="80">
        <f t="shared" si="41"/>
        <v>1.9306690169000884E-3</v>
      </c>
      <c r="L101" s="9">
        <f t="shared" si="42"/>
        <v>5559.8964045360954</v>
      </c>
      <c r="M101">
        <f t="shared" si="35"/>
        <v>6859.5296276110594</v>
      </c>
      <c r="N101">
        <f t="shared" si="43"/>
        <v>0.99837974670877516</v>
      </c>
      <c r="O101">
        <f t="shared" si="36"/>
        <v>0.88828379150270043</v>
      </c>
      <c r="P101">
        <f t="shared" si="44"/>
        <v>6118.9789878849087</v>
      </c>
      <c r="Q101">
        <f t="shared" si="45"/>
        <v>740.55063972615062</v>
      </c>
      <c r="R101" s="7">
        <f t="shared" si="51"/>
        <v>888140.74971608666</v>
      </c>
      <c r="S101" s="7">
        <f t="shared" si="46"/>
        <v>5189.2366442336897</v>
      </c>
      <c r="T101">
        <f t="shared" si="52"/>
        <v>1442.6750096887117</v>
      </c>
      <c r="U101">
        <f t="shared" si="57"/>
        <v>6345.828080694906</v>
      </c>
      <c r="V101" s="45">
        <f t="shared" si="37"/>
        <v>143.04178661374772</v>
      </c>
      <c r="W101">
        <f t="shared" si="47"/>
        <v>6631.9116539224015</v>
      </c>
      <c r="X101">
        <f t="shared" si="55"/>
        <v>5718.2704138212039</v>
      </c>
      <c r="Y101" s="8">
        <f t="shared" si="38"/>
        <v>132726.10089136148</v>
      </c>
    </row>
    <row r="102" spans="1:25" x14ac:dyDescent="0.25">
      <c r="A102" s="1">
        <v>93</v>
      </c>
      <c r="B102" s="81">
        <f t="shared" si="39"/>
        <v>1.9487442813935774E-3</v>
      </c>
      <c r="C102" s="12">
        <f t="shared" si="48"/>
        <v>886833.2043754363</v>
      </c>
      <c r="D102" s="7">
        <f t="shared" si="49"/>
        <v>1307.545340650362</v>
      </c>
      <c r="E102" s="9">
        <f t="shared" si="56"/>
        <v>5550.8796857255411</v>
      </c>
      <c r="F102" s="9">
        <f t="shared" si="50"/>
        <v>7002.5714142247516</v>
      </c>
      <c r="G102" s="52">
        <f t="shared" si="53"/>
        <v>1.6254058501380246E-4</v>
      </c>
      <c r="H102" s="7">
        <f t="shared" si="54"/>
        <v>6858.4250263759031</v>
      </c>
      <c r="I102" s="11">
        <f t="shared" si="40"/>
        <v>144.14638784884846</v>
      </c>
      <c r="J102" s="7">
        <f t="shared" si="58"/>
        <v>1451.6917284992105</v>
      </c>
      <c r="K102" s="80">
        <f t="shared" si="41"/>
        <v>1.9487442813935774E-3</v>
      </c>
      <c r="L102" s="9">
        <f t="shared" si="42"/>
        <v>5550.8796857255411</v>
      </c>
      <c r="M102">
        <f t="shared" si="35"/>
        <v>6858.4250263759031</v>
      </c>
      <c r="N102">
        <f t="shared" si="43"/>
        <v>0.99836697782719852</v>
      </c>
      <c r="O102">
        <f t="shared" si="36"/>
        <v>0.88683320437543633</v>
      </c>
      <c r="P102">
        <f t="shared" si="44"/>
        <v>6119.082544623323</v>
      </c>
      <c r="Q102">
        <f t="shared" si="45"/>
        <v>739.34248175258017</v>
      </c>
      <c r="R102" s="7">
        <f t="shared" si="51"/>
        <v>886689.05798758741</v>
      </c>
      <c r="S102" s="7">
        <f t="shared" si="46"/>
        <v>5180.8210400105054</v>
      </c>
      <c r="T102">
        <f t="shared" si="52"/>
        <v>1451.6917284992523</v>
      </c>
      <c r="U102">
        <f t="shared" si="57"/>
        <v>6344.2199928119771</v>
      </c>
      <c r="V102" s="45">
        <f t="shared" si="37"/>
        <v>144.1463878488903</v>
      </c>
      <c r="W102">
        <f t="shared" si="47"/>
        <v>6632.5127685097577</v>
      </c>
      <c r="X102">
        <f t="shared" si="55"/>
        <v>5709.5622101558765</v>
      </c>
      <c r="Y102" s="8">
        <f t="shared" si="38"/>
        <v>135007.33075043047</v>
      </c>
    </row>
    <row r="103" spans="1:25" x14ac:dyDescent="0.25">
      <c r="A103" s="1">
        <v>94</v>
      </c>
      <c r="B103" s="81">
        <f t="shared" si="39"/>
        <v>1.9670361952365267E-3</v>
      </c>
      <c r="C103" s="12">
        <f t="shared" si="48"/>
        <v>885373.55434605002</v>
      </c>
      <c r="D103" s="7">
        <f t="shared" si="49"/>
        <v>1315.5036415374225</v>
      </c>
      <c r="E103" s="9">
        <f t="shared" si="56"/>
        <v>5541.8066124224206</v>
      </c>
      <c r="F103" s="9">
        <f t="shared" si="50"/>
        <v>7002.5714142247516</v>
      </c>
      <c r="G103" s="52">
        <f t="shared" si="53"/>
        <v>1.6406765206828497E-4</v>
      </c>
      <c r="H103" s="7">
        <f t="shared" si="54"/>
        <v>6857.3102539598431</v>
      </c>
      <c r="I103" s="11">
        <f t="shared" si="40"/>
        <v>145.26116026490854</v>
      </c>
      <c r="J103" s="7">
        <f t="shared" si="58"/>
        <v>1460.764801802331</v>
      </c>
      <c r="K103" s="80">
        <f t="shared" si="41"/>
        <v>1.9670361952365267E-3</v>
      </c>
      <c r="L103" s="9">
        <f t="shared" si="42"/>
        <v>5541.8066124224206</v>
      </c>
      <c r="M103">
        <f t="shared" si="35"/>
        <v>6857.3102539598431</v>
      </c>
      <c r="N103">
        <f t="shared" si="43"/>
        <v>0.99835408730504827</v>
      </c>
      <c r="O103">
        <f t="shared" si="36"/>
        <v>0.88537355434605003</v>
      </c>
      <c r="P103">
        <f t="shared" si="44"/>
        <v>6119.1834985710357</v>
      </c>
      <c r="Q103">
        <f t="shared" si="45"/>
        <v>738.1267553888074</v>
      </c>
      <c r="R103" s="7">
        <f t="shared" si="51"/>
        <v>885228.29318578506</v>
      </c>
      <c r="S103" s="7">
        <f t="shared" si="46"/>
        <v>5172.3528382609265</v>
      </c>
      <c r="T103">
        <f t="shared" si="52"/>
        <v>1460.7648018023465</v>
      </c>
      <c r="U103">
        <f t="shared" si="57"/>
        <v>6342.595319533425</v>
      </c>
      <c r="V103" s="45">
        <f t="shared" si="37"/>
        <v>145.261160264924</v>
      </c>
      <c r="W103">
        <f t="shared" si="47"/>
        <v>6633.117640063273</v>
      </c>
      <c r="X103">
        <f t="shared" si="55"/>
        <v>5700.8704501034354</v>
      </c>
      <c r="Y103" s="8">
        <f t="shared" si="38"/>
        <v>137311.89136942057</v>
      </c>
    </row>
    <row r="104" spans="1:25" x14ac:dyDescent="0.25">
      <c r="A104" s="1">
        <v>95</v>
      </c>
      <c r="B104" s="81">
        <f t="shared" si="39"/>
        <v>1.9855481271788822E-3</v>
      </c>
      <c r="C104" s="12">
        <f t="shared" si="48"/>
        <v>883904.78482702922</v>
      </c>
      <c r="D104" s="7">
        <f t="shared" si="49"/>
        <v>1323.5083587558147</v>
      </c>
      <c r="E104" s="9">
        <f t="shared" si="56"/>
        <v>5532.6768324111572</v>
      </c>
      <c r="F104" s="9">
        <f t="shared" si="50"/>
        <v>7002.5714142247516</v>
      </c>
      <c r="G104" s="52">
        <f t="shared" si="53"/>
        <v>1.656131130531508E-4</v>
      </c>
      <c r="H104" s="7">
        <f t="shared" si="54"/>
        <v>6856.1851911669719</v>
      </c>
      <c r="I104" s="11">
        <f t="shared" si="40"/>
        <v>146.38622305777972</v>
      </c>
      <c r="J104" s="7">
        <f t="shared" si="58"/>
        <v>1469.8945818135944</v>
      </c>
      <c r="K104" s="80">
        <f t="shared" si="41"/>
        <v>1.9855481271788822E-3</v>
      </c>
      <c r="L104" s="9">
        <f t="shared" si="42"/>
        <v>5532.6768324111572</v>
      </c>
      <c r="M104">
        <f t="shared" si="35"/>
        <v>6856.1851911669719</v>
      </c>
      <c r="N104">
        <f t="shared" si="43"/>
        <v>0.99834107364986113</v>
      </c>
      <c r="O104">
        <f t="shared" si="36"/>
        <v>0.88390478482702917</v>
      </c>
      <c r="P104">
        <f t="shared" si="44"/>
        <v>6119.2817781302529</v>
      </c>
      <c r="Q104">
        <f t="shared" si="45"/>
        <v>736.90341303671903</v>
      </c>
      <c r="R104" s="7">
        <f t="shared" si="51"/>
        <v>883758.39860397147</v>
      </c>
      <c r="S104" s="7">
        <f t="shared" si="46"/>
        <v>5163.8317102504134</v>
      </c>
      <c r="T104">
        <f t="shared" si="52"/>
        <v>1469.8945818135981</v>
      </c>
      <c r="U104">
        <f t="shared" si="57"/>
        <v>6340.9538459484447</v>
      </c>
      <c r="V104" s="45">
        <f t="shared" si="37"/>
        <v>146.38622305778335</v>
      </c>
      <c r="W104">
        <f t="shared" si="47"/>
        <v>6633.7262920640114</v>
      </c>
      <c r="X104">
        <f t="shared" si="55"/>
        <v>5692.1951182106586</v>
      </c>
      <c r="Y104" s="8">
        <f t="shared" si="38"/>
        <v>139639.98527229181</v>
      </c>
    </row>
    <row r="105" spans="1:25" x14ac:dyDescent="0.25">
      <c r="A105" s="1">
        <v>96</v>
      </c>
      <c r="B105" s="81">
        <f t="shared" si="39"/>
        <v>2.0042835117611846E-3</v>
      </c>
      <c r="C105" s="12">
        <f t="shared" si="48"/>
        <v>882426.83887825254</v>
      </c>
      <c r="D105" s="7">
        <f t="shared" si="49"/>
        <v>1331.5597257189729</v>
      </c>
      <c r="E105" s="9">
        <f t="shared" si="56"/>
        <v>5523.4899912748215</v>
      </c>
      <c r="F105" s="9">
        <f t="shared" si="50"/>
        <v>7002.5714142247516</v>
      </c>
      <c r="G105" s="52">
        <f t="shared" si="53"/>
        <v>1.6717725564477151E-4</v>
      </c>
      <c r="H105" s="7">
        <f t="shared" si="54"/>
        <v>6855.0497169937944</v>
      </c>
      <c r="I105" s="11">
        <f t="shared" si="40"/>
        <v>147.52169723095722</v>
      </c>
      <c r="J105" s="7">
        <f t="shared" si="58"/>
        <v>1479.0814229499301</v>
      </c>
      <c r="K105" s="80">
        <f t="shared" si="41"/>
        <v>2.0042835117611846E-3</v>
      </c>
      <c r="L105" s="9">
        <f t="shared" si="42"/>
        <v>5523.4899912748215</v>
      </c>
      <c r="M105">
        <f t="shared" si="35"/>
        <v>6855.0497169937944</v>
      </c>
      <c r="N105">
        <f t="shared" si="43"/>
        <v>0.9983279353453598</v>
      </c>
      <c r="O105">
        <f t="shared" si="36"/>
        <v>0.88242683887825257</v>
      </c>
      <c r="P105">
        <f t="shared" si="44"/>
        <v>6119.3773101987144</v>
      </c>
      <c r="Q105">
        <f t="shared" si="45"/>
        <v>735.67240679507995</v>
      </c>
      <c r="R105" s="7">
        <f t="shared" si="51"/>
        <v>882279.31718102156</v>
      </c>
      <c r="S105" s="7">
        <f t="shared" si="46"/>
        <v>5155.2573251898339</v>
      </c>
      <c r="T105">
        <f t="shared" si="52"/>
        <v>1479.0814229499083</v>
      </c>
      <c r="U105">
        <f t="shared" si="57"/>
        <v>6339.2953536778714</v>
      </c>
      <c r="V105" s="45">
        <f t="shared" si="37"/>
        <v>147.52169723093539</v>
      </c>
      <c r="W105">
        <f t="shared" si="47"/>
        <v>6634.3387481397422</v>
      </c>
      <c r="X105">
        <f t="shared" si="55"/>
        <v>5683.5361991004584</v>
      </c>
      <c r="Y105" s="8">
        <f t="shared" si="38"/>
        <v>141991.8166031912</v>
      </c>
    </row>
    <row r="106" spans="1:25" x14ac:dyDescent="0.25">
      <c r="A106" s="1">
        <v>97</v>
      </c>
      <c r="B106" s="81">
        <f t="shared" si="39"/>
        <v>2.023245850862665E-3</v>
      </c>
      <c r="C106" s="12">
        <f t="shared" si="48"/>
        <v>880939.65920480818</v>
      </c>
      <c r="D106" s="7">
        <f t="shared" si="49"/>
        <v>1339.6579762134152</v>
      </c>
      <c r="E106" s="9">
        <f t="shared" si="56"/>
        <v>5514.2457323813842</v>
      </c>
      <c r="F106" s="9">
        <f t="shared" si="50"/>
        <v>7002.5714142247516</v>
      </c>
      <c r="G106" s="52">
        <f t="shared" si="53"/>
        <v>1.6876037317260653E-4</v>
      </c>
      <c r="H106" s="7">
        <f t="shared" si="54"/>
        <v>6853.9037085947994</v>
      </c>
      <c r="I106" s="11">
        <f t="shared" si="40"/>
        <v>148.66770562995225</v>
      </c>
      <c r="J106" s="7">
        <f t="shared" si="58"/>
        <v>1488.3256818433674</v>
      </c>
      <c r="K106" s="80">
        <f t="shared" si="41"/>
        <v>2.023245850862665E-3</v>
      </c>
      <c r="L106" s="9">
        <f t="shared" si="42"/>
        <v>5514.2457323813842</v>
      </c>
      <c r="M106">
        <f t="shared" si="35"/>
        <v>6853.9037085947994</v>
      </c>
      <c r="N106">
        <f t="shared" si="43"/>
        <v>0.99831467085097403</v>
      </c>
      <c r="O106">
        <f t="shared" si="36"/>
        <v>0.88093965920480821</v>
      </c>
      <c r="P106">
        <f t="shared" si="44"/>
        <v>6119.4700201372834</v>
      </c>
      <c r="Q106">
        <f t="shared" si="45"/>
        <v>734.43368845751593</v>
      </c>
      <c r="R106" s="7">
        <f t="shared" si="51"/>
        <v>880790.99149917823</v>
      </c>
      <c r="S106" s="7">
        <f t="shared" si="46"/>
        <v>5146.6293502226263</v>
      </c>
      <c r="T106">
        <f t="shared" si="52"/>
        <v>1488.3256818433292</v>
      </c>
      <c r="U106">
        <f t="shared" si="57"/>
        <v>6337.6196208061274</v>
      </c>
      <c r="V106" s="45">
        <f t="shared" si="37"/>
        <v>148.66770562991405</v>
      </c>
      <c r="W106">
        <f t="shared" si="47"/>
        <v>6634.9550320659555</v>
      </c>
      <c r="X106">
        <f t="shared" si="55"/>
        <v>5674.8936774720787</v>
      </c>
      <c r="Y106" s="8">
        <f t="shared" si="38"/>
        <v>144367.59113880293</v>
      </c>
    </row>
    <row r="107" spans="1:25" x14ac:dyDescent="0.25">
      <c r="A107" s="1">
        <v>98</v>
      </c>
      <c r="B107" s="81">
        <f t="shared" si="39"/>
        <v>2.0424387152896406E-3</v>
      </c>
      <c r="C107" s="12">
        <f t="shared" si="48"/>
        <v>879443.1881548008</v>
      </c>
      <c r="D107" s="7">
        <f t="shared" si="49"/>
        <v>1347.8033443773847</v>
      </c>
      <c r="E107" s="9">
        <f t="shared" si="56"/>
        <v>5504.9436968698637</v>
      </c>
      <c r="F107" s="9">
        <f t="shared" si="50"/>
        <v>7002.5714142247516</v>
      </c>
      <c r="G107" s="52">
        <f t="shared" si="53"/>
        <v>1.7036276475329391E-4</v>
      </c>
      <c r="H107" s="7">
        <f t="shared" si="54"/>
        <v>6852.7470412472485</v>
      </c>
      <c r="I107" s="11">
        <f t="shared" si="40"/>
        <v>149.82437297750312</v>
      </c>
      <c r="J107" s="7">
        <f t="shared" si="58"/>
        <v>1497.6277173548879</v>
      </c>
      <c r="K107" s="80">
        <f t="shared" si="41"/>
        <v>2.0424387152896406E-3</v>
      </c>
      <c r="L107" s="9">
        <f t="shared" si="42"/>
        <v>5504.9436968698637</v>
      </c>
      <c r="M107">
        <f t="shared" si="35"/>
        <v>6852.7470412472485</v>
      </c>
      <c r="N107">
        <f t="shared" si="43"/>
        <v>0.99830127860135365</v>
      </c>
      <c r="O107">
        <f t="shared" si="36"/>
        <v>0.87944318815480083</v>
      </c>
      <c r="P107">
        <f t="shared" si="44"/>
        <v>6119.5598317367621</v>
      </c>
      <c r="Q107">
        <f t="shared" si="45"/>
        <v>733.18720951048635</v>
      </c>
      <c r="R107" s="7">
        <f t="shared" si="51"/>
        <v>879293.36378182331</v>
      </c>
      <c r="S107" s="7">
        <f t="shared" si="46"/>
        <v>5137.9474504118734</v>
      </c>
      <c r="T107">
        <f t="shared" si="52"/>
        <v>1497.627717354917</v>
      </c>
      <c r="U107">
        <f t="shared" si="57"/>
        <v>6335.926421811726</v>
      </c>
      <c r="V107" s="45">
        <f t="shared" si="37"/>
        <v>149.82437297753222</v>
      </c>
      <c r="W107">
        <f t="shared" si="47"/>
        <v>6635.5751677667904</v>
      </c>
      <c r="X107">
        <f t="shared" si="55"/>
        <v>5666.2675381012114</v>
      </c>
      <c r="Y107" s="8">
        <f t="shared" si="38"/>
        <v>146767.51630078186</v>
      </c>
    </row>
    <row r="108" spans="1:25" x14ac:dyDescent="0.25">
      <c r="A108" s="1">
        <v>99</v>
      </c>
      <c r="B108" s="81">
        <f t="shared" si="39"/>
        <v>2.0618657464204215E-3</v>
      </c>
      <c r="C108" s="12">
        <f t="shared" si="48"/>
        <v>877937.36771714455</v>
      </c>
      <c r="D108" s="7">
        <f t="shared" si="49"/>
        <v>1355.9960646787513</v>
      </c>
      <c r="E108" s="9">
        <f t="shared" si="56"/>
        <v>5495.5835236363955</v>
      </c>
      <c r="F108" s="9">
        <f t="shared" si="50"/>
        <v>7002.5714142247516</v>
      </c>
      <c r="G108" s="52">
        <f t="shared" si="53"/>
        <v>1.7198473542847493E-4</v>
      </c>
      <c r="H108" s="7">
        <f t="shared" si="54"/>
        <v>6851.5795883151468</v>
      </c>
      <c r="I108" s="11">
        <f t="shared" si="40"/>
        <v>150.99182590960481</v>
      </c>
      <c r="J108" s="7">
        <f t="shared" si="58"/>
        <v>1506.9878905883561</v>
      </c>
      <c r="K108" s="80">
        <f t="shared" si="41"/>
        <v>2.0618657464204215E-3</v>
      </c>
      <c r="L108" s="9">
        <f t="shared" si="42"/>
        <v>5495.5835236363955</v>
      </c>
      <c r="M108">
        <f t="shared" si="35"/>
        <v>6851.5795883151468</v>
      </c>
      <c r="N108">
        <f t="shared" si="43"/>
        <v>0.9982877570058668</v>
      </c>
      <c r="O108">
        <f t="shared" si="36"/>
        <v>0.87793736771714459</v>
      </c>
      <c r="P108">
        <f t="shared" si="44"/>
        <v>6119.6466671839225</v>
      </c>
      <c r="Q108">
        <f t="shared" si="45"/>
        <v>731.93292113122425</v>
      </c>
      <c r="R108" s="7">
        <f t="shared" si="51"/>
        <v>877786.37589123496</v>
      </c>
      <c r="S108" s="7">
        <f t="shared" si="46"/>
        <v>5129.2112887273033</v>
      </c>
      <c r="T108">
        <f t="shared" si="52"/>
        <v>1506.9878905883525</v>
      </c>
      <c r="U108">
        <f t="shared" si="57"/>
        <v>6334.2155274964534</v>
      </c>
      <c r="V108" s="45">
        <f t="shared" si="37"/>
        <v>150.99182590960118</v>
      </c>
      <c r="W108">
        <f t="shared" si="47"/>
        <v>6636.1991793156558</v>
      </c>
      <c r="X108">
        <f t="shared" si="55"/>
        <v>5657.6577658398555</v>
      </c>
      <c r="Y108" s="8">
        <f t="shared" si="38"/>
        <v>149191.80116824689</v>
      </c>
    </row>
    <row r="109" spans="1:25" x14ac:dyDescent="0.25">
      <c r="A109" s="1">
        <v>100</v>
      </c>
      <c r="B109" s="81">
        <f t="shared" si="39"/>
        <v>2.0815306578815251E-3</v>
      </c>
      <c r="C109" s="12">
        <f t="shared" si="48"/>
        <v>876422.1395193428</v>
      </c>
      <c r="D109" s="7">
        <f t="shared" si="49"/>
        <v>1364.2363718921661</v>
      </c>
      <c r="E109" s="9">
        <f t="shared" si="56"/>
        <v>5486.1648493202183</v>
      </c>
      <c r="F109" s="9">
        <f t="shared" si="50"/>
        <v>7002.5714142247516</v>
      </c>
      <c r="G109" s="52">
        <f t="shared" si="53"/>
        <v>1.7362659630645812E-4</v>
      </c>
      <c r="H109" s="7">
        <f t="shared" si="54"/>
        <v>6850.4012212123844</v>
      </c>
      <c r="I109" s="11">
        <f t="shared" si="40"/>
        <v>152.17019301236724</v>
      </c>
      <c r="J109" s="7">
        <f t="shared" si="58"/>
        <v>1516.4065649045333</v>
      </c>
      <c r="K109" s="80">
        <f t="shared" si="41"/>
        <v>2.0815306578815251E-3</v>
      </c>
      <c r="L109" s="9">
        <f t="shared" si="42"/>
        <v>5486.1648493202183</v>
      </c>
      <c r="M109">
        <f t="shared" si="35"/>
        <v>6850.4012212123844</v>
      </c>
      <c r="N109">
        <f t="shared" si="43"/>
        <v>0.9982741044480864</v>
      </c>
      <c r="O109">
        <f t="shared" si="36"/>
        <v>0.87642213951934278</v>
      </c>
      <c r="P109">
        <f t="shared" si="44"/>
        <v>6119.730447026699</v>
      </c>
      <c r="Q109">
        <f t="shared" si="45"/>
        <v>730.67077418568533</v>
      </c>
      <c r="R109" s="7">
        <f t="shared" si="51"/>
        <v>876269.96932633047</v>
      </c>
      <c r="S109" s="7">
        <f t="shared" si="46"/>
        <v>5120.4205260322042</v>
      </c>
      <c r="T109">
        <f t="shared" si="52"/>
        <v>1516.4065649044933</v>
      </c>
      <c r="U109">
        <f t="shared" si="57"/>
        <v>6332.486704912043</v>
      </c>
      <c r="V109" s="45">
        <f t="shared" si="37"/>
        <v>152.17019301232722</v>
      </c>
      <c r="W109">
        <f t="shared" si="47"/>
        <v>6636.8270909366975</v>
      </c>
      <c r="X109">
        <f t="shared" si="55"/>
        <v>5649.0643456168855</v>
      </c>
      <c r="Y109" s="8">
        <f t="shared" si="38"/>
        <v>151640.65649044933</v>
      </c>
    </row>
    <row r="110" spans="1:25" x14ac:dyDescent="0.25">
      <c r="A110" s="1">
        <v>101</v>
      </c>
      <c r="B110" s="81">
        <f t="shared" si="39"/>
        <v>2.1014372372792911E-3</v>
      </c>
      <c r="C110" s="12">
        <f t="shared" si="48"/>
        <v>874897.44482525496</v>
      </c>
      <c r="D110" s="7">
        <f t="shared" si="49"/>
        <v>1372.5245010754452</v>
      </c>
      <c r="E110" s="9">
        <f t="shared" si="56"/>
        <v>5476.6873082895654</v>
      </c>
      <c r="F110" s="9">
        <f t="shared" si="50"/>
        <v>7002.5714142247516</v>
      </c>
      <c r="G110" s="52">
        <f t="shared" si="53"/>
        <v>1.7528866470786395E-4</v>
      </c>
      <c r="H110" s="7">
        <f t="shared" si="54"/>
        <v>6849.2118093650106</v>
      </c>
      <c r="I110" s="11">
        <f t="shared" si="40"/>
        <v>153.35960485974101</v>
      </c>
      <c r="J110" s="7">
        <f t="shared" si="58"/>
        <v>1525.8841059351862</v>
      </c>
      <c r="K110" s="80">
        <f t="shared" si="41"/>
        <v>2.1014372372792911E-3</v>
      </c>
      <c r="L110" s="9">
        <f t="shared" si="42"/>
        <v>5476.6873082895654</v>
      </c>
      <c r="M110">
        <f t="shared" si="35"/>
        <v>6849.2118093650106</v>
      </c>
      <c r="N110">
        <f t="shared" si="43"/>
        <v>0.99826031928526582</v>
      </c>
      <c r="O110">
        <f t="shared" si="36"/>
        <v>0.874897444825255</v>
      </c>
      <c r="P110">
        <f t="shared" si="44"/>
        <v>6119.8110901385526</v>
      </c>
      <c r="Q110">
        <f t="shared" si="45"/>
        <v>729.40071922645802</v>
      </c>
      <c r="R110" s="7">
        <f t="shared" si="51"/>
        <v>874744.08522039524</v>
      </c>
      <c r="S110" s="7">
        <f t="shared" si="46"/>
        <v>5111.5748210702614</v>
      </c>
      <c r="T110">
        <f t="shared" si="52"/>
        <v>1525.8841059352271</v>
      </c>
      <c r="U110">
        <f t="shared" si="57"/>
        <v>6330.7397172859246</v>
      </c>
      <c r="V110" s="45">
        <f t="shared" si="37"/>
        <v>153.35960485978194</v>
      </c>
      <c r="W110">
        <f t="shared" si="47"/>
        <v>6637.4589270054885</v>
      </c>
      <c r="X110">
        <f t="shared" si="55"/>
        <v>5640.4872624379541</v>
      </c>
      <c r="Y110" s="8">
        <f t="shared" si="38"/>
        <v>154114.29469945794</v>
      </c>
    </row>
    <row r="111" spans="1:25" x14ac:dyDescent="0.25">
      <c r="A111" s="1">
        <v>102</v>
      </c>
      <c r="B111" s="81">
        <f t="shared" si="39"/>
        <v>2.1215893479821224E-3</v>
      </c>
      <c r="C111" s="12">
        <f t="shared" si="48"/>
        <v>873363.22453285009</v>
      </c>
      <c r="D111" s="7">
        <f t="shared" si="49"/>
        <v>1380.860687545176</v>
      </c>
      <c r="E111" s="9">
        <f t="shared" si="56"/>
        <v>5467.1505326274701</v>
      </c>
      <c r="F111" s="9">
        <f t="shared" si="50"/>
        <v>7002.5714142247516</v>
      </c>
      <c r="G111" s="52">
        <f t="shared" si="53"/>
        <v>1.7697126431534559E-4</v>
      </c>
      <c r="H111" s="7">
        <f t="shared" si="54"/>
        <v>6848.0112201726461</v>
      </c>
      <c r="I111" s="11">
        <f t="shared" si="40"/>
        <v>154.56019405210554</v>
      </c>
      <c r="J111" s="7">
        <f t="shared" si="58"/>
        <v>1535.4208815972816</v>
      </c>
      <c r="K111" s="80">
        <f t="shared" si="41"/>
        <v>2.1215893479821224E-3</v>
      </c>
      <c r="L111" s="9">
        <f t="shared" si="42"/>
        <v>5467.1505326274701</v>
      </c>
      <c r="M111">
        <f t="shared" si="35"/>
        <v>6848.0112201726461</v>
      </c>
      <c r="N111">
        <f t="shared" si="43"/>
        <v>0.99824639984780006</v>
      </c>
      <c r="O111">
        <f t="shared" si="36"/>
        <v>0.87336322453285009</v>
      </c>
      <c r="P111">
        <f t="shared" si="44"/>
        <v>6119.8885136819736</v>
      </c>
      <c r="Q111">
        <f t="shared" si="45"/>
        <v>728.1227064906725</v>
      </c>
      <c r="R111" s="7">
        <f t="shared" si="51"/>
        <v>873208.66433879791</v>
      </c>
      <c r="S111" s="7">
        <f t="shared" si="46"/>
        <v>5102.673830452306</v>
      </c>
      <c r="T111">
        <f t="shared" si="52"/>
        <v>1535.4208815973252</v>
      </c>
      <c r="U111">
        <f t="shared" si="57"/>
        <v>6328.9743239453328</v>
      </c>
      <c r="V111" s="45">
        <f t="shared" si="37"/>
        <v>154.5601940521492</v>
      </c>
      <c r="W111">
        <f t="shared" si="47"/>
        <v>6638.0947120496312</v>
      </c>
      <c r="X111">
        <f t="shared" si="55"/>
        <v>5631.9265013853219</v>
      </c>
      <c r="Y111" s="8">
        <f t="shared" si="38"/>
        <v>156612.92992292717</v>
      </c>
    </row>
    <row r="112" spans="1:25" x14ac:dyDescent="0.25">
      <c r="A112" s="1">
        <v>103</v>
      </c>
      <c r="B112" s="81">
        <f t="shared" si="39"/>
        <v>2.1419909309424723E-3</v>
      </c>
      <c r="C112" s="12">
        <f t="shared" si="48"/>
        <v>871819.41917194647</v>
      </c>
      <c r="D112" s="7">
        <f t="shared" si="49"/>
        <v>1389.2451668514796</v>
      </c>
      <c r="E112" s="9">
        <f t="shared" si="56"/>
        <v>5457.5541521174864</v>
      </c>
      <c r="F112" s="9">
        <f t="shared" si="50"/>
        <v>7002.5714142247516</v>
      </c>
      <c r="G112" s="52">
        <f t="shared" si="53"/>
        <v>1.7867472532756597E-4</v>
      </c>
      <c r="H112" s="7">
        <f t="shared" si="54"/>
        <v>6846.799318968966</v>
      </c>
      <c r="I112" s="11">
        <f t="shared" si="40"/>
        <v>155.77209525578564</v>
      </c>
      <c r="J112" s="7">
        <f t="shared" si="58"/>
        <v>1545.0172621072652</v>
      </c>
      <c r="K112" s="80">
        <f t="shared" si="41"/>
        <v>2.1419909309424723E-3</v>
      </c>
      <c r="L112" s="9">
        <f t="shared" si="42"/>
        <v>5457.5541521174864</v>
      </c>
      <c r="M112">
        <f t="shared" si="35"/>
        <v>6846.799318968966</v>
      </c>
      <c r="N112">
        <f t="shared" si="43"/>
        <v>0.99823234443867337</v>
      </c>
      <c r="O112">
        <f t="shared" si="36"/>
        <v>0.8718194191719465</v>
      </c>
      <c r="P112">
        <f t="shared" si="44"/>
        <v>6119.9626330710844</v>
      </c>
      <c r="Q112">
        <f t="shared" si="45"/>
        <v>726.83668589788158</v>
      </c>
      <c r="R112" s="7">
        <f t="shared" si="51"/>
        <v>871663.64707669069</v>
      </c>
      <c r="S112" s="7">
        <f t="shared" si="46"/>
        <v>5093.7172086429882</v>
      </c>
      <c r="T112">
        <f t="shared" si="52"/>
        <v>1545.017262107227</v>
      </c>
      <c r="U112">
        <f t="shared" si="57"/>
        <v>6327.1902802387203</v>
      </c>
      <c r="V112" s="45">
        <f t="shared" si="37"/>
        <v>155.77209525574744</v>
      </c>
      <c r="W112">
        <f t="shared" si="47"/>
        <v>6638.7344707502152</v>
      </c>
      <c r="X112">
        <f t="shared" si="55"/>
        <v>5623.3820476184037</v>
      </c>
      <c r="Y112" s="8">
        <f t="shared" si="38"/>
        <v>159136.77799704438</v>
      </c>
    </row>
    <row r="113" spans="1:25" x14ac:dyDescent="0.25">
      <c r="A113" s="1">
        <v>104</v>
      </c>
      <c r="B113" s="81">
        <f t="shared" si="39"/>
        <v>2.1626460065798936E-3</v>
      </c>
      <c r="C113" s="12">
        <f t="shared" si="48"/>
        <v>870265.96890193876</v>
      </c>
      <c r="D113" s="7">
        <f t="shared" si="49"/>
        <v>1397.6781747519608</v>
      </c>
      <c r="E113" s="9">
        <f t="shared" si="56"/>
        <v>5447.8977942293168</v>
      </c>
      <c r="F113" s="9">
        <f t="shared" si="50"/>
        <v>7002.5714142247516</v>
      </c>
      <c r="G113" s="52">
        <f t="shared" si="53"/>
        <v>1.8039938461751365E-4</v>
      </c>
      <c r="H113" s="7">
        <f t="shared" si="54"/>
        <v>6845.5759689812776</v>
      </c>
      <c r="I113" s="11">
        <f t="shared" si="40"/>
        <v>156.99544524347402</v>
      </c>
      <c r="J113" s="7">
        <f t="shared" si="58"/>
        <v>1554.6736199954348</v>
      </c>
      <c r="K113" s="80">
        <f t="shared" si="41"/>
        <v>2.1626460065798936E-3</v>
      </c>
      <c r="L113" s="9">
        <f t="shared" si="42"/>
        <v>5447.8977942293168</v>
      </c>
      <c r="M113">
        <f t="shared" si="35"/>
        <v>6845.5759689812776</v>
      </c>
      <c r="N113">
        <f t="shared" si="43"/>
        <v>0.99821815133289504</v>
      </c>
      <c r="O113">
        <f t="shared" si="36"/>
        <v>0.87026596890193875</v>
      </c>
      <c r="P113">
        <f t="shared" si="44"/>
        <v>6120.0333619333378</v>
      </c>
      <c r="Q113">
        <f t="shared" si="45"/>
        <v>725.54260704793978</v>
      </c>
      <c r="R113" s="7">
        <f t="shared" si="51"/>
        <v>870108.97345669521</v>
      </c>
      <c r="S113" s="7">
        <f t="shared" si="46"/>
        <v>5084.704607947363</v>
      </c>
      <c r="T113">
        <f t="shared" si="52"/>
        <v>1554.6736199954757</v>
      </c>
      <c r="U113">
        <f t="shared" si="57"/>
        <v>6325.3873374558088</v>
      </c>
      <c r="V113" s="45">
        <f t="shared" si="37"/>
        <v>156.99544524351495</v>
      </c>
      <c r="W113">
        <f t="shared" si="47"/>
        <v>6639.3782279428387</v>
      </c>
      <c r="X113">
        <f>W113/((1+$L$6/12)^(A113-1+$O$3))</f>
        <v>5614.8538863739432</v>
      </c>
      <c r="Y113" s="8">
        <f t="shared" si="38"/>
        <v>161686.05647952948</v>
      </c>
    </row>
    <row r="114" spans="1:25" x14ac:dyDescent="0.25">
      <c r="A114" s="1">
        <v>105</v>
      </c>
      <c r="B114" s="81">
        <f t="shared" si="39"/>
        <v>2.1835586767153803E-3</v>
      </c>
      <c r="C114" s="12">
        <f t="shared" si="48"/>
        <v>868702.81350951048</v>
      </c>
      <c r="D114" s="7">
        <f t="shared" si="49"/>
        <v>1406.1599471847749</v>
      </c>
      <c r="E114" s="9">
        <f t="shared" si="56"/>
        <v>5438.1810841043452</v>
      </c>
      <c r="F114" s="9">
        <f t="shared" si="50"/>
        <v>7002.5714142247516</v>
      </c>
      <c r="G114" s="52">
        <f t="shared" si="53"/>
        <v>1.8214558589535316E-4</v>
      </c>
      <c r="H114" s="7">
        <f t="shared" si="54"/>
        <v>6844.3410312891201</v>
      </c>
      <c r="I114" s="11">
        <f t="shared" si="40"/>
        <v>158.2303829356315</v>
      </c>
      <c r="J114" s="7">
        <f t="shared" si="58"/>
        <v>1564.3903301204064</v>
      </c>
      <c r="K114" s="80">
        <f t="shared" si="41"/>
        <v>2.1835586767153803E-3</v>
      </c>
      <c r="L114" s="9">
        <f t="shared" si="42"/>
        <v>5438.1810841043452</v>
      </c>
      <c r="M114">
        <f t="shared" si="35"/>
        <v>6844.3410312891201</v>
      </c>
      <c r="N114">
        <f t="shared" si="43"/>
        <v>0.99820381877691877</v>
      </c>
      <c r="O114">
        <f t="shared" si="36"/>
        <v>0.86870281350951051</v>
      </c>
      <c r="P114">
        <f t="shared" si="44"/>
        <v>6120.1006120702768</v>
      </c>
      <c r="Q114">
        <f t="shared" si="45"/>
        <v>724.24041921884327</v>
      </c>
      <c r="R114" s="7">
        <f t="shared" si="51"/>
        <v>868544.58312657475</v>
      </c>
      <c r="S114" s="7">
        <f t="shared" si="46"/>
        <v>5075.6356784973887</v>
      </c>
      <c r="T114">
        <f t="shared" si="52"/>
        <v>1564.3903301204555</v>
      </c>
      <c r="U114">
        <f t="shared" si="57"/>
        <v>6323.5652427464829</v>
      </c>
      <c r="V114" s="45">
        <f t="shared" si="37"/>
        <v>158.23038293568061</v>
      </c>
      <c r="W114">
        <f t="shared" si="47"/>
        <v>6640.0260086178441</v>
      </c>
      <c r="X114">
        <f t="shared" si="55"/>
        <v>5606.3420029655217</v>
      </c>
      <c r="Y114" s="8">
        <f t="shared" si="38"/>
        <v>164260.98466264782</v>
      </c>
    </row>
    <row r="115" spans="1:25" x14ac:dyDescent="0.25">
      <c r="A115" s="1">
        <v>106</v>
      </c>
      <c r="B115" s="81">
        <f t="shared" si="39"/>
        <v>2.2047331265593328E-3</v>
      </c>
      <c r="C115" s="12">
        <f t="shared" si="48"/>
        <v>867129.89240633394</v>
      </c>
      <c r="D115" s="7">
        <f t="shared" si="49"/>
        <v>1414.6907202408174</v>
      </c>
      <c r="E115" s="9">
        <f t="shared" si="56"/>
        <v>5428.403644541092</v>
      </c>
      <c r="F115" s="9">
        <f t="shared" si="50"/>
        <v>7002.5714142247516</v>
      </c>
      <c r="G115" s="52">
        <f t="shared" si="53"/>
        <v>1.8391367987590003E-4</v>
      </c>
      <c r="H115" s="7">
        <f t="shared" si="54"/>
        <v>6843.0943647819095</v>
      </c>
      <c r="I115" s="11">
        <f t="shared" si="40"/>
        <v>159.47704944284214</v>
      </c>
      <c r="J115" s="7">
        <f t="shared" si="58"/>
        <v>1574.1677696836596</v>
      </c>
      <c r="K115" s="80">
        <f t="shared" si="41"/>
        <v>2.2047331265593328E-3</v>
      </c>
      <c r="L115" s="9">
        <f t="shared" si="42"/>
        <v>5428.403644541092</v>
      </c>
      <c r="M115">
        <f t="shared" si="35"/>
        <v>6843.0943647819095</v>
      </c>
      <c r="N115">
        <f t="shared" si="43"/>
        <v>0.99818934498804945</v>
      </c>
      <c r="O115">
        <f t="shared" si="36"/>
        <v>0.86712989240633398</v>
      </c>
      <c r="P115">
        <f t="shared" si="44"/>
        <v>6120.1642934173324</v>
      </c>
      <c r="Q115">
        <f t="shared" si="45"/>
        <v>722.93007136457709</v>
      </c>
      <c r="R115" s="7">
        <f t="shared" si="51"/>
        <v>866970.41535689111</v>
      </c>
      <c r="S115" s="7">
        <f t="shared" si="46"/>
        <v>5066.5100682383527</v>
      </c>
      <c r="T115">
        <f t="shared" si="52"/>
        <v>1574.1677696836414</v>
      </c>
      <c r="U115">
        <f t="shared" si="57"/>
        <v>6321.7237390363462</v>
      </c>
      <c r="V115" s="45">
        <f t="shared" si="37"/>
        <v>159.47704944282395</v>
      </c>
      <c r="W115">
        <f t="shared" si="47"/>
        <v>6640.6778379219941</v>
      </c>
      <c r="X115">
        <f>W115/((1+$L$6/12)^(A115-1+$O$3))</f>
        <v>5597.8463827842725</v>
      </c>
      <c r="Y115" s="8">
        <f t="shared" si="38"/>
        <v>166861.78358646599</v>
      </c>
    </row>
    <row r="116" spans="1:25" x14ac:dyDescent="0.25">
      <c r="A116" s="1">
        <v>107</v>
      </c>
      <c r="B116" s="81">
        <f t="shared" si="39"/>
        <v>2.2261736267537025E-3</v>
      </c>
      <c r="C116" s="12">
        <f t="shared" si="48"/>
        <v>865547.14462675608</v>
      </c>
      <c r="D116" s="7">
        <f t="shared" si="49"/>
        <v>1423.2707301349756</v>
      </c>
      <c r="E116" s="9">
        <f t="shared" si="56"/>
        <v>5418.5650959805689</v>
      </c>
      <c r="F116" s="9">
        <f t="shared" si="50"/>
        <v>7002.5714142247516</v>
      </c>
      <c r="G116" s="52">
        <f t="shared" si="53"/>
        <v>1.8570402445093853E-4</v>
      </c>
      <c r="H116" s="7">
        <f t="shared" si="54"/>
        <v>6841.8358261155445</v>
      </c>
      <c r="I116" s="11">
        <f t="shared" si="40"/>
        <v>160.73558810920713</v>
      </c>
      <c r="J116" s="7">
        <f t="shared" si="58"/>
        <v>1584.0063182441827</v>
      </c>
      <c r="K116" s="80">
        <f t="shared" si="41"/>
        <v>2.2261736267537025E-3</v>
      </c>
      <c r="L116" s="9">
        <f t="shared" si="42"/>
        <v>5418.5650959805689</v>
      </c>
      <c r="M116">
        <f t="shared" si="35"/>
        <v>6841.8358261155445</v>
      </c>
      <c r="N116">
        <f t="shared" si="43"/>
        <v>0.99817472815383446</v>
      </c>
      <c r="O116">
        <f t="shared" si="36"/>
        <v>0.86554714462675608</v>
      </c>
      <c r="P116">
        <f t="shared" si="44"/>
        <v>6120.2243140026176</v>
      </c>
      <c r="Q116">
        <f t="shared" si="45"/>
        <v>721.6115121129269</v>
      </c>
      <c r="R116" s="7">
        <f t="shared" si="51"/>
        <v>865386.40903864696</v>
      </c>
      <c r="S116" s="7">
        <f t="shared" si="46"/>
        <v>5057.3274229151984</v>
      </c>
      <c r="T116">
        <f t="shared" si="52"/>
        <v>1584.0063182441518</v>
      </c>
      <c r="U116">
        <f t="shared" si="57"/>
        <v>6319.8625649409978</v>
      </c>
      <c r="V116" s="45">
        <f t="shared" si="37"/>
        <v>160.73558810917621</v>
      </c>
      <c r="W116">
        <f t="shared" si="47"/>
        <v>6641.3337411593502</v>
      </c>
      <c r="X116">
        <f t="shared" si="55"/>
        <v>5589.3670112989239</v>
      </c>
      <c r="Y116" s="8">
        <f t="shared" si="38"/>
        <v>169488.67605212424</v>
      </c>
    </row>
    <row r="117" spans="1:25" x14ac:dyDescent="0.25">
      <c r="A117" s="1">
        <v>108</v>
      </c>
      <c r="B117" s="81">
        <f t="shared" si="39"/>
        <v>2.2478845354814148E-3</v>
      </c>
      <c r="C117" s="12">
        <f t="shared" si="48"/>
        <v>863954.50882547046</v>
      </c>
      <c r="D117" s="7">
        <f t="shared" si="49"/>
        <v>1431.9002131764591</v>
      </c>
      <c r="E117" s="9">
        <f t="shared" si="56"/>
        <v>5408.6650564915435</v>
      </c>
      <c r="F117" s="9">
        <f t="shared" si="50"/>
        <v>7002.5714142247516</v>
      </c>
      <c r="G117" s="52">
        <f t="shared" si="53"/>
        <v>1.8751698486647541E-4</v>
      </c>
      <c r="H117" s="7">
        <f t="shared" si="54"/>
        <v>6840.5652696680027</v>
      </c>
      <c r="I117" s="11">
        <f t="shared" si="40"/>
        <v>162.00614455674895</v>
      </c>
      <c r="J117" s="7">
        <f t="shared" si="58"/>
        <v>1593.9063577332081</v>
      </c>
      <c r="K117" s="80">
        <f t="shared" si="41"/>
        <v>2.2478845354814148E-3</v>
      </c>
      <c r="L117" s="9">
        <f t="shared" si="42"/>
        <v>5408.6650564915435</v>
      </c>
      <c r="M117">
        <f t="shared" si="35"/>
        <v>6840.5652696680027</v>
      </c>
      <c r="N117">
        <f t="shared" si="43"/>
        <v>0.99815996643143867</v>
      </c>
      <c r="O117">
        <f t="shared" si="36"/>
        <v>0.86395450882547042</v>
      </c>
      <c r="P117">
        <f t="shared" si="44"/>
        <v>6120.280579904721</v>
      </c>
      <c r="Q117">
        <f t="shared" si="45"/>
        <v>720.28468976328168</v>
      </c>
      <c r="R117" s="7">
        <f t="shared" si="51"/>
        <v>863792.50268091378</v>
      </c>
      <c r="S117" s="7">
        <f t="shared" si="46"/>
        <v>5048.0873860587744</v>
      </c>
      <c r="T117">
        <f t="shared" si="52"/>
        <v>1593.9063577331835</v>
      </c>
      <c r="U117">
        <f t="shared" si="57"/>
        <v>6317.9814546785092</v>
      </c>
      <c r="V117" s="45">
        <f t="shared" si="37"/>
        <v>162.00614455672439</v>
      </c>
      <c r="W117">
        <f t="shared" si="47"/>
        <v>6641.993743791958</v>
      </c>
      <c r="X117">
        <f t="shared" si="55"/>
        <v>5580.9038740556707</v>
      </c>
      <c r="Y117" s="8">
        <f t="shared" si="38"/>
        <v>172141.88663518382</v>
      </c>
    </row>
    <row r="118" spans="1:25" x14ac:dyDescent="0.25">
      <c r="A118" s="1">
        <v>109</v>
      </c>
      <c r="B118" s="81">
        <f t="shared" si="39"/>
        <v>2.2698703006241994E-3</v>
      </c>
      <c r="C118" s="12">
        <f t="shared" si="48"/>
        <v>862351.92327517562</v>
      </c>
      <c r="D118" s="7">
        <f t="shared" si="49"/>
        <v>1440.5794057381418</v>
      </c>
      <c r="E118" s="9">
        <f t="shared" si="56"/>
        <v>5398.7031417557109</v>
      </c>
      <c r="F118" s="9">
        <f t="shared" si="50"/>
        <v>7002.5714142247516</v>
      </c>
      <c r="G118" s="52">
        <f t="shared" si="53"/>
        <v>1.8935293390514489E-4</v>
      </c>
      <c r="H118" s="7">
        <f t="shared" si="54"/>
        <v>6839.2825474938527</v>
      </c>
      <c r="I118" s="11">
        <f t="shared" si="40"/>
        <v>163.28886673089892</v>
      </c>
      <c r="J118" s="7">
        <f t="shared" si="58"/>
        <v>1603.8682724690407</v>
      </c>
      <c r="K118" s="80">
        <f t="shared" si="41"/>
        <v>2.2698703006241994E-3</v>
      </c>
      <c r="L118" s="9">
        <f t="shared" si="42"/>
        <v>5398.7031417557109</v>
      </c>
      <c r="M118">
        <f t="shared" si="35"/>
        <v>6839.2825474938527</v>
      </c>
      <c r="N118">
        <f t="shared" si="43"/>
        <v>0.99814505794700514</v>
      </c>
      <c r="O118">
        <f t="shared" si="36"/>
        <v>0.86235192327517562</v>
      </c>
      <c r="P118">
        <f t="shared" si="44"/>
        <v>6120.33299520944</v>
      </c>
      <c r="Q118">
        <f t="shared" si="45"/>
        <v>718.94955228441268</v>
      </c>
      <c r="R118" s="7">
        <f t="shared" si="51"/>
        <v>862188.63440844475</v>
      </c>
      <c r="S118" s="7">
        <f t="shared" si="46"/>
        <v>5038.7895989719973</v>
      </c>
      <c r="T118">
        <f t="shared" si="52"/>
        <v>1603.8682724690298</v>
      </c>
      <c r="U118">
        <f t="shared" si="57"/>
        <v>6316.080137979251</v>
      </c>
      <c r="V118" s="45">
        <f t="shared" si="37"/>
        <v>163.288866730888</v>
      </c>
      <c r="W118">
        <f t="shared" si="47"/>
        <v>6642.6578714410271</v>
      </c>
      <c r="X118">
        <f t="shared" si="55"/>
        <v>5572.4569566784694</v>
      </c>
      <c r="Y118" s="8">
        <f t="shared" si="38"/>
        <v>174821.64169912424</v>
      </c>
    </row>
    <row r="119" spans="1:25" x14ac:dyDescent="0.25">
      <c r="A119" s="1">
        <v>110</v>
      </c>
      <c r="B119" s="81">
        <f t="shared" si="39"/>
        <v>2.2921354620000223E-3</v>
      </c>
      <c r="C119" s="12">
        <f t="shared" si="48"/>
        <v>860739.32586421981</v>
      </c>
      <c r="D119" s="7">
        <f t="shared" si="49"/>
        <v>1449.3085442248985</v>
      </c>
      <c r="E119" s="9">
        <f t="shared" si="56"/>
        <v>5388.6789650527799</v>
      </c>
      <c r="F119" s="9">
        <f t="shared" si="50"/>
        <v>7002.5714142247516</v>
      </c>
      <c r="G119" s="52">
        <f t="shared" si="53"/>
        <v>1.9121225207390619E-4</v>
      </c>
      <c r="H119" s="7">
        <f t="shared" si="54"/>
        <v>6837.9875092776783</v>
      </c>
      <c r="I119" s="11">
        <f t="shared" si="40"/>
        <v>164.58390494707328</v>
      </c>
      <c r="J119" s="7">
        <f t="shared" si="58"/>
        <v>1613.8924491719717</v>
      </c>
      <c r="K119" s="80">
        <f t="shared" si="41"/>
        <v>2.2921354620000223E-3</v>
      </c>
      <c r="L119" s="9">
        <f t="shared" si="42"/>
        <v>5388.6789650527799</v>
      </c>
      <c r="M119">
        <f t="shared" si="35"/>
        <v>6837.9875092776783</v>
      </c>
      <c r="N119">
        <f t="shared" si="43"/>
        <v>0.99813000079499881</v>
      </c>
      <c r="O119">
        <f t="shared" si="36"/>
        <v>0.86073932586421975</v>
      </c>
      <c r="P119">
        <f t="shared" si="44"/>
        <v>6120.3814619654331</v>
      </c>
      <c r="Q119">
        <f t="shared" si="45"/>
        <v>717.60604731224521</v>
      </c>
      <c r="R119" s="7">
        <f t="shared" si="51"/>
        <v>860574.74195927277</v>
      </c>
      <c r="S119" s="7">
        <f t="shared" si="46"/>
        <v>5029.4337007159284</v>
      </c>
      <c r="T119">
        <f t="shared" si="52"/>
        <v>1613.8924491719808</v>
      </c>
      <c r="U119">
        <f t="shared" si="57"/>
        <v>6314.1583399937444</v>
      </c>
      <c r="V119" s="45">
        <f t="shared" si="37"/>
        <v>164.58390494708237</v>
      </c>
      <c r="W119">
        <f t="shared" si="47"/>
        <v>6643.3261498879092</v>
      </c>
      <c r="X119">
        <f t="shared" si="55"/>
        <v>5564.0262448691383</v>
      </c>
      <c r="Y119" s="8">
        <f t="shared" si="38"/>
        <v>177528.16940891789</v>
      </c>
    </row>
    <row r="120" spans="1:25" x14ac:dyDescent="0.25">
      <c r="A120" s="1">
        <v>111</v>
      </c>
      <c r="B120" s="81">
        <f t="shared" si="39"/>
        <v>2.3146846536447052E-3</v>
      </c>
      <c r="C120" s="12">
        <f t="shared" si="48"/>
        <v>859116.6540942319</v>
      </c>
      <c r="D120" s="7">
        <f t="shared" si="49"/>
        <v>1458.0878650409204</v>
      </c>
      <c r="E120" s="9">
        <f t="shared" si="56"/>
        <v>5378.592137245455</v>
      </c>
      <c r="F120" s="9">
        <f t="shared" si="50"/>
        <v>7002.5714142247516</v>
      </c>
      <c r="G120" s="52">
        <f t="shared" si="53"/>
        <v>1.9309532779721958E-4</v>
      </c>
      <c r="H120" s="7">
        <f t="shared" si="54"/>
        <v>6836.6800022863754</v>
      </c>
      <c r="I120" s="11">
        <f t="shared" si="40"/>
        <v>165.89141193837622</v>
      </c>
      <c r="J120" s="7">
        <f t="shared" si="58"/>
        <v>1623.9792769792966</v>
      </c>
      <c r="K120" s="80">
        <f t="shared" si="41"/>
        <v>2.3146846536447052E-3</v>
      </c>
      <c r="L120" s="9">
        <f t="shared" si="42"/>
        <v>5378.592137245455</v>
      </c>
      <c r="M120">
        <f t="shared" si="35"/>
        <v>6836.6800022863754</v>
      </c>
      <c r="N120">
        <f t="shared" si="43"/>
        <v>0.99811479303753359</v>
      </c>
      <c r="O120">
        <f t="shared" si="36"/>
        <v>0.85911665409423188</v>
      </c>
      <c r="P120">
        <f t="shared" si="44"/>
        <v>6120.4258801387778</v>
      </c>
      <c r="Q120">
        <f t="shared" si="45"/>
        <v>716.25412214759763</v>
      </c>
      <c r="R120" s="7">
        <f t="shared" si="51"/>
        <v>858950.76268229343</v>
      </c>
      <c r="S120" s="7">
        <f t="shared" si="46"/>
        <v>5020.0193280957583</v>
      </c>
      <c r="T120">
        <f t="shared" si="52"/>
        <v>1623.9792769793421</v>
      </c>
      <c r="U120">
        <f t="shared" si="57"/>
        <v>6312.215781198257</v>
      </c>
      <c r="V120" s="45">
        <f t="shared" si="37"/>
        <v>165.8914119384217</v>
      </c>
      <c r="W120">
        <f t="shared" si="47"/>
        <v>6643.9986050751004</v>
      </c>
      <c r="X120">
        <f t="shared" si="55"/>
        <v>5555.6117244074931</v>
      </c>
      <c r="Y120" s="8">
        <f t="shared" si="38"/>
        <v>180261.69974470697</v>
      </c>
    </row>
    <row r="121" spans="1:25" x14ac:dyDescent="0.25">
      <c r="A121" s="1">
        <v>112</v>
      </c>
      <c r="B121" s="81">
        <f t="shared" si="39"/>
        <v>2.337522606177922E-3</v>
      </c>
      <c r="C121" s="12">
        <f t="shared" si="48"/>
        <v>857483.84507773747</v>
      </c>
      <c r="D121" s="7">
        <f t="shared" si="49"/>
        <v>1466.917604555957</v>
      </c>
      <c r="E121" s="9">
        <f t="shared" si="56"/>
        <v>5368.4422667643339</v>
      </c>
      <c r="F121" s="9">
        <f t="shared" si="50"/>
        <v>7002.5714142247516</v>
      </c>
      <c r="G121" s="52">
        <f t="shared" si="53"/>
        <v>1.9500255761588332E-4</v>
      </c>
      <c r="H121" s="7">
        <f t="shared" si="54"/>
        <v>6835.3598713202909</v>
      </c>
      <c r="I121" s="11">
        <f t="shared" si="40"/>
        <v>167.21154290446066</v>
      </c>
      <c r="J121" s="7">
        <f t="shared" si="58"/>
        <v>1634.1291474604177</v>
      </c>
      <c r="K121" s="80">
        <f t="shared" si="41"/>
        <v>2.337522606177922E-3</v>
      </c>
      <c r="L121" s="9">
        <f t="shared" si="42"/>
        <v>5368.4422667643339</v>
      </c>
      <c r="M121">
        <f t="shared" si="35"/>
        <v>6835.3598713202909</v>
      </c>
      <c r="N121">
        <f t="shared" si="43"/>
        <v>0.99809943270368107</v>
      </c>
      <c r="O121">
        <f t="shared" si="36"/>
        <v>0.85748384507773745</v>
      </c>
      <c r="P121">
        <f t="shared" si="44"/>
        <v>6120.4661475663797</v>
      </c>
      <c r="Q121">
        <f t="shared" si="45"/>
        <v>714.89372375391122</v>
      </c>
      <c r="R121" s="7">
        <f t="shared" si="51"/>
        <v>857316.63353483297</v>
      </c>
      <c r="S121" s="7">
        <f t="shared" si="46"/>
        <v>5010.5461156467118</v>
      </c>
      <c r="T121">
        <f t="shared" si="52"/>
        <v>1634.1291474604513</v>
      </c>
      <c r="U121">
        <f t="shared" si="57"/>
        <v>6310.2521772981745</v>
      </c>
      <c r="V121" s="45">
        <f t="shared" si="37"/>
        <v>167.21154290449431</v>
      </c>
      <c r="W121">
        <f t="shared" si="47"/>
        <v>6644.6752631071631</v>
      </c>
      <c r="X121">
        <f t="shared" si="55"/>
        <v>5547.2133811514068</v>
      </c>
      <c r="Y121" s="8">
        <f t="shared" si="38"/>
        <v>183022.46451557055</v>
      </c>
    </row>
    <row r="122" spans="1:25" x14ac:dyDescent="0.25">
      <c r="A122" s="1">
        <v>113</v>
      </c>
      <c r="B122" s="81">
        <f t="shared" si="39"/>
        <v>2.3606541492300348E-3</v>
      </c>
      <c r="C122" s="12">
        <f t="shared" si="48"/>
        <v>855840.83553576248</v>
      </c>
      <c r="D122" s="7">
        <f t="shared" si="49"/>
        <v>1475.7979990704516</v>
      </c>
      <c r="E122" s="9">
        <f t="shared" si="56"/>
        <v>5358.2289595927059</v>
      </c>
      <c r="F122" s="9">
        <f t="shared" si="50"/>
        <v>7002.5714142247516</v>
      </c>
      <c r="G122" s="52">
        <f t="shared" si="53"/>
        <v>1.969343463917377E-4</v>
      </c>
      <c r="H122" s="7">
        <f t="shared" si="54"/>
        <v>6834.0269586631575</v>
      </c>
      <c r="I122" s="11">
        <f t="shared" si="40"/>
        <v>168.54445556159408</v>
      </c>
      <c r="J122" s="7">
        <f t="shared" si="58"/>
        <v>1644.3424546320457</v>
      </c>
      <c r="K122" s="80">
        <f t="shared" si="41"/>
        <v>2.3606541492300348E-3</v>
      </c>
      <c r="L122" s="9">
        <f t="shared" si="42"/>
        <v>5358.2289595927059</v>
      </c>
      <c r="M122">
        <f t="shared" si="35"/>
        <v>6834.0269586631575</v>
      </c>
      <c r="N122">
        <f t="shared" si="43"/>
        <v>0.99808391778876482</v>
      </c>
      <c r="O122">
        <f t="shared" si="36"/>
        <v>0.85584083553576251</v>
      </c>
      <c r="P122">
        <f t="shared" si="44"/>
        <v>6120.5021599081965</v>
      </c>
      <c r="Q122">
        <f t="shared" si="45"/>
        <v>713.52479875496101</v>
      </c>
      <c r="R122" s="7">
        <f t="shared" si="51"/>
        <v>855672.29108020093</v>
      </c>
      <c r="S122" s="7">
        <f t="shared" si="46"/>
        <v>5001.0136956198594</v>
      </c>
      <c r="T122">
        <f t="shared" si="52"/>
        <v>1644.3424546320457</v>
      </c>
      <c r="U122">
        <f t="shared" si="57"/>
        <v>6308.2672391287169</v>
      </c>
      <c r="V122" s="45">
        <f t="shared" si="37"/>
        <v>168.54445556159408</v>
      </c>
      <c r="W122">
        <f t="shared" si="47"/>
        <v>6645.3561502519051</v>
      </c>
      <c r="X122">
        <f t="shared" si="55"/>
        <v>5538.8312010370719</v>
      </c>
      <c r="Y122" s="8">
        <f t="shared" si="38"/>
        <v>185810.69737342116</v>
      </c>
    </row>
    <row r="123" spans="1:25" x14ac:dyDescent="0.25">
      <c r="A123" s="1">
        <v>114</v>
      </c>
      <c r="B123" s="81">
        <f t="shared" si="39"/>
        <v>2.384084213938098E-3</v>
      </c>
      <c r="C123" s="12">
        <f t="shared" si="48"/>
        <v>854187.56179542141</v>
      </c>
      <c r="D123" s="7">
        <f t="shared" si="49"/>
        <v>1484.7292847795743</v>
      </c>
      <c r="E123" s="9">
        <f t="shared" si="56"/>
        <v>5347.951819251256</v>
      </c>
      <c r="F123" s="9">
        <f t="shared" si="50"/>
        <v>7002.5714142247516</v>
      </c>
      <c r="G123" s="52">
        <f t="shared" si="53"/>
        <v>1.9889110751838621E-4</v>
      </c>
      <c r="H123" s="7">
        <f t="shared" si="54"/>
        <v>6832.6811040308303</v>
      </c>
      <c r="I123" s="11">
        <f t="shared" si="40"/>
        <v>169.89031019392132</v>
      </c>
      <c r="J123" s="7">
        <f t="shared" si="58"/>
        <v>1654.6195949734956</v>
      </c>
      <c r="K123" s="80">
        <f t="shared" si="41"/>
        <v>2.384084213938098E-3</v>
      </c>
      <c r="L123" s="9">
        <f t="shared" si="42"/>
        <v>5347.951819251256</v>
      </c>
      <c r="M123">
        <f t="shared" si="35"/>
        <v>6832.6811040308303</v>
      </c>
      <c r="N123">
        <f t="shared" si="43"/>
        <v>0.99806824625363189</v>
      </c>
      <c r="O123">
        <f t="shared" si="36"/>
        <v>0.85418756179542144</v>
      </c>
      <c r="P123">
        <f t="shared" si="44"/>
        <v>6120.5338105982883</v>
      </c>
      <c r="Q123">
        <f t="shared" si="45"/>
        <v>712.14729343254203</v>
      </c>
      <c r="R123" s="7">
        <f t="shared" si="51"/>
        <v>854017.67148522742</v>
      </c>
      <c r="S123" s="7">
        <f t="shared" si="46"/>
        <v>4991.4216979678386</v>
      </c>
      <c r="T123">
        <f t="shared" si="52"/>
        <v>1654.619594973512</v>
      </c>
      <c r="U123">
        <f t="shared" si="57"/>
        <v>6306.2606725534752</v>
      </c>
      <c r="V123" s="45">
        <f t="shared" si="37"/>
        <v>169.89031019393769</v>
      </c>
      <c r="W123">
        <f t="shared" si="47"/>
        <v>6646.0412929413505</v>
      </c>
      <c r="X123">
        <f t="shared" si="55"/>
        <v>5530.4651700790873</v>
      </c>
      <c r="Y123" s="8">
        <f t="shared" si="38"/>
        <v>188626.63382698037</v>
      </c>
    </row>
    <row r="124" spans="1:25" x14ac:dyDescent="0.25">
      <c r="A124" s="1">
        <v>115</v>
      </c>
      <c r="B124" s="81">
        <f t="shared" si="39"/>
        <v>2.4078178355304569E-3</v>
      </c>
      <c r="C124" s="12">
        <f t="shared" si="48"/>
        <v>852523.95978749136</v>
      </c>
      <c r="D124" s="7">
        <f t="shared" si="49"/>
        <v>1493.7116977360583</v>
      </c>
      <c r="E124" s="9">
        <f t="shared" si="56"/>
        <v>5337.6104467826708</v>
      </c>
      <c r="F124" s="9">
        <f t="shared" si="50"/>
        <v>7002.5714142247516</v>
      </c>
      <c r="G124" s="52">
        <f t="shared" si="53"/>
        <v>2.008732631382111E-4</v>
      </c>
      <c r="H124" s="7">
        <f t="shared" si="54"/>
        <v>6831.3221445187291</v>
      </c>
      <c r="I124" s="11">
        <f t="shared" si="40"/>
        <v>171.24926970602246</v>
      </c>
      <c r="J124" s="7">
        <f t="shared" si="58"/>
        <v>1664.9609674420808</v>
      </c>
      <c r="K124" s="80">
        <f t="shared" si="41"/>
        <v>2.4078178355304569E-3</v>
      </c>
      <c r="L124" s="9">
        <f t="shared" si="42"/>
        <v>5337.6104467826708</v>
      </c>
      <c r="M124">
        <f t="shared" si="35"/>
        <v>6831.3221445187291</v>
      </c>
      <c r="N124">
        <f t="shared" si="43"/>
        <v>0.99805241602390782</v>
      </c>
      <c r="O124">
        <f t="shared" si="36"/>
        <v>0.8525239597874914</v>
      </c>
      <c r="P124">
        <f t="shared" si="44"/>
        <v>6120.5609907945909</v>
      </c>
      <c r="Q124">
        <f t="shared" si="45"/>
        <v>710.76115372413824</v>
      </c>
      <c r="R124" s="7">
        <f t="shared" si="51"/>
        <v>852352.71051778528</v>
      </c>
      <c r="S124" s="7">
        <f t="shared" si="46"/>
        <v>4981.7697503304935</v>
      </c>
      <c r="T124">
        <f t="shared" si="52"/>
        <v>1664.9609674421372</v>
      </c>
      <c r="U124">
        <f t="shared" si="57"/>
        <v>6304.232178360473</v>
      </c>
      <c r="V124" s="45">
        <f t="shared" si="37"/>
        <v>171.24926970607885</v>
      </c>
      <c r="W124">
        <f t="shared" si="47"/>
        <v>6646.7307177726307</v>
      </c>
      <c r="X124">
        <f t="shared" si="55"/>
        <v>5522.115274370487</v>
      </c>
      <c r="Y124" s="8">
        <f t="shared" si="38"/>
        <v>191470.51125584578</v>
      </c>
    </row>
    <row r="125" spans="1:25" x14ac:dyDescent="0.25">
      <c r="A125" s="1">
        <v>116</v>
      </c>
      <c r="B125" s="81">
        <f t="shared" si="39"/>
        <v>2.4318601559629727E-3</v>
      </c>
      <c r="C125" s="12">
        <f t="shared" si="48"/>
        <v>850849.96504397341</v>
      </c>
      <c r="D125" s="7">
        <f t="shared" si="49"/>
        <v>1502.7454738118531</v>
      </c>
      <c r="E125" s="9">
        <f t="shared" si="56"/>
        <v>5327.2044407361582</v>
      </c>
      <c r="F125" s="9">
        <f t="shared" si="50"/>
        <v>7002.5714142247516</v>
      </c>
      <c r="G125" s="52">
        <f t="shared" si="53"/>
        <v>2.0288124436582534E-4</v>
      </c>
      <c r="H125" s="7">
        <f t="shared" si="54"/>
        <v>6829.9499145480113</v>
      </c>
      <c r="I125" s="11">
        <f t="shared" si="40"/>
        <v>172.62149967674031</v>
      </c>
      <c r="J125" s="7">
        <f t="shared" si="58"/>
        <v>1675.3669734885934</v>
      </c>
      <c r="K125" s="80">
        <f t="shared" si="41"/>
        <v>2.4318601559629727E-3</v>
      </c>
      <c r="L125" s="9">
        <f t="shared" si="42"/>
        <v>5327.2044407361582</v>
      </c>
      <c r="M125">
        <f t="shared" si="35"/>
        <v>6829.9499145480113</v>
      </c>
      <c r="N125">
        <f t="shared" si="43"/>
        <v>0.99803642498923406</v>
      </c>
      <c r="O125">
        <f t="shared" si="36"/>
        <v>0.85084996504397337</v>
      </c>
      <c r="P125">
        <f t="shared" si="44"/>
        <v>6120.5835893274316</v>
      </c>
      <c r="Q125">
        <f t="shared" si="45"/>
        <v>709.36632522057971</v>
      </c>
      <c r="R125" s="7">
        <f t="shared" si="51"/>
        <v>850677.34354429669</v>
      </c>
      <c r="S125" s="7">
        <f t="shared" si="46"/>
        <v>4972.0574780204142</v>
      </c>
      <c r="T125">
        <f t="shared" si="52"/>
        <v>1675.3669734885916</v>
      </c>
      <c r="U125">
        <f t="shared" si="57"/>
        <v>6302.1814521555289</v>
      </c>
      <c r="V125" s="45">
        <f t="shared" si="37"/>
        <v>172.62149967673849</v>
      </c>
      <c r="W125">
        <f t="shared" si="47"/>
        <v>6647.4244515090058</v>
      </c>
      <c r="X125">
        <f t="shared" si="55"/>
        <v>5513.781500082855</v>
      </c>
      <c r="Y125" s="8">
        <f t="shared" si="38"/>
        <v>194342.56892467663</v>
      </c>
    </row>
    <row r="126" spans="1:25" x14ac:dyDescent="0.25">
      <c r="A126" s="1">
        <v>117</v>
      </c>
      <c r="B126" s="81">
        <f t="shared" si="39"/>
        <v>2.4562164266592745E-3</v>
      </c>
      <c r="C126" s="12">
        <f t="shared" si="48"/>
        <v>849165.51269563811</v>
      </c>
      <c r="D126" s="7">
        <f t="shared" si="49"/>
        <v>1511.8308486585393</v>
      </c>
      <c r="E126" s="9">
        <f t="shared" si="56"/>
        <v>5316.7333971518538</v>
      </c>
      <c r="F126" s="9">
        <f t="shared" si="50"/>
        <v>7002.5714142247516</v>
      </c>
      <c r="G126" s="52">
        <f t="shared" si="53"/>
        <v>2.0491549151823251E-4</v>
      </c>
      <c r="H126" s="7">
        <f t="shared" si="54"/>
        <v>6828.564245810393</v>
      </c>
      <c r="I126" s="11">
        <f t="shared" si="40"/>
        <v>174.0071684143586</v>
      </c>
      <c r="J126" s="7">
        <f t="shared" si="58"/>
        <v>1685.8380170728979</v>
      </c>
      <c r="K126" s="80">
        <f t="shared" si="41"/>
        <v>2.4562164266592745E-3</v>
      </c>
      <c r="L126" s="9">
        <f t="shared" si="42"/>
        <v>5316.7333971518538</v>
      </c>
      <c r="M126">
        <f t="shared" si="35"/>
        <v>6828.564245810393</v>
      </c>
      <c r="N126">
        <f t="shared" si="43"/>
        <v>0.99802027100248136</v>
      </c>
      <c r="O126">
        <f t="shared" si="36"/>
        <v>0.84916551269563811</v>
      </c>
      <c r="P126">
        <f t="shared" si="44"/>
        <v>6120.6014926467287</v>
      </c>
      <c r="Q126">
        <f t="shared" si="45"/>
        <v>707.96275316366427</v>
      </c>
      <c r="R126" s="7">
        <f t="shared" si="51"/>
        <v>848991.50552722381</v>
      </c>
      <c r="S126" s="7">
        <f t="shared" si="46"/>
        <v>4962.2845040083976</v>
      </c>
      <c r="T126">
        <f t="shared" si="52"/>
        <v>1685.8380170728778</v>
      </c>
      <c r="U126">
        <f t="shared" si="57"/>
        <v>6300.1081842525982</v>
      </c>
      <c r="V126" s="45">
        <f t="shared" si="37"/>
        <v>174.00716841433859</v>
      </c>
      <c r="W126">
        <f t="shared" si="47"/>
        <v>6648.1225210812754</v>
      </c>
      <c r="X126">
        <f t="shared" si="55"/>
        <v>5505.4638334667679</v>
      </c>
      <c r="Y126" s="8">
        <f t="shared" si="38"/>
        <v>197243.04799752671</v>
      </c>
    </row>
    <row r="127" spans="1:25" x14ac:dyDescent="0.25">
      <c r="A127" s="1">
        <v>118</v>
      </c>
      <c r="B127" s="81">
        <f t="shared" si="39"/>
        <v>2.4808920113161825E-3</v>
      </c>
      <c r="C127" s="12">
        <f t="shared" si="48"/>
        <v>847470.53746955737</v>
      </c>
      <c r="D127" s="7">
        <f t="shared" si="49"/>
        <v>1520.9680576664505</v>
      </c>
      <c r="E127" s="9">
        <f t="shared" si="56"/>
        <v>5306.1969095451486</v>
      </c>
      <c r="F127" s="9">
        <f t="shared" si="50"/>
        <v>7002.5714142247516</v>
      </c>
      <c r="G127" s="52">
        <f t="shared" si="53"/>
        <v>2.0697645435190532E-4</v>
      </c>
      <c r="H127" s="7">
        <f t="shared" si="54"/>
        <v>6827.1649672115991</v>
      </c>
      <c r="I127" s="11">
        <f t="shared" si="40"/>
        <v>175.4064470131525</v>
      </c>
      <c r="J127" s="7">
        <f t="shared" si="58"/>
        <v>1696.374504679603</v>
      </c>
      <c r="K127" s="80">
        <f t="shared" si="41"/>
        <v>2.4808920113161825E-3</v>
      </c>
      <c r="L127" s="9">
        <f t="shared" si="42"/>
        <v>5306.1969095451486</v>
      </c>
      <c r="M127">
        <f t="shared" si="35"/>
        <v>6827.1649672115991</v>
      </c>
      <c r="N127">
        <f t="shared" si="43"/>
        <v>0.99800395187894508</v>
      </c>
      <c r="O127">
        <f t="shared" si="36"/>
        <v>0.84747053746955736</v>
      </c>
      <c r="P127">
        <f t="shared" si="44"/>
        <v>6120.6145847678235</v>
      </c>
      <c r="Q127">
        <f t="shared" si="45"/>
        <v>706.55038244377556</v>
      </c>
      <c r="R127" s="7">
        <f t="shared" si="51"/>
        <v>847295.13102254423</v>
      </c>
      <c r="S127" s="7">
        <f t="shared" si="46"/>
        <v>4952.4504489088058</v>
      </c>
      <c r="T127">
        <f t="shared" si="52"/>
        <v>1696.3745046795812</v>
      </c>
      <c r="U127">
        <f t="shared" si="57"/>
        <v>6298.0120595621256</v>
      </c>
      <c r="V127" s="45">
        <f t="shared" si="37"/>
        <v>175.40644701313067</v>
      </c>
      <c r="W127">
        <f t="shared" si="47"/>
        <v>6648.824953588387</v>
      </c>
      <c r="X127">
        <f t="shared" si="55"/>
        <v>5497.1622608515709</v>
      </c>
      <c r="Y127" s="8">
        <f t="shared" si="38"/>
        <v>200172.19155219058</v>
      </c>
    </row>
    <row r="128" spans="1:25" x14ac:dyDescent="0.25">
      <c r="A128" s="1">
        <v>119</v>
      </c>
      <c r="B128" s="81">
        <f t="shared" si="39"/>
        <v>2.5058923888052753E-3</v>
      </c>
      <c r="C128" s="12">
        <f t="shared" si="48"/>
        <v>845764.97368662176</v>
      </c>
      <c r="D128" s="7">
        <f t="shared" si="49"/>
        <v>1530.1573359225094</v>
      </c>
      <c r="E128" s="9">
        <f t="shared" si="56"/>
        <v>5295.5945688909014</v>
      </c>
      <c r="F128" s="9">
        <f t="shared" si="50"/>
        <v>7002.5714142247516</v>
      </c>
      <c r="G128" s="52">
        <f t="shared" si="53"/>
        <v>2.0906459230700776E-4</v>
      </c>
      <c r="H128" s="7">
        <f t="shared" si="54"/>
        <v>6825.7519048134109</v>
      </c>
      <c r="I128" s="11">
        <f t="shared" si="40"/>
        <v>176.81950941134073</v>
      </c>
      <c r="J128" s="7">
        <f t="shared" si="58"/>
        <v>1706.9768453338502</v>
      </c>
      <c r="K128" s="80">
        <f t="shared" si="41"/>
        <v>2.5058923888052753E-3</v>
      </c>
      <c r="L128" s="9">
        <f t="shared" si="42"/>
        <v>5295.5945688909014</v>
      </c>
      <c r="M128">
        <f t="shared" si="35"/>
        <v>6825.7519048134109</v>
      </c>
      <c r="N128">
        <f t="shared" si="43"/>
        <v>0.99798746539551897</v>
      </c>
      <c r="O128">
        <f t="shared" si="36"/>
        <v>0.84576497368662173</v>
      </c>
      <c r="P128">
        <f t="shared" si="44"/>
        <v>6120.6227472159453</v>
      </c>
      <c r="Q128">
        <f t="shared" si="45"/>
        <v>705.12915759746556</v>
      </c>
      <c r="R128" s="7">
        <f t="shared" si="51"/>
        <v>845588.15417721041</v>
      </c>
      <c r="S128" s="7">
        <f t="shared" si="46"/>
        <v>4942.5549309648413</v>
      </c>
      <c r="T128">
        <f t="shared" si="52"/>
        <v>1706.9768453338183</v>
      </c>
      <c r="U128">
        <f t="shared" si="57"/>
        <v>6295.8927574760419</v>
      </c>
      <c r="V128" s="45">
        <f t="shared" si="37"/>
        <v>176.8195094113089</v>
      </c>
      <c r="W128">
        <f t="shared" si="47"/>
        <v>6649.5317762986597</v>
      </c>
      <c r="X128">
        <f t="shared" si="55"/>
        <v>5488.8767686456495</v>
      </c>
      <c r="Y128" s="8">
        <f t="shared" si="38"/>
        <v>203130.24459472438</v>
      </c>
    </row>
    <row r="129" spans="1:25" x14ac:dyDescent="0.25">
      <c r="A129" s="1">
        <v>120</v>
      </c>
      <c r="B129" s="81">
        <f t="shared" si="39"/>
        <v>2.5312231561495091E-3</v>
      </c>
      <c r="C129" s="12">
        <f t="shared" si="48"/>
        <v>844048.75525904377</v>
      </c>
      <c r="D129" s="7">
        <f t="shared" si="49"/>
        <v>1539.3989181666775</v>
      </c>
      <c r="E129" s="9">
        <f t="shared" si="56"/>
        <v>5284.9259636075649</v>
      </c>
      <c r="F129" s="9">
        <f t="shared" si="50"/>
        <v>7002.5714142247516</v>
      </c>
      <c r="G129" s="52">
        <f t="shared" si="53"/>
        <v>2.111803747590437E-4</v>
      </c>
      <c r="H129" s="7">
        <f t="shared" si="54"/>
        <v>6824.3248817742424</v>
      </c>
      <c r="I129" s="11">
        <f t="shared" si="40"/>
        <v>178.24653245050922</v>
      </c>
      <c r="J129" s="7">
        <f t="shared" si="58"/>
        <v>1717.6454506171867</v>
      </c>
      <c r="K129" s="80">
        <f t="shared" si="41"/>
        <v>2.5312231561495091E-3</v>
      </c>
      <c r="L129" s="9">
        <f t="shared" si="42"/>
        <v>5284.9259636075649</v>
      </c>
      <c r="M129">
        <f t="shared" si="35"/>
        <v>6824.3248817742424</v>
      </c>
      <c r="N129">
        <f t="shared" si="43"/>
        <v>0.99797080928984661</v>
      </c>
      <c r="O129">
        <f t="shared" si="36"/>
        <v>0.84404875525904377</v>
      </c>
      <c r="P129">
        <f t="shared" si="44"/>
        <v>6120.6258589692125</v>
      </c>
      <c r="Q129">
        <f t="shared" si="45"/>
        <v>703.69902280502993</v>
      </c>
      <c r="R129" s="7">
        <f t="shared" si="51"/>
        <v>843870.50872659322</v>
      </c>
      <c r="S129" s="7">
        <f t="shared" si="46"/>
        <v>4932.5975660337281</v>
      </c>
      <c r="T129">
        <f t="shared" si="52"/>
        <v>1717.6454506171867</v>
      </c>
      <c r="U129">
        <f t="shared" si="57"/>
        <v>6293.7499517498964</v>
      </c>
      <c r="V129" s="45">
        <f t="shared" si="37"/>
        <v>178.24653245050922</v>
      </c>
      <c r="W129">
        <f t="shared" si="47"/>
        <v>6650.2430166509148</v>
      </c>
      <c r="X129">
        <f t="shared" si="55"/>
        <v>5480.6073433366328</v>
      </c>
      <c r="Y129" s="8">
        <f t="shared" si="38"/>
        <v>206117.45407406241</v>
      </c>
    </row>
    <row r="130" spans="1:25" x14ac:dyDescent="0.25">
      <c r="A130" s="1">
        <v>121</v>
      </c>
      <c r="B130" s="81">
        <f t="shared" si="39"/>
        <v>2.5568900315968701E-3</v>
      </c>
      <c r="C130" s="12">
        <f t="shared" si="48"/>
        <v>842321.81568784616</v>
      </c>
      <c r="D130" s="7">
        <f t="shared" si="49"/>
        <v>1548.6930387470238</v>
      </c>
      <c r="E130" s="9">
        <f t="shared" si="56"/>
        <v>5274.1906795412078</v>
      </c>
      <c r="F130" s="9">
        <f t="shared" si="50"/>
        <v>7002.5714142247516</v>
      </c>
      <c r="G130" s="52">
        <f t="shared" si="53"/>
        <v>2.1332428127815456E-4</v>
      </c>
      <c r="H130" s="7">
        <f t="shared" si="54"/>
        <v>6822.8837182882316</v>
      </c>
      <c r="I130" s="11">
        <f t="shared" si="40"/>
        <v>179.68769593651996</v>
      </c>
      <c r="J130" s="7">
        <f t="shared" si="58"/>
        <v>1728.3807346835438</v>
      </c>
      <c r="K130" s="80">
        <f t="shared" si="41"/>
        <v>2.5568900315968701E-3</v>
      </c>
      <c r="L130" s="9">
        <f t="shared" si="42"/>
        <v>5274.1906795412078</v>
      </c>
      <c r="M130">
        <f t="shared" si="35"/>
        <v>6822.8837182882316</v>
      </c>
      <c r="N130">
        <f t="shared" si="43"/>
        <v>0.99795398125945034</v>
      </c>
      <c r="O130">
        <f t="shared" si="36"/>
        <v>0.84232181568784614</v>
      </c>
      <c r="P130">
        <f t="shared" si="44"/>
        <v>6120.6237964001775</v>
      </c>
      <c r="Q130">
        <f t="shared" si="45"/>
        <v>702.25992188805412</v>
      </c>
      <c r="R130" s="7">
        <f t="shared" si="51"/>
        <v>842142.12799190963</v>
      </c>
      <c r="S130" s="7">
        <f t="shared" si="46"/>
        <v>4922.577967571794</v>
      </c>
      <c r="T130">
        <f t="shared" si="52"/>
        <v>1728.3807346835965</v>
      </c>
      <c r="U130">
        <f t="shared" si="57"/>
        <v>6291.5833103822451</v>
      </c>
      <c r="V130" s="45">
        <f t="shared" si="37"/>
        <v>179.68769593657271</v>
      </c>
      <c r="W130">
        <f t="shared" si="47"/>
        <v>6650.9587022553906</v>
      </c>
      <c r="X130">
        <f t="shared" si="55"/>
        <v>5472.353971491395</v>
      </c>
      <c r="Y130" s="8">
        <f t="shared" si="38"/>
        <v>209134.06889671518</v>
      </c>
    </row>
    <row r="131" spans="1:25" x14ac:dyDescent="0.25">
      <c r="A131" s="1">
        <v>122</v>
      </c>
      <c r="B131" s="81">
        <f t="shared" si="39"/>
        <v>2.5828988577961676E-3</v>
      </c>
      <c r="C131" s="12">
        <f t="shared" si="48"/>
        <v>840584.0880603363</v>
      </c>
      <c r="D131" s="7">
        <f t="shared" si="49"/>
        <v>1558.0399315733475</v>
      </c>
      <c r="E131" s="9">
        <f t="shared" si="56"/>
        <v>5263.3882999494353</v>
      </c>
      <c r="F131" s="9">
        <f t="shared" si="50"/>
        <v>7002.5714142247516</v>
      </c>
      <c r="G131" s="52">
        <f t="shared" si="53"/>
        <v>2.1549680189635764E-4</v>
      </c>
      <c r="H131" s="7">
        <f t="shared" si="54"/>
        <v>6821.4282315227829</v>
      </c>
      <c r="I131" s="11">
        <f t="shared" si="40"/>
        <v>181.14318270196873</v>
      </c>
      <c r="J131" s="7">
        <f t="shared" si="58"/>
        <v>1739.1831142753163</v>
      </c>
      <c r="K131" s="80">
        <f t="shared" si="41"/>
        <v>2.5828988577961676E-3</v>
      </c>
      <c r="L131" s="9">
        <f t="shared" si="42"/>
        <v>5263.3882999494353</v>
      </c>
      <c r="M131">
        <f t="shared" si="35"/>
        <v>6821.4282315227829</v>
      </c>
      <c r="N131">
        <f t="shared" si="43"/>
        <v>0.99793697896083722</v>
      </c>
      <c r="O131">
        <f t="shared" si="36"/>
        <v>0.84058408806033635</v>
      </c>
      <c r="P131">
        <f t="shared" si="44"/>
        <v>6120.6164332158478</v>
      </c>
      <c r="Q131">
        <f t="shared" si="45"/>
        <v>700.81179830693509</v>
      </c>
      <c r="R131" s="7">
        <f t="shared" si="51"/>
        <v>840402.94487763429</v>
      </c>
      <c r="S131" s="7">
        <f t="shared" si="46"/>
        <v>4912.4957466194728</v>
      </c>
      <c r="T131">
        <f t="shared" si="52"/>
        <v>1739.1831142753363</v>
      </c>
      <c r="U131">
        <f t="shared" si="57"/>
        <v>6289.3924954908316</v>
      </c>
      <c r="V131" s="45">
        <f t="shared" si="37"/>
        <v>181.14318270198874</v>
      </c>
      <c r="W131">
        <f t="shared" si="47"/>
        <v>6651.6788608948091</v>
      </c>
      <c r="X131">
        <f t="shared" si="55"/>
        <v>5464.1166397562029</v>
      </c>
      <c r="Y131" s="8">
        <f t="shared" si="38"/>
        <v>212180.33994159102</v>
      </c>
    </row>
    <row r="132" spans="1:25" x14ac:dyDescent="0.25">
      <c r="A132" s="1">
        <v>123</v>
      </c>
      <c r="B132" s="81">
        <f t="shared" si="39"/>
        <v>2.6092556050534288E-3</v>
      </c>
      <c r="C132" s="12">
        <f t="shared" si="48"/>
        <v>838835.50504756498</v>
      </c>
      <c r="D132" s="7">
        <f t="shared" si="49"/>
        <v>1567.439830069311</v>
      </c>
      <c r="E132" s="9">
        <f t="shared" si="56"/>
        <v>5252.5184054852143</v>
      </c>
      <c r="F132" s="9">
        <f t="shared" si="50"/>
        <v>7002.5714142247516</v>
      </c>
      <c r="G132" s="52">
        <f t="shared" si="53"/>
        <v>2.1769843738299018E-4</v>
      </c>
      <c r="H132" s="7">
        <f t="shared" si="54"/>
        <v>6819.9582355545253</v>
      </c>
      <c r="I132" s="11">
        <f t="shared" si="40"/>
        <v>182.61317867022626</v>
      </c>
      <c r="J132" s="7">
        <f t="shared" si="58"/>
        <v>1750.0530087395373</v>
      </c>
      <c r="K132" s="80">
        <f t="shared" si="41"/>
        <v>2.6092556050534288E-3</v>
      </c>
      <c r="L132" s="9">
        <f t="shared" si="42"/>
        <v>5252.5184054852143</v>
      </c>
      <c r="M132">
        <f t="shared" si="35"/>
        <v>6819.9582355545253</v>
      </c>
      <c r="N132">
        <f t="shared" si="43"/>
        <v>0.99791980000857949</v>
      </c>
      <c r="O132">
        <f t="shared" si="36"/>
        <v>0.83883550504756499</v>
      </c>
      <c r="P132">
        <f t="shared" si="44"/>
        <v>6120.6036403961325</v>
      </c>
      <c r="Q132">
        <f t="shared" si="45"/>
        <v>699.35459515839284</v>
      </c>
      <c r="R132" s="7">
        <f t="shared" si="51"/>
        <v>838652.8918688948</v>
      </c>
      <c r="S132" s="7">
        <f t="shared" si="46"/>
        <v>4902.3505117862005</v>
      </c>
      <c r="T132">
        <f t="shared" si="52"/>
        <v>1750.0530087394873</v>
      </c>
      <c r="U132">
        <f t="shared" si="57"/>
        <v>6287.1771631853353</v>
      </c>
      <c r="V132" s="45">
        <f t="shared" si="37"/>
        <v>182.61317867017624</v>
      </c>
      <c r="W132">
        <f t="shared" si="47"/>
        <v>6652.4035205256878</v>
      </c>
      <c r="X132">
        <f t="shared" si="55"/>
        <v>5455.895334857034</v>
      </c>
      <c r="Y132" s="8">
        <f t="shared" si="38"/>
        <v>215256.52007495693</v>
      </c>
    </row>
    <row r="133" spans="1:25" x14ac:dyDescent="0.25">
      <c r="A133" s="1">
        <v>124</v>
      </c>
      <c r="B133" s="81">
        <f t="shared" si="39"/>
        <v>2.635966374700649E-3</v>
      </c>
      <c r="C133" s="12">
        <f t="shared" si="48"/>
        <v>837075.99890177173</v>
      </c>
      <c r="D133" s="7">
        <f t="shared" si="49"/>
        <v>1576.8929671230362</v>
      </c>
      <c r="E133" s="9">
        <f t="shared" si="56"/>
        <v>5241.5805741805925</v>
      </c>
      <c r="F133" s="9">
        <f t="shared" si="50"/>
        <v>7002.5714142247516</v>
      </c>
      <c r="G133" s="52">
        <f t="shared" si="53"/>
        <v>2.1992969952866392E-4</v>
      </c>
      <c r="H133" s="7">
        <f t="shared" si="54"/>
        <v>6818.4735413036287</v>
      </c>
      <c r="I133" s="11">
        <f t="shared" si="40"/>
        <v>184.09787292112287</v>
      </c>
      <c r="J133" s="7">
        <f t="shared" si="58"/>
        <v>1760.9908400441591</v>
      </c>
      <c r="K133" s="80">
        <f t="shared" si="41"/>
        <v>2.635966374700649E-3</v>
      </c>
      <c r="L133" s="9">
        <f t="shared" si="42"/>
        <v>5241.5805741805925</v>
      </c>
      <c r="M133">
        <f t="shared" si="35"/>
        <v>6818.4735413036287</v>
      </c>
      <c r="N133">
        <f t="shared" si="43"/>
        <v>0.99790244197437317</v>
      </c>
      <c r="O133">
        <f t="shared" si="36"/>
        <v>0.83707599890177176</v>
      </c>
      <c r="P133">
        <f t="shared" si="44"/>
        <v>6120.5852861306803</v>
      </c>
      <c r="Q133">
        <f t="shared" si="45"/>
        <v>697.88825517294845</v>
      </c>
      <c r="R133" s="7">
        <f t="shared" si="51"/>
        <v>836891.9010288507</v>
      </c>
      <c r="S133" s="7">
        <f t="shared" si="46"/>
        <v>4892.1418692352199</v>
      </c>
      <c r="T133">
        <f t="shared" si="52"/>
        <v>1760.9908400441054</v>
      </c>
      <c r="U133">
        <f t="shared" si="57"/>
        <v>6284.9369634371869</v>
      </c>
      <c r="V133" s="45">
        <f t="shared" si="37"/>
        <v>184.09787292106921</v>
      </c>
      <c r="W133">
        <f t="shared" si="47"/>
        <v>6653.1327092793254</v>
      </c>
      <c r="X133">
        <f t="shared" si="55"/>
        <v>5447.6900435996477</v>
      </c>
      <c r="Y133" s="8">
        <f t="shared" si="38"/>
        <v>218362.86416546907</v>
      </c>
    </row>
    <row r="134" spans="1:25" x14ac:dyDescent="0.25">
      <c r="A134" s="1">
        <v>125</v>
      </c>
      <c r="B134" s="81">
        <f t="shared" si="39"/>
        <v>2.6630374025616854E-3</v>
      </c>
      <c r="C134" s="12">
        <f t="shared" si="48"/>
        <v>835305.50145381456</v>
      </c>
      <c r="D134" s="7">
        <f t="shared" si="49"/>
        <v>1586.3995750361291</v>
      </c>
      <c r="E134" s="9">
        <f t="shared" si="56"/>
        <v>5230.5743814303169</v>
      </c>
      <c r="F134" s="9">
        <f t="shared" si="50"/>
        <v>7002.5714142247516</v>
      </c>
      <c r="G134" s="52">
        <f t="shared" si="53"/>
        <v>2.2219111143800794E-4</v>
      </c>
      <c r="H134" s="7">
        <f t="shared" si="54"/>
        <v>6816.973956466446</v>
      </c>
      <c r="I134" s="11">
        <f t="shared" si="40"/>
        <v>185.59745775830561</v>
      </c>
      <c r="J134" s="7">
        <f t="shared" si="58"/>
        <v>1771.9970327944347</v>
      </c>
      <c r="K134" s="80">
        <f t="shared" si="41"/>
        <v>2.6630374025616854E-3</v>
      </c>
      <c r="L134" s="9">
        <f t="shared" si="42"/>
        <v>5230.5743814303169</v>
      </c>
      <c r="M134">
        <f t="shared" si="35"/>
        <v>6816.973956466446</v>
      </c>
      <c r="N134">
        <f t="shared" si="43"/>
        <v>0.99788490238606764</v>
      </c>
      <c r="O134">
        <f t="shared" si="36"/>
        <v>0.83530550145381455</v>
      </c>
      <c r="P134">
        <f t="shared" si="44"/>
        <v>6120.5612357540595</v>
      </c>
      <c r="Q134">
        <f t="shared" si="45"/>
        <v>696.41272071238654</v>
      </c>
      <c r="R134" s="7">
        <f t="shared" si="51"/>
        <v>835119.9039960563</v>
      </c>
      <c r="S134" s="7">
        <f t="shared" si="46"/>
        <v>4881.8694226682956</v>
      </c>
      <c r="T134">
        <f t="shared" si="52"/>
        <v>1771.9970327944029</v>
      </c>
      <c r="U134">
        <f t="shared" si="57"/>
        <v>6282.6715399461509</v>
      </c>
      <c r="V134" s="45">
        <f t="shared" si="37"/>
        <v>185.59745775827378</v>
      </c>
      <c r="W134">
        <f t="shared" si="47"/>
        <v>6653.8664554626985</v>
      </c>
      <c r="X134">
        <f t="shared" si="55"/>
        <v>5439.5007528695551</v>
      </c>
      <c r="Y134" s="8">
        <f t="shared" si="38"/>
        <v>221499.62909930036</v>
      </c>
    </row>
    <row r="135" spans="1:25" x14ac:dyDescent="0.25">
      <c r="A135" s="1">
        <v>126</v>
      </c>
      <c r="B135" s="81">
        <f t="shared" si="39"/>
        <v>2.6904750625323937E-3</v>
      </c>
      <c r="C135" s="12">
        <f t="shared" si="48"/>
        <v>833523.94411058526</v>
      </c>
      <c r="D135" s="7">
        <f t="shared" si="49"/>
        <v>1595.9598854710639</v>
      </c>
      <c r="E135" s="9">
        <f t="shared" si="56"/>
        <v>5219.4993999753515</v>
      </c>
      <c r="F135" s="9">
        <f t="shared" si="50"/>
        <v>7002.5714142247516</v>
      </c>
      <c r="G135" s="52">
        <f t="shared" si="53"/>
        <v>2.2448320783153373E-4</v>
      </c>
      <c r="H135" s="7">
        <f t="shared" si="54"/>
        <v>6815.4592854464154</v>
      </c>
      <c r="I135" s="11">
        <f t="shared" si="40"/>
        <v>187.11212877833623</v>
      </c>
      <c r="J135" s="7">
        <f t="shared" si="58"/>
        <v>1783.0720142494001</v>
      </c>
      <c r="K135" s="80">
        <f t="shared" si="41"/>
        <v>2.6904750625323937E-3</v>
      </c>
      <c r="L135" s="9">
        <f t="shared" si="42"/>
        <v>5219.4993999753515</v>
      </c>
      <c r="M135">
        <f t="shared" si="35"/>
        <v>6815.4592854464154</v>
      </c>
      <c r="N135">
        <f t="shared" si="43"/>
        <v>0.99786717872667119</v>
      </c>
      <c r="O135">
        <f t="shared" si="36"/>
        <v>0.83352394411058528</v>
      </c>
      <c r="P135">
        <f t="shared" si="44"/>
        <v>6120.5313516792266</v>
      </c>
      <c r="Q135">
        <f t="shared" si="45"/>
        <v>694.92793376718873</v>
      </c>
      <c r="R135" s="7">
        <f t="shared" si="51"/>
        <v>833336.8319818069</v>
      </c>
      <c r="S135" s="7">
        <f t="shared" si="46"/>
        <v>4871.5327733103286</v>
      </c>
      <c r="T135">
        <f t="shared" si="52"/>
        <v>1783.0720142493956</v>
      </c>
      <c r="U135">
        <f t="shared" si="57"/>
        <v>6280.3805300030608</v>
      </c>
      <c r="V135" s="45">
        <f t="shared" si="37"/>
        <v>187.11212877833168</v>
      </c>
      <c r="W135">
        <f t="shared" si="47"/>
        <v>6654.6047875597242</v>
      </c>
      <c r="X135">
        <f t="shared" si="55"/>
        <v>5431.3274496322983</v>
      </c>
      <c r="Y135" s="8">
        <f t="shared" si="38"/>
        <v>224667.07379542384</v>
      </c>
    </row>
    <row r="136" spans="1:25" x14ac:dyDescent="0.25">
      <c r="A136" s="1">
        <v>127</v>
      </c>
      <c r="B136" s="81">
        <f t="shared" si="39"/>
        <v>2.718285870261794E-3</v>
      </c>
      <c r="C136" s="12">
        <f t="shared" si="48"/>
        <v>831731.25785240997</v>
      </c>
      <c r="D136" s="7">
        <f t="shared" si="49"/>
        <v>1605.5741293968804</v>
      </c>
      <c r="E136" s="9">
        <f t="shared" si="56"/>
        <v>5208.3551998862931</v>
      </c>
      <c r="F136" s="9">
        <f t="shared" si="50"/>
        <v>7002.5714142247516</v>
      </c>
      <c r="G136" s="52">
        <f t="shared" si="53"/>
        <v>2.2680653535694397E-4</v>
      </c>
      <c r="H136" s="7">
        <f t="shared" si="54"/>
        <v>6813.9293292831735</v>
      </c>
      <c r="I136" s="11">
        <f t="shared" si="40"/>
        <v>188.6420849415781</v>
      </c>
      <c r="J136" s="7">
        <f t="shared" si="58"/>
        <v>1794.2162143384585</v>
      </c>
      <c r="K136" s="80">
        <f t="shared" si="41"/>
        <v>2.718285870261794E-3</v>
      </c>
      <c r="L136" s="9">
        <f t="shared" si="42"/>
        <v>5208.3551998862931</v>
      </c>
      <c r="M136">
        <f t="shared" si="35"/>
        <v>6813.9293292831735</v>
      </c>
      <c r="N136">
        <f t="shared" si="43"/>
        <v>0.99784926843332833</v>
      </c>
      <c r="O136">
        <f t="shared" si="36"/>
        <v>0.83173125785240998</v>
      </c>
      <c r="P136">
        <f t="shared" si="44"/>
        <v>6120.4954933292174</v>
      </c>
      <c r="Q136">
        <f t="shared" si="45"/>
        <v>693.43383595395608</v>
      </c>
      <c r="R136" s="7">
        <f t="shared" si="51"/>
        <v>831542.61576746847</v>
      </c>
      <c r="S136" s="7">
        <f t="shared" si="46"/>
        <v>4861.1315198938737</v>
      </c>
      <c r="T136">
        <f t="shared" si="52"/>
        <v>1794.2162143384339</v>
      </c>
      <c r="U136">
        <f t="shared" si="57"/>
        <v>6278.0635643492005</v>
      </c>
      <c r="V136" s="45">
        <f t="shared" si="37"/>
        <v>188.64208494155355</v>
      </c>
      <c r="W136">
        <f t="shared" si="47"/>
        <v>6655.3477342323076</v>
      </c>
      <c r="X136">
        <f t="shared" si="55"/>
        <v>5423.1701209335515</v>
      </c>
      <c r="Y136" s="8">
        <f t="shared" si="38"/>
        <v>227865.45922098111</v>
      </c>
    </row>
    <row r="137" spans="1:25" x14ac:dyDescent="0.25">
      <c r="A137" s="1">
        <v>128</v>
      </c>
      <c r="B137" s="81">
        <f t="shared" si="39"/>
        <v>2.7464764869652436E-3</v>
      </c>
      <c r="C137" s="12">
        <f t="shared" si="48"/>
        <v>829927.3732304353</v>
      </c>
      <c r="D137" s="7">
        <f t="shared" si="49"/>
        <v>1615.2425370331548</v>
      </c>
      <c r="E137" s="9">
        <f t="shared" si="56"/>
        <v>5197.1413485466774</v>
      </c>
      <c r="F137" s="9">
        <f t="shared" si="50"/>
        <v>7002.5714142247516</v>
      </c>
      <c r="G137" s="52">
        <f t="shared" si="53"/>
        <v>2.2916165291021496E-4</v>
      </c>
      <c r="H137" s="7">
        <f t="shared" si="54"/>
        <v>6812.3838855798322</v>
      </c>
      <c r="I137" s="11">
        <f t="shared" si="40"/>
        <v>190.18752864491944</v>
      </c>
      <c r="J137" s="7">
        <f t="shared" si="58"/>
        <v>1805.4300656780742</v>
      </c>
      <c r="K137" s="80">
        <f t="shared" si="41"/>
        <v>2.7464764869652436E-3</v>
      </c>
      <c r="L137" s="9">
        <f t="shared" si="42"/>
        <v>5197.1413485466774</v>
      </c>
      <c r="M137">
        <f t="shared" si="35"/>
        <v>6812.3838855798322</v>
      </c>
      <c r="N137">
        <f t="shared" si="43"/>
        <v>0.9978311688962701</v>
      </c>
      <c r="O137">
        <f t="shared" si="36"/>
        <v>0.82992737323043531</v>
      </c>
      <c r="P137">
        <f t="shared" si="44"/>
        <v>6120.4535170670424</v>
      </c>
      <c r="Q137">
        <f t="shared" si="45"/>
        <v>691.93036851278976</v>
      </c>
      <c r="R137" s="7">
        <f t="shared" si="51"/>
        <v>829737.18570179038</v>
      </c>
      <c r="S137" s="7">
        <f t="shared" si="46"/>
        <v>4850.6652586435666</v>
      </c>
      <c r="T137">
        <f t="shared" si="52"/>
        <v>1805.4300656780833</v>
      </c>
      <c r="U137">
        <f t="shared" si="57"/>
        <v>6275.7202670317929</v>
      </c>
      <c r="V137" s="45">
        <f t="shared" si="37"/>
        <v>190.18752864492853</v>
      </c>
      <c r="W137">
        <f t="shared" si="47"/>
        <v>6656.09532432165</v>
      </c>
      <c r="X137">
        <f t="shared" si="55"/>
        <v>5415.028753899418</v>
      </c>
      <c r="Y137" s="8">
        <f t="shared" si="38"/>
        <v>231095.04840679467</v>
      </c>
    </row>
    <row r="138" spans="1:25" x14ac:dyDescent="0.25">
      <c r="A138" s="1">
        <v>129</v>
      </c>
      <c r="B138" s="81">
        <f t="shared" si="39"/>
        <v>2.775053723336085E-3</v>
      </c>
      <c r="C138" s="12">
        <f t="shared" si="48"/>
        <v>828112.2203639982</v>
      </c>
      <c r="D138" s="7">
        <f t="shared" si="49"/>
        <v>1624.9653377921641</v>
      </c>
      <c r="E138" s="9">
        <f t="shared" si="56"/>
        <v>5185.8574106361893</v>
      </c>
      <c r="F138" s="9">
        <f t="shared" si="50"/>
        <v>7002.5714142247516</v>
      </c>
      <c r="G138" s="52">
        <f t="shared" si="53"/>
        <v>2.3154913196681814E-4</v>
      </c>
      <c r="H138" s="7">
        <f t="shared" si="54"/>
        <v>6810.8227484283534</v>
      </c>
      <c r="I138" s="11">
        <f t="shared" si="40"/>
        <v>191.7486657963982</v>
      </c>
      <c r="J138" s="7">
        <f t="shared" si="58"/>
        <v>1816.7140035885623</v>
      </c>
      <c r="K138" s="80">
        <f t="shared" si="41"/>
        <v>2.775053723336085E-3</v>
      </c>
      <c r="L138" s="9">
        <f t="shared" si="42"/>
        <v>5185.8574106361893</v>
      </c>
      <c r="M138">
        <f t="shared" ref="M138:M201" si="59">L138+D138</f>
        <v>6810.8227484283534</v>
      </c>
      <c r="N138">
        <f t="shared" si="43"/>
        <v>0.99781287745773251</v>
      </c>
      <c r="O138">
        <f t="shared" ref="O138:O201" si="60">C138/$D$3</f>
        <v>0.82811222036399823</v>
      </c>
      <c r="P138">
        <f t="shared" si="44"/>
        <v>6120.405276123689</v>
      </c>
      <c r="Q138">
        <f t="shared" si="45"/>
        <v>690.41747230466444</v>
      </c>
      <c r="R138" s="7">
        <f t="shared" si="51"/>
        <v>827920.47169820184</v>
      </c>
      <c r="S138" s="7">
        <f t="shared" si="46"/>
        <v>4840.1335832604445</v>
      </c>
      <c r="T138">
        <f t="shared" si="52"/>
        <v>1816.7140035885386</v>
      </c>
      <c r="U138">
        <f t="shared" si="57"/>
        <v>6273.350255256234</v>
      </c>
      <c r="V138" s="45">
        <f t="shared" ref="V138:V201" si="61">T138-D138</f>
        <v>191.74866579637455</v>
      </c>
      <c r="W138">
        <f t="shared" si="47"/>
        <v>6656.8475868489832</v>
      </c>
      <c r="X138">
        <f t="shared" si="55"/>
        <v>5406.9033357362659</v>
      </c>
      <c r="Y138" s="8">
        <f t="shared" ref="Y138:Y201" si="62">T138*A138</f>
        <v>234356.10646292148</v>
      </c>
    </row>
    <row r="139" spans="1:25" x14ac:dyDescent="0.25">
      <c r="A139" s="1">
        <v>130</v>
      </c>
      <c r="B139" s="81">
        <f t="shared" ref="B139:B202" si="63">K139</f>
        <v>2.8040245436020683E-3</v>
      </c>
      <c r="C139" s="12">
        <f t="shared" si="48"/>
        <v>826285.72893798258</v>
      </c>
      <c r="D139" s="7">
        <f t="shared" si="49"/>
        <v>1634.7427602192138</v>
      </c>
      <c r="E139" s="9">
        <f t="shared" si="56"/>
        <v>5174.5029481137617</v>
      </c>
      <c r="F139" s="9">
        <f t="shared" si="50"/>
        <v>7002.5714142247516</v>
      </c>
      <c r="G139" s="52">
        <f t="shared" si="53"/>
        <v>2.3396955692343358E-4</v>
      </c>
      <c r="H139" s="7">
        <f t="shared" si="54"/>
        <v>6809.2457083329755</v>
      </c>
      <c r="I139" s="11">
        <f t="shared" ref="I139:I202" si="64">J139-D139</f>
        <v>193.32570589177612</v>
      </c>
      <c r="J139" s="7">
        <f t="shared" si="58"/>
        <v>1828.0684661109899</v>
      </c>
      <c r="K139" s="80">
        <f t="shared" ref="K139:K202" si="65">1-(1-G139)^12</f>
        <v>2.8040245436020683E-3</v>
      </c>
      <c r="L139" s="9">
        <f t="shared" ref="L139:L202" si="66">E139</f>
        <v>5174.5029481137617</v>
      </c>
      <c r="M139">
        <f t="shared" si="59"/>
        <v>6809.2457083329755</v>
      </c>
      <c r="N139">
        <f t="shared" ref="N139:N202" si="67">C139/C138</f>
        <v>0.99779439141084914</v>
      </c>
      <c r="O139">
        <f t="shared" si="60"/>
        <v>0.82628572893798258</v>
      </c>
      <c r="P139">
        <f t="shared" ref="P139:P202" si="68">D139 + ($D$1-$L$1) *C138</f>
        <v>6120.3506205242038</v>
      </c>
      <c r="Q139">
        <f t="shared" ref="Q139:Q202" si="69">H139-P139</f>
        <v>688.89508780877168</v>
      </c>
      <c r="R139" s="7">
        <f t="shared" si="51"/>
        <v>826092.40323209087</v>
      </c>
      <c r="S139" s="7">
        <f t="shared" ref="S139:S202" si="70">($D$4/12)*R138</f>
        <v>4829.5360849061781</v>
      </c>
      <c r="T139">
        <f t="shared" si="52"/>
        <v>1828.0684661109699</v>
      </c>
      <c r="U139">
        <f t="shared" si="57"/>
        <v>6270.9531392336357</v>
      </c>
      <c r="V139" s="45">
        <f t="shared" si="61"/>
        <v>193.32570589175612</v>
      </c>
      <c r="W139">
        <f t="shared" ref="W139:W202" si="71">S139+T139</f>
        <v>6657.604551017148</v>
      </c>
      <c r="X139">
        <f t="shared" si="55"/>
        <v>5398.7938537312402</v>
      </c>
      <c r="Y139" s="8">
        <f t="shared" si="62"/>
        <v>237648.90059442609</v>
      </c>
    </row>
    <row r="140" spans="1:25" x14ac:dyDescent="0.25">
      <c r="A140" s="1">
        <v>131</v>
      </c>
      <c r="B140" s="81">
        <f t="shared" si="63"/>
        <v>2.8333960696890204E-3</v>
      </c>
      <c r="C140" s="12">
        <f t="shared" ref="C140:C203" si="72">R139-D140</f>
        <v>824447.82820015983</v>
      </c>
      <c r="D140" s="7">
        <f t="shared" ref="D140:D203" si="73">H140-E140</f>
        <v>1644.5750319310473</v>
      </c>
      <c r="E140" s="9">
        <f t="shared" si="56"/>
        <v>5163.077520200568</v>
      </c>
      <c r="F140" s="9">
        <f t="shared" ref="F140:F203" si="74">L$4</f>
        <v>7002.5714142247516</v>
      </c>
      <c r="G140" s="52">
        <f t="shared" si="53"/>
        <v>2.3642352545055629E-4</v>
      </c>
      <c r="H140" s="7">
        <f t="shared" si="54"/>
        <v>6807.6525521316153</v>
      </c>
      <c r="I140" s="11">
        <f t="shared" si="64"/>
        <v>194.91886209313634</v>
      </c>
      <c r="J140" s="7">
        <f t="shared" si="58"/>
        <v>1839.4938940241836</v>
      </c>
      <c r="K140" s="80">
        <f t="shared" si="65"/>
        <v>2.8333960696890204E-3</v>
      </c>
      <c r="L140" s="9">
        <f t="shared" si="66"/>
        <v>5163.077520200568</v>
      </c>
      <c r="M140">
        <f t="shared" si="59"/>
        <v>6807.6525521316153</v>
      </c>
      <c r="N140">
        <f t="shared" si="67"/>
        <v>0.99777570799850923</v>
      </c>
      <c r="O140">
        <f t="shared" si="60"/>
        <v>0.82444782820015983</v>
      </c>
      <c r="P140">
        <f t="shared" si="68"/>
        <v>6120.2893970117866</v>
      </c>
      <c r="Q140">
        <f t="shared" si="69"/>
        <v>687.36315511982866</v>
      </c>
      <c r="R140" s="7">
        <f t="shared" ref="R140:R203" si="75">(R139-(F140-E140))</f>
        <v>824252.9093380667</v>
      </c>
      <c r="S140" s="7">
        <f t="shared" si="70"/>
        <v>4818.8723521871971</v>
      </c>
      <c r="T140">
        <f t="shared" ref="T140:T203" si="76">R139-R140</f>
        <v>1839.49389402417</v>
      </c>
      <c r="U140">
        <f t="shared" si="57"/>
        <v>6268.5285220251217</v>
      </c>
      <c r="V140" s="45">
        <f t="shared" si="61"/>
        <v>194.9188620931227</v>
      </c>
      <c r="W140">
        <f t="shared" si="71"/>
        <v>6658.3662462113671</v>
      </c>
      <c r="X140">
        <f t="shared" si="55"/>
        <v>5390.7002952521161</v>
      </c>
      <c r="Y140" s="8">
        <f t="shared" si="62"/>
        <v>240973.70011716627</v>
      </c>
    </row>
    <row r="141" spans="1:25" x14ac:dyDescent="0.25">
      <c r="A141" s="1">
        <v>132</v>
      </c>
      <c r="B141" s="81">
        <f t="shared" si="63"/>
        <v>2.8631755855436092E-3</v>
      </c>
      <c r="C141" s="12">
        <f t="shared" si="72"/>
        <v>822598.4469585144</v>
      </c>
      <c r="D141" s="7">
        <f t="shared" si="73"/>
        <v>1654.4623795522821</v>
      </c>
      <c r="E141" s="9">
        <f t="shared" si="56"/>
        <v>5151.5806833629167</v>
      </c>
      <c r="F141" s="9">
        <f t="shared" si="74"/>
        <v>7002.5714142247516</v>
      </c>
      <c r="G141" s="52">
        <f t="shared" ref="G141:G204" si="77">(J141-D141)/C141</f>
        <v>2.3891164885637598E-4</v>
      </c>
      <c r="H141" s="7">
        <f t="shared" ref="H141:H204" si="78">$D$8*R140/(1-(1/(1+$D$8))^($D$7-A140))</f>
        <v>6806.0430629151988</v>
      </c>
      <c r="I141" s="11">
        <f t="shared" si="64"/>
        <v>196.52835130955282</v>
      </c>
      <c r="J141" s="7">
        <f t="shared" si="58"/>
        <v>1850.9907308618349</v>
      </c>
      <c r="K141" s="80">
        <f t="shared" si="65"/>
        <v>2.8631755855436092E-3</v>
      </c>
      <c r="L141" s="9">
        <f t="shared" si="66"/>
        <v>5151.5806833629167</v>
      </c>
      <c r="M141">
        <f t="shared" si="59"/>
        <v>6806.0430629151988</v>
      </c>
      <c r="N141">
        <f t="shared" si="67"/>
        <v>0.99775682441218527</v>
      </c>
      <c r="O141">
        <f t="shared" si="60"/>
        <v>0.82259844695851436</v>
      </c>
      <c r="P141">
        <f t="shared" si="68"/>
        <v>6120.2214489698144</v>
      </c>
      <c r="Q141">
        <f t="shared" si="69"/>
        <v>685.82161394538434</v>
      </c>
      <c r="R141" s="7">
        <f t="shared" si="75"/>
        <v>822401.91860720492</v>
      </c>
      <c r="S141" s="7">
        <f t="shared" si="70"/>
        <v>4808.1419711387225</v>
      </c>
      <c r="T141">
        <f t="shared" si="76"/>
        <v>1850.990730861784</v>
      </c>
      <c r="U141">
        <f t="shared" si="57"/>
        <v>6266.0759993815027</v>
      </c>
      <c r="V141" s="45">
        <f t="shared" si="61"/>
        <v>196.52835130950189</v>
      </c>
      <c r="W141">
        <f t="shared" si="71"/>
        <v>6659.1327020005065</v>
      </c>
      <c r="X141">
        <f t="shared" ref="X141:X204" si="79">W141/((1+$L$6/12)^(A141-1+$O$3))</f>
        <v>5382.6226477475484</v>
      </c>
      <c r="Y141" s="8">
        <f t="shared" si="62"/>
        <v>244330.77647375548</v>
      </c>
    </row>
    <row r="142" spans="1:25" x14ac:dyDescent="0.25">
      <c r="A142" s="1">
        <v>133</v>
      </c>
      <c r="B142" s="81">
        <f t="shared" si="63"/>
        <v>2.8933705415641331E-3</v>
      </c>
      <c r="C142" s="12">
        <f t="shared" si="72"/>
        <v>820737.51357855508</v>
      </c>
      <c r="D142" s="7">
        <f t="shared" si="73"/>
        <v>1664.4050286498205</v>
      </c>
      <c r="E142" s="9">
        <f t="shared" si="56"/>
        <v>5140.0119912950304</v>
      </c>
      <c r="F142" s="9">
        <f t="shared" si="74"/>
        <v>7002.5714142247516</v>
      </c>
      <c r="G142" s="52">
        <f t="shared" si="77"/>
        <v>2.414345524623505E-4</v>
      </c>
      <c r="H142" s="7">
        <f t="shared" si="78"/>
        <v>6804.4170199448508</v>
      </c>
      <c r="I142" s="11">
        <f t="shared" si="64"/>
        <v>198.15439427990077</v>
      </c>
      <c r="J142" s="7">
        <f t="shared" si="58"/>
        <v>1862.5594229297212</v>
      </c>
      <c r="K142" s="80">
        <f t="shared" si="65"/>
        <v>2.8933705415641331E-3</v>
      </c>
      <c r="L142" s="9">
        <f t="shared" si="66"/>
        <v>5140.0119912950304</v>
      </c>
      <c r="M142">
        <f t="shared" si="59"/>
        <v>6804.4170199448508</v>
      </c>
      <c r="N142">
        <f t="shared" si="67"/>
        <v>0.99773773779072894</v>
      </c>
      <c r="O142">
        <f t="shared" si="60"/>
        <v>0.82073751357855507</v>
      </c>
      <c r="P142">
        <f t="shared" si="68"/>
        <v>6120.1466163417736</v>
      </c>
      <c r="Q142">
        <f t="shared" si="69"/>
        <v>684.27040360307728</v>
      </c>
      <c r="R142" s="7">
        <f t="shared" si="75"/>
        <v>820539.35918427515</v>
      </c>
      <c r="S142" s="7">
        <f t="shared" si="70"/>
        <v>4797.3445252086958</v>
      </c>
      <c r="T142">
        <f t="shared" si="76"/>
        <v>1862.5594229297712</v>
      </c>
      <c r="U142">
        <f t="shared" si="57"/>
        <v>6263.5951595785655</v>
      </c>
      <c r="V142" s="45">
        <f t="shared" si="61"/>
        <v>198.15439427995079</v>
      </c>
      <c r="W142">
        <f t="shared" si="71"/>
        <v>6659.9039481384671</v>
      </c>
      <c r="X142">
        <f t="shared" si="79"/>
        <v>5374.5608987474134</v>
      </c>
      <c r="Y142" s="8">
        <f t="shared" si="62"/>
        <v>247720.40324965958</v>
      </c>
    </row>
    <row r="143" spans="1:25" x14ac:dyDescent="0.25">
      <c r="A143" s="1">
        <v>134</v>
      </c>
      <c r="B143" s="81">
        <f t="shared" si="63"/>
        <v>2.9239885591955117E-3</v>
      </c>
      <c r="C143" s="12">
        <f t="shared" si="72"/>
        <v>818864.95598060999</v>
      </c>
      <c r="D143" s="7">
        <f t="shared" si="73"/>
        <v>1674.4032036651533</v>
      </c>
      <c r="E143" s="9">
        <f t="shared" si="56"/>
        <v>5128.3709949017193</v>
      </c>
      <c r="F143" s="9">
        <f t="shared" si="74"/>
        <v>7002.5714142247516</v>
      </c>
      <c r="G143" s="52">
        <f t="shared" si="77"/>
        <v>2.4399287599091E-4</v>
      </c>
      <c r="H143" s="7">
        <f t="shared" si="78"/>
        <v>6802.7741985668727</v>
      </c>
      <c r="I143" s="11">
        <f t="shared" si="64"/>
        <v>199.79721565787895</v>
      </c>
      <c r="J143" s="7">
        <f t="shared" si="58"/>
        <v>1874.2004193230323</v>
      </c>
      <c r="K143" s="80">
        <f t="shared" si="65"/>
        <v>2.9239885591955117E-3</v>
      </c>
      <c r="L143" s="9">
        <f t="shared" si="66"/>
        <v>5128.3709949017193</v>
      </c>
      <c r="M143">
        <f t="shared" si="59"/>
        <v>6802.7741985668727</v>
      </c>
      <c r="N143">
        <f t="shared" si="67"/>
        <v>0.99771844521912934</v>
      </c>
      <c r="O143">
        <f t="shared" si="60"/>
        <v>0.81886495598060993</v>
      </c>
      <c r="P143">
        <f t="shared" si="68"/>
        <v>6120.0647355489937</v>
      </c>
      <c r="Q143">
        <f t="shared" si="69"/>
        <v>682.70946301787899</v>
      </c>
      <c r="R143" s="7">
        <f t="shared" si="75"/>
        <v>818665.1587649521</v>
      </c>
      <c r="S143" s="7">
        <f t="shared" si="70"/>
        <v>4786.4795952416052</v>
      </c>
      <c r="T143">
        <f t="shared" si="76"/>
        <v>1874.2004193230532</v>
      </c>
      <c r="U143">
        <f t="shared" si="57"/>
        <v>6261.0855832488587</v>
      </c>
      <c r="V143" s="45">
        <f t="shared" si="61"/>
        <v>199.79721565789987</v>
      </c>
      <c r="W143">
        <f t="shared" si="71"/>
        <v>6660.6800145646584</v>
      </c>
      <c r="X143">
        <f t="shared" si="79"/>
        <v>5366.5150358624142</v>
      </c>
      <c r="Y143" s="8">
        <f t="shared" si="62"/>
        <v>251142.85618928913</v>
      </c>
    </row>
    <row r="144" spans="1:25" x14ac:dyDescent="0.25">
      <c r="A144" s="1">
        <v>135</v>
      </c>
      <c r="B144" s="81">
        <f t="shared" si="63"/>
        <v>2.9550374356746012E-3</v>
      </c>
      <c r="C144" s="12">
        <f t="shared" si="72"/>
        <v>816980.70163710765</v>
      </c>
      <c r="D144" s="7">
        <f t="shared" si="73"/>
        <v>1684.4571278444973</v>
      </c>
      <c r="E144" s="9">
        <f t="shared" ref="E144:E207" si="80">R143*$D$5/12</f>
        <v>5116.6572422809504</v>
      </c>
      <c r="F144" s="9">
        <f t="shared" si="74"/>
        <v>7002.5714142247516</v>
      </c>
      <c r="G144" s="52">
        <f t="shared" si="77"/>
        <v>2.4658727396573008E-4</v>
      </c>
      <c r="H144" s="7">
        <f t="shared" si="78"/>
        <v>6801.1143701254477</v>
      </c>
      <c r="I144" s="11">
        <f t="shared" si="64"/>
        <v>201.45704409930386</v>
      </c>
      <c r="J144" s="7">
        <f t="shared" si="58"/>
        <v>1885.9141719438012</v>
      </c>
      <c r="K144" s="80">
        <f t="shared" si="65"/>
        <v>2.9550374356746012E-3</v>
      </c>
      <c r="L144" s="9">
        <f t="shared" si="66"/>
        <v>5116.6572422809504</v>
      </c>
      <c r="M144">
        <f t="shared" si="59"/>
        <v>6801.1143701254477</v>
      </c>
      <c r="N144">
        <f t="shared" si="67"/>
        <v>0.99769894372724022</v>
      </c>
      <c r="O144">
        <f t="shared" si="60"/>
        <v>0.81698070163710768</v>
      </c>
      <c r="P144">
        <f t="shared" si="68"/>
        <v>6119.9756394061351</v>
      </c>
      <c r="Q144">
        <f t="shared" si="69"/>
        <v>681.13873071931266</v>
      </c>
      <c r="R144" s="7">
        <f t="shared" si="75"/>
        <v>816779.2445930083</v>
      </c>
      <c r="S144" s="7">
        <f t="shared" si="70"/>
        <v>4775.5467594622205</v>
      </c>
      <c r="T144">
        <f t="shared" si="76"/>
        <v>1885.9141719437903</v>
      </c>
      <c r="U144">
        <f t="shared" si="57"/>
        <v>6258.5468432074249</v>
      </c>
      <c r="V144" s="45">
        <f t="shared" si="61"/>
        <v>201.45704409929294</v>
      </c>
      <c r="W144">
        <f t="shared" si="71"/>
        <v>6661.4609314060108</v>
      </c>
      <c r="X144">
        <f t="shared" si="79"/>
        <v>5358.4850467849155</v>
      </c>
      <c r="Y144" s="8">
        <f t="shared" si="62"/>
        <v>254598.41321241169</v>
      </c>
    </row>
    <row r="145" spans="1:25" x14ac:dyDescent="0.25">
      <c r="A145" s="1">
        <v>136</v>
      </c>
      <c r="B145" s="81">
        <f t="shared" si="63"/>
        <v>2.9865251489018529E-3</v>
      </c>
      <c r="C145" s="12">
        <f t="shared" si="72"/>
        <v>815084.67756984162</v>
      </c>
      <c r="D145" s="7">
        <f t="shared" si="73"/>
        <v>1694.5670231666872</v>
      </c>
      <c r="E145" s="9">
        <f t="shared" si="80"/>
        <v>5104.8702787063021</v>
      </c>
      <c r="F145" s="9">
        <f t="shared" si="74"/>
        <v>7002.5714142247516</v>
      </c>
      <c r="G145" s="52">
        <f t="shared" si="77"/>
        <v>2.4921841612506138E-4</v>
      </c>
      <c r="H145" s="7">
        <f t="shared" si="78"/>
        <v>6799.4373018729893</v>
      </c>
      <c r="I145" s="11">
        <f t="shared" si="64"/>
        <v>203.13411235176227</v>
      </c>
      <c r="J145" s="7">
        <f t="shared" si="58"/>
        <v>1897.7011355184495</v>
      </c>
      <c r="K145" s="80">
        <f t="shared" si="65"/>
        <v>2.9865251489018529E-3</v>
      </c>
      <c r="L145" s="9">
        <f t="shared" si="66"/>
        <v>5104.8702787063021</v>
      </c>
      <c r="M145">
        <f t="shared" si="59"/>
        <v>6799.4373018729893</v>
      </c>
      <c r="N145">
        <f t="shared" si="67"/>
        <v>0.99767923028846739</v>
      </c>
      <c r="O145">
        <f t="shared" si="60"/>
        <v>0.8150846775698416</v>
      </c>
      <c r="P145">
        <f t="shared" si="68"/>
        <v>6119.8791570343537</v>
      </c>
      <c r="Q145">
        <f t="shared" si="69"/>
        <v>679.5581448386356</v>
      </c>
      <c r="R145" s="7">
        <f t="shared" si="75"/>
        <v>814881.54345748981</v>
      </c>
      <c r="S145" s="7">
        <f t="shared" si="70"/>
        <v>4764.5455934592155</v>
      </c>
      <c r="T145">
        <f t="shared" si="76"/>
        <v>1897.701135518495</v>
      </c>
      <c r="U145">
        <f t="shared" si="57"/>
        <v>6255.978504274095</v>
      </c>
      <c r="V145" s="45">
        <f t="shared" si="61"/>
        <v>203.13411235180774</v>
      </c>
      <c r="W145">
        <f t="shared" si="71"/>
        <v>6662.2467289777105</v>
      </c>
      <c r="X145">
        <f t="shared" si="79"/>
        <v>5350.470919288744</v>
      </c>
      <c r="Y145" s="8">
        <f t="shared" si="62"/>
        <v>258087.35443051532</v>
      </c>
    </row>
    <row r="146" spans="1:25" x14ac:dyDescent="0.25">
      <c r="A146" s="1">
        <v>137</v>
      </c>
      <c r="B146" s="81">
        <f t="shared" si="63"/>
        <v>3.0184598625122572E-3</v>
      </c>
      <c r="C146" s="12">
        <f t="shared" si="72"/>
        <v>813176.81034722109</v>
      </c>
      <c r="D146" s="7">
        <f t="shared" si="73"/>
        <v>1704.7331102687658</v>
      </c>
      <c r="E146" s="9">
        <f t="shared" si="80"/>
        <v>5093.0096466093109</v>
      </c>
      <c r="F146" s="9">
        <f t="shared" si="74"/>
        <v>7002.5714142247516</v>
      </c>
      <c r="G146" s="52">
        <f t="shared" si="77"/>
        <v>2.518869878485767E-4</v>
      </c>
      <c r="H146" s="7">
        <f t="shared" si="78"/>
        <v>6797.7427568780768</v>
      </c>
      <c r="I146" s="11">
        <f t="shared" si="64"/>
        <v>204.82865734667485</v>
      </c>
      <c r="J146" s="7">
        <f t="shared" si="58"/>
        <v>1909.5617676154407</v>
      </c>
      <c r="K146" s="80">
        <f t="shared" si="65"/>
        <v>3.0184598625122572E-3</v>
      </c>
      <c r="L146" s="9">
        <f t="shared" si="66"/>
        <v>5093.0096466093109</v>
      </c>
      <c r="M146">
        <f t="shared" si="59"/>
        <v>6797.7427568780768</v>
      </c>
      <c r="N146">
        <f t="shared" si="67"/>
        <v>0.99765930181842111</v>
      </c>
      <c r="O146">
        <f t="shared" si="60"/>
        <v>0.81317681034722111</v>
      </c>
      <c r="P146">
        <f t="shared" si="68"/>
        <v>6119.7751137720743</v>
      </c>
      <c r="Q146">
        <f t="shared" si="69"/>
        <v>677.96764310600247</v>
      </c>
      <c r="R146" s="7">
        <f t="shared" si="75"/>
        <v>812971.98168987432</v>
      </c>
      <c r="S146" s="7">
        <f t="shared" si="70"/>
        <v>4753.4756701686911</v>
      </c>
      <c r="T146">
        <f t="shared" si="76"/>
        <v>1909.5617676154943</v>
      </c>
      <c r="U146">
        <f t="shared" ref="U146:U209" si="81">D146+(D146-T146) +S146</f>
        <v>6253.3801230907284</v>
      </c>
      <c r="V146" s="45">
        <f t="shared" si="61"/>
        <v>204.82865734672851</v>
      </c>
      <c r="W146">
        <f t="shared" si="71"/>
        <v>6663.0374377841854</v>
      </c>
      <c r="X146">
        <f t="shared" si="79"/>
        <v>5342.4726412291948</v>
      </c>
      <c r="Y146" s="8">
        <f t="shared" si="62"/>
        <v>261609.96216332272</v>
      </c>
    </row>
    <row r="147" spans="1:25" x14ac:dyDescent="0.25">
      <c r="A147" s="1">
        <v>138</v>
      </c>
      <c r="B147" s="81">
        <f t="shared" si="63"/>
        <v>3.050849931072408E-3</v>
      </c>
      <c r="C147" s="12">
        <f t="shared" si="72"/>
        <v>811257.02608150512</v>
      </c>
      <c r="D147" s="7">
        <f t="shared" si="73"/>
        <v>1714.9556083691605</v>
      </c>
      <c r="E147" s="9">
        <f t="shared" si="80"/>
        <v>5081.0748855617139</v>
      </c>
      <c r="F147" s="9">
        <f t="shared" si="74"/>
        <v>7002.5714142247516</v>
      </c>
      <c r="G147" s="52">
        <f t="shared" si="77"/>
        <v>2.5459369059828213E-4</v>
      </c>
      <c r="H147" s="7">
        <f t="shared" si="78"/>
        <v>6796.0304939308744</v>
      </c>
      <c r="I147" s="11">
        <f t="shared" si="64"/>
        <v>206.54092029387721</v>
      </c>
      <c r="J147" s="7">
        <f t="shared" si="58"/>
        <v>1921.4965286630377</v>
      </c>
      <c r="K147" s="80">
        <f t="shared" si="65"/>
        <v>3.050849931072408E-3</v>
      </c>
      <c r="L147" s="9">
        <f t="shared" si="66"/>
        <v>5081.0748855617139</v>
      </c>
      <c r="M147">
        <f t="shared" si="59"/>
        <v>6796.0304939308744</v>
      </c>
      <c r="N147">
        <f t="shared" si="67"/>
        <v>0.99763915517352708</v>
      </c>
      <c r="O147">
        <f t="shared" si="60"/>
        <v>0.81125702608150507</v>
      </c>
      <c r="P147">
        <f t="shared" si="68"/>
        <v>6119.6633310832749</v>
      </c>
      <c r="Q147">
        <f t="shared" si="69"/>
        <v>676.3671628475995</v>
      </c>
      <c r="R147" s="7">
        <f t="shared" si="75"/>
        <v>811050.48516121123</v>
      </c>
      <c r="S147" s="7">
        <f t="shared" si="70"/>
        <v>4742.3365598576002</v>
      </c>
      <c r="T147">
        <f t="shared" si="76"/>
        <v>1921.4965286630904</v>
      </c>
      <c r="U147">
        <f t="shared" si="81"/>
        <v>6250.7512479328307</v>
      </c>
      <c r="V147" s="45">
        <f t="shared" si="61"/>
        <v>206.54092029392996</v>
      </c>
      <c r="W147">
        <f t="shared" si="71"/>
        <v>6663.8330885206906</v>
      </c>
      <c r="X147">
        <f t="shared" si="79"/>
        <v>5334.4902005434997</v>
      </c>
      <c r="Y147" s="8">
        <f t="shared" si="62"/>
        <v>265166.52095550648</v>
      </c>
    </row>
    <row r="148" spans="1:25" x14ac:dyDescent="0.25">
      <c r="A148" s="1">
        <v>139</v>
      </c>
      <c r="B148" s="81">
        <f t="shared" si="63"/>
        <v>3.0837039054814053E-3</v>
      </c>
      <c r="C148" s="12">
        <f t="shared" si="72"/>
        <v>809325.2504260228</v>
      </c>
      <c r="D148" s="7">
        <f t="shared" si="73"/>
        <v>1725.2347351884364</v>
      </c>
      <c r="E148" s="9">
        <f t="shared" si="80"/>
        <v>5069.0655322575703</v>
      </c>
      <c r="F148" s="9">
        <f t="shared" si="74"/>
        <v>7002.5714142247516</v>
      </c>
      <c r="G148" s="52">
        <f t="shared" si="77"/>
        <v>2.5733924237395596E-4</v>
      </c>
      <c r="H148" s="7">
        <f t="shared" si="78"/>
        <v>6794.3002674460067</v>
      </c>
      <c r="I148" s="11">
        <f t="shared" si="64"/>
        <v>208.27114677874488</v>
      </c>
      <c r="J148" s="7">
        <f t="shared" si="58"/>
        <v>1933.5058819671813</v>
      </c>
      <c r="K148" s="80">
        <f t="shared" si="65"/>
        <v>3.0837039054814053E-3</v>
      </c>
      <c r="L148" s="9">
        <f t="shared" si="66"/>
        <v>5069.0655322575703</v>
      </c>
      <c r="M148">
        <f t="shared" si="59"/>
        <v>6794.3002674460067</v>
      </c>
      <c r="N148">
        <f t="shared" si="67"/>
        <v>0.99761878714960028</v>
      </c>
      <c r="O148">
        <f t="shared" si="60"/>
        <v>0.80932525042602277</v>
      </c>
      <c r="P148">
        <f t="shared" si="68"/>
        <v>6119.5436264632563</v>
      </c>
      <c r="Q148">
        <f t="shared" si="69"/>
        <v>674.75664098275047</v>
      </c>
      <c r="R148" s="7">
        <f t="shared" si="75"/>
        <v>809116.97927924409</v>
      </c>
      <c r="S148" s="7">
        <f t="shared" si="70"/>
        <v>4731.1278301070661</v>
      </c>
      <c r="T148">
        <f t="shared" si="76"/>
        <v>1933.5058819671394</v>
      </c>
      <c r="U148">
        <f t="shared" si="81"/>
        <v>6248.0914185167994</v>
      </c>
      <c r="V148" s="45">
        <f t="shared" si="61"/>
        <v>208.27114677870304</v>
      </c>
      <c r="W148">
        <f t="shared" si="71"/>
        <v>6664.6337120742055</v>
      </c>
      <c r="X148">
        <f t="shared" si="79"/>
        <v>5326.5235852507558</v>
      </c>
      <c r="Y148" s="8">
        <f t="shared" si="62"/>
        <v>268757.31759343238</v>
      </c>
    </row>
    <row r="149" spans="1:25" x14ac:dyDescent="0.25">
      <c r="A149" s="1">
        <v>140</v>
      </c>
      <c r="B149" s="81">
        <f t="shared" si="63"/>
        <v>3.1170305385319619E-3</v>
      </c>
      <c r="C149" s="12">
        <f t="shared" si="72"/>
        <v>807381.40857237659</v>
      </c>
      <c r="D149" s="7">
        <f t="shared" si="73"/>
        <v>1735.5707068674465</v>
      </c>
      <c r="E149" s="9">
        <f t="shared" si="80"/>
        <v>5056.9811204952757</v>
      </c>
      <c r="F149" s="9">
        <f t="shared" si="74"/>
        <v>7002.5714142247516</v>
      </c>
      <c r="G149" s="52">
        <f t="shared" si="77"/>
        <v>2.6012437818377448E-4</v>
      </c>
      <c r="H149" s="7">
        <f t="shared" si="78"/>
        <v>6792.5518273627222</v>
      </c>
      <c r="I149" s="11">
        <f t="shared" si="64"/>
        <v>210.01958686202943</v>
      </c>
      <c r="J149" s="7">
        <f t="shared" si="58"/>
        <v>1945.5902937294759</v>
      </c>
      <c r="K149" s="80">
        <f t="shared" si="65"/>
        <v>3.1170305385319619E-3</v>
      </c>
      <c r="L149" s="9">
        <f t="shared" si="66"/>
        <v>5056.9811204952757</v>
      </c>
      <c r="M149">
        <f t="shared" si="59"/>
        <v>6792.5518273627222</v>
      </c>
      <c r="N149">
        <f t="shared" si="67"/>
        <v>0.99759819448037368</v>
      </c>
      <c r="O149">
        <f t="shared" si="60"/>
        <v>0.80738140857237661</v>
      </c>
      <c r="P149">
        <f t="shared" si="68"/>
        <v>6119.4158133417368</v>
      </c>
      <c r="Q149">
        <f t="shared" si="69"/>
        <v>673.13601402098539</v>
      </c>
      <c r="R149" s="7">
        <f t="shared" si="75"/>
        <v>807171.38898551464</v>
      </c>
      <c r="S149" s="7">
        <f t="shared" si="70"/>
        <v>4719.8490457955904</v>
      </c>
      <c r="T149">
        <f t="shared" si="76"/>
        <v>1945.590293729445</v>
      </c>
      <c r="U149">
        <f t="shared" si="81"/>
        <v>6245.4001658010384</v>
      </c>
      <c r="V149" s="45">
        <f t="shared" si="61"/>
        <v>210.0195868619985</v>
      </c>
      <c r="W149">
        <f t="shared" si="71"/>
        <v>6665.4393395250354</v>
      </c>
      <c r="X149">
        <f t="shared" si="79"/>
        <v>5318.5727834523959</v>
      </c>
      <c r="Y149" s="8">
        <f t="shared" si="62"/>
        <v>272382.6411221223</v>
      </c>
    </row>
    <row r="150" spans="1:25" x14ac:dyDescent="0.25">
      <c r="A150" s="1">
        <v>141</v>
      </c>
      <c r="B150" s="81">
        <f t="shared" si="63"/>
        <v>3.1508387906535873E-3</v>
      </c>
      <c r="C150" s="12">
        <f t="shared" si="72"/>
        <v>805425.42524763173</v>
      </c>
      <c r="D150" s="7">
        <f t="shared" si="73"/>
        <v>1745.9637378828838</v>
      </c>
      <c r="E150" s="9">
        <f t="shared" si="80"/>
        <v>5044.8211811594665</v>
      </c>
      <c r="F150" s="9">
        <f t="shared" si="74"/>
        <v>7002.5714142247516</v>
      </c>
      <c r="G150" s="52">
        <f t="shared" si="77"/>
        <v>2.6294985053058954E-4</v>
      </c>
      <c r="H150" s="7">
        <f t="shared" si="78"/>
        <v>6790.7849190423503</v>
      </c>
      <c r="I150" s="11">
        <f t="shared" si="64"/>
        <v>211.78649518240127</v>
      </c>
      <c r="J150" s="7">
        <f t="shared" si="58"/>
        <v>1957.7502330652851</v>
      </c>
      <c r="K150" s="80">
        <f t="shared" si="65"/>
        <v>3.1508387906535873E-3</v>
      </c>
      <c r="L150" s="9">
        <f t="shared" si="66"/>
        <v>5044.8211811594665</v>
      </c>
      <c r="M150">
        <f t="shared" si="59"/>
        <v>6790.7849190423503</v>
      </c>
      <c r="N150">
        <f t="shared" si="67"/>
        <v>0.99757737383598732</v>
      </c>
      <c r="O150">
        <f t="shared" si="60"/>
        <v>0.80542542524763172</v>
      </c>
      <c r="P150">
        <f t="shared" si="68"/>
        <v>6119.2797009832575</v>
      </c>
      <c r="Q150">
        <f t="shared" si="69"/>
        <v>671.50521805909284</v>
      </c>
      <c r="R150" s="7">
        <f t="shared" si="75"/>
        <v>805213.6387524493</v>
      </c>
      <c r="S150" s="7">
        <f t="shared" si="70"/>
        <v>4708.4997690821692</v>
      </c>
      <c r="T150">
        <f t="shared" si="76"/>
        <v>1957.7502330653369</v>
      </c>
      <c r="U150">
        <f t="shared" si="81"/>
        <v>6242.6770117825999</v>
      </c>
      <c r="V150" s="45">
        <f t="shared" si="61"/>
        <v>211.78649518245311</v>
      </c>
      <c r="W150">
        <f t="shared" si="71"/>
        <v>6666.2500021475062</v>
      </c>
      <c r="X150">
        <f t="shared" si="79"/>
        <v>5310.6377833319466</v>
      </c>
      <c r="Y150" s="8">
        <f t="shared" si="62"/>
        <v>276042.78286221251</v>
      </c>
    </row>
    <row r="151" spans="1:25" x14ac:dyDescent="0.25">
      <c r="A151" s="1">
        <v>142</v>
      </c>
      <c r="B151" s="81">
        <f t="shared" si="63"/>
        <v>3.1851378358673799E-3</v>
      </c>
      <c r="C151" s="12">
        <f t="shared" si="72"/>
        <v>803457.22471148917</v>
      </c>
      <c r="D151" s="7">
        <f t="shared" si="73"/>
        <v>1756.4140409600923</v>
      </c>
      <c r="E151" s="9">
        <f t="shared" si="80"/>
        <v>5032.5852422028083</v>
      </c>
      <c r="F151" s="9">
        <f t="shared" si="74"/>
        <v>7002.5714142247516</v>
      </c>
      <c r="G151" s="52">
        <f t="shared" si="77"/>
        <v>2.6581642991453826E-4</v>
      </c>
      <c r="H151" s="7">
        <f t="shared" si="78"/>
        <v>6788.9992831629006</v>
      </c>
      <c r="I151" s="11">
        <f t="shared" si="64"/>
        <v>213.572131061851</v>
      </c>
      <c r="J151" s="7">
        <f t="shared" si="58"/>
        <v>1969.9861720219433</v>
      </c>
      <c r="K151" s="80">
        <f t="shared" si="65"/>
        <v>3.1851378358673799E-3</v>
      </c>
      <c r="L151" s="9">
        <f t="shared" si="66"/>
        <v>5032.5852422028083</v>
      </c>
      <c r="M151">
        <f t="shared" si="59"/>
        <v>6788.9992831629006</v>
      </c>
      <c r="N151">
        <f t="shared" si="67"/>
        <v>0.99755632182143061</v>
      </c>
      <c r="O151">
        <f t="shared" si="60"/>
        <v>0.80345722471148917</v>
      </c>
      <c r="P151">
        <f t="shared" si="68"/>
        <v>6119.1350943847647</v>
      </c>
      <c r="Q151">
        <f t="shared" si="69"/>
        <v>669.86418877813594</v>
      </c>
      <c r="R151" s="7">
        <f t="shared" si="75"/>
        <v>803243.65258042736</v>
      </c>
      <c r="S151" s="7">
        <f t="shared" si="70"/>
        <v>4697.0795593892881</v>
      </c>
      <c r="T151">
        <f t="shared" si="76"/>
        <v>1969.9861720219487</v>
      </c>
      <c r="U151">
        <f t="shared" si="81"/>
        <v>6239.9214692875239</v>
      </c>
      <c r="V151" s="45">
        <f t="shared" si="61"/>
        <v>213.57213106185645</v>
      </c>
      <c r="W151">
        <f t="shared" si="71"/>
        <v>6667.0657314112368</v>
      </c>
      <c r="X151">
        <f t="shared" si="79"/>
        <v>5302.7185731552272</v>
      </c>
      <c r="Y151" s="8">
        <f t="shared" si="62"/>
        <v>279738.03642711672</v>
      </c>
    </row>
    <row r="152" spans="1:25" x14ac:dyDescent="0.25">
      <c r="A152" s="1">
        <v>143</v>
      </c>
      <c r="B152" s="81">
        <f t="shared" si="63"/>
        <v>3.2199370679163453E-3</v>
      </c>
      <c r="C152" s="12">
        <f t="shared" si="72"/>
        <v>801476.73075344425</v>
      </c>
      <c r="D152" s="7">
        <f t="shared" si="73"/>
        <v>1766.9218269830881</v>
      </c>
      <c r="E152" s="9">
        <f t="shared" si="80"/>
        <v>5020.2728286276706</v>
      </c>
      <c r="F152" s="9">
        <f t="shared" si="74"/>
        <v>7002.5714142247516</v>
      </c>
      <c r="G152" s="52">
        <f t="shared" si="77"/>
        <v>2.6872490535255304E-4</v>
      </c>
      <c r="H152" s="7">
        <f t="shared" si="78"/>
        <v>6787.1946556107587</v>
      </c>
      <c r="I152" s="11">
        <f t="shared" si="64"/>
        <v>215.37675861399293</v>
      </c>
      <c r="J152" s="7">
        <f t="shared" si="58"/>
        <v>1982.298585597081</v>
      </c>
      <c r="K152" s="80">
        <f t="shared" si="65"/>
        <v>3.2199370679163453E-3</v>
      </c>
      <c r="L152" s="9">
        <f t="shared" si="66"/>
        <v>5020.2728286276706</v>
      </c>
      <c r="M152">
        <f t="shared" si="59"/>
        <v>6787.1946556107587</v>
      </c>
      <c r="N152">
        <f t="shared" si="67"/>
        <v>0.99753503497494089</v>
      </c>
      <c r="O152">
        <f t="shared" si="60"/>
        <v>0.80147673075344428</v>
      </c>
      <c r="P152">
        <f t="shared" si="68"/>
        <v>6118.9817941703213</v>
      </c>
      <c r="Q152">
        <f t="shared" si="69"/>
        <v>668.21286144043734</v>
      </c>
      <c r="R152" s="7">
        <f t="shared" si="75"/>
        <v>801261.35399483028</v>
      </c>
      <c r="S152" s="7">
        <f t="shared" si="70"/>
        <v>4685.5879733858264</v>
      </c>
      <c r="T152">
        <f t="shared" si="76"/>
        <v>1982.2985855970765</v>
      </c>
      <c r="U152">
        <f t="shared" si="81"/>
        <v>6237.1330417549261</v>
      </c>
      <c r="V152" s="45">
        <f t="shared" si="61"/>
        <v>215.37675861398839</v>
      </c>
      <c r="W152">
        <f t="shared" si="71"/>
        <v>6667.8865589829029</v>
      </c>
      <c r="X152">
        <f t="shared" si="79"/>
        <v>5294.8151412709431</v>
      </c>
      <c r="Y152" s="8">
        <f t="shared" si="62"/>
        <v>283468.69774038193</v>
      </c>
    </row>
    <row r="153" spans="1:25" x14ac:dyDescent="0.25">
      <c r="A153" s="1">
        <v>144</v>
      </c>
      <c r="B153" s="81">
        <f t="shared" si="63"/>
        <v>3.2552461066178706E-3</v>
      </c>
      <c r="C153" s="12">
        <f t="shared" si="72"/>
        <v>799483.86668992869</v>
      </c>
      <c r="D153" s="7">
        <f t="shared" si="73"/>
        <v>1777.4873049016323</v>
      </c>
      <c r="E153" s="9">
        <f t="shared" si="80"/>
        <v>5007.8834624676892</v>
      </c>
      <c r="F153" s="9">
        <f t="shared" si="74"/>
        <v>7002.5714142247516</v>
      </c>
      <c r="G153" s="52">
        <f t="shared" si="77"/>
        <v>2.7167608491550583E-4</v>
      </c>
      <c r="H153" s="7">
        <f t="shared" si="78"/>
        <v>6785.3707673693216</v>
      </c>
      <c r="I153" s="11">
        <f t="shared" si="64"/>
        <v>217.20064685543002</v>
      </c>
      <c r="J153" s="7">
        <f t="shared" si="58"/>
        <v>1994.6879517570624</v>
      </c>
      <c r="K153" s="80">
        <f t="shared" si="65"/>
        <v>3.2552461066178706E-3</v>
      </c>
      <c r="L153" s="9">
        <f t="shared" si="66"/>
        <v>5007.8834624676892</v>
      </c>
      <c r="M153">
        <f t="shared" si="59"/>
        <v>6785.3707673693216</v>
      </c>
      <c r="N153">
        <f t="shared" si="67"/>
        <v>0.99751350976635078</v>
      </c>
      <c r="O153">
        <f t="shared" si="60"/>
        <v>0.79948386668992866</v>
      </c>
      <c r="P153">
        <f t="shared" si="68"/>
        <v>6118.8195964827892</v>
      </c>
      <c r="Q153">
        <f t="shared" si="69"/>
        <v>666.55117088653242</v>
      </c>
      <c r="R153" s="7">
        <f t="shared" si="75"/>
        <v>799266.66604307317</v>
      </c>
      <c r="S153" s="7">
        <f t="shared" si="70"/>
        <v>4674.0245649698436</v>
      </c>
      <c r="T153">
        <f t="shared" si="76"/>
        <v>1994.6879517571069</v>
      </c>
      <c r="U153">
        <f t="shared" si="81"/>
        <v>6234.3112230160013</v>
      </c>
      <c r="V153" s="45">
        <f t="shared" si="61"/>
        <v>217.20064685547459</v>
      </c>
      <c r="W153">
        <f t="shared" si="71"/>
        <v>6668.7125167269505</v>
      </c>
      <c r="X153">
        <f t="shared" si="79"/>
        <v>5286.9274761104398</v>
      </c>
      <c r="Y153" s="8">
        <f t="shared" si="62"/>
        <v>287235.0650530234</v>
      </c>
    </row>
    <row r="154" spans="1:25" x14ac:dyDescent="0.25">
      <c r="A154" s="1">
        <v>145</v>
      </c>
      <c r="B154" s="81">
        <f t="shared" si="63"/>
        <v>3.2910748044302496E-3</v>
      </c>
      <c r="C154" s="12">
        <f t="shared" si="72"/>
        <v>797478.55536143784</v>
      </c>
      <c r="D154" s="7">
        <f t="shared" si="73"/>
        <v>1788.110681635334</v>
      </c>
      <c r="E154" s="9">
        <f t="shared" si="80"/>
        <v>4995.4166627692075</v>
      </c>
      <c r="F154" s="9">
        <f t="shared" si="74"/>
        <v>7002.5714142247516</v>
      </c>
      <c r="G154" s="52">
        <f t="shared" si="77"/>
        <v>2.7467079628358619E-4</v>
      </c>
      <c r="H154" s="7">
        <f t="shared" si="78"/>
        <v>6783.5273444045415</v>
      </c>
      <c r="I154" s="11">
        <f t="shared" si="64"/>
        <v>219.0440698202101</v>
      </c>
      <c r="J154" s="7">
        <f t="shared" ref="J154:J217" si="82">F154-L154</f>
        <v>2007.1547514555441</v>
      </c>
      <c r="K154" s="80">
        <f t="shared" si="65"/>
        <v>3.2910748044302496E-3</v>
      </c>
      <c r="L154" s="9">
        <f t="shared" si="66"/>
        <v>4995.4166627692075</v>
      </c>
      <c r="M154">
        <f t="shared" si="59"/>
        <v>6783.5273444045415</v>
      </c>
      <c r="N154">
        <f t="shared" si="67"/>
        <v>0.99749174259539053</v>
      </c>
      <c r="O154">
        <f t="shared" si="60"/>
        <v>0.79747855536143786</v>
      </c>
      <c r="P154">
        <f t="shared" si="68"/>
        <v>6118.6482928724481</v>
      </c>
      <c r="Q154">
        <f t="shared" si="69"/>
        <v>664.8790515320934</v>
      </c>
      <c r="R154" s="7">
        <f t="shared" si="75"/>
        <v>797259.51129161764</v>
      </c>
      <c r="S154" s="7">
        <f t="shared" si="70"/>
        <v>4662.38888525126</v>
      </c>
      <c r="T154">
        <f t="shared" si="76"/>
        <v>2007.1547514555277</v>
      </c>
      <c r="U154">
        <f t="shared" si="81"/>
        <v>6231.4554970664003</v>
      </c>
      <c r="V154" s="45">
        <f t="shared" si="61"/>
        <v>219.04406982019373</v>
      </c>
      <c r="W154">
        <f t="shared" si="71"/>
        <v>6669.5436367067878</v>
      </c>
      <c r="X154">
        <f t="shared" si="79"/>
        <v>5279.0555661878252</v>
      </c>
      <c r="Y154" s="8">
        <f t="shared" si="62"/>
        <v>291037.43896105152</v>
      </c>
    </row>
    <row r="155" spans="1:25" x14ac:dyDescent="0.25">
      <c r="A155" s="1">
        <v>146</v>
      </c>
      <c r="B155" s="81">
        <f t="shared" si="63"/>
        <v>3.3274332532323703E-3</v>
      </c>
      <c r="C155" s="12">
        <f t="shared" si="72"/>
        <v>795460.71912964305</v>
      </c>
      <c r="D155" s="7">
        <f t="shared" si="73"/>
        <v>1798.792161974633</v>
      </c>
      <c r="E155" s="9">
        <f t="shared" si="80"/>
        <v>4982.8719455726105</v>
      </c>
      <c r="F155" s="9">
        <f t="shared" si="74"/>
        <v>7002.5714142247516</v>
      </c>
      <c r="G155" s="52">
        <f t="shared" si="77"/>
        <v>2.7770988732066476E-4</v>
      </c>
      <c r="H155" s="7">
        <f t="shared" si="78"/>
        <v>6781.6641075472435</v>
      </c>
      <c r="I155" s="11">
        <f t="shared" si="64"/>
        <v>220.90730667750813</v>
      </c>
      <c r="J155" s="7">
        <f t="shared" si="82"/>
        <v>2019.6994686521411</v>
      </c>
      <c r="K155" s="80">
        <f t="shared" si="65"/>
        <v>3.3274332532323703E-3</v>
      </c>
      <c r="L155" s="9">
        <f t="shared" si="66"/>
        <v>4982.8719455726105</v>
      </c>
      <c r="M155">
        <f t="shared" si="59"/>
        <v>6781.6641075472435</v>
      </c>
      <c r="N155">
        <f t="shared" si="67"/>
        <v>0.99746972978993742</v>
      </c>
      <c r="O155">
        <f t="shared" si="60"/>
        <v>0.795460719129643</v>
      </c>
      <c r="P155">
        <f t="shared" si="68"/>
        <v>6118.4676701824219</v>
      </c>
      <c r="Q155">
        <f t="shared" si="69"/>
        <v>663.19643736482158</v>
      </c>
      <c r="R155" s="7">
        <f t="shared" si="75"/>
        <v>795239.81182296551</v>
      </c>
      <c r="S155" s="7">
        <f t="shared" si="70"/>
        <v>4650.6804825344361</v>
      </c>
      <c r="T155">
        <f t="shared" si="76"/>
        <v>2019.6994686521357</v>
      </c>
      <c r="U155">
        <f t="shared" si="81"/>
        <v>6228.5653378315665</v>
      </c>
      <c r="V155" s="45">
        <f t="shared" si="61"/>
        <v>220.90730667750267</v>
      </c>
      <c r="W155">
        <f t="shared" si="71"/>
        <v>6670.3799511865718</v>
      </c>
      <c r="X155">
        <f t="shared" si="79"/>
        <v>5271.199400100566</v>
      </c>
      <c r="Y155" s="8">
        <f t="shared" si="62"/>
        <v>294876.12242321181</v>
      </c>
    </row>
    <row r="156" spans="1:25" x14ac:dyDescent="0.25">
      <c r="A156" s="1">
        <v>147</v>
      </c>
      <c r="B156" s="81">
        <f t="shared" si="63"/>
        <v>3.3643317913475412E-3</v>
      </c>
      <c r="C156" s="12">
        <f t="shared" si="72"/>
        <v>793430.27987448697</v>
      </c>
      <c r="D156" s="7">
        <f t="shared" si="73"/>
        <v>1809.5319484785568</v>
      </c>
      <c r="E156" s="9">
        <f t="shared" si="80"/>
        <v>4970.2488238935339</v>
      </c>
      <c r="F156" s="9">
        <f t="shared" si="74"/>
        <v>7002.5714142247516</v>
      </c>
      <c r="G156" s="52">
        <f t="shared" si="77"/>
        <v>2.8079422666841527E-4</v>
      </c>
      <c r="H156" s="7">
        <f t="shared" si="78"/>
        <v>6779.7807723720907</v>
      </c>
      <c r="I156" s="11">
        <f t="shared" si="64"/>
        <v>222.79064185266088</v>
      </c>
      <c r="J156" s="7">
        <f t="shared" si="82"/>
        <v>2032.3225903312177</v>
      </c>
      <c r="K156" s="80">
        <f t="shared" si="65"/>
        <v>3.3643317913475412E-3</v>
      </c>
      <c r="L156" s="9">
        <f t="shared" si="66"/>
        <v>4970.2488238935339</v>
      </c>
      <c r="M156">
        <f t="shared" si="59"/>
        <v>6779.7807723720907</v>
      </c>
      <c r="N156">
        <f t="shared" si="67"/>
        <v>0.99744746760421088</v>
      </c>
      <c r="O156">
        <f t="shared" si="60"/>
        <v>0.793430279874487</v>
      </c>
      <c r="P156">
        <f t="shared" si="68"/>
        <v>6118.2775104307902</v>
      </c>
      <c r="Q156">
        <f t="shared" si="69"/>
        <v>661.50326194130048</v>
      </c>
      <c r="R156" s="7">
        <f t="shared" si="75"/>
        <v>793207.48923263431</v>
      </c>
      <c r="S156" s="7">
        <f t="shared" si="70"/>
        <v>4638.8989023006325</v>
      </c>
      <c r="T156">
        <f t="shared" si="76"/>
        <v>2032.3225903311977</v>
      </c>
      <c r="U156">
        <f t="shared" si="81"/>
        <v>6225.6402089265484</v>
      </c>
      <c r="V156" s="45">
        <f t="shared" si="61"/>
        <v>222.79064185264087</v>
      </c>
      <c r="W156">
        <f t="shared" si="71"/>
        <v>6671.2214926318302</v>
      </c>
      <c r="X156">
        <f t="shared" si="79"/>
        <v>5263.358966529152</v>
      </c>
      <c r="Y156" s="8">
        <f t="shared" si="62"/>
        <v>298751.42077868606</v>
      </c>
    </row>
    <row r="157" spans="1:25" x14ac:dyDescent="0.25">
      <c r="A157" s="1">
        <v>148</v>
      </c>
      <c r="B157" s="81">
        <f t="shared" si="63"/>
        <v>3.4017810108037949E-3</v>
      </c>
      <c r="C157" s="12">
        <f t="shared" si="72"/>
        <v>791387.15899126511</v>
      </c>
      <c r="D157" s="7">
        <f t="shared" si="73"/>
        <v>1820.3302413691681</v>
      </c>
      <c r="E157" s="9">
        <f t="shared" si="80"/>
        <v>4957.5468077039641</v>
      </c>
      <c r="F157" s="9">
        <f t="shared" si="74"/>
        <v>7002.5714142247516</v>
      </c>
      <c r="G157" s="52">
        <f t="shared" si="77"/>
        <v>2.8392470436091504E-4</v>
      </c>
      <c r="H157" s="7">
        <f t="shared" si="78"/>
        <v>6777.8770490731322</v>
      </c>
      <c r="I157" s="11">
        <f t="shared" si="64"/>
        <v>224.69436515161942</v>
      </c>
      <c r="J157" s="7">
        <f t="shared" si="82"/>
        <v>2045.0246065207875</v>
      </c>
      <c r="K157" s="80">
        <f t="shared" si="65"/>
        <v>3.4017810108037949E-3</v>
      </c>
      <c r="L157" s="9">
        <f t="shared" si="66"/>
        <v>4957.5468077039641</v>
      </c>
      <c r="M157">
        <f t="shared" si="59"/>
        <v>6777.8770490731322</v>
      </c>
      <c r="N157">
        <f t="shared" si="67"/>
        <v>0.99742495221691685</v>
      </c>
      <c r="O157">
        <f t="shared" si="60"/>
        <v>0.79138715899126511</v>
      </c>
      <c r="P157">
        <f t="shared" si="68"/>
        <v>6118.0775906893059</v>
      </c>
      <c r="Q157">
        <f t="shared" si="69"/>
        <v>659.79945838382628</v>
      </c>
      <c r="R157" s="7">
        <f t="shared" si="75"/>
        <v>791162.46462611353</v>
      </c>
      <c r="S157" s="7">
        <f t="shared" si="70"/>
        <v>4627.0436871903667</v>
      </c>
      <c r="T157">
        <f t="shared" si="76"/>
        <v>2045.0246065207757</v>
      </c>
      <c r="U157">
        <f t="shared" si="81"/>
        <v>6222.6795634079272</v>
      </c>
      <c r="V157" s="45">
        <f t="shared" si="61"/>
        <v>224.6943651516076</v>
      </c>
      <c r="W157">
        <f t="shared" si="71"/>
        <v>6672.0682937111424</v>
      </c>
      <c r="X157">
        <f t="shared" si="79"/>
        <v>5255.5342542375929</v>
      </c>
      <c r="Y157" s="8">
        <f t="shared" si="62"/>
        <v>302663.6417650748</v>
      </c>
    </row>
    <row r="158" spans="1:25" x14ac:dyDescent="0.25">
      <c r="A158" s="1">
        <v>149</v>
      </c>
      <c r="B158" s="81">
        <f t="shared" si="63"/>
        <v>3.4397917648387732E-3</v>
      </c>
      <c r="C158" s="12">
        <f t="shared" si="72"/>
        <v>789331.27738769096</v>
      </c>
      <c r="D158" s="7">
        <f t="shared" si="73"/>
        <v>1831.1872384225708</v>
      </c>
      <c r="E158" s="9">
        <f t="shared" si="80"/>
        <v>4944.7654039132094</v>
      </c>
      <c r="F158" s="9">
        <f t="shared" si="74"/>
        <v>7002.5714142247516</v>
      </c>
      <c r="G158" s="52">
        <f t="shared" si="77"/>
        <v>2.8710223246058509E-4</v>
      </c>
      <c r="H158" s="7">
        <f t="shared" si="78"/>
        <v>6775.9526423357802</v>
      </c>
      <c r="I158" s="11">
        <f t="shared" si="64"/>
        <v>226.61877188897142</v>
      </c>
      <c r="J158" s="7">
        <f t="shared" si="82"/>
        <v>2057.8060103115422</v>
      </c>
      <c r="K158" s="80">
        <f t="shared" si="65"/>
        <v>3.4397917648387732E-3</v>
      </c>
      <c r="L158" s="9">
        <f t="shared" si="66"/>
        <v>4944.7654039132094</v>
      </c>
      <c r="M158">
        <f t="shared" si="59"/>
        <v>6775.9526423357802</v>
      </c>
      <c r="N158">
        <f t="shared" si="67"/>
        <v>0.99740217972933165</v>
      </c>
      <c r="O158">
        <f t="shared" si="60"/>
        <v>0.78933127738769093</v>
      </c>
      <c r="P158">
        <f t="shared" si="68"/>
        <v>6117.8676829585902</v>
      </c>
      <c r="Q158">
        <f t="shared" si="69"/>
        <v>658.08495937718999</v>
      </c>
      <c r="R158" s="7">
        <f t="shared" si="75"/>
        <v>789104.65861580195</v>
      </c>
      <c r="S158" s="7">
        <f t="shared" si="70"/>
        <v>4615.1143769856626</v>
      </c>
      <c r="T158">
        <f t="shared" si="76"/>
        <v>2057.8060103115859</v>
      </c>
      <c r="U158">
        <f t="shared" si="81"/>
        <v>6219.6828435192183</v>
      </c>
      <c r="V158" s="45">
        <f t="shared" si="61"/>
        <v>226.61877188901508</v>
      </c>
      <c r="W158">
        <f t="shared" si="71"/>
        <v>6672.9203872972485</v>
      </c>
      <c r="X158">
        <f t="shared" si="79"/>
        <v>5247.7252520734637</v>
      </c>
      <c r="Y158" s="8">
        <f t="shared" si="62"/>
        <v>306613.09553642629</v>
      </c>
    </row>
    <row r="159" spans="1:25" x14ac:dyDescent="0.25">
      <c r="A159" s="1">
        <v>150</v>
      </c>
      <c r="B159" s="81">
        <f t="shared" si="63"/>
        <v>3.4783751756766179E-3</v>
      </c>
      <c r="C159" s="12">
        <f t="shared" si="72"/>
        <v>787262.55548094562</v>
      </c>
      <c r="D159" s="7">
        <f t="shared" si="73"/>
        <v>1842.1031348563556</v>
      </c>
      <c r="E159" s="9">
        <f t="shared" si="80"/>
        <v>4931.9041163487618</v>
      </c>
      <c r="F159" s="9">
        <f t="shared" si="74"/>
        <v>7002.5714142247516</v>
      </c>
      <c r="G159" s="52">
        <f t="shared" si="77"/>
        <v>2.9032774571629704E-4</v>
      </c>
      <c r="H159" s="7">
        <f t="shared" si="78"/>
        <v>6774.0072512051174</v>
      </c>
      <c r="I159" s="11">
        <f t="shared" si="64"/>
        <v>228.56416301963418</v>
      </c>
      <c r="J159" s="7">
        <f t="shared" si="82"/>
        <v>2070.6672978759898</v>
      </c>
      <c r="K159" s="80">
        <f t="shared" si="65"/>
        <v>3.4783751756766179E-3</v>
      </c>
      <c r="L159" s="9">
        <f t="shared" si="66"/>
        <v>4931.9041163487618</v>
      </c>
      <c r="M159">
        <f t="shared" si="59"/>
        <v>6774.0072512051174</v>
      </c>
      <c r="N159">
        <f t="shared" si="67"/>
        <v>0.99737914616332979</v>
      </c>
      <c r="O159">
        <f t="shared" si="60"/>
        <v>0.78726255548094559</v>
      </c>
      <c r="P159">
        <f t="shared" si="68"/>
        <v>6117.6475540396814</v>
      </c>
      <c r="Q159">
        <f t="shared" si="69"/>
        <v>656.35969716543605</v>
      </c>
      <c r="R159" s="7">
        <f t="shared" si="75"/>
        <v>787033.99131792597</v>
      </c>
      <c r="S159" s="7">
        <f t="shared" si="70"/>
        <v>4603.1105085921781</v>
      </c>
      <c r="T159">
        <f t="shared" si="76"/>
        <v>2070.6672978759743</v>
      </c>
      <c r="U159">
        <f t="shared" si="81"/>
        <v>6216.649480428915</v>
      </c>
      <c r="V159" s="45">
        <f t="shared" si="61"/>
        <v>228.56416301961872</v>
      </c>
      <c r="W159">
        <f t="shared" si="71"/>
        <v>6673.7778064681524</v>
      </c>
      <c r="X159">
        <f t="shared" si="79"/>
        <v>5239.931948967931</v>
      </c>
      <c r="Y159" s="8">
        <f t="shared" si="62"/>
        <v>310600.09468139615</v>
      </c>
    </row>
    <row r="160" spans="1:25" x14ac:dyDescent="0.25">
      <c r="A160" s="1">
        <v>151</v>
      </c>
      <c r="B160" s="81">
        <f t="shared" si="63"/>
        <v>3.5175426425666512E-3</v>
      </c>
      <c r="C160" s="12">
        <f t="shared" si="72"/>
        <v>785180.9131947126</v>
      </c>
      <c r="D160" s="7">
        <f t="shared" si="73"/>
        <v>1853.0781232133731</v>
      </c>
      <c r="E160" s="9">
        <f t="shared" si="80"/>
        <v>4918.9624457370373</v>
      </c>
      <c r="F160" s="9">
        <f t="shared" si="74"/>
        <v>7002.5714142247516</v>
      </c>
      <c r="G160" s="52">
        <f t="shared" si="77"/>
        <v>2.9360220224453298E-4</v>
      </c>
      <c r="H160" s="7">
        <f t="shared" si="78"/>
        <v>6772.0405689504105</v>
      </c>
      <c r="I160" s="11">
        <f t="shared" si="64"/>
        <v>230.53084527434112</v>
      </c>
      <c r="J160" s="7">
        <f t="shared" si="82"/>
        <v>2083.6089684877143</v>
      </c>
      <c r="K160" s="80">
        <f t="shared" si="65"/>
        <v>3.5175426425666512E-3</v>
      </c>
      <c r="L160" s="9">
        <f t="shared" si="66"/>
        <v>4918.9624457370373</v>
      </c>
      <c r="M160">
        <f t="shared" si="59"/>
        <v>6772.0405689504105</v>
      </c>
      <c r="N160">
        <f t="shared" si="67"/>
        <v>0.99735584745935069</v>
      </c>
      <c r="O160">
        <f t="shared" si="60"/>
        <v>0.78518091319471262</v>
      </c>
      <c r="P160">
        <f t="shared" si="68"/>
        <v>6117.4169654018287</v>
      </c>
      <c r="Q160">
        <f t="shared" si="69"/>
        <v>654.62360354858174</v>
      </c>
      <c r="R160" s="7">
        <f t="shared" si="75"/>
        <v>784950.38234943827</v>
      </c>
      <c r="S160" s="7">
        <f t="shared" si="70"/>
        <v>4591.0316160212351</v>
      </c>
      <c r="T160">
        <f t="shared" si="76"/>
        <v>2083.6089684877079</v>
      </c>
      <c r="U160">
        <f t="shared" si="81"/>
        <v>6213.5788939602735</v>
      </c>
      <c r="V160" s="45">
        <f t="shared" si="61"/>
        <v>230.53084527433475</v>
      </c>
      <c r="W160">
        <f t="shared" si="71"/>
        <v>6674.640584508943</v>
      </c>
      <c r="X160">
        <f t="shared" si="79"/>
        <v>5232.1543339363498</v>
      </c>
      <c r="Y160" s="8">
        <f t="shared" si="62"/>
        <v>314624.95424164389</v>
      </c>
    </row>
    <row r="161" spans="1:25" x14ac:dyDescent="0.25">
      <c r="A161" s="1">
        <v>152</v>
      </c>
      <c r="B161" s="81">
        <f t="shared" si="63"/>
        <v>3.557305850107273E-3</v>
      </c>
      <c r="C161" s="12">
        <f t="shared" si="72"/>
        <v>783086.26995619654</v>
      </c>
      <c r="D161" s="7">
        <f t="shared" si="73"/>
        <v>1864.1123932416876</v>
      </c>
      <c r="E161" s="9">
        <f t="shared" si="80"/>
        <v>4905.9398896839893</v>
      </c>
      <c r="F161" s="9">
        <f t="shared" si="74"/>
        <v>7002.5714142247516</v>
      </c>
      <c r="G161" s="52">
        <f t="shared" si="77"/>
        <v>2.9692658423455823E-4</v>
      </c>
      <c r="H161" s="7">
        <f t="shared" si="78"/>
        <v>6770.052282925677</v>
      </c>
      <c r="I161" s="11">
        <f t="shared" si="64"/>
        <v>232.51913129907462</v>
      </c>
      <c r="J161" s="7">
        <f t="shared" si="82"/>
        <v>2096.6315245407623</v>
      </c>
      <c r="K161" s="80">
        <f t="shared" si="65"/>
        <v>3.557305850107273E-3</v>
      </c>
      <c r="L161" s="9">
        <f t="shared" si="66"/>
        <v>4905.9398896839893</v>
      </c>
      <c r="M161">
        <f t="shared" si="59"/>
        <v>6770.052282925677</v>
      </c>
      <c r="N161">
        <f t="shared" si="67"/>
        <v>0.9973322794743017</v>
      </c>
      <c r="O161">
        <f t="shared" si="60"/>
        <v>0.78308626995619657</v>
      </c>
      <c r="P161">
        <f t="shared" si="68"/>
        <v>6117.1756730463812</v>
      </c>
      <c r="Q161">
        <f t="shared" si="69"/>
        <v>652.87660987929576</v>
      </c>
      <c r="R161" s="7">
        <f t="shared" si="75"/>
        <v>782853.75082489755</v>
      </c>
      <c r="S161" s="7">
        <f t="shared" si="70"/>
        <v>4578.8772303717233</v>
      </c>
      <c r="T161">
        <f t="shared" si="76"/>
        <v>2096.6315245407168</v>
      </c>
      <c r="U161">
        <f t="shared" si="81"/>
        <v>6210.4704923143818</v>
      </c>
      <c r="V161" s="45">
        <f t="shared" si="61"/>
        <v>232.51913129902914</v>
      </c>
      <c r="W161">
        <f t="shared" si="71"/>
        <v>6675.5087549124401</v>
      </c>
      <c r="X161">
        <f t="shared" si="79"/>
        <v>5224.3923960779193</v>
      </c>
      <c r="Y161" s="8">
        <f t="shared" si="62"/>
        <v>318687.99173018895</v>
      </c>
    </row>
    <row r="162" spans="1:25" x14ac:dyDescent="0.25">
      <c r="A162" s="1">
        <v>153</v>
      </c>
      <c r="B162" s="81">
        <f t="shared" si="63"/>
        <v>3.5976767768656215E-3</v>
      </c>
      <c r="C162" s="12">
        <f t="shared" si="72"/>
        <v>780978.54469312693</v>
      </c>
      <c r="D162" s="7">
        <f t="shared" si="73"/>
        <v>1875.2061317706093</v>
      </c>
      <c r="E162" s="9">
        <f t="shared" si="80"/>
        <v>4892.8359426556099</v>
      </c>
      <c r="F162" s="9">
        <f t="shared" si="74"/>
        <v>7002.5714142247516</v>
      </c>
      <c r="G162" s="52">
        <f t="shared" si="77"/>
        <v>3.0030189867851875E-4</v>
      </c>
      <c r="H162" s="7">
        <f t="shared" si="78"/>
        <v>6768.0420744262192</v>
      </c>
      <c r="I162" s="11">
        <f t="shared" si="64"/>
        <v>234.52933979853242</v>
      </c>
      <c r="J162" s="7">
        <f t="shared" si="82"/>
        <v>2109.7354715691417</v>
      </c>
      <c r="K162" s="80">
        <f t="shared" si="65"/>
        <v>3.5976767768656215E-3</v>
      </c>
      <c r="L162" s="9">
        <f t="shared" si="66"/>
        <v>4892.8359426556099</v>
      </c>
      <c r="M162">
        <f t="shared" si="59"/>
        <v>6768.0420744262192</v>
      </c>
      <c r="N162">
        <f t="shared" si="67"/>
        <v>0.99730843797939717</v>
      </c>
      <c r="O162">
        <f t="shared" si="60"/>
        <v>0.78097854469312689</v>
      </c>
      <c r="P162">
        <f t="shared" si="68"/>
        <v>6116.9234273666743</v>
      </c>
      <c r="Q162">
        <f t="shared" si="69"/>
        <v>651.11864705954486</v>
      </c>
      <c r="R162" s="7">
        <f t="shared" si="75"/>
        <v>780744.01535332843</v>
      </c>
      <c r="S162" s="7">
        <f t="shared" si="70"/>
        <v>4566.6468798119022</v>
      </c>
      <c r="T162">
        <f t="shared" si="76"/>
        <v>2109.7354715691181</v>
      </c>
      <c r="U162">
        <f t="shared" si="81"/>
        <v>6207.3236717840027</v>
      </c>
      <c r="V162" s="45">
        <f t="shared" si="61"/>
        <v>234.52933979850877</v>
      </c>
      <c r="W162">
        <f t="shared" si="71"/>
        <v>6676.3823513810203</v>
      </c>
      <c r="X162">
        <f t="shared" si="79"/>
        <v>5216.6461245762748</v>
      </c>
      <c r="Y162" s="8">
        <f t="shared" si="62"/>
        <v>322789.52715007507</v>
      </c>
    </row>
    <row r="163" spans="1:25" x14ac:dyDescent="0.25">
      <c r="A163" s="1">
        <v>154</v>
      </c>
      <c r="B163" s="81">
        <f t="shared" si="63"/>
        <v>3.6386677042981042E-3</v>
      </c>
      <c r="C163" s="12">
        <f t="shared" si="72"/>
        <v>778857.65583074582</v>
      </c>
      <c r="D163" s="7">
        <f t="shared" si="73"/>
        <v>1886.3595225826311</v>
      </c>
      <c r="E163" s="9">
        <f t="shared" si="80"/>
        <v>4879.6500959583027</v>
      </c>
      <c r="F163" s="9">
        <f t="shared" si="74"/>
        <v>7002.5714142247516</v>
      </c>
      <c r="G163" s="52">
        <f t="shared" si="77"/>
        <v>3.0372917812754378E-4</v>
      </c>
      <c r="H163" s="7">
        <f t="shared" si="78"/>
        <v>6766.0096185409338</v>
      </c>
      <c r="I163" s="11">
        <f t="shared" si="64"/>
        <v>236.56179568381776</v>
      </c>
      <c r="J163" s="7">
        <f t="shared" si="82"/>
        <v>2122.9213182664489</v>
      </c>
      <c r="K163" s="80">
        <f t="shared" si="65"/>
        <v>3.6386677042981042E-3</v>
      </c>
      <c r="L163" s="9">
        <f t="shared" si="66"/>
        <v>4879.6500959583027</v>
      </c>
      <c r="M163">
        <f t="shared" si="59"/>
        <v>6766.0096185409338</v>
      </c>
      <c r="N163">
        <f t="shared" si="67"/>
        <v>0.99728431865792877</v>
      </c>
      <c r="O163">
        <f t="shared" si="60"/>
        <v>0.77885765583074584</v>
      </c>
      <c r="P163">
        <f t="shared" si="68"/>
        <v>6116.6599730037351</v>
      </c>
      <c r="Q163">
        <f t="shared" si="69"/>
        <v>649.34964553719874</v>
      </c>
      <c r="R163" s="7">
        <f t="shared" si="75"/>
        <v>778621.09403506201</v>
      </c>
      <c r="S163" s="7">
        <f t="shared" si="70"/>
        <v>4554.340089561083</v>
      </c>
      <c r="T163">
        <f t="shared" si="76"/>
        <v>2122.9213182664244</v>
      </c>
      <c r="U163">
        <f t="shared" si="81"/>
        <v>6204.1378164599209</v>
      </c>
      <c r="V163" s="45">
        <f t="shared" si="61"/>
        <v>236.56179568379321</v>
      </c>
      <c r="W163">
        <f t="shared" si="71"/>
        <v>6677.2614078275074</v>
      </c>
      <c r="X163">
        <f t="shared" si="79"/>
        <v>5208.9155086993287</v>
      </c>
      <c r="Y163" s="8">
        <f t="shared" si="62"/>
        <v>326929.88301302935</v>
      </c>
    </row>
    <row r="164" spans="1:25" x14ac:dyDescent="0.25">
      <c r="A164" s="1">
        <v>155</v>
      </c>
      <c r="B164" s="81">
        <f t="shared" si="63"/>
        <v>3.6802912259856768E-3</v>
      </c>
      <c r="C164" s="12">
        <f t="shared" si="72"/>
        <v>776723.52128878084</v>
      </c>
      <c r="D164" s="7">
        <f t="shared" si="73"/>
        <v>1897.5727462811547</v>
      </c>
      <c r="E164" s="9">
        <f t="shared" si="80"/>
        <v>4866.3818377191374</v>
      </c>
      <c r="F164" s="9">
        <f t="shared" si="74"/>
        <v>7002.5714142247516</v>
      </c>
      <c r="G164" s="52">
        <f t="shared" si="77"/>
        <v>3.0720948147486754E-4</v>
      </c>
      <c r="H164" s="7">
        <f t="shared" si="78"/>
        <v>6763.954584000292</v>
      </c>
      <c r="I164" s="11">
        <f t="shared" si="64"/>
        <v>238.61683022445959</v>
      </c>
      <c r="J164" s="7">
        <f t="shared" si="82"/>
        <v>2136.1895765056142</v>
      </c>
      <c r="K164" s="80">
        <f t="shared" si="65"/>
        <v>3.6802912259856768E-3</v>
      </c>
      <c r="L164" s="9">
        <f t="shared" si="66"/>
        <v>4866.3818377191374</v>
      </c>
      <c r="M164">
        <f t="shared" si="59"/>
        <v>6763.954584000292</v>
      </c>
      <c r="N164">
        <f t="shared" si="67"/>
        <v>0.99725991710296713</v>
      </c>
      <c r="O164">
        <f t="shared" si="60"/>
        <v>0.77672352128878086</v>
      </c>
      <c r="P164">
        <f t="shared" si="68"/>
        <v>6116.3850486976944</v>
      </c>
      <c r="Q164">
        <f t="shared" si="69"/>
        <v>647.56953530259761</v>
      </c>
      <c r="R164" s="7">
        <f t="shared" si="75"/>
        <v>776484.90445855644</v>
      </c>
      <c r="S164" s="7">
        <f t="shared" si="70"/>
        <v>4541.9563818711949</v>
      </c>
      <c r="T164">
        <f t="shared" si="76"/>
        <v>2136.1895765055669</v>
      </c>
      <c r="U164">
        <f t="shared" si="81"/>
        <v>6200.9122979279373</v>
      </c>
      <c r="V164" s="45">
        <f t="shared" si="61"/>
        <v>238.6168302244123</v>
      </c>
      <c r="W164">
        <f t="shared" si="71"/>
        <v>6678.1459583767619</v>
      </c>
      <c r="X164">
        <f t="shared" si="79"/>
        <v>5201.2005377996547</v>
      </c>
      <c r="Y164" s="8">
        <f t="shared" si="62"/>
        <v>331109.38435836288</v>
      </c>
    </row>
    <row r="165" spans="1:25" x14ac:dyDescent="0.25">
      <c r="A165" s="1">
        <v>156</v>
      </c>
      <c r="B165" s="81">
        <f t="shared" si="63"/>
        <v>3.7225602572111827E-3</v>
      </c>
      <c r="C165" s="12">
        <f t="shared" si="72"/>
        <v>774576.05847840256</v>
      </c>
      <c r="D165" s="7">
        <f t="shared" si="73"/>
        <v>1908.8459801538447</v>
      </c>
      <c r="E165" s="9">
        <f t="shared" si="80"/>
        <v>4853.0306528659776</v>
      </c>
      <c r="F165" s="9">
        <f t="shared" si="74"/>
        <v>7002.5714142247516</v>
      </c>
      <c r="G165" s="52">
        <f t="shared" si="77"/>
        <v>3.1074389476710193E-4</v>
      </c>
      <c r="H165" s="7">
        <f t="shared" si="78"/>
        <v>6761.8766330198223</v>
      </c>
      <c r="I165" s="11">
        <f t="shared" si="64"/>
        <v>240.69478120492931</v>
      </c>
      <c r="J165" s="7">
        <f t="shared" si="82"/>
        <v>2149.540761358774</v>
      </c>
      <c r="K165" s="80">
        <f t="shared" si="65"/>
        <v>3.7225602572111827E-3</v>
      </c>
      <c r="L165" s="9">
        <f t="shared" si="66"/>
        <v>4853.0306528659776</v>
      </c>
      <c r="M165">
        <f t="shared" si="59"/>
        <v>6761.8766330198223</v>
      </c>
      <c r="N165">
        <f t="shared" si="67"/>
        <v>0.9972352288149906</v>
      </c>
      <c r="O165">
        <f t="shared" si="60"/>
        <v>0.77457605847840261</v>
      </c>
      <c r="P165">
        <f t="shared" si="68"/>
        <v>6116.0983871347407</v>
      </c>
      <c r="Q165">
        <f t="shared" si="69"/>
        <v>645.77824588508156</v>
      </c>
      <c r="R165" s="7">
        <f t="shared" si="75"/>
        <v>774335.36369719764</v>
      </c>
      <c r="S165" s="7">
        <f t="shared" si="70"/>
        <v>4529.495276008246</v>
      </c>
      <c r="T165">
        <f t="shared" si="76"/>
        <v>2149.5407613588031</v>
      </c>
      <c r="U165">
        <f t="shared" si="81"/>
        <v>6197.6464749571323</v>
      </c>
      <c r="V165" s="45">
        <f t="shared" si="61"/>
        <v>240.69478120495842</v>
      </c>
      <c r="W165">
        <f t="shared" si="71"/>
        <v>6679.0360373670492</v>
      </c>
      <c r="X165">
        <f t="shared" si="79"/>
        <v>5193.5012013147025</v>
      </c>
      <c r="Y165" s="8">
        <f t="shared" si="62"/>
        <v>335328.35877197329</v>
      </c>
    </row>
    <row r="166" spans="1:25" x14ac:dyDescent="0.25">
      <c r="A166" s="1">
        <v>157</v>
      </c>
      <c r="B166" s="81">
        <f t="shared" si="63"/>
        <v>3.7654880448679817E-3</v>
      </c>
      <c r="C166" s="12">
        <f t="shared" si="72"/>
        <v>772415.1842991662</v>
      </c>
      <c r="D166" s="7">
        <f t="shared" si="73"/>
        <v>1920.1793980314578</v>
      </c>
      <c r="E166" s="9">
        <f t="shared" si="80"/>
        <v>4839.5960231074851</v>
      </c>
      <c r="F166" s="9">
        <f t="shared" si="74"/>
        <v>7002.5714142247516</v>
      </c>
      <c r="G166" s="52">
        <f t="shared" si="77"/>
        <v>3.1433353204482158E-4</v>
      </c>
      <c r="H166" s="7">
        <f t="shared" si="78"/>
        <v>6759.7754211389429</v>
      </c>
      <c r="I166" s="11">
        <f t="shared" si="64"/>
        <v>242.79599308580873</v>
      </c>
      <c r="J166" s="7">
        <f t="shared" si="82"/>
        <v>2162.9753911172666</v>
      </c>
      <c r="K166" s="80">
        <f t="shared" si="65"/>
        <v>3.7654880448679817E-3</v>
      </c>
      <c r="L166" s="9">
        <f t="shared" si="66"/>
        <v>4839.5960231074851</v>
      </c>
      <c r="M166">
        <f t="shared" si="59"/>
        <v>6759.7754211389429</v>
      </c>
      <c r="N166">
        <f t="shared" si="67"/>
        <v>0.9972102491994379</v>
      </c>
      <c r="O166">
        <f t="shared" si="60"/>
        <v>0.77241518429916622</v>
      </c>
      <c r="P166">
        <f t="shared" si="68"/>
        <v>6115.7997147894721</v>
      </c>
      <c r="Q166">
        <f t="shared" si="69"/>
        <v>643.97570634947078</v>
      </c>
      <c r="R166" s="7">
        <f t="shared" si="75"/>
        <v>772172.38830608036</v>
      </c>
      <c r="S166" s="7">
        <f t="shared" si="70"/>
        <v>4516.9562882336531</v>
      </c>
      <c r="T166">
        <f t="shared" si="76"/>
        <v>2162.9753911172738</v>
      </c>
      <c r="U166">
        <f t="shared" si="81"/>
        <v>6194.339693179295</v>
      </c>
      <c r="V166" s="45">
        <f t="shared" si="61"/>
        <v>242.79599308581601</v>
      </c>
      <c r="W166">
        <f t="shared" si="71"/>
        <v>6679.931679350927</v>
      </c>
      <c r="X166">
        <f t="shared" si="79"/>
        <v>5185.8174887666237</v>
      </c>
      <c r="Y166" s="8">
        <f t="shared" si="62"/>
        <v>339587.13640541199</v>
      </c>
    </row>
    <row r="167" spans="1:25" x14ac:dyDescent="0.25">
      <c r="A167" s="1">
        <v>158</v>
      </c>
      <c r="B167" s="81">
        <f t="shared" si="63"/>
        <v>3.8090881777360641E-3</v>
      </c>
      <c r="C167" s="12">
        <f t="shared" si="72"/>
        <v>770240.81513593835</v>
      </c>
      <c r="D167" s="7">
        <f t="shared" si="73"/>
        <v>1931.5731701419845</v>
      </c>
      <c r="E167" s="9">
        <f t="shared" si="80"/>
        <v>4826.0774269130025</v>
      </c>
      <c r="F167" s="9">
        <f t="shared" si="74"/>
        <v>7002.5714142247516</v>
      </c>
      <c r="G167" s="52">
        <f t="shared" si="77"/>
        <v>3.1797953621366979E-4</v>
      </c>
      <c r="H167" s="7">
        <f t="shared" si="78"/>
        <v>6757.650597054987</v>
      </c>
      <c r="I167" s="11">
        <f t="shared" si="64"/>
        <v>244.92081716976463</v>
      </c>
      <c r="J167" s="7">
        <f t="shared" si="82"/>
        <v>2176.4939873117492</v>
      </c>
      <c r="K167" s="80">
        <f t="shared" si="65"/>
        <v>3.8090881777360641E-3</v>
      </c>
      <c r="L167" s="9">
        <f t="shared" si="66"/>
        <v>4826.0774269130025</v>
      </c>
      <c r="M167">
        <f t="shared" si="59"/>
        <v>6757.650597054987</v>
      </c>
      <c r="N167">
        <f t="shared" si="67"/>
        <v>0.99718497356418401</v>
      </c>
      <c r="O167">
        <f t="shared" si="60"/>
        <v>0.77024081513593834</v>
      </c>
      <c r="P167">
        <f t="shared" si="68"/>
        <v>6115.4887517624684</v>
      </c>
      <c r="Q167">
        <f t="shared" si="69"/>
        <v>642.16184529251859</v>
      </c>
      <c r="R167" s="7">
        <f t="shared" si="75"/>
        <v>769995.89431876864</v>
      </c>
      <c r="S167" s="7">
        <f t="shared" si="70"/>
        <v>4504.338931785469</v>
      </c>
      <c r="T167">
        <f t="shared" si="76"/>
        <v>2176.4939873117255</v>
      </c>
      <c r="U167">
        <f t="shared" si="81"/>
        <v>6190.9912847577125</v>
      </c>
      <c r="V167" s="45">
        <f t="shared" si="61"/>
        <v>244.92081716974099</v>
      </c>
      <c r="W167">
        <f t="shared" si="71"/>
        <v>6680.8329190971945</v>
      </c>
      <c r="X167">
        <f t="shared" si="79"/>
        <v>5178.1493897629189</v>
      </c>
      <c r="Y167" s="8">
        <f t="shared" si="62"/>
        <v>343886.04999525263</v>
      </c>
    </row>
    <row r="168" spans="1:25" x14ac:dyDescent="0.25">
      <c r="A168" s="1">
        <v>159</v>
      </c>
      <c r="B168" s="81">
        <f t="shared" si="63"/>
        <v>3.853374597119541E-3</v>
      </c>
      <c r="C168" s="12">
        <f t="shared" si="72"/>
        <v>768052.86685580865</v>
      </c>
      <c r="D168" s="7">
        <f t="shared" si="73"/>
        <v>1943.0274629599389</v>
      </c>
      <c r="E168" s="9">
        <f t="shared" si="80"/>
        <v>4812.4743394923034</v>
      </c>
      <c r="F168" s="9">
        <f t="shared" si="74"/>
        <v>7002.5714142247516</v>
      </c>
      <c r="G168" s="52">
        <f t="shared" si="77"/>
        <v>3.2168307994727289E-4</v>
      </c>
      <c r="H168" s="7">
        <f t="shared" si="78"/>
        <v>6755.5018024522424</v>
      </c>
      <c r="I168" s="11">
        <f t="shared" si="64"/>
        <v>247.06961177250923</v>
      </c>
      <c r="J168" s="7">
        <f t="shared" si="82"/>
        <v>2190.0970747324482</v>
      </c>
      <c r="K168" s="80">
        <f t="shared" si="65"/>
        <v>3.853374597119541E-3</v>
      </c>
      <c r="L168" s="9">
        <f t="shared" si="66"/>
        <v>4812.4743394923034</v>
      </c>
      <c r="M168">
        <f t="shared" si="59"/>
        <v>6755.5018024522424</v>
      </c>
      <c r="N168">
        <f t="shared" si="67"/>
        <v>0.99715939711693469</v>
      </c>
      <c r="O168">
        <f t="shared" si="60"/>
        <v>0.76805286685580865</v>
      </c>
      <c r="P168">
        <f t="shared" si="68"/>
        <v>6115.165211612938</v>
      </c>
      <c r="Q168">
        <f t="shared" si="69"/>
        <v>640.33659083930434</v>
      </c>
      <c r="R168" s="7">
        <f t="shared" si="75"/>
        <v>767805.79724403622</v>
      </c>
      <c r="S168" s="7">
        <f t="shared" si="70"/>
        <v>4491.6427168594837</v>
      </c>
      <c r="T168">
        <f t="shared" si="76"/>
        <v>2190.0970747324172</v>
      </c>
      <c r="U168">
        <f t="shared" si="81"/>
        <v>6187.6005680469443</v>
      </c>
      <c r="V168" s="45">
        <f t="shared" si="61"/>
        <v>247.06961177247831</v>
      </c>
      <c r="W168">
        <f t="shared" si="71"/>
        <v>6681.7397915919009</v>
      </c>
      <c r="X168">
        <f t="shared" si="79"/>
        <v>5170.4968939963592</v>
      </c>
      <c r="Y168" s="8">
        <f t="shared" si="62"/>
        <v>348225.43488245434</v>
      </c>
    </row>
    <row r="169" spans="1:25" x14ac:dyDescent="0.25">
      <c r="A169" s="1">
        <v>160</v>
      </c>
      <c r="B169" s="81">
        <f t="shared" si="63"/>
        <v>3.8983616078874794E-3</v>
      </c>
      <c r="C169" s="12">
        <f t="shared" si="72"/>
        <v>765851.2548049856</v>
      </c>
      <c r="D169" s="7">
        <f t="shared" si="73"/>
        <v>1954.542439050615</v>
      </c>
      <c r="E169" s="9">
        <f t="shared" si="80"/>
        <v>4798.7862327752264</v>
      </c>
      <c r="F169" s="9">
        <f t="shared" si="74"/>
        <v>7002.5714142247516</v>
      </c>
      <c r="G169" s="52">
        <f t="shared" si="77"/>
        <v>3.2544536662328343E-4</v>
      </c>
      <c r="H169" s="7">
        <f t="shared" si="78"/>
        <v>6753.3286718258414</v>
      </c>
      <c r="I169" s="11">
        <f t="shared" si="64"/>
        <v>249.2427423989102</v>
      </c>
      <c r="J169" s="7">
        <f t="shared" si="82"/>
        <v>2203.7851814495252</v>
      </c>
      <c r="K169" s="80">
        <f t="shared" si="65"/>
        <v>3.8983616078874794E-3</v>
      </c>
      <c r="L169" s="9">
        <f t="shared" si="66"/>
        <v>4798.7862327752264</v>
      </c>
      <c r="M169">
        <f t="shared" si="59"/>
        <v>6753.3286718258414</v>
      </c>
      <c r="N169">
        <f t="shared" si="67"/>
        <v>0.99713351496253655</v>
      </c>
      <c r="O169">
        <f t="shared" si="60"/>
        <v>0.76585125480498562</v>
      </c>
      <c r="P169">
        <f t="shared" si="68"/>
        <v>6114.8288011862451</v>
      </c>
      <c r="Q169">
        <f t="shared" si="69"/>
        <v>638.49987063959634</v>
      </c>
      <c r="R169" s="7">
        <f t="shared" si="75"/>
        <v>765602.01206258673</v>
      </c>
      <c r="S169" s="7">
        <f t="shared" si="70"/>
        <v>4478.8671505902112</v>
      </c>
      <c r="T169">
        <f t="shared" si="76"/>
        <v>2203.7851814494934</v>
      </c>
      <c r="U169">
        <f t="shared" si="81"/>
        <v>6184.1668472419478</v>
      </c>
      <c r="V169" s="45">
        <f t="shared" si="61"/>
        <v>249.24274239887836</v>
      </c>
      <c r="W169">
        <f t="shared" si="71"/>
        <v>6682.6523320397046</v>
      </c>
      <c r="X169">
        <f t="shared" si="79"/>
        <v>5162.8599912451555</v>
      </c>
      <c r="Y169" s="8">
        <f t="shared" si="62"/>
        <v>352605.62903191894</v>
      </c>
    </row>
    <row r="170" spans="1:25" x14ac:dyDescent="0.25">
      <c r="A170" s="1">
        <v>161</v>
      </c>
      <c r="B170" s="81">
        <f t="shared" si="63"/>
        <v>3.9440638899111979E-3</v>
      </c>
      <c r="C170" s="12">
        <f t="shared" si="72"/>
        <v>763635.89380567754</v>
      </c>
      <c r="D170" s="7">
        <f t="shared" si="73"/>
        <v>1966.1182569091452</v>
      </c>
      <c r="E170" s="9">
        <f t="shared" si="80"/>
        <v>4785.012575391167</v>
      </c>
      <c r="F170" s="9">
        <f t="shared" si="74"/>
        <v>7002.5714142247516</v>
      </c>
      <c r="G170" s="52">
        <f t="shared" si="77"/>
        <v>3.2926763129395727E-4</v>
      </c>
      <c r="H170" s="7">
        <f t="shared" si="78"/>
        <v>6751.1308323003122</v>
      </c>
      <c r="I170" s="11">
        <f t="shared" si="64"/>
        <v>251.44058192443936</v>
      </c>
      <c r="J170" s="7">
        <f t="shared" si="82"/>
        <v>2217.5588388335846</v>
      </c>
      <c r="K170" s="80">
        <f t="shared" si="65"/>
        <v>3.9440638899111979E-3</v>
      </c>
      <c r="L170" s="9">
        <f t="shared" si="66"/>
        <v>4785.012575391167</v>
      </c>
      <c r="M170">
        <f t="shared" si="59"/>
        <v>6751.1308323003122</v>
      </c>
      <c r="N170">
        <f t="shared" si="67"/>
        <v>0.99710732210020059</v>
      </c>
      <c r="O170">
        <f t="shared" si="60"/>
        <v>0.76363589380567753</v>
      </c>
      <c r="P170">
        <f t="shared" si="68"/>
        <v>6114.4792204361511</v>
      </c>
      <c r="Q170">
        <f t="shared" si="69"/>
        <v>636.65161186416117</v>
      </c>
      <c r="R170" s="7">
        <f t="shared" si="75"/>
        <v>763384.45322375314</v>
      </c>
      <c r="S170" s="7">
        <f t="shared" si="70"/>
        <v>4466.0117370317557</v>
      </c>
      <c r="T170">
        <f t="shared" si="76"/>
        <v>2217.5588388335891</v>
      </c>
      <c r="U170">
        <f t="shared" si="81"/>
        <v>6180.689412016457</v>
      </c>
      <c r="V170" s="45">
        <f t="shared" si="61"/>
        <v>251.4405819244439</v>
      </c>
      <c r="W170">
        <f t="shared" si="71"/>
        <v>6683.5705758653448</v>
      </c>
      <c r="X170">
        <f t="shared" si="79"/>
        <v>5155.2386713732312</v>
      </c>
      <c r="Y170" s="8">
        <f t="shared" si="62"/>
        <v>357026.97305220785</v>
      </c>
    </row>
    <row r="171" spans="1:25" x14ac:dyDescent="0.25">
      <c r="A171" s="1">
        <v>162</v>
      </c>
      <c r="B171" s="81">
        <f t="shared" si="63"/>
        <v>3.9904965099210044E-3</v>
      </c>
      <c r="C171" s="12">
        <f t="shared" si="72"/>
        <v>761406.698152959</v>
      </c>
      <c r="D171" s="7">
        <f t="shared" si="73"/>
        <v>1977.7550707941491</v>
      </c>
      <c r="E171" s="9">
        <f t="shared" si="80"/>
        <v>4771.1528326484568</v>
      </c>
      <c r="F171" s="9">
        <f t="shared" si="74"/>
        <v>7002.5714142247516</v>
      </c>
      <c r="G171" s="52">
        <f t="shared" si="77"/>
        <v>3.3315114169272424E-4</v>
      </c>
      <c r="H171" s="7">
        <f t="shared" si="78"/>
        <v>6748.9079034426059</v>
      </c>
      <c r="I171" s="11">
        <f t="shared" si="64"/>
        <v>253.66351078214575</v>
      </c>
      <c r="J171" s="7">
        <f t="shared" si="82"/>
        <v>2231.4185815762949</v>
      </c>
      <c r="K171" s="80">
        <f t="shared" si="65"/>
        <v>3.9904965099210044E-3</v>
      </c>
      <c r="L171" s="9">
        <f t="shared" si="66"/>
        <v>4771.1528326484568</v>
      </c>
      <c r="M171">
        <f t="shared" si="59"/>
        <v>6748.9079034426059</v>
      </c>
      <c r="N171">
        <f t="shared" si="67"/>
        <v>0.99708081342063548</v>
      </c>
      <c r="O171">
        <f t="shared" si="60"/>
        <v>0.76140669815295903</v>
      </c>
      <c r="P171">
        <f t="shared" si="68"/>
        <v>6114.1161622415693</v>
      </c>
      <c r="Q171">
        <f t="shared" si="69"/>
        <v>634.79174120103653</v>
      </c>
      <c r="R171" s="7">
        <f t="shared" si="75"/>
        <v>761153.03464217682</v>
      </c>
      <c r="S171" s="7">
        <f t="shared" si="70"/>
        <v>4453.0759771385601</v>
      </c>
      <c r="T171">
        <f t="shared" si="76"/>
        <v>2231.4185815763194</v>
      </c>
      <c r="U171">
        <f t="shared" si="81"/>
        <v>6177.1675371505389</v>
      </c>
      <c r="V171" s="45">
        <f t="shared" si="61"/>
        <v>253.66351078217031</v>
      </c>
      <c r="W171">
        <f t="shared" si="71"/>
        <v>6684.4945587148795</v>
      </c>
      <c r="X171">
        <f t="shared" si="79"/>
        <v>5147.632924330288</v>
      </c>
      <c r="Y171" s="8">
        <f t="shared" si="62"/>
        <v>361489.81021536374</v>
      </c>
    </row>
    <row r="172" spans="1:25" x14ac:dyDescent="0.25">
      <c r="A172" s="1">
        <v>163</v>
      </c>
      <c r="B172" s="81">
        <f t="shared" si="63"/>
        <v>4.0376749338086881E-3</v>
      </c>
      <c r="C172" s="12">
        <f t="shared" si="72"/>
        <v>759163.58161162108</v>
      </c>
      <c r="D172" s="7">
        <f t="shared" si="73"/>
        <v>1989.4530305557901</v>
      </c>
      <c r="E172" s="9">
        <f t="shared" si="80"/>
        <v>4757.2064665136049</v>
      </c>
      <c r="F172" s="9">
        <f t="shared" si="74"/>
        <v>7002.5714142247516</v>
      </c>
      <c r="G172" s="52">
        <f t="shared" si="77"/>
        <v>3.3709719927829473E-4</v>
      </c>
      <c r="H172" s="7">
        <f t="shared" si="78"/>
        <v>6746.659497069395</v>
      </c>
      <c r="I172" s="11">
        <f t="shared" si="64"/>
        <v>255.9119171553566</v>
      </c>
      <c r="J172" s="7">
        <f t="shared" si="82"/>
        <v>2245.3649477111467</v>
      </c>
      <c r="K172" s="80">
        <f t="shared" si="65"/>
        <v>4.0376749338086881E-3</v>
      </c>
      <c r="L172" s="9">
        <f t="shared" si="66"/>
        <v>4757.2064665136049</v>
      </c>
      <c r="M172">
        <f t="shared" si="59"/>
        <v>6746.659497069395</v>
      </c>
      <c r="N172">
        <f t="shared" si="67"/>
        <v>0.99705398370308618</v>
      </c>
      <c r="O172">
        <f t="shared" si="60"/>
        <v>0.75916358161162112</v>
      </c>
      <c r="P172">
        <f t="shared" si="68"/>
        <v>6113.7393122176518</v>
      </c>
      <c r="Q172">
        <f t="shared" si="69"/>
        <v>632.92018485174322</v>
      </c>
      <c r="R172" s="7">
        <f t="shared" si="75"/>
        <v>758907.6696944657</v>
      </c>
      <c r="S172" s="7">
        <f t="shared" si="70"/>
        <v>4440.0593687460314</v>
      </c>
      <c r="T172">
        <f t="shared" si="76"/>
        <v>2245.3649477111176</v>
      </c>
      <c r="U172">
        <f t="shared" si="81"/>
        <v>6173.600482146494</v>
      </c>
      <c r="V172" s="45">
        <f t="shared" si="61"/>
        <v>255.9119171553275</v>
      </c>
      <c r="W172">
        <f t="shared" si="71"/>
        <v>6685.424316457149</v>
      </c>
      <c r="X172">
        <f t="shared" si="79"/>
        <v>5140.0427401520583</v>
      </c>
      <c r="Y172" s="8">
        <f t="shared" si="62"/>
        <v>365994.48647691216</v>
      </c>
    </row>
    <row r="173" spans="1:25" x14ac:dyDescent="0.25">
      <c r="A173" s="1">
        <v>164</v>
      </c>
      <c r="B173" s="81">
        <f t="shared" si="63"/>
        <v>4.0856150393848711E-3</v>
      </c>
      <c r="C173" s="12">
        <f t="shared" si="72"/>
        <v>756906.45741300762</v>
      </c>
      <c r="D173" s="7">
        <f t="shared" si="73"/>
        <v>2001.2122814580362</v>
      </c>
      <c r="E173" s="9">
        <f t="shared" si="80"/>
        <v>4743.1729355904108</v>
      </c>
      <c r="F173" s="9">
        <f t="shared" si="74"/>
        <v>7002.5714142247516</v>
      </c>
      <c r="G173" s="52">
        <f t="shared" si="77"/>
        <v>3.4110714031790167E-4</v>
      </c>
      <c r="H173" s="7">
        <f t="shared" si="78"/>
        <v>6744.385217048447</v>
      </c>
      <c r="I173" s="11">
        <f t="shared" si="64"/>
        <v>258.18619717630463</v>
      </c>
      <c r="J173" s="7">
        <f t="shared" si="82"/>
        <v>2259.3984786343408</v>
      </c>
      <c r="K173" s="80">
        <f t="shared" si="65"/>
        <v>4.0856150393848711E-3</v>
      </c>
      <c r="L173" s="9">
        <f t="shared" si="66"/>
        <v>4743.1729355904108</v>
      </c>
      <c r="M173">
        <f t="shared" si="59"/>
        <v>6744.385217048447</v>
      </c>
      <c r="N173">
        <f t="shared" si="67"/>
        <v>0.99702682761227579</v>
      </c>
      <c r="O173">
        <f t="shared" si="60"/>
        <v>0.75690645741300766</v>
      </c>
      <c r="P173">
        <f t="shared" si="68"/>
        <v>6113.3483485209836</v>
      </c>
      <c r="Q173">
        <f t="shared" si="69"/>
        <v>631.03686852746341</v>
      </c>
      <c r="R173" s="7">
        <f t="shared" si="75"/>
        <v>756648.2712158314</v>
      </c>
      <c r="S173" s="7">
        <f t="shared" si="70"/>
        <v>4426.9614065510505</v>
      </c>
      <c r="T173">
        <f t="shared" si="76"/>
        <v>2259.3984786343062</v>
      </c>
      <c r="U173">
        <f t="shared" si="81"/>
        <v>6169.9874908328165</v>
      </c>
      <c r="V173" s="45">
        <f t="shared" si="61"/>
        <v>258.18619717627007</v>
      </c>
      <c r="W173">
        <f t="shared" si="71"/>
        <v>6686.3598851853567</v>
      </c>
      <c r="X173">
        <f t="shared" si="79"/>
        <v>5132.4681089606338</v>
      </c>
      <c r="Y173" s="8">
        <f t="shared" si="62"/>
        <v>370541.35049602622</v>
      </c>
    </row>
    <row r="174" spans="1:25" x14ac:dyDescent="0.25">
      <c r="A174" s="1">
        <v>165</v>
      </c>
      <c r="B174" s="81">
        <f t="shared" si="63"/>
        <v>4.1343331296195274E-3</v>
      </c>
      <c r="C174" s="12">
        <f t="shared" si="72"/>
        <v>754635.2382518365</v>
      </c>
      <c r="D174" s="7">
        <f t="shared" si="73"/>
        <v>2013.0329639949132</v>
      </c>
      <c r="E174" s="9">
        <f t="shared" si="80"/>
        <v>4729.0516950989459</v>
      </c>
      <c r="F174" s="9">
        <f t="shared" si="74"/>
        <v>7002.5714142247516</v>
      </c>
      <c r="G174" s="52">
        <f t="shared" si="77"/>
        <v>3.451823370113589E-4</v>
      </c>
      <c r="H174" s="7">
        <f t="shared" si="78"/>
        <v>6742.084659093859</v>
      </c>
      <c r="I174" s="11">
        <f t="shared" si="64"/>
        <v>260.48675513089256</v>
      </c>
      <c r="J174" s="7">
        <f t="shared" si="82"/>
        <v>2273.5197191258058</v>
      </c>
      <c r="K174" s="80">
        <f t="shared" si="65"/>
        <v>4.1343331296195274E-3</v>
      </c>
      <c r="L174" s="9">
        <f t="shared" si="66"/>
        <v>4729.0516950989459</v>
      </c>
      <c r="M174">
        <f t="shared" si="59"/>
        <v>6742.084659093859</v>
      </c>
      <c r="N174">
        <f t="shared" si="67"/>
        <v>0.99699933969524612</v>
      </c>
      <c r="O174">
        <f t="shared" si="60"/>
        <v>0.75463523825183654</v>
      </c>
      <c r="P174">
        <f t="shared" si="68"/>
        <v>6112.9429416487046</v>
      </c>
      <c r="Q174">
        <f t="shared" si="69"/>
        <v>629.14171744515443</v>
      </c>
      <c r="R174" s="7">
        <f t="shared" si="75"/>
        <v>754374.75149670558</v>
      </c>
      <c r="S174" s="7">
        <f t="shared" si="70"/>
        <v>4413.7815820923497</v>
      </c>
      <c r="T174">
        <f t="shared" si="76"/>
        <v>2273.5197191258194</v>
      </c>
      <c r="U174">
        <f t="shared" si="81"/>
        <v>6166.3277909563567</v>
      </c>
      <c r="V174" s="45">
        <f t="shared" si="61"/>
        <v>260.4867551309062</v>
      </c>
      <c r="W174">
        <f t="shared" si="71"/>
        <v>6687.3013012181691</v>
      </c>
      <c r="X174">
        <f t="shared" si="79"/>
        <v>5124.9090209644128</v>
      </c>
      <c r="Y174" s="8">
        <f t="shared" si="62"/>
        <v>375130.7536557602</v>
      </c>
    </row>
    <row r="175" spans="1:25" x14ac:dyDescent="0.25">
      <c r="A175" s="1">
        <v>166</v>
      </c>
      <c r="B175" s="81">
        <f t="shared" si="63"/>
        <v>4.1838459463725552E-3</v>
      </c>
      <c r="C175" s="12">
        <f t="shared" si="72"/>
        <v>752349.83628300508</v>
      </c>
      <c r="D175" s="7">
        <f t="shared" si="73"/>
        <v>2024.9152137004958</v>
      </c>
      <c r="E175" s="9">
        <f t="shared" si="80"/>
        <v>4714.8421968544098</v>
      </c>
      <c r="F175" s="9">
        <f t="shared" si="74"/>
        <v>7002.5714142247516</v>
      </c>
      <c r="G175" s="52">
        <f t="shared" si="77"/>
        <v>3.4932419865774448E-4</v>
      </c>
      <c r="H175" s="7">
        <f t="shared" si="78"/>
        <v>6739.7574105549056</v>
      </c>
      <c r="I175" s="11">
        <f t="shared" si="64"/>
        <v>262.81400366984599</v>
      </c>
      <c r="J175" s="7">
        <f t="shared" si="82"/>
        <v>2287.7292173703418</v>
      </c>
      <c r="K175" s="80">
        <f t="shared" si="65"/>
        <v>4.1838459463725552E-3</v>
      </c>
      <c r="L175" s="9">
        <f t="shared" si="66"/>
        <v>4714.8421968544098</v>
      </c>
      <c r="M175">
        <f t="shared" si="59"/>
        <v>6739.7574105549056</v>
      </c>
      <c r="N175">
        <f t="shared" si="67"/>
        <v>0.99697151437809117</v>
      </c>
      <c r="O175">
        <f t="shared" si="60"/>
        <v>0.75234983628300511</v>
      </c>
      <c r="P175">
        <f t="shared" si="68"/>
        <v>6112.5227542312768</v>
      </c>
      <c r="Q175">
        <f t="shared" si="69"/>
        <v>627.23465632362877</v>
      </c>
      <c r="R175" s="7">
        <f t="shared" si="75"/>
        <v>752087.02227933519</v>
      </c>
      <c r="S175" s="7">
        <f t="shared" si="70"/>
        <v>4400.5193837307825</v>
      </c>
      <c r="T175">
        <f t="shared" si="76"/>
        <v>2287.72921737039</v>
      </c>
      <c r="U175">
        <f t="shared" si="81"/>
        <v>6162.620593761384</v>
      </c>
      <c r="V175" s="45">
        <f t="shared" si="61"/>
        <v>262.81400366989419</v>
      </c>
      <c r="W175">
        <f t="shared" si="71"/>
        <v>6688.2486011011724</v>
      </c>
      <c r="X175">
        <f t="shared" si="79"/>
        <v>5117.3654664583282</v>
      </c>
      <c r="Y175" s="8">
        <f t="shared" si="62"/>
        <v>379763.05008348473</v>
      </c>
    </row>
    <row r="176" spans="1:25" x14ac:dyDescent="0.25">
      <c r="A176" s="1">
        <v>167</v>
      </c>
      <c r="B176" s="81">
        <f t="shared" si="63"/>
        <v>4.2341706846521499E-3</v>
      </c>
      <c r="C176" s="12">
        <f t="shared" si="72"/>
        <v>750050.16311838268</v>
      </c>
      <c r="D176" s="7">
        <f t="shared" si="73"/>
        <v>2036.8591609524701</v>
      </c>
      <c r="E176" s="9">
        <f t="shared" si="80"/>
        <v>4700.5438892458451</v>
      </c>
      <c r="F176" s="9">
        <f t="shared" si="74"/>
        <v>7002.5714142247516</v>
      </c>
      <c r="G176" s="52">
        <f t="shared" si="77"/>
        <v>3.5353417286649409E-4</v>
      </c>
      <c r="H176" s="7">
        <f t="shared" si="78"/>
        <v>6737.4030501983152</v>
      </c>
      <c r="I176" s="11">
        <f t="shared" si="64"/>
        <v>265.16836402643639</v>
      </c>
      <c r="J176" s="7">
        <f t="shared" si="82"/>
        <v>2302.0275249789065</v>
      </c>
      <c r="K176" s="80">
        <f t="shared" si="65"/>
        <v>4.2341706846521499E-3</v>
      </c>
      <c r="L176" s="9">
        <f t="shared" si="66"/>
        <v>4700.5438892458451</v>
      </c>
      <c r="M176">
        <f t="shared" si="59"/>
        <v>6737.4030501983152</v>
      </c>
      <c r="N176">
        <f t="shared" si="67"/>
        <v>0.99694334596258571</v>
      </c>
      <c r="O176">
        <f t="shared" si="60"/>
        <v>0.75005016311838268</v>
      </c>
      <c r="P176">
        <f t="shared" si="68"/>
        <v>6112.0874408187483</v>
      </c>
      <c r="Q176">
        <f t="shared" si="69"/>
        <v>625.31560937956692</v>
      </c>
      <c r="R176" s="7">
        <f t="shared" si="75"/>
        <v>749784.99475435633</v>
      </c>
      <c r="S176" s="7">
        <f t="shared" si="70"/>
        <v>4387.1742966294551</v>
      </c>
      <c r="T176">
        <f t="shared" si="76"/>
        <v>2302.0275249788538</v>
      </c>
      <c r="U176">
        <f t="shared" si="81"/>
        <v>6158.8650935555415</v>
      </c>
      <c r="V176" s="45">
        <f t="shared" si="61"/>
        <v>265.16836402638364</v>
      </c>
      <c r="W176">
        <f t="shared" si="71"/>
        <v>6689.2018216083088</v>
      </c>
      <c r="X176">
        <f t="shared" si="79"/>
        <v>5109.8374358240499</v>
      </c>
      <c r="Y176" s="8">
        <f t="shared" si="62"/>
        <v>384438.59667146858</v>
      </c>
    </row>
    <row r="177" spans="1:25" x14ac:dyDescent="0.25">
      <c r="A177" s="1">
        <v>168</v>
      </c>
      <c r="B177" s="81">
        <f t="shared" si="63"/>
        <v>4.2853250074101901E-3</v>
      </c>
      <c r="C177" s="12">
        <f t="shared" si="72"/>
        <v>747736.12982358737</v>
      </c>
      <c r="D177" s="7">
        <f t="shared" si="73"/>
        <v>2048.8649307689702</v>
      </c>
      <c r="E177" s="9">
        <f t="shared" si="80"/>
        <v>4686.1562172147269</v>
      </c>
      <c r="F177" s="9">
        <f t="shared" si="74"/>
        <v>7002.5714142247516</v>
      </c>
      <c r="G177" s="52">
        <f t="shared" si="77"/>
        <v>3.5781374681490561E-4</v>
      </c>
      <c r="H177" s="7">
        <f t="shared" si="78"/>
        <v>6735.0211479836971</v>
      </c>
      <c r="I177" s="11">
        <f t="shared" si="64"/>
        <v>267.55026624105449</v>
      </c>
      <c r="J177" s="7">
        <f t="shared" si="82"/>
        <v>2316.4151970100247</v>
      </c>
      <c r="K177" s="80">
        <f t="shared" si="65"/>
        <v>4.2853250074101901E-3</v>
      </c>
      <c r="L177" s="9">
        <f t="shared" si="66"/>
        <v>4686.1562172147269</v>
      </c>
      <c r="M177">
        <f t="shared" si="59"/>
        <v>6735.0211479836971</v>
      </c>
      <c r="N177">
        <f t="shared" si="67"/>
        <v>0.99691482862269565</v>
      </c>
      <c r="O177">
        <f t="shared" si="60"/>
        <v>0.74773612982358739</v>
      </c>
      <c r="P177">
        <f t="shared" si="68"/>
        <v>6111.6366476602097</v>
      </c>
      <c r="Q177">
        <f t="shared" si="69"/>
        <v>623.38450032348737</v>
      </c>
      <c r="R177" s="7">
        <f t="shared" si="75"/>
        <v>747468.5795573463</v>
      </c>
      <c r="S177" s="7">
        <f t="shared" si="70"/>
        <v>4373.7458027337452</v>
      </c>
      <c r="T177">
        <f t="shared" si="76"/>
        <v>2316.4151970100356</v>
      </c>
      <c r="U177">
        <f t="shared" si="81"/>
        <v>6155.06046726165</v>
      </c>
      <c r="V177" s="45">
        <f t="shared" si="61"/>
        <v>267.5502662410654</v>
      </c>
      <c r="W177">
        <f t="shared" si="71"/>
        <v>6690.1609997437808</v>
      </c>
      <c r="X177">
        <f t="shared" si="79"/>
        <v>5102.3249195305316</v>
      </c>
      <c r="Y177" s="8">
        <f t="shared" si="62"/>
        <v>389157.75309768599</v>
      </c>
    </row>
    <row r="178" spans="1:25" x14ac:dyDescent="0.25">
      <c r="A178" s="1">
        <v>169</v>
      </c>
      <c r="B178" s="81">
        <f t="shared" si="63"/>
        <v>4.337327060916718E-3</v>
      </c>
      <c r="C178" s="12">
        <f t="shared" si="72"/>
        <v>745407.64691474789</v>
      </c>
      <c r="D178" s="7">
        <f t="shared" si="73"/>
        <v>2060.9326425984455</v>
      </c>
      <c r="E178" s="9">
        <f t="shared" si="80"/>
        <v>4671.678622233414</v>
      </c>
      <c r="F178" s="9">
        <f t="shared" si="74"/>
        <v>7002.5714142247516</v>
      </c>
      <c r="G178" s="52">
        <f t="shared" si="77"/>
        <v>3.6216444855410428E-4</v>
      </c>
      <c r="H178" s="7">
        <f t="shared" si="78"/>
        <v>6732.6112648318594</v>
      </c>
      <c r="I178" s="11">
        <f t="shared" si="64"/>
        <v>269.96014939289216</v>
      </c>
      <c r="J178" s="7">
        <f t="shared" si="82"/>
        <v>2330.8927919913376</v>
      </c>
      <c r="K178" s="80">
        <f t="shared" si="65"/>
        <v>4.337327060916718E-3</v>
      </c>
      <c r="L178" s="9">
        <f t="shared" si="66"/>
        <v>4671.678622233414</v>
      </c>
      <c r="M178">
        <f t="shared" si="59"/>
        <v>6732.6112648318594</v>
      </c>
      <c r="N178">
        <f t="shared" si="67"/>
        <v>0.99688595640097155</v>
      </c>
      <c r="O178">
        <f t="shared" si="60"/>
        <v>0.74540764691474792</v>
      </c>
      <c r="P178">
        <f t="shared" si="68"/>
        <v>6111.1700124762101</v>
      </c>
      <c r="Q178">
        <f t="shared" si="69"/>
        <v>621.44125235564934</v>
      </c>
      <c r="R178" s="7">
        <f t="shared" si="75"/>
        <v>745137.68676535494</v>
      </c>
      <c r="S178" s="7">
        <f t="shared" si="70"/>
        <v>4360.2333807511868</v>
      </c>
      <c r="T178">
        <f t="shared" si="76"/>
        <v>2330.8927919913549</v>
      </c>
      <c r="U178">
        <f t="shared" si="81"/>
        <v>6151.2058739567228</v>
      </c>
      <c r="V178" s="45">
        <f t="shared" si="61"/>
        <v>269.96014939290944</v>
      </c>
      <c r="W178">
        <f t="shared" si="71"/>
        <v>6691.1261727425417</v>
      </c>
      <c r="X178">
        <f t="shared" si="79"/>
        <v>5094.8279081334895</v>
      </c>
      <c r="Y178" s="8">
        <f t="shared" si="62"/>
        <v>393920.88184653898</v>
      </c>
    </row>
    <row r="179" spans="1:25" x14ac:dyDescent="0.25">
      <c r="A179" s="1">
        <v>170</v>
      </c>
      <c r="B179" s="81">
        <f t="shared" si="63"/>
        <v>4.3901954907070717E-3</v>
      </c>
      <c r="C179" s="12">
        <f t="shared" si="72"/>
        <v>743064.6243552526</v>
      </c>
      <c r="D179" s="7">
        <f t="shared" si="73"/>
        <v>2073.0624101023359</v>
      </c>
      <c r="E179" s="9">
        <f t="shared" si="80"/>
        <v>4657.110542283468</v>
      </c>
      <c r="F179" s="9">
        <f t="shared" si="74"/>
        <v>7002.5714142247516</v>
      </c>
      <c r="G179" s="52">
        <f t="shared" si="77"/>
        <v>3.6658784836554999E-4</v>
      </c>
      <c r="H179" s="7">
        <f t="shared" si="78"/>
        <v>6730.1729523858039</v>
      </c>
      <c r="I179" s="11">
        <f t="shared" si="64"/>
        <v>272.3984618389477</v>
      </c>
      <c r="J179" s="7">
        <f t="shared" si="82"/>
        <v>2345.4608719412836</v>
      </c>
      <c r="K179" s="80">
        <f t="shared" si="65"/>
        <v>4.3901954907070717E-3</v>
      </c>
      <c r="L179" s="9">
        <f t="shared" si="66"/>
        <v>4657.110542283468</v>
      </c>
      <c r="M179">
        <f t="shared" si="59"/>
        <v>6730.1729523858039</v>
      </c>
      <c r="N179">
        <f t="shared" si="67"/>
        <v>0.9968567232048221</v>
      </c>
      <c r="O179">
        <f t="shared" si="60"/>
        <v>0.74306462435525256</v>
      </c>
      <c r="P179">
        <f t="shared" si="68"/>
        <v>6110.6871642238875</v>
      </c>
      <c r="Q179">
        <f t="shared" si="69"/>
        <v>619.48578816191639</v>
      </c>
      <c r="R179" s="7">
        <f t="shared" si="75"/>
        <v>742792.22589341365</v>
      </c>
      <c r="S179" s="7">
        <f t="shared" si="70"/>
        <v>4346.6365061312372</v>
      </c>
      <c r="T179">
        <f t="shared" si="76"/>
        <v>2345.4608719412936</v>
      </c>
      <c r="U179">
        <f t="shared" si="81"/>
        <v>6147.3004543946154</v>
      </c>
      <c r="V179" s="45">
        <f t="shared" si="61"/>
        <v>272.3984618389577</v>
      </c>
      <c r="W179">
        <f t="shared" si="71"/>
        <v>6692.0973780725308</v>
      </c>
      <c r="X179">
        <f t="shared" si="79"/>
        <v>5087.3463922761848</v>
      </c>
      <c r="Y179" s="8">
        <f t="shared" si="62"/>
        <v>398728.34823001991</v>
      </c>
    </row>
    <row r="180" spans="1:25" x14ac:dyDescent="0.25">
      <c r="A180" s="1">
        <v>171</v>
      </c>
      <c r="B180" s="81">
        <f t="shared" si="63"/>
        <v>4.4439494581610672E-3</v>
      </c>
      <c r="C180" s="12">
        <f t="shared" si="72"/>
        <v>740706.97155248339</v>
      </c>
      <c r="D180" s="7">
        <f t="shared" si="73"/>
        <v>2085.2543409302252</v>
      </c>
      <c r="E180" s="9">
        <f t="shared" si="80"/>
        <v>4642.4514118338348</v>
      </c>
      <c r="F180" s="9">
        <f t="shared" si="74"/>
        <v>7002.5714142247516</v>
      </c>
      <c r="G180" s="52">
        <f t="shared" si="77"/>
        <v>3.7108556017042399E-4</v>
      </c>
      <c r="H180" s="7">
        <f t="shared" si="78"/>
        <v>6727.70575276406</v>
      </c>
      <c r="I180" s="11">
        <f t="shared" si="64"/>
        <v>274.86566146069163</v>
      </c>
      <c r="J180" s="7">
        <f t="shared" si="82"/>
        <v>2360.1200023909169</v>
      </c>
      <c r="K180" s="80">
        <f t="shared" si="65"/>
        <v>4.4439494581610672E-3</v>
      </c>
      <c r="L180" s="9">
        <f t="shared" si="66"/>
        <v>4642.4514118338348</v>
      </c>
      <c r="M180">
        <f t="shared" si="59"/>
        <v>6727.70575276406</v>
      </c>
      <c r="N180">
        <f t="shared" si="67"/>
        <v>0.99682712280265673</v>
      </c>
      <c r="O180">
        <f t="shared" si="60"/>
        <v>0.74070697155248344</v>
      </c>
      <c r="P180">
        <f t="shared" si="68"/>
        <v>6110.1877228545109</v>
      </c>
      <c r="Q180">
        <f t="shared" si="69"/>
        <v>617.51802990954911</v>
      </c>
      <c r="R180" s="7">
        <f t="shared" si="75"/>
        <v>740432.10589102271</v>
      </c>
      <c r="S180" s="7">
        <f t="shared" si="70"/>
        <v>4332.9546510449136</v>
      </c>
      <c r="T180">
        <f t="shared" si="76"/>
        <v>2360.1200023909332</v>
      </c>
      <c r="U180">
        <f t="shared" si="81"/>
        <v>6143.3433305144308</v>
      </c>
      <c r="V180" s="45">
        <f t="shared" si="61"/>
        <v>274.865661460708</v>
      </c>
      <c r="W180">
        <f t="shared" si="71"/>
        <v>6693.0746534358468</v>
      </c>
      <c r="X180">
        <f t="shared" si="79"/>
        <v>5079.8803626894087</v>
      </c>
      <c r="Y180" s="8">
        <f t="shared" si="62"/>
        <v>403580.52040884958</v>
      </c>
    </row>
    <row r="181" spans="1:25" x14ac:dyDescent="0.25">
      <c r="A181" s="1">
        <v>172</v>
      </c>
      <c r="B181" s="81">
        <f t="shared" si="63"/>
        <v>4.4986086577232243E-3</v>
      </c>
      <c r="C181" s="12">
        <f t="shared" si="72"/>
        <v>738334.59735453548</v>
      </c>
      <c r="D181" s="7">
        <f t="shared" si="73"/>
        <v>2097.508536487243</v>
      </c>
      <c r="E181" s="9">
        <f t="shared" si="80"/>
        <v>4627.7006618188916</v>
      </c>
      <c r="F181" s="9">
        <f t="shared" si="74"/>
        <v>7002.5714142247516</v>
      </c>
      <c r="G181" s="52">
        <f t="shared" si="77"/>
        <v>3.7565924299417939E-4</v>
      </c>
      <c r="H181" s="7">
        <f t="shared" si="78"/>
        <v>6725.2091983061346</v>
      </c>
      <c r="I181" s="11">
        <f t="shared" si="64"/>
        <v>277.36221591861704</v>
      </c>
      <c r="J181" s="7">
        <f t="shared" si="82"/>
        <v>2374.87075240586</v>
      </c>
      <c r="K181" s="80">
        <f t="shared" si="65"/>
        <v>4.4986086577232243E-3</v>
      </c>
      <c r="L181" s="9">
        <f t="shared" si="66"/>
        <v>4627.7006618188916</v>
      </c>
      <c r="M181">
        <f t="shared" si="59"/>
        <v>6725.2091983061346</v>
      </c>
      <c r="N181">
        <f t="shared" si="67"/>
        <v>0.99679714881989634</v>
      </c>
      <c r="O181">
        <f t="shared" si="60"/>
        <v>0.73833459735453544</v>
      </c>
      <c r="P181">
        <f t="shared" si="68"/>
        <v>6109.671299063195</v>
      </c>
      <c r="Q181">
        <f t="shared" si="69"/>
        <v>615.5378992429396</v>
      </c>
      <c r="R181" s="7">
        <f t="shared" si="75"/>
        <v>738057.23513861687</v>
      </c>
      <c r="S181" s="7">
        <f t="shared" si="70"/>
        <v>4319.1872843642996</v>
      </c>
      <c r="T181">
        <f t="shared" si="76"/>
        <v>2374.8707524058409</v>
      </c>
      <c r="U181">
        <f t="shared" si="81"/>
        <v>6139.3336049329446</v>
      </c>
      <c r="V181" s="45">
        <f t="shared" si="61"/>
        <v>277.36221591859794</v>
      </c>
      <c r="W181">
        <f t="shared" si="71"/>
        <v>6694.0580367701405</v>
      </c>
      <c r="X181">
        <f t="shared" si="79"/>
        <v>5072.4298101916211</v>
      </c>
      <c r="Y181" s="8">
        <f t="shared" si="62"/>
        <v>408477.76941380464</v>
      </c>
    </row>
    <row r="182" spans="1:25" x14ac:dyDescent="0.25">
      <c r="A182" s="1">
        <v>173</v>
      </c>
      <c r="B182" s="81">
        <f t="shared" si="63"/>
        <v>4.55419333479401E-3</v>
      </c>
      <c r="C182" s="12">
        <f t="shared" si="72"/>
        <v>735947.41004692356</v>
      </c>
      <c r="D182" s="7">
        <f t="shared" si="73"/>
        <v>2109.8250916933657</v>
      </c>
      <c r="E182" s="9">
        <f t="shared" si="80"/>
        <v>4612.8577196163551</v>
      </c>
      <c r="F182" s="9">
        <f t="shared" si="74"/>
        <v>7002.5714142247516</v>
      </c>
      <c r="G182" s="52">
        <f t="shared" si="77"/>
        <v>3.8031060248881814E-4</v>
      </c>
      <c r="H182" s="7">
        <f t="shared" si="78"/>
        <v>6722.6828113097208</v>
      </c>
      <c r="I182" s="11">
        <f t="shared" si="64"/>
        <v>279.88860291503079</v>
      </c>
      <c r="J182" s="7">
        <f t="shared" si="82"/>
        <v>2389.7136946083965</v>
      </c>
      <c r="K182" s="80">
        <f t="shared" si="65"/>
        <v>4.55419333479401E-3</v>
      </c>
      <c r="L182" s="9">
        <f t="shared" si="66"/>
        <v>4612.8577196163551</v>
      </c>
      <c r="M182">
        <f t="shared" si="59"/>
        <v>6722.6828113097208</v>
      </c>
      <c r="N182">
        <f t="shared" si="67"/>
        <v>0.9967667947348462</v>
      </c>
      <c r="O182">
        <f t="shared" si="60"/>
        <v>0.73594741004692354</v>
      </c>
      <c r="P182">
        <f t="shared" si="68"/>
        <v>6109.1374940304331</v>
      </c>
      <c r="Q182">
        <f t="shared" si="69"/>
        <v>613.5453172792877</v>
      </c>
      <c r="R182" s="7">
        <f t="shared" si="75"/>
        <v>735667.52144400845</v>
      </c>
      <c r="S182" s="7">
        <f t="shared" si="70"/>
        <v>4305.3338716419321</v>
      </c>
      <c r="T182">
        <f t="shared" si="76"/>
        <v>2389.7136946084211</v>
      </c>
      <c r="U182">
        <f t="shared" si="81"/>
        <v>6135.2703604202425</v>
      </c>
      <c r="V182" s="45">
        <f t="shared" si="61"/>
        <v>279.88860291505534</v>
      </c>
      <c r="W182">
        <f t="shared" si="71"/>
        <v>6695.0475662503532</v>
      </c>
      <c r="X182">
        <f t="shared" si="79"/>
        <v>5064.9947256893474</v>
      </c>
      <c r="Y182" s="8">
        <f t="shared" si="62"/>
        <v>413420.46916725684</v>
      </c>
    </row>
    <row r="183" spans="1:25" x14ac:dyDescent="0.25">
      <c r="A183" s="1">
        <v>174</v>
      </c>
      <c r="B183" s="81">
        <f t="shared" si="63"/>
        <v>4.6107243043375101E-3</v>
      </c>
      <c r="C183" s="12">
        <f t="shared" si="72"/>
        <v>733545.31734927406</v>
      </c>
      <c r="D183" s="7">
        <f t="shared" si="73"/>
        <v>2122.2040947343603</v>
      </c>
      <c r="E183" s="9">
        <f t="shared" si="80"/>
        <v>4597.9220090250528</v>
      </c>
      <c r="F183" s="9">
        <f t="shared" si="74"/>
        <v>7002.5714142247516</v>
      </c>
      <c r="G183" s="52">
        <f t="shared" si="77"/>
        <v>3.8504139251543132E-4</v>
      </c>
      <c r="H183" s="7">
        <f t="shared" si="78"/>
        <v>6720.1261037594131</v>
      </c>
      <c r="I183" s="11">
        <f t="shared" si="64"/>
        <v>282.44531046533848</v>
      </c>
      <c r="J183" s="7">
        <f t="shared" si="82"/>
        <v>2404.6494051996988</v>
      </c>
      <c r="K183" s="80">
        <f t="shared" si="65"/>
        <v>4.6107243043375101E-3</v>
      </c>
      <c r="L183" s="9">
        <f t="shared" si="66"/>
        <v>4597.9220090250528</v>
      </c>
      <c r="M183">
        <f t="shared" si="59"/>
        <v>6720.1261037594131</v>
      </c>
      <c r="N183">
        <f t="shared" si="67"/>
        <v>0.99673605387442521</v>
      </c>
      <c r="O183">
        <f t="shared" si="60"/>
        <v>0.73354531734927408</v>
      </c>
      <c r="P183">
        <f t="shared" si="68"/>
        <v>6108.5858991551959</v>
      </c>
      <c r="Q183">
        <f t="shared" si="69"/>
        <v>611.54020460421725</v>
      </c>
      <c r="R183" s="7">
        <f t="shared" si="75"/>
        <v>733262.87203880877</v>
      </c>
      <c r="S183" s="7">
        <f t="shared" si="70"/>
        <v>4291.3938750900497</v>
      </c>
      <c r="T183">
        <f t="shared" si="76"/>
        <v>2404.6494051996851</v>
      </c>
      <c r="U183">
        <f t="shared" si="81"/>
        <v>6131.1526593590852</v>
      </c>
      <c r="V183" s="45">
        <f t="shared" si="61"/>
        <v>282.44531046532484</v>
      </c>
      <c r="W183">
        <f t="shared" si="71"/>
        <v>6696.0432802897349</v>
      </c>
      <c r="X183">
        <f t="shared" si="79"/>
        <v>5057.5751001770241</v>
      </c>
      <c r="Y183" s="8">
        <f t="shared" si="62"/>
        <v>418408.99650474521</v>
      </c>
    </row>
    <row r="184" spans="1:25" x14ac:dyDescent="0.25">
      <c r="A184" s="1">
        <v>175</v>
      </c>
      <c r="B184" s="81">
        <f t="shared" si="63"/>
        <v>4.6682229702075251E-3</v>
      </c>
      <c r="C184" s="12">
        <f t="shared" si="72"/>
        <v>731128.22641200479</v>
      </c>
      <c r="D184" s="7">
        <f t="shared" si="73"/>
        <v>2134.6456268039865</v>
      </c>
      <c r="E184" s="9">
        <f t="shared" si="80"/>
        <v>4582.8929502425544</v>
      </c>
      <c r="F184" s="9">
        <f t="shared" si="74"/>
        <v>7002.5714142247516</v>
      </c>
      <c r="G184" s="52">
        <f t="shared" si="77"/>
        <v>3.8985341678983302E-4</v>
      </c>
      <c r="H184" s="7">
        <f t="shared" si="78"/>
        <v>6717.5385770465409</v>
      </c>
      <c r="I184" s="11">
        <f t="shared" si="64"/>
        <v>285.03283717821068</v>
      </c>
      <c r="J184" s="7">
        <f t="shared" si="82"/>
        <v>2419.6784639821972</v>
      </c>
      <c r="K184" s="80">
        <f t="shared" si="65"/>
        <v>4.6682229702075251E-3</v>
      </c>
      <c r="L184" s="9">
        <f t="shared" si="66"/>
        <v>4582.8929502425544</v>
      </c>
      <c r="M184">
        <f t="shared" si="59"/>
        <v>6717.5385770465409</v>
      </c>
      <c r="N184">
        <f t="shared" si="67"/>
        <v>0.99670491940974604</v>
      </c>
      <c r="O184">
        <f t="shared" si="60"/>
        <v>0.73112822641200481</v>
      </c>
      <c r="P184">
        <f t="shared" si="68"/>
        <v>6108.0160957792214</v>
      </c>
      <c r="Q184">
        <f t="shared" si="69"/>
        <v>609.52248126731956</v>
      </c>
      <c r="R184" s="7">
        <f t="shared" si="75"/>
        <v>730843.19357482658</v>
      </c>
      <c r="S184" s="7">
        <f t="shared" si="70"/>
        <v>4277.3667535597178</v>
      </c>
      <c r="T184">
        <f t="shared" si="76"/>
        <v>2419.6784639821853</v>
      </c>
      <c r="U184">
        <f t="shared" si="81"/>
        <v>6126.9795431855055</v>
      </c>
      <c r="V184" s="45">
        <f t="shared" si="61"/>
        <v>285.03283717819886</v>
      </c>
      <c r="W184">
        <f t="shared" si="71"/>
        <v>6697.0452175419032</v>
      </c>
      <c r="X184">
        <f t="shared" si="79"/>
        <v>5050.1709247376239</v>
      </c>
      <c r="Y184" s="8">
        <f t="shared" si="62"/>
        <v>423443.73119688244</v>
      </c>
    </row>
    <row r="185" spans="1:25" x14ac:dyDescent="0.25">
      <c r="A185" s="1">
        <v>176</v>
      </c>
      <c r="B185" s="81">
        <f t="shared" si="63"/>
        <v>4.7267113452513776E-3</v>
      </c>
      <c r="C185" s="12">
        <f t="shared" si="72"/>
        <v>728696.04381298937</v>
      </c>
      <c r="D185" s="7">
        <f t="shared" si="73"/>
        <v>2147.1497618371968</v>
      </c>
      <c r="E185" s="9">
        <f t="shared" si="80"/>
        <v>4567.7699598426661</v>
      </c>
      <c r="F185" s="9">
        <f t="shared" si="74"/>
        <v>7002.5714142247516</v>
      </c>
      <c r="G185" s="52">
        <f t="shared" si="77"/>
        <v>3.9474853059406868E-4</v>
      </c>
      <c r="H185" s="7">
        <f t="shared" si="78"/>
        <v>6714.919721679863</v>
      </c>
      <c r="I185" s="11">
        <f t="shared" si="64"/>
        <v>287.65169254488865</v>
      </c>
      <c r="J185" s="7">
        <f t="shared" si="82"/>
        <v>2434.8014543820855</v>
      </c>
      <c r="K185" s="80">
        <f t="shared" si="65"/>
        <v>4.7267113452513776E-3</v>
      </c>
      <c r="L185" s="9">
        <f t="shared" si="66"/>
        <v>4567.7699598426661</v>
      </c>
      <c r="M185">
        <f t="shared" si="59"/>
        <v>6714.919721679863</v>
      </c>
      <c r="N185">
        <f t="shared" si="67"/>
        <v>0.99667338435153663</v>
      </c>
      <c r="O185">
        <f t="shared" si="60"/>
        <v>0.72869604381298936</v>
      </c>
      <c r="P185">
        <f t="shared" si="68"/>
        <v>6107.4276549022234</v>
      </c>
      <c r="Q185">
        <f t="shared" si="69"/>
        <v>607.49206677763959</v>
      </c>
      <c r="R185" s="7">
        <f t="shared" si="75"/>
        <v>728408.39212044445</v>
      </c>
      <c r="S185" s="7">
        <f t="shared" si="70"/>
        <v>4263.251962519822</v>
      </c>
      <c r="T185">
        <f t="shared" si="76"/>
        <v>2434.8014543821337</v>
      </c>
      <c r="U185">
        <f t="shared" si="81"/>
        <v>6122.7500318120819</v>
      </c>
      <c r="V185" s="45">
        <f t="shared" si="61"/>
        <v>287.65169254493685</v>
      </c>
      <c r="W185">
        <f t="shared" si="71"/>
        <v>6698.0534169019556</v>
      </c>
      <c r="X185">
        <f t="shared" si="79"/>
        <v>5042.7821905425635</v>
      </c>
      <c r="Y185" s="8">
        <f t="shared" si="62"/>
        <v>428525.05597125553</v>
      </c>
    </row>
    <row r="186" spans="1:25" x14ac:dyDescent="0.25">
      <c r="A186" s="1">
        <v>177</v>
      </c>
      <c r="B186" s="81">
        <f t="shared" si="63"/>
        <v>4.7862120722312884E-3</v>
      </c>
      <c r="C186" s="12">
        <f t="shared" si="72"/>
        <v>726248.67555421055</v>
      </c>
      <c r="D186" s="7">
        <f t="shared" si="73"/>
        <v>2159.716566233893</v>
      </c>
      <c r="E186" s="9">
        <f t="shared" si="80"/>
        <v>4552.552450752778</v>
      </c>
      <c r="F186" s="9">
        <f t="shared" si="74"/>
        <v>7002.5714142247516</v>
      </c>
      <c r="G186" s="52">
        <f t="shared" si="77"/>
        <v>3.9972864255696826E-4</v>
      </c>
      <c r="H186" s="7">
        <f t="shared" si="78"/>
        <v>6712.269016986671</v>
      </c>
      <c r="I186" s="11">
        <f t="shared" si="64"/>
        <v>290.30239723808063</v>
      </c>
      <c r="J186" s="7">
        <f t="shared" si="82"/>
        <v>2450.0189634719736</v>
      </c>
      <c r="K186" s="80">
        <f t="shared" si="65"/>
        <v>4.7862120722312884E-3</v>
      </c>
      <c r="L186" s="9">
        <f t="shared" si="66"/>
        <v>4552.552450752778</v>
      </c>
      <c r="M186">
        <f t="shared" si="59"/>
        <v>6712.269016986671</v>
      </c>
      <c r="N186">
        <f t="shared" si="67"/>
        <v>0.99664144154540391</v>
      </c>
      <c r="O186">
        <f t="shared" si="60"/>
        <v>0.72624867555421058</v>
      </c>
      <c r="P186">
        <f t="shared" si="68"/>
        <v>6106.8201368875852</v>
      </c>
      <c r="Q186">
        <f t="shared" si="69"/>
        <v>605.44888009908573</v>
      </c>
      <c r="R186" s="7">
        <f t="shared" si="75"/>
        <v>725958.37315697246</v>
      </c>
      <c r="S186" s="7">
        <f t="shared" si="70"/>
        <v>4249.0489540359258</v>
      </c>
      <c r="T186">
        <f t="shared" si="76"/>
        <v>2450.0189634719864</v>
      </c>
      <c r="U186">
        <f t="shared" si="81"/>
        <v>6118.4631230317254</v>
      </c>
      <c r="V186" s="45">
        <f t="shared" si="61"/>
        <v>290.30239723809336</v>
      </c>
      <c r="W186">
        <f t="shared" si="71"/>
        <v>6699.0679175079122</v>
      </c>
      <c r="X186">
        <f t="shared" si="79"/>
        <v>5035.4088888518518</v>
      </c>
      <c r="Y186" s="8">
        <f t="shared" si="62"/>
        <v>433653.35653454158</v>
      </c>
    </row>
    <row r="187" spans="1:25" x14ac:dyDescent="0.25">
      <c r="A187" s="1">
        <v>178</v>
      </c>
      <c r="B187" s="81">
        <f t="shared" si="63"/>
        <v>4.8467484455637644E-3</v>
      </c>
      <c r="C187" s="12">
        <f t="shared" si="72"/>
        <v>723786.02705839952</v>
      </c>
      <c r="D187" s="7">
        <f t="shared" si="73"/>
        <v>2172.3460985729571</v>
      </c>
      <c r="E187" s="9">
        <f t="shared" si="80"/>
        <v>4537.2398322310773</v>
      </c>
      <c r="F187" s="9">
        <f t="shared" si="74"/>
        <v>7002.5714142247516</v>
      </c>
      <c r="G187" s="52">
        <f t="shared" si="77"/>
        <v>4.0479571650680306E-4</v>
      </c>
      <c r="H187" s="7">
        <f t="shared" si="78"/>
        <v>6709.5859308040344</v>
      </c>
      <c r="I187" s="11">
        <f t="shared" si="64"/>
        <v>292.98548342071717</v>
      </c>
      <c r="J187" s="7">
        <f t="shared" si="82"/>
        <v>2465.3315819936743</v>
      </c>
      <c r="K187" s="80">
        <f t="shared" si="65"/>
        <v>4.8467484455637644E-3</v>
      </c>
      <c r="L187" s="9">
        <f t="shared" si="66"/>
        <v>4537.2398322310773</v>
      </c>
      <c r="M187">
        <f t="shared" si="59"/>
        <v>6709.5859308040344</v>
      </c>
      <c r="N187">
        <f t="shared" si="67"/>
        <v>0.9966090836669248</v>
      </c>
      <c r="O187">
        <f t="shared" si="60"/>
        <v>0.72378602705839956</v>
      </c>
      <c r="P187">
        <f t="shared" si="68"/>
        <v>6106.193091158264</v>
      </c>
      <c r="Q187">
        <f t="shared" si="69"/>
        <v>603.39283964577044</v>
      </c>
      <c r="R187" s="7">
        <f t="shared" si="75"/>
        <v>723493.04157497874</v>
      </c>
      <c r="S187" s="7">
        <f t="shared" si="70"/>
        <v>4234.7571767490062</v>
      </c>
      <c r="T187">
        <f t="shared" si="76"/>
        <v>2465.331581993727</v>
      </c>
      <c r="U187">
        <f t="shared" si="81"/>
        <v>6114.1177919011934</v>
      </c>
      <c r="V187" s="45">
        <f t="shared" si="61"/>
        <v>292.98548342076992</v>
      </c>
      <c r="W187">
        <f t="shared" si="71"/>
        <v>6700.0887587427333</v>
      </c>
      <c r="X187">
        <f t="shared" si="79"/>
        <v>5028.0510110146688</v>
      </c>
      <c r="Y187" s="8">
        <f t="shared" si="62"/>
        <v>438829.02159488341</v>
      </c>
    </row>
    <row r="188" spans="1:25" x14ac:dyDescent="0.25">
      <c r="A188" s="1">
        <v>179</v>
      </c>
      <c r="B188" s="81">
        <f t="shared" si="63"/>
        <v>4.908344433962708E-3</v>
      </c>
      <c r="C188" s="12">
        <f t="shared" si="72"/>
        <v>721308.00316566264</v>
      </c>
      <c r="D188" s="7">
        <f t="shared" si="73"/>
        <v>2185.0384093160947</v>
      </c>
      <c r="E188" s="9">
        <f t="shared" si="80"/>
        <v>4521.8315098436169</v>
      </c>
      <c r="F188" s="9">
        <f t="shared" si="74"/>
        <v>7002.5714142247516</v>
      </c>
      <c r="G188" s="52">
        <f t="shared" si="77"/>
        <v>4.0995177339953396E-4</v>
      </c>
      <c r="H188" s="7">
        <f t="shared" si="78"/>
        <v>6706.8699191597116</v>
      </c>
      <c r="I188" s="11">
        <f t="shared" si="64"/>
        <v>295.70149506504004</v>
      </c>
      <c r="J188" s="7">
        <f t="shared" si="82"/>
        <v>2480.7399043811347</v>
      </c>
      <c r="K188" s="80">
        <f t="shared" si="65"/>
        <v>4.908344433962708E-3</v>
      </c>
      <c r="L188" s="9">
        <f t="shared" si="66"/>
        <v>4521.8315098436169</v>
      </c>
      <c r="M188">
        <f t="shared" si="59"/>
        <v>6706.8699191597116</v>
      </c>
      <c r="N188">
        <f t="shared" si="67"/>
        <v>0.99657630321656243</v>
      </c>
      <c r="O188">
        <f t="shared" si="60"/>
        <v>0.72130800316566268</v>
      </c>
      <c r="P188">
        <f t="shared" si="68"/>
        <v>6105.5460558824252</v>
      </c>
      <c r="Q188">
        <f t="shared" si="69"/>
        <v>601.32386327728636</v>
      </c>
      <c r="R188" s="7">
        <f t="shared" si="75"/>
        <v>721012.30167059763</v>
      </c>
      <c r="S188" s="7">
        <f t="shared" si="70"/>
        <v>4220.3760758540429</v>
      </c>
      <c r="T188">
        <f t="shared" si="76"/>
        <v>2480.739904381102</v>
      </c>
      <c r="U188">
        <f t="shared" si="81"/>
        <v>6109.7129901051303</v>
      </c>
      <c r="V188" s="45">
        <f t="shared" si="61"/>
        <v>295.70149506500729</v>
      </c>
      <c r="W188">
        <f t="shared" si="71"/>
        <v>6701.1159802351449</v>
      </c>
      <c r="X188">
        <f t="shared" si="79"/>
        <v>5020.708548469036</v>
      </c>
      <c r="Y188" s="8">
        <f t="shared" si="62"/>
        <v>444052.44288421725</v>
      </c>
    </row>
    <row r="189" spans="1:25" x14ac:dyDescent="0.25">
      <c r="A189" s="1">
        <v>180</v>
      </c>
      <c r="B189" s="81">
        <f t="shared" si="63"/>
        <v>4.9710247039859157E-3</v>
      </c>
      <c r="C189" s="12">
        <f t="shared" si="72"/>
        <v>718814.50813009648</v>
      </c>
      <c r="D189" s="7">
        <f t="shared" si="73"/>
        <v>2197.7935405011585</v>
      </c>
      <c r="E189" s="9">
        <f t="shared" si="80"/>
        <v>4506.3268854412354</v>
      </c>
      <c r="F189" s="9">
        <f t="shared" si="74"/>
        <v>7002.5714142247516</v>
      </c>
      <c r="G189" s="52">
        <f t="shared" si="77"/>
        <v>4.1519889332609542E-4</v>
      </c>
      <c r="H189" s="7">
        <f t="shared" si="78"/>
        <v>6704.1204259423939</v>
      </c>
      <c r="I189" s="11">
        <f t="shared" si="64"/>
        <v>298.45098828235768</v>
      </c>
      <c r="J189" s="7">
        <f t="shared" si="82"/>
        <v>2496.2445287835162</v>
      </c>
      <c r="K189" s="80">
        <f t="shared" si="65"/>
        <v>4.9710247039859157E-3</v>
      </c>
      <c r="L189" s="9">
        <f t="shared" si="66"/>
        <v>4506.3268854412354</v>
      </c>
      <c r="M189">
        <f t="shared" si="59"/>
        <v>6704.1204259423939</v>
      </c>
      <c r="N189">
        <f t="shared" si="67"/>
        <v>0.99654309251440054</v>
      </c>
      <c r="O189">
        <f t="shared" si="60"/>
        <v>0.71881450813009651</v>
      </c>
      <c r="P189">
        <f t="shared" si="68"/>
        <v>6104.8785576484979</v>
      </c>
      <c r="Q189">
        <f t="shared" si="69"/>
        <v>599.241868293896</v>
      </c>
      <c r="R189" s="7">
        <f t="shared" si="75"/>
        <v>718516.05714181415</v>
      </c>
      <c r="S189" s="7">
        <f t="shared" si="70"/>
        <v>4205.9050930784861</v>
      </c>
      <c r="T189">
        <f t="shared" si="76"/>
        <v>2496.2445287834853</v>
      </c>
      <c r="U189">
        <f t="shared" si="81"/>
        <v>6105.2476452973178</v>
      </c>
      <c r="V189" s="45">
        <f t="shared" si="61"/>
        <v>298.45098828232676</v>
      </c>
      <c r="W189">
        <f t="shared" si="71"/>
        <v>6702.1496218619714</v>
      </c>
      <c r="X189">
        <f t="shared" si="79"/>
        <v>5013.3814927426174</v>
      </c>
      <c r="Y189" s="8">
        <f t="shared" si="62"/>
        <v>449324.01518102735</v>
      </c>
    </row>
    <row r="190" spans="1:25" x14ac:dyDescent="0.25">
      <c r="A190" s="1">
        <v>181</v>
      </c>
      <c r="B190" s="81">
        <f t="shared" si="63"/>
        <v>5.0348146445639008E-3</v>
      </c>
      <c r="C190" s="12">
        <f t="shared" si="72"/>
        <v>716305.44561638962</v>
      </c>
      <c r="D190" s="7">
        <f t="shared" si="73"/>
        <v>2210.6115254244796</v>
      </c>
      <c r="E190" s="9">
        <f t="shared" si="80"/>
        <v>4490.7253571363381</v>
      </c>
      <c r="F190" s="9">
        <f t="shared" si="74"/>
        <v>7002.5714142247516</v>
      </c>
      <c r="G190" s="52">
        <f t="shared" si="77"/>
        <v>4.2053921760251022E-4</v>
      </c>
      <c r="H190" s="7">
        <f t="shared" si="78"/>
        <v>6701.3368825608177</v>
      </c>
      <c r="I190" s="11">
        <f t="shared" si="64"/>
        <v>301.23453166393392</v>
      </c>
      <c r="J190" s="7">
        <f t="shared" si="82"/>
        <v>2511.8460570884135</v>
      </c>
      <c r="K190" s="80">
        <f t="shared" si="65"/>
        <v>5.0348146445639008E-3</v>
      </c>
      <c r="L190" s="9">
        <f t="shared" si="66"/>
        <v>4490.7253571363381</v>
      </c>
      <c r="M190">
        <f t="shared" si="59"/>
        <v>6701.3368825608177</v>
      </c>
      <c r="N190">
        <f t="shared" si="67"/>
        <v>0.99650944369468297</v>
      </c>
      <c r="O190">
        <f t="shared" si="60"/>
        <v>0.71630544561638965</v>
      </c>
      <c r="P190">
        <f t="shared" si="68"/>
        <v>6104.1901111291691</v>
      </c>
      <c r="Q190">
        <f t="shared" si="69"/>
        <v>597.14677143164863</v>
      </c>
      <c r="R190" s="7">
        <f t="shared" si="75"/>
        <v>716004.21108472568</v>
      </c>
      <c r="S190" s="7">
        <f t="shared" si="70"/>
        <v>4191.343666660583</v>
      </c>
      <c r="T190">
        <f t="shared" si="76"/>
        <v>2511.8460570884636</v>
      </c>
      <c r="U190">
        <f t="shared" si="81"/>
        <v>6100.7206604210787</v>
      </c>
      <c r="V190" s="45">
        <f t="shared" si="61"/>
        <v>301.23453166398394</v>
      </c>
      <c r="W190">
        <f t="shared" si="71"/>
        <v>6703.1897237490466</v>
      </c>
      <c r="X190">
        <f t="shared" si="79"/>
        <v>5006.0698354524511</v>
      </c>
      <c r="Y190" s="8">
        <f t="shared" si="62"/>
        <v>454644.13633301191</v>
      </c>
    </row>
    <row r="191" spans="1:25" x14ac:dyDescent="0.25">
      <c r="A191" s="1">
        <v>182</v>
      </c>
      <c r="B191" s="81">
        <f t="shared" si="63"/>
        <v>5.099740392521479E-3</v>
      </c>
      <c r="C191" s="12">
        <f t="shared" si="72"/>
        <v>713780.71869641391</v>
      </c>
      <c r="D191" s="7">
        <f t="shared" si="73"/>
        <v>2223.4923883117999</v>
      </c>
      <c r="E191" s="9">
        <f t="shared" si="80"/>
        <v>4475.0263192795355</v>
      </c>
      <c r="F191" s="9">
        <f t="shared" si="74"/>
        <v>7002.5714142247516</v>
      </c>
      <c r="G191" s="52">
        <f t="shared" si="77"/>
        <v>4.2597495094671539E-4</v>
      </c>
      <c r="H191" s="7">
        <f t="shared" si="78"/>
        <v>6698.5187075913354</v>
      </c>
      <c r="I191" s="11">
        <f t="shared" si="64"/>
        <v>304.05270663341616</v>
      </c>
      <c r="J191" s="7">
        <f t="shared" si="82"/>
        <v>2527.5450949452161</v>
      </c>
      <c r="K191" s="80">
        <f t="shared" si="65"/>
        <v>5.099740392521479E-3</v>
      </c>
      <c r="L191" s="9">
        <f t="shared" si="66"/>
        <v>4475.0263192795355</v>
      </c>
      <c r="M191">
        <f t="shared" si="59"/>
        <v>6698.5187075913354</v>
      </c>
      <c r="N191">
        <f t="shared" si="67"/>
        <v>0.99647534870015797</v>
      </c>
      <c r="O191">
        <f t="shared" si="60"/>
        <v>0.71378071869641391</v>
      </c>
      <c r="P191">
        <f t="shared" si="68"/>
        <v>6103.4802187339101</v>
      </c>
      <c r="Q191">
        <f t="shared" si="69"/>
        <v>595.03848885742536</v>
      </c>
      <c r="R191" s="7">
        <f t="shared" si="75"/>
        <v>713476.66598978045</v>
      </c>
      <c r="S191" s="7">
        <f t="shared" si="70"/>
        <v>4176.691231327567</v>
      </c>
      <c r="T191">
        <f t="shared" si="76"/>
        <v>2527.5450949452352</v>
      </c>
      <c r="U191">
        <f t="shared" si="81"/>
        <v>6096.1309130059317</v>
      </c>
      <c r="V191" s="45">
        <f t="shared" si="61"/>
        <v>304.05270663343526</v>
      </c>
      <c r="W191">
        <f t="shared" si="71"/>
        <v>6704.2363262728022</v>
      </c>
      <c r="X191">
        <f t="shared" si="79"/>
        <v>4998.7735683051751</v>
      </c>
      <c r="Y191" s="8">
        <f t="shared" si="62"/>
        <v>460013.2072800328</v>
      </c>
    </row>
    <row r="192" spans="1:25" x14ac:dyDescent="0.25">
      <c r="A192" s="1">
        <v>183</v>
      </c>
      <c r="B192" s="81">
        <f t="shared" si="63"/>
        <v>5.1658288591768242E-3</v>
      </c>
      <c r="C192" s="12">
        <f t="shared" si="72"/>
        <v>711240.22984580311</v>
      </c>
      <c r="D192" s="7">
        <f t="shared" si="73"/>
        <v>2236.4361439773256</v>
      </c>
      <c r="E192" s="9">
        <f t="shared" si="80"/>
        <v>4459.2291624361278</v>
      </c>
      <c r="F192" s="9">
        <f t="shared" si="74"/>
        <v>7002.5714142247516</v>
      </c>
      <c r="G192" s="52">
        <f t="shared" si="77"/>
        <v>4.3150836374629062E-4</v>
      </c>
      <c r="H192" s="7">
        <f t="shared" si="78"/>
        <v>6695.6653064134534</v>
      </c>
      <c r="I192" s="11">
        <f t="shared" si="64"/>
        <v>306.90610781129817</v>
      </c>
      <c r="J192" s="7">
        <f t="shared" si="82"/>
        <v>2543.3422517886238</v>
      </c>
      <c r="K192" s="80">
        <f t="shared" si="65"/>
        <v>5.1658288591768242E-3</v>
      </c>
      <c r="L192" s="9">
        <f t="shared" si="66"/>
        <v>4459.2291624361278</v>
      </c>
      <c r="M192">
        <f t="shared" si="59"/>
        <v>6695.6653064134534</v>
      </c>
      <c r="N192">
        <f t="shared" si="67"/>
        <v>0.99644079927621121</v>
      </c>
      <c r="O192">
        <f t="shared" si="60"/>
        <v>0.71124022984580315</v>
      </c>
      <c r="P192">
        <f t="shared" si="68"/>
        <v>6102.7483702495683</v>
      </c>
      <c r="Q192">
        <f t="shared" si="69"/>
        <v>592.91693616388511</v>
      </c>
      <c r="R192" s="7">
        <f t="shared" si="75"/>
        <v>710933.32373799186</v>
      </c>
      <c r="S192" s="7">
        <f t="shared" si="70"/>
        <v>4161.947218273719</v>
      </c>
      <c r="T192">
        <f t="shared" si="76"/>
        <v>2543.342251788592</v>
      </c>
      <c r="U192">
        <f t="shared" si="81"/>
        <v>6091.4772544397783</v>
      </c>
      <c r="V192" s="45">
        <f t="shared" si="61"/>
        <v>306.90610781126634</v>
      </c>
      <c r="W192">
        <f t="shared" si="71"/>
        <v>6705.289470062311</v>
      </c>
      <c r="X192">
        <f t="shared" si="79"/>
        <v>4991.4926830975901</v>
      </c>
      <c r="Y192" s="8">
        <f t="shared" si="62"/>
        <v>465431.63207731233</v>
      </c>
    </row>
    <row r="193" spans="1:25" x14ac:dyDescent="0.25">
      <c r="A193" s="1">
        <v>184</v>
      </c>
      <c r="B193" s="81">
        <f t="shared" si="63"/>
        <v>5.2331077580349827E-3</v>
      </c>
      <c r="C193" s="12">
        <f t="shared" si="72"/>
        <v>708683.88094052137</v>
      </c>
      <c r="D193" s="7">
        <f t="shared" si="73"/>
        <v>2249.4427974704413</v>
      </c>
      <c r="E193" s="9">
        <f t="shared" si="80"/>
        <v>4443.3332733624493</v>
      </c>
      <c r="F193" s="9">
        <f t="shared" si="74"/>
        <v>7002.5714142247516</v>
      </c>
      <c r="G193" s="52">
        <f t="shared" si="77"/>
        <v>4.3714179442139959E-4</v>
      </c>
      <c r="H193" s="7">
        <f t="shared" si="78"/>
        <v>6692.7760708328906</v>
      </c>
      <c r="I193" s="11">
        <f t="shared" si="64"/>
        <v>309.79534339186102</v>
      </c>
      <c r="J193" s="7">
        <f t="shared" si="82"/>
        <v>2559.2381408623023</v>
      </c>
      <c r="K193" s="80">
        <f t="shared" si="65"/>
        <v>5.2331077580349827E-3</v>
      </c>
      <c r="L193" s="9">
        <f t="shared" si="66"/>
        <v>4443.3332733624493</v>
      </c>
      <c r="M193">
        <f t="shared" si="59"/>
        <v>6692.7760708328906</v>
      </c>
      <c r="N193">
        <f t="shared" si="67"/>
        <v>0.9964057869647841</v>
      </c>
      <c r="O193">
        <f t="shared" si="60"/>
        <v>0.70868388094052137</v>
      </c>
      <c r="P193">
        <f t="shared" si="68"/>
        <v>6101.994042468541</v>
      </c>
      <c r="Q193">
        <f t="shared" si="69"/>
        <v>590.78202836434957</v>
      </c>
      <c r="R193" s="7">
        <f t="shared" si="75"/>
        <v>708374.08559712954</v>
      </c>
      <c r="S193" s="7">
        <f t="shared" si="70"/>
        <v>4147.1110551382862</v>
      </c>
      <c r="T193">
        <f t="shared" si="76"/>
        <v>2559.2381408623187</v>
      </c>
      <c r="U193">
        <f t="shared" si="81"/>
        <v>6086.7585092168501</v>
      </c>
      <c r="V193" s="45">
        <f t="shared" si="61"/>
        <v>309.7953433918774</v>
      </c>
      <c r="W193">
        <f t="shared" si="71"/>
        <v>6706.3491960006049</v>
      </c>
      <c r="X193">
        <f t="shared" si="79"/>
        <v>4984.2271717166786</v>
      </c>
      <c r="Y193" s="8">
        <f t="shared" si="62"/>
        <v>470899.81791866664</v>
      </c>
    </row>
    <row r="194" spans="1:25" x14ac:dyDescent="0.25">
      <c r="A194" s="1">
        <v>185</v>
      </c>
      <c r="B194" s="81">
        <f t="shared" si="63"/>
        <v>5.3016056336461226E-3</v>
      </c>
      <c r="C194" s="12">
        <f t="shared" si="72"/>
        <v>706111.57325341995</v>
      </c>
      <c r="D194" s="7">
        <f t="shared" si="73"/>
        <v>2262.5123437095672</v>
      </c>
      <c r="E194" s="9">
        <f t="shared" si="80"/>
        <v>4427.3380349820591</v>
      </c>
      <c r="F194" s="9">
        <f t="shared" si="74"/>
        <v>7002.5714142247516</v>
      </c>
      <c r="G194" s="52">
        <f t="shared" si="77"/>
        <v>4.4287765188758823E-4</v>
      </c>
      <c r="H194" s="7">
        <f t="shared" si="78"/>
        <v>6689.8503786916262</v>
      </c>
      <c r="I194" s="11">
        <f t="shared" si="64"/>
        <v>312.72103553312536</v>
      </c>
      <c r="J194" s="7">
        <f t="shared" si="82"/>
        <v>2575.2333792426925</v>
      </c>
      <c r="K194" s="80">
        <f t="shared" si="65"/>
        <v>5.3016056336461226E-3</v>
      </c>
      <c r="L194" s="9">
        <f t="shared" si="66"/>
        <v>4427.3380349820591</v>
      </c>
      <c r="M194">
        <f t="shared" si="59"/>
        <v>6689.8503786916262</v>
      </c>
      <c r="N194">
        <f t="shared" si="67"/>
        <v>0.99637030309806451</v>
      </c>
      <c r="O194">
        <f t="shared" si="60"/>
        <v>0.70611157325342</v>
      </c>
      <c r="P194">
        <f t="shared" si="68"/>
        <v>6101.2166988040581</v>
      </c>
      <c r="Q194">
        <f t="shared" si="69"/>
        <v>588.63367988756818</v>
      </c>
      <c r="R194" s="7">
        <f t="shared" si="75"/>
        <v>705798.85221788683</v>
      </c>
      <c r="S194" s="7">
        <f t="shared" si="70"/>
        <v>4132.1821659832558</v>
      </c>
      <c r="T194">
        <f t="shared" si="76"/>
        <v>2575.2333792427089</v>
      </c>
      <c r="U194">
        <f t="shared" si="81"/>
        <v>6081.9734741596812</v>
      </c>
      <c r="V194" s="45">
        <f t="shared" si="61"/>
        <v>312.72103553314173</v>
      </c>
      <c r="W194">
        <f t="shared" si="71"/>
        <v>6707.4155452259647</v>
      </c>
      <c r="X194">
        <f t="shared" si="79"/>
        <v>4976.9770261395934</v>
      </c>
      <c r="Y194" s="8">
        <f t="shared" si="62"/>
        <v>476418.17515990115</v>
      </c>
    </row>
    <row r="195" spans="1:25" x14ac:dyDescent="0.25">
      <c r="A195" s="1">
        <v>186</v>
      </c>
      <c r="B195" s="81">
        <f t="shared" si="63"/>
        <v>5.3713518916905789E-3</v>
      </c>
      <c r="C195" s="12">
        <f t="shared" si="72"/>
        <v>703523.20745078416</v>
      </c>
      <c r="D195" s="7">
        <f t="shared" si="73"/>
        <v>2275.6447671026399</v>
      </c>
      <c r="E195" s="9">
        <f t="shared" si="80"/>
        <v>4411.2428263617921</v>
      </c>
      <c r="F195" s="9">
        <f t="shared" si="74"/>
        <v>7002.5714142247516</v>
      </c>
      <c r="G195" s="52">
        <f t="shared" si="77"/>
        <v>4.4871841812326233E-4</v>
      </c>
      <c r="H195" s="7">
        <f t="shared" si="78"/>
        <v>6686.887593464432</v>
      </c>
      <c r="I195" s="11">
        <f t="shared" si="64"/>
        <v>315.68382076031958</v>
      </c>
      <c r="J195" s="7">
        <f t="shared" si="82"/>
        <v>2591.3285878629595</v>
      </c>
      <c r="K195" s="80">
        <f t="shared" si="65"/>
        <v>5.3713518916905789E-3</v>
      </c>
      <c r="L195" s="9">
        <f t="shared" si="66"/>
        <v>4411.2428263617921</v>
      </c>
      <c r="M195">
        <f t="shared" si="59"/>
        <v>6686.887593464432</v>
      </c>
      <c r="N195">
        <f t="shared" si="67"/>
        <v>0.99633433879194211</v>
      </c>
      <c r="O195">
        <f t="shared" si="60"/>
        <v>0.70352320745078412</v>
      </c>
      <c r="P195">
        <f t="shared" si="68"/>
        <v>6100.4157888919981</v>
      </c>
      <c r="Q195">
        <f t="shared" si="69"/>
        <v>586.47180457243394</v>
      </c>
      <c r="R195" s="7">
        <f t="shared" si="75"/>
        <v>703207.52363002382</v>
      </c>
      <c r="S195" s="7">
        <f t="shared" si="70"/>
        <v>4117.1599712710067</v>
      </c>
      <c r="T195">
        <f t="shared" si="76"/>
        <v>2591.3285878630122</v>
      </c>
      <c r="U195">
        <f t="shared" si="81"/>
        <v>6077.1209176132743</v>
      </c>
      <c r="V195" s="45">
        <f t="shared" si="61"/>
        <v>315.68382076037233</v>
      </c>
      <c r="W195">
        <f t="shared" si="71"/>
        <v>6708.4885591340189</v>
      </c>
      <c r="X195">
        <f t="shared" si="79"/>
        <v>4969.7422384342372</v>
      </c>
      <c r="Y195" s="8">
        <f t="shared" si="62"/>
        <v>481987.11734252027</v>
      </c>
    </row>
    <row r="196" spans="1:25" x14ac:dyDescent="0.25">
      <c r="A196" s="1">
        <v>187</v>
      </c>
      <c r="B196" s="81">
        <f t="shared" si="63"/>
        <v>5.4423768303309972E-3</v>
      </c>
      <c r="C196" s="12">
        <f t="shared" si="72"/>
        <v>700918.6835888701</v>
      </c>
      <c r="D196" s="7">
        <f t="shared" si="73"/>
        <v>2288.8400411536768</v>
      </c>
      <c r="E196" s="9">
        <f t="shared" si="80"/>
        <v>4395.0470226876487</v>
      </c>
      <c r="F196" s="9">
        <f t="shared" si="74"/>
        <v>7002.5714142247516</v>
      </c>
      <c r="G196" s="52">
        <f t="shared" si="77"/>
        <v>4.5466665084698069E-4</v>
      </c>
      <c r="H196" s="7">
        <f t="shared" si="78"/>
        <v>6683.8870638413255</v>
      </c>
      <c r="I196" s="11">
        <f t="shared" si="64"/>
        <v>318.68435038342614</v>
      </c>
      <c r="J196" s="7">
        <f t="shared" si="82"/>
        <v>2607.5243915371029</v>
      </c>
      <c r="K196" s="80">
        <f t="shared" si="65"/>
        <v>5.4423768303309972E-3</v>
      </c>
      <c r="L196" s="9">
        <f t="shared" si="66"/>
        <v>4395.0470226876487</v>
      </c>
      <c r="M196">
        <f t="shared" si="59"/>
        <v>6683.8870638413255</v>
      </c>
      <c r="N196">
        <f t="shared" si="67"/>
        <v>0.99629788493921678</v>
      </c>
      <c r="O196">
        <f t="shared" si="60"/>
        <v>0.70091868358887011</v>
      </c>
      <c r="P196">
        <f t="shared" si="68"/>
        <v>6099.5907481787581</v>
      </c>
      <c r="Q196">
        <f t="shared" si="69"/>
        <v>584.29631566256739</v>
      </c>
      <c r="R196" s="7">
        <f t="shared" si="75"/>
        <v>700599.99923848675</v>
      </c>
      <c r="S196" s="7">
        <f t="shared" si="70"/>
        <v>4102.0438878418054</v>
      </c>
      <c r="T196">
        <f t="shared" si="76"/>
        <v>2607.5243915370665</v>
      </c>
      <c r="U196">
        <f t="shared" si="81"/>
        <v>6072.1995786120924</v>
      </c>
      <c r="V196" s="45">
        <f t="shared" si="61"/>
        <v>318.68435038338976</v>
      </c>
      <c r="W196">
        <f t="shared" si="71"/>
        <v>6709.5682793788719</v>
      </c>
      <c r="X196">
        <f t="shared" si="79"/>
        <v>4962.5228007591286</v>
      </c>
      <c r="Y196" s="8">
        <f t="shared" si="62"/>
        <v>487607.06121743144</v>
      </c>
    </row>
    <row r="197" spans="1:25" x14ac:dyDescent="0.25">
      <c r="A197" s="1">
        <v>188</v>
      </c>
      <c r="B197" s="81">
        <f t="shared" si="63"/>
        <v>5.51471167290285E-3</v>
      </c>
      <c r="C197" s="12">
        <f t="shared" si="72"/>
        <v>698297.90111043188</v>
      </c>
      <c r="D197" s="7">
        <f t="shared" si="73"/>
        <v>2302.0981280548276</v>
      </c>
      <c r="E197" s="9">
        <f t="shared" si="80"/>
        <v>4378.7499952405424</v>
      </c>
      <c r="F197" s="9">
        <f t="shared" si="74"/>
        <v>7002.5714142247516</v>
      </c>
      <c r="G197" s="52">
        <f t="shared" si="77"/>
        <v>4.6072498630996586E-4</v>
      </c>
      <c r="H197" s="7">
        <f t="shared" si="78"/>
        <v>6680.84812329537</v>
      </c>
      <c r="I197" s="11">
        <f t="shared" si="64"/>
        <v>321.72329092938162</v>
      </c>
      <c r="J197" s="7">
        <f t="shared" si="82"/>
        <v>2623.8214189842092</v>
      </c>
      <c r="K197" s="80">
        <f t="shared" si="65"/>
        <v>5.51471167290285E-3</v>
      </c>
      <c r="L197" s="9">
        <f t="shared" si="66"/>
        <v>4378.7499952405424</v>
      </c>
      <c r="M197">
        <f t="shared" si="59"/>
        <v>6680.84812329537</v>
      </c>
      <c r="N197">
        <f t="shared" si="67"/>
        <v>0.99626093220254996</v>
      </c>
      <c r="O197">
        <f t="shared" si="60"/>
        <v>0.69829790111043188</v>
      </c>
      <c r="P197">
        <f t="shared" si="68"/>
        <v>6098.7409974945404</v>
      </c>
      <c r="Q197">
        <f t="shared" si="69"/>
        <v>582.10712580082964</v>
      </c>
      <c r="R197" s="7">
        <f t="shared" si="75"/>
        <v>697976.17781950254</v>
      </c>
      <c r="S197" s="7">
        <f t="shared" si="70"/>
        <v>4086.8333288911731</v>
      </c>
      <c r="T197">
        <f t="shared" si="76"/>
        <v>2623.821418984211</v>
      </c>
      <c r="U197">
        <f t="shared" si="81"/>
        <v>6067.2081660166168</v>
      </c>
      <c r="V197" s="45">
        <f t="shared" si="61"/>
        <v>321.72329092938344</v>
      </c>
      <c r="W197">
        <f t="shared" si="71"/>
        <v>6710.6547478753837</v>
      </c>
      <c r="X197">
        <f t="shared" si="79"/>
        <v>4955.3187053640995</v>
      </c>
      <c r="Y197" s="8">
        <f t="shared" si="62"/>
        <v>493278.42676903168</v>
      </c>
    </row>
    <row r="198" spans="1:25" x14ac:dyDescent="0.25">
      <c r="A198" s="1">
        <v>189</v>
      </c>
      <c r="B198" s="81">
        <f t="shared" si="63"/>
        <v>5.5883886020253737E-3</v>
      </c>
      <c r="C198" s="12">
        <f t="shared" si="72"/>
        <v>695660.75884123915</v>
      </c>
      <c r="D198" s="7">
        <f t="shared" si="73"/>
        <v>2315.4189782633357</v>
      </c>
      <c r="E198" s="9">
        <f t="shared" si="80"/>
        <v>4362.3511113718905</v>
      </c>
      <c r="F198" s="9">
        <f t="shared" si="74"/>
        <v>7002.5714142247516</v>
      </c>
      <c r="G198" s="52">
        <f t="shared" si="77"/>
        <v>4.668961422095252E-4</v>
      </c>
      <c r="H198" s="7">
        <f t="shared" si="78"/>
        <v>6677.7700896352262</v>
      </c>
      <c r="I198" s="11">
        <f t="shared" si="64"/>
        <v>324.80132458952539</v>
      </c>
      <c r="J198" s="7">
        <f t="shared" si="82"/>
        <v>2640.2203028528611</v>
      </c>
      <c r="K198" s="80">
        <f t="shared" si="65"/>
        <v>5.5883886020253737E-3</v>
      </c>
      <c r="L198" s="9">
        <f t="shared" si="66"/>
        <v>4362.3511113718905</v>
      </c>
      <c r="M198">
        <f t="shared" si="59"/>
        <v>6677.7700896352262</v>
      </c>
      <c r="N198">
        <f t="shared" si="67"/>
        <v>0.99622347100714592</v>
      </c>
      <c r="O198">
        <f t="shared" si="60"/>
        <v>0.69566075884123912</v>
      </c>
      <c r="P198">
        <f t="shared" si="68"/>
        <v>6097.8659426115082</v>
      </c>
      <c r="Q198">
        <f t="shared" si="69"/>
        <v>579.904147023718</v>
      </c>
      <c r="R198" s="7">
        <f t="shared" si="75"/>
        <v>695335.95751664962</v>
      </c>
      <c r="S198" s="7">
        <f t="shared" si="70"/>
        <v>4071.5277039470984</v>
      </c>
      <c r="T198">
        <f t="shared" si="76"/>
        <v>2640.2203028529184</v>
      </c>
      <c r="U198">
        <f t="shared" si="81"/>
        <v>6062.1453576208514</v>
      </c>
      <c r="V198" s="45">
        <f t="shared" si="61"/>
        <v>324.80132458958269</v>
      </c>
      <c r="W198">
        <f t="shared" si="71"/>
        <v>6711.7480068000168</v>
      </c>
      <c r="X198">
        <f t="shared" si="79"/>
        <v>4948.1299445899404</v>
      </c>
      <c r="Y198" s="8">
        <f t="shared" si="62"/>
        <v>499001.63723920158</v>
      </c>
    </row>
    <row r="199" spans="1:25" x14ac:dyDescent="0.25">
      <c r="A199" s="1">
        <v>190</v>
      </c>
      <c r="B199" s="81">
        <f t="shared" si="63"/>
        <v>5.6634407951697829E-3</v>
      </c>
      <c r="C199" s="12">
        <f t="shared" si="72"/>
        <v>693007.15498658689</v>
      </c>
      <c r="D199" s="7">
        <f t="shared" si="73"/>
        <v>2328.8025300627523</v>
      </c>
      <c r="E199" s="9">
        <f t="shared" si="80"/>
        <v>4345.8497344790603</v>
      </c>
      <c r="F199" s="9">
        <f t="shared" si="74"/>
        <v>7002.5714142247516</v>
      </c>
      <c r="G199" s="52">
        <f t="shared" si="77"/>
        <v>4.731829207294199E-4</v>
      </c>
      <c r="H199" s="7">
        <f t="shared" si="78"/>
        <v>6674.6522645418127</v>
      </c>
      <c r="I199" s="11">
        <f t="shared" si="64"/>
        <v>327.91914968293895</v>
      </c>
      <c r="J199" s="7">
        <f t="shared" si="82"/>
        <v>2656.7216797456913</v>
      </c>
      <c r="K199" s="80">
        <f t="shared" si="65"/>
        <v>5.6634407951697829E-3</v>
      </c>
      <c r="L199" s="9">
        <f t="shared" si="66"/>
        <v>4345.8497344790603</v>
      </c>
      <c r="M199">
        <f t="shared" si="59"/>
        <v>6674.6522645418127</v>
      </c>
      <c r="N199">
        <f t="shared" si="67"/>
        <v>0.99618549153315428</v>
      </c>
      <c r="O199">
        <f t="shared" si="60"/>
        <v>0.69300715498658694</v>
      </c>
      <c r="P199">
        <f t="shared" si="68"/>
        <v>6096.9649737861309</v>
      </c>
      <c r="Q199">
        <f t="shared" si="69"/>
        <v>577.68729075568172</v>
      </c>
      <c r="R199" s="7">
        <f t="shared" si="75"/>
        <v>692679.23583690391</v>
      </c>
      <c r="S199" s="7">
        <f t="shared" si="70"/>
        <v>4056.1264188471232</v>
      </c>
      <c r="T199">
        <f t="shared" si="76"/>
        <v>2656.7216797457077</v>
      </c>
      <c r="U199">
        <f t="shared" si="81"/>
        <v>6057.0097992269202</v>
      </c>
      <c r="V199" s="45">
        <f t="shared" si="61"/>
        <v>327.91914968295532</v>
      </c>
      <c r="W199">
        <f t="shared" si="71"/>
        <v>6712.8480985928309</v>
      </c>
      <c r="X199">
        <f t="shared" si="79"/>
        <v>4940.9565108688766</v>
      </c>
      <c r="Y199" s="8">
        <f t="shared" si="62"/>
        <v>504777.11915168446</v>
      </c>
    </row>
    <row r="200" spans="1:25" x14ac:dyDescent="0.25">
      <c r="A200" s="1">
        <v>191</v>
      </c>
      <c r="B200" s="81">
        <f t="shared" si="63"/>
        <v>5.7399024617860173E-3</v>
      </c>
      <c r="C200" s="12">
        <f t="shared" si="72"/>
        <v>690336.98712779616</v>
      </c>
      <c r="D200" s="7">
        <f t="shared" si="73"/>
        <v>2342.2487091077755</v>
      </c>
      <c r="E200" s="9">
        <f t="shared" si="80"/>
        <v>4329.2452239806489</v>
      </c>
      <c r="F200" s="9">
        <f t="shared" si="74"/>
        <v>7002.5714142247516</v>
      </c>
      <c r="G200" s="52">
        <f t="shared" si="77"/>
        <v>4.7958821171353177E-4</v>
      </c>
      <c r="H200" s="7">
        <f t="shared" si="78"/>
        <v>6671.4939330884245</v>
      </c>
      <c r="I200" s="11">
        <f t="shared" si="64"/>
        <v>331.07748113632715</v>
      </c>
      <c r="J200" s="7">
        <f t="shared" si="82"/>
        <v>2673.3261902441027</v>
      </c>
      <c r="K200" s="80">
        <f t="shared" si="65"/>
        <v>5.7399024617860173E-3</v>
      </c>
      <c r="L200" s="9">
        <f t="shared" si="66"/>
        <v>4329.2452239806489</v>
      </c>
      <c r="M200">
        <f t="shared" si="59"/>
        <v>6671.4939330884245</v>
      </c>
      <c r="N200">
        <f t="shared" si="67"/>
        <v>0.99614698370777655</v>
      </c>
      <c r="O200">
        <f t="shared" si="60"/>
        <v>0.69033698712779612</v>
      </c>
      <c r="P200">
        <f t="shared" si="68"/>
        <v>6096.0374652851215</v>
      </c>
      <c r="Q200">
        <f t="shared" si="69"/>
        <v>575.45646780330298</v>
      </c>
      <c r="R200" s="7">
        <f t="shared" si="75"/>
        <v>690005.90964665986</v>
      </c>
      <c r="S200" s="7">
        <f t="shared" si="70"/>
        <v>4040.6288757152729</v>
      </c>
      <c r="T200">
        <f t="shared" si="76"/>
        <v>2673.3261902440572</v>
      </c>
      <c r="U200">
        <f t="shared" si="81"/>
        <v>6051.8001036867663</v>
      </c>
      <c r="V200" s="45">
        <f t="shared" si="61"/>
        <v>331.07748113628168</v>
      </c>
      <c r="W200">
        <f t="shared" si="71"/>
        <v>6713.9550659593297</v>
      </c>
      <c r="X200">
        <f t="shared" si="79"/>
        <v>4933.7983967249356</v>
      </c>
      <c r="Y200" s="8">
        <f t="shared" si="62"/>
        <v>510605.30233661493</v>
      </c>
    </row>
    <row r="201" spans="1:25" x14ac:dyDescent="0.25">
      <c r="A201" s="1">
        <v>192</v>
      </c>
      <c r="B201" s="81">
        <f t="shared" si="63"/>
        <v>5.817808882047637E-3</v>
      </c>
      <c r="C201" s="12">
        <f t="shared" si="72"/>
        <v>687650.15221870784</v>
      </c>
      <c r="D201" s="7">
        <f t="shared" si="73"/>
        <v>2355.757427951974</v>
      </c>
      <c r="E201" s="9">
        <f t="shared" si="80"/>
        <v>4312.5369352916241</v>
      </c>
      <c r="F201" s="9">
        <f t="shared" si="74"/>
        <v>7002.5714142247516</v>
      </c>
      <c r="G201" s="52">
        <f t="shared" si="77"/>
        <v>4.8611499597957816E-4</v>
      </c>
      <c r="H201" s="7">
        <f t="shared" si="78"/>
        <v>6668.2943632435981</v>
      </c>
      <c r="I201" s="11">
        <f t="shared" si="64"/>
        <v>334.27705098115348</v>
      </c>
      <c r="J201" s="7">
        <f t="shared" si="82"/>
        <v>2690.0344789331275</v>
      </c>
      <c r="K201" s="80">
        <f t="shared" si="65"/>
        <v>5.817808882047637E-3</v>
      </c>
      <c r="L201" s="9">
        <f t="shared" si="66"/>
        <v>4312.5369352916241</v>
      </c>
      <c r="M201">
        <f t="shared" si="59"/>
        <v>6668.2943632435981</v>
      </c>
      <c r="N201">
        <f t="shared" si="67"/>
        <v>0.99610793719706792</v>
      </c>
      <c r="O201">
        <f t="shared" si="60"/>
        <v>0.68765015221870784</v>
      </c>
      <c r="P201">
        <f t="shared" si="68"/>
        <v>6095.0827748942029</v>
      </c>
      <c r="Q201">
        <f t="shared" si="69"/>
        <v>573.21158834939524</v>
      </c>
      <c r="R201" s="7">
        <f t="shared" si="75"/>
        <v>687315.87516772677</v>
      </c>
      <c r="S201" s="7">
        <f t="shared" si="70"/>
        <v>4025.0344729388494</v>
      </c>
      <c r="T201">
        <f t="shared" si="76"/>
        <v>2690.0344789330848</v>
      </c>
      <c r="U201">
        <f t="shared" si="81"/>
        <v>6046.5148499097122</v>
      </c>
      <c r="V201" s="45">
        <f t="shared" si="61"/>
        <v>334.27705098111073</v>
      </c>
      <c r="W201">
        <f t="shared" si="71"/>
        <v>6715.0689518719337</v>
      </c>
      <c r="X201">
        <f t="shared" si="79"/>
        <v>4926.6555947740317</v>
      </c>
      <c r="Y201" s="8">
        <f t="shared" si="62"/>
        <v>516486.61995515227</v>
      </c>
    </row>
    <row r="202" spans="1:25" x14ac:dyDescent="0.25">
      <c r="A202" s="1">
        <v>193</v>
      </c>
      <c r="B202" s="81">
        <f t="shared" si="63"/>
        <v>5.8971964473117922E-3</v>
      </c>
      <c r="C202" s="12">
        <f t="shared" si="72"/>
        <v>684946.54658216902</v>
      </c>
      <c r="D202" s="7">
        <f t="shared" si="73"/>
        <v>2369.3285855577278</v>
      </c>
      <c r="E202" s="9">
        <f t="shared" si="80"/>
        <v>4295.7242197982923</v>
      </c>
      <c r="F202" s="9">
        <f t="shared" si="74"/>
        <v>7002.5714142247516</v>
      </c>
      <c r="G202" s="52">
        <f t="shared" si="77"/>
        <v>4.9276634877995018E-4</v>
      </c>
      <c r="H202" s="7">
        <f t="shared" si="78"/>
        <v>6665.0528053560201</v>
      </c>
      <c r="I202" s="11">
        <f t="shared" si="64"/>
        <v>337.51860886873146</v>
      </c>
      <c r="J202" s="7">
        <f t="shared" si="82"/>
        <v>2706.8471944264593</v>
      </c>
      <c r="K202" s="80">
        <f t="shared" si="65"/>
        <v>5.8971964473117922E-3</v>
      </c>
      <c r="L202" s="9">
        <f t="shared" si="66"/>
        <v>4295.7242197982923</v>
      </c>
      <c r="M202">
        <f t="shared" ref="M202:M265" si="83">L202+D202</f>
        <v>6665.0528053560201</v>
      </c>
      <c r="N202">
        <f t="shared" si="67"/>
        <v>0.99606834139741607</v>
      </c>
      <c r="O202">
        <f t="shared" ref="O202:O265" si="84">C202/$D$3</f>
        <v>0.68494654658216902</v>
      </c>
      <c r="P202">
        <f t="shared" si="68"/>
        <v>6094.1002434090624</v>
      </c>
      <c r="Q202">
        <f t="shared" si="69"/>
        <v>570.95256194695776</v>
      </c>
      <c r="R202" s="7">
        <f t="shared" si="75"/>
        <v>684609.02797330031</v>
      </c>
      <c r="S202" s="7">
        <f t="shared" si="70"/>
        <v>4009.3426051450729</v>
      </c>
      <c r="T202">
        <f t="shared" si="76"/>
        <v>2706.8471944264602</v>
      </c>
      <c r="U202">
        <f t="shared" si="81"/>
        <v>6041.1525818340688</v>
      </c>
      <c r="V202" s="45">
        <f t="shared" ref="V202:V265" si="85">T202-D202</f>
        <v>337.51860886873237</v>
      </c>
      <c r="W202">
        <f t="shared" si="71"/>
        <v>6716.1897995715335</v>
      </c>
      <c r="X202">
        <f t="shared" si="79"/>
        <v>4919.5280977240982</v>
      </c>
      <c r="Y202" s="8">
        <f t="shared" ref="Y202:Y265" si="86">T202*A202</f>
        <v>522421.50852430682</v>
      </c>
    </row>
    <row r="203" spans="1:25" x14ac:dyDescent="0.25">
      <c r="A203" s="1">
        <v>194</v>
      </c>
      <c r="B203" s="81">
        <f t="shared" ref="B203:B266" si="87">K203</f>
        <v>5.9781027023702027E-3</v>
      </c>
      <c r="C203" s="12">
        <f t="shared" si="72"/>
        <v>682226.06590651278</v>
      </c>
      <c r="D203" s="7">
        <f t="shared" si="73"/>
        <v>2382.9620667875743</v>
      </c>
      <c r="E203" s="9">
        <f t="shared" si="80"/>
        <v>4278.8064248331266</v>
      </c>
      <c r="F203" s="9">
        <f t="shared" si="74"/>
        <v>7002.5714142247516</v>
      </c>
      <c r="G203" s="52">
        <f t="shared" si="77"/>
        <v>4.9954544341721452E-4</v>
      </c>
      <c r="H203" s="7">
        <f t="shared" si="78"/>
        <v>6661.7684916207008</v>
      </c>
      <c r="I203" s="11">
        <f t="shared" ref="I203:I266" si="88">J203-D203</f>
        <v>340.80292260405076</v>
      </c>
      <c r="J203" s="7">
        <f t="shared" si="82"/>
        <v>2723.764989391625</v>
      </c>
      <c r="K203" s="80">
        <f t="shared" ref="K203:K266" si="89">1-(1-G203)^12</f>
        <v>5.9781027023702027E-3</v>
      </c>
      <c r="L203" s="9">
        <f t="shared" ref="L203:L266" si="90">E203</f>
        <v>4278.8064248331266</v>
      </c>
      <c r="M203">
        <f t="shared" si="83"/>
        <v>6661.7684916207008</v>
      </c>
      <c r="N203">
        <f t="shared" ref="N203:N266" si="91">C203/C202</f>
        <v>0.99602818542668592</v>
      </c>
      <c r="O203">
        <f t="shared" si="84"/>
        <v>0.6822260659065128</v>
      </c>
      <c r="P203">
        <f t="shared" ref="P203:P266" si="92">D203 + ($D$1-$L$1) *C202</f>
        <v>6093.089194107657</v>
      </c>
      <c r="Q203">
        <f t="shared" ref="Q203:Q266" si="93">H203-P203</f>
        <v>568.67929751304382</v>
      </c>
      <c r="R203" s="7">
        <f t="shared" si="75"/>
        <v>681885.26298390864</v>
      </c>
      <c r="S203" s="7">
        <f t="shared" ref="S203:S266" si="94">($D$4/12)*R202</f>
        <v>3993.5526631775851</v>
      </c>
      <c r="T203">
        <f t="shared" si="76"/>
        <v>2723.7649893916678</v>
      </c>
      <c r="U203">
        <f t="shared" si="81"/>
        <v>6035.7118073610654</v>
      </c>
      <c r="V203" s="45">
        <f t="shared" si="85"/>
        <v>340.80292260409351</v>
      </c>
      <c r="W203">
        <f t="shared" ref="W203:W266" si="95">S203+T203</f>
        <v>6717.3176525692525</v>
      </c>
      <c r="X203">
        <f t="shared" si="79"/>
        <v>4912.4158983753769</v>
      </c>
      <c r="Y203" s="8">
        <f t="shared" si="86"/>
        <v>528410.40794198355</v>
      </c>
    </row>
    <row r="204" spans="1:25" x14ac:dyDescent="0.25">
      <c r="A204" s="1">
        <v>195</v>
      </c>
      <c r="B204" s="81">
        <f t="shared" si="87"/>
        <v>6.0605663895771933E-3</v>
      </c>
      <c r="C204" s="12">
        <f t="shared" ref="C204:C267" si="96">R203-D204</f>
        <v>679488.60524203244</v>
      </c>
      <c r="D204" s="7">
        <f t="shared" ref="D204:D267" si="97">H204-E204</f>
        <v>2396.6577418761817</v>
      </c>
      <c r="E204" s="9">
        <f t="shared" si="80"/>
        <v>4261.7828936494288</v>
      </c>
      <c r="F204" s="9">
        <f t="shared" ref="F204:F267" si="98">L$4</f>
        <v>7002.5714142247516</v>
      </c>
      <c r="G204" s="52">
        <f t="shared" si="77"/>
        <v>5.064555550222397E-4</v>
      </c>
      <c r="H204" s="7">
        <f t="shared" si="78"/>
        <v>6658.4406355256106</v>
      </c>
      <c r="I204" s="11">
        <f t="shared" si="88"/>
        <v>344.13077869914105</v>
      </c>
      <c r="J204" s="7">
        <f t="shared" si="82"/>
        <v>2740.7885205753228</v>
      </c>
      <c r="K204" s="80">
        <f t="shared" si="89"/>
        <v>6.0605663895771933E-3</v>
      </c>
      <c r="L204" s="9">
        <f t="shared" si="90"/>
        <v>4261.7828936494288</v>
      </c>
      <c r="M204">
        <f t="shared" si="83"/>
        <v>6658.4406355256106</v>
      </c>
      <c r="N204">
        <f t="shared" si="91"/>
        <v>0.99598745811501221</v>
      </c>
      <c r="O204">
        <f t="shared" si="84"/>
        <v>0.67948860524203247</v>
      </c>
      <c r="P204">
        <f t="shared" si="92"/>
        <v>6092.0489322031262</v>
      </c>
      <c r="Q204">
        <f t="shared" si="93"/>
        <v>566.39170332248432</v>
      </c>
      <c r="R204" s="7">
        <f t="shared" ref="R204:R267" si="99">(R203-(F204-E204))</f>
        <v>679144.47446333338</v>
      </c>
      <c r="S204" s="7">
        <f t="shared" si="94"/>
        <v>3977.6640340728004</v>
      </c>
      <c r="T204">
        <f t="shared" ref="T204:T267" si="100">R203-R204</f>
        <v>2740.7885205752682</v>
      </c>
      <c r="U204">
        <f t="shared" si="81"/>
        <v>6030.1909972498961</v>
      </c>
      <c r="V204" s="45">
        <f t="shared" si="85"/>
        <v>344.13077869908648</v>
      </c>
      <c r="W204">
        <f t="shared" si="95"/>
        <v>6718.4525546480691</v>
      </c>
      <c r="X204">
        <f t="shared" si="79"/>
        <v>4905.3189896205886</v>
      </c>
      <c r="Y204" s="8">
        <f t="shared" si="86"/>
        <v>534453.7615121773</v>
      </c>
    </row>
    <row r="205" spans="1:25" x14ac:dyDescent="0.25">
      <c r="A205" s="1">
        <v>196</v>
      </c>
      <c r="B205" s="81">
        <f t="shared" si="87"/>
        <v>6.144627494974797E-3</v>
      </c>
      <c r="C205" s="12">
        <f t="shared" si="96"/>
        <v>676734.05899745121</v>
      </c>
      <c r="D205" s="7">
        <f t="shared" si="97"/>
        <v>2410.4154658821317</v>
      </c>
      <c r="E205" s="9">
        <f t="shared" si="80"/>
        <v>4244.6529653958332</v>
      </c>
      <c r="F205" s="9">
        <f t="shared" si="98"/>
        <v>7002.5714142247516</v>
      </c>
      <c r="G205" s="52">
        <f t="shared" ref="G205:G268" si="101">(J205-D205)/C205</f>
        <v>5.1350006450332289E-4</v>
      </c>
      <c r="H205" s="7">
        <f t="shared" ref="H205:H268" si="102">$D$8*R204/(1-(1/(1+$D$8))^($D$7-A204))</f>
        <v>6655.0684312779649</v>
      </c>
      <c r="I205" s="11">
        <f t="shared" si="88"/>
        <v>347.50298294678669</v>
      </c>
      <c r="J205" s="7">
        <f t="shared" si="82"/>
        <v>2757.9184488289184</v>
      </c>
      <c r="K205" s="80">
        <f t="shared" si="89"/>
        <v>6.144627494974797E-3</v>
      </c>
      <c r="L205" s="9">
        <f t="shared" si="90"/>
        <v>4244.6529653958332</v>
      </c>
      <c r="M205">
        <f t="shared" si="83"/>
        <v>6655.0684312779649</v>
      </c>
      <c r="N205">
        <f t="shared" si="91"/>
        <v>0.99594614799522641</v>
      </c>
      <c r="O205">
        <f t="shared" si="84"/>
        <v>0.6767340589974512</v>
      </c>
      <c r="P205">
        <f t="shared" si="92"/>
        <v>6090.9787442764737</v>
      </c>
      <c r="Q205">
        <f t="shared" si="93"/>
        <v>564.08968700149126</v>
      </c>
      <c r="R205" s="7">
        <f t="shared" si="99"/>
        <v>676386.5560145044</v>
      </c>
      <c r="S205" s="7">
        <f t="shared" si="94"/>
        <v>3961.6761010361115</v>
      </c>
      <c r="T205">
        <f t="shared" si="100"/>
        <v>2757.9184488289757</v>
      </c>
      <c r="U205">
        <f t="shared" si="81"/>
        <v>6024.5885839713992</v>
      </c>
      <c r="V205" s="45">
        <f t="shared" si="85"/>
        <v>347.50298294684399</v>
      </c>
      <c r="W205">
        <f t="shared" si="95"/>
        <v>6719.5945498650872</v>
      </c>
      <c r="X205">
        <f t="shared" ref="X205:X268" si="103">W205/((1+$L$6/12)^(A205-1+$O$3))</f>
        <v>4898.2373644455793</v>
      </c>
      <c r="Y205" s="8">
        <f t="shared" si="86"/>
        <v>540552.01597047923</v>
      </c>
    </row>
    <row r="206" spans="1:25" x14ac:dyDescent="0.25">
      <c r="A206" s="1">
        <v>197</v>
      </c>
      <c r="B206" s="81">
        <f t="shared" si="87"/>
        <v>6.2303272964884249E-3</v>
      </c>
      <c r="C206" s="12">
        <f t="shared" si="96"/>
        <v>673962.32093638577</v>
      </c>
      <c r="D206" s="7">
        <f t="shared" si="97"/>
        <v>2424.2350781185769</v>
      </c>
      <c r="E206" s="9">
        <f t="shared" si="80"/>
        <v>4227.415975090652</v>
      </c>
      <c r="F206" s="9">
        <f t="shared" si="98"/>
        <v>7002.5714142247516</v>
      </c>
      <c r="G206" s="52">
        <f t="shared" si="101"/>
        <v>5.2068246267530666E-4</v>
      </c>
      <c r="H206" s="7">
        <f t="shared" si="102"/>
        <v>6651.6510532092288</v>
      </c>
      <c r="I206" s="11">
        <f t="shared" si="88"/>
        <v>350.92036101552276</v>
      </c>
      <c r="J206" s="7">
        <f t="shared" si="82"/>
        <v>2775.1554391340997</v>
      </c>
      <c r="K206" s="80">
        <f t="shared" si="89"/>
        <v>6.2303272964884249E-3</v>
      </c>
      <c r="L206" s="9">
        <f t="shared" si="90"/>
        <v>4227.415975090652</v>
      </c>
      <c r="M206">
        <f t="shared" si="83"/>
        <v>6651.6510532092288</v>
      </c>
      <c r="N206">
        <f t="shared" si="91"/>
        <v>0.99590424329289462</v>
      </c>
      <c r="O206">
        <f t="shared" si="84"/>
        <v>0.67396232093638575</v>
      </c>
      <c r="P206">
        <f t="shared" si="92"/>
        <v>6089.877897688104</v>
      </c>
      <c r="Q206">
        <f t="shared" si="93"/>
        <v>561.77315552112486</v>
      </c>
      <c r="R206" s="7">
        <f t="shared" si="99"/>
        <v>673611.40057537029</v>
      </c>
      <c r="S206" s="7">
        <f t="shared" si="94"/>
        <v>3945.5882434179425</v>
      </c>
      <c r="T206">
        <f t="shared" si="100"/>
        <v>2775.1554391341051</v>
      </c>
      <c r="U206">
        <f t="shared" si="81"/>
        <v>6018.9029605209907</v>
      </c>
      <c r="V206" s="45">
        <f t="shared" si="85"/>
        <v>350.92036101552821</v>
      </c>
      <c r="W206">
        <f t="shared" si="95"/>
        <v>6720.7436825520472</v>
      </c>
      <c r="X206">
        <f t="shared" si="103"/>
        <v>4891.1710159286686</v>
      </c>
      <c r="Y206" s="8">
        <f t="shared" si="86"/>
        <v>546705.62150941871</v>
      </c>
    </row>
    <row r="207" spans="1:25" x14ac:dyDescent="0.25">
      <c r="A207" s="1">
        <v>198</v>
      </c>
      <c r="B207" s="81">
        <f t="shared" si="87"/>
        <v>6.3177084143227757E-3</v>
      </c>
      <c r="C207" s="12">
        <f t="shared" si="96"/>
        <v>671173.28417380841</v>
      </c>
      <c r="D207" s="7">
        <f t="shared" si="97"/>
        <v>2438.1164015619233</v>
      </c>
      <c r="E207" s="9">
        <f t="shared" si="80"/>
        <v>4210.0712535960638</v>
      </c>
      <c r="F207" s="9">
        <f t="shared" si="98"/>
        <v>7002.5714142247516</v>
      </c>
      <c r="G207" s="52">
        <f t="shared" si="101"/>
        <v>5.2800635457801162E-4</v>
      </c>
      <c r="H207" s="7">
        <f t="shared" si="102"/>
        <v>6648.1876551579871</v>
      </c>
      <c r="I207" s="11">
        <f t="shared" si="88"/>
        <v>354.38375906676447</v>
      </c>
      <c r="J207" s="7">
        <f t="shared" si="82"/>
        <v>2792.5001606286878</v>
      </c>
      <c r="K207" s="80">
        <f t="shared" si="89"/>
        <v>6.3177084143227757E-3</v>
      </c>
      <c r="L207" s="9">
        <f t="shared" si="90"/>
        <v>4210.0712535960638</v>
      </c>
      <c r="M207">
        <f t="shared" si="83"/>
        <v>6648.1876551579871</v>
      </c>
      <c r="N207">
        <f t="shared" si="91"/>
        <v>0.99586173191595884</v>
      </c>
      <c r="O207">
        <f t="shared" si="84"/>
        <v>0.67117328417380839</v>
      </c>
      <c r="P207">
        <f t="shared" si="92"/>
        <v>6088.7456399673465</v>
      </c>
      <c r="Q207">
        <f t="shared" si="93"/>
        <v>559.44201519064063</v>
      </c>
      <c r="R207" s="7">
        <f t="shared" si="99"/>
        <v>670818.9004147416</v>
      </c>
      <c r="S207" s="7">
        <f t="shared" si="94"/>
        <v>3929.3998366896603</v>
      </c>
      <c r="T207">
        <f t="shared" si="100"/>
        <v>2792.5001606286969</v>
      </c>
      <c r="U207">
        <f t="shared" si="81"/>
        <v>6013.1324791848101</v>
      </c>
      <c r="V207" s="45">
        <f t="shared" si="85"/>
        <v>354.38375906677356</v>
      </c>
      <c r="W207">
        <f t="shared" si="95"/>
        <v>6721.8999973183572</v>
      </c>
      <c r="X207">
        <f t="shared" si="103"/>
        <v>4884.1199372418314</v>
      </c>
      <c r="Y207" s="8">
        <f t="shared" si="86"/>
        <v>552915.03180448199</v>
      </c>
    </row>
    <row r="208" spans="1:25" x14ac:dyDescent="0.25">
      <c r="A208" s="1">
        <v>199</v>
      </c>
      <c r="B208" s="81">
        <f t="shared" si="87"/>
        <v>6.4068148636610145E-3</v>
      </c>
      <c r="C208" s="12">
        <f t="shared" si="96"/>
        <v>668366.84117250412</v>
      </c>
      <c r="D208" s="7">
        <f t="shared" si="97"/>
        <v>2452.059242237503</v>
      </c>
      <c r="E208" s="9">
        <f t="shared" ref="E208:E271" si="104">R207*$D$5/12</f>
        <v>4192.6181275921344</v>
      </c>
      <c r="F208" s="9">
        <f t="shared" si="98"/>
        <v>7002.5714142247516</v>
      </c>
      <c r="G208" s="52">
        <f t="shared" si="101"/>
        <v>5.3547546399409487E-4</v>
      </c>
      <c r="H208" s="7">
        <f t="shared" si="102"/>
        <v>6644.6773698296374</v>
      </c>
      <c r="I208" s="11">
        <f t="shared" si="88"/>
        <v>357.89404439511418</v>
      </c>
      <c r="J208" s="7">
        <f t="shared" si="82"/>
        <v>2809.9532866326172</v>
      </c>
      <c r="K208" s="80">
        <f t="shared" si="89"/>
        <v>6.4068148636610145E-3</v>
      </c>
      <c r="L208" s="9">
        <f t="shared" si="90"/>
        <v>4192.6181275921344</v>
      </c>
      <c r="M208">
        <f t="shared" si="83"/>
        <v>6644.6773698296374</v>
      </c>
      <c r="N208">
        <f t="shared" si="91"/>
        <v>0.99581860144394907</v>
      </c>
      <c r="O208">
        <f t="shared" si="84"/>
        <v>0.66836684117250411</v>
      </c>
      <c r="P208">
        <f t="shared" si="92"/>
        <v>6087.5811981789648</v>
      </c>
      <c r="Q208">
        <f t="shared" si="93"/>
        <v>557.09617165067266</v>
      </c>
      <c r="R208" s="7">
        <f t="shared" si="99"/>
        <v>668008.94712810894</v>
      </c>
      <c r="S208" s="7">
        <f t="shared" si="94"/>
        <v>3913.1102524193261</v>
      </c>
      <c r="T208">
        <f t="shared" si="100"/>
        <v>2809.9532866326626</v>
      </c>
      <c r="U208">
        <f t="shared" si="81"/>
        <v>6007.2754502616699</v>
      </c>
      <c r="V208" s="45">
        <f t="shared" si="85"/>
        <v>357.89404439515965</v>
      </c>
      <c r="W208">
        <f t="shared" si="95"/>
        <v>6723.0635390519892</v>
      </c>
      <c r="X208">
        <f t="shared" si="103"/>
        <v>4877.084121650325</v>
      </c>
      <c r="Y208" s="8">
        <f t="shared" si="86"/>
        <v>559180.70403989987</v>
      </c>
    </row>
    <row r="209" spans="1:25" x14ac:dyDescent="0.25">
      <c r="A209" s="1">
        <v>200</v>
      </c>
      <c r="B209" s="81">
        <f t="shared" si="87"/>
        <v>6.4976921097942286E-3</v>
      </c>
      <c r="C209" s="12">
        <f t="shared" si="96"/>
        <v>665542.88373952766</v>
      </c>
      <c r="D209" s="7">
        <f t="shared" si="97"/>
        <v>2466.0633885812576</v>
      </c>
      <c r="E209" s="9">
        <f t="shared" si="104"/>
        <v>4175.0559195506803</v>
      </c>
      <c r="F209" s="9">
        <f t="shared" si="98"/>
        <v>7002.5714142247516</v>
      </c>
      <c r="G209" s="52">
        <f t="shared" si="101"/>
        <v>5.4309363817685188E-4</v>
      </c>
      <c r="H209" s="7">
        <f t="shared" si="102"/>
        <v>6641.1193081319379</v>
      </c>
      <c r="I209" s="11">
        <f t="shared" si="88"/>
        <v>361.45210609281366</v>
      </c>
      <c r="J209" s="7">
        <f t="shared" si="82"/>
        <v>2827.5154946740713</v>
      </c>
      <c r="K209" s="80">
        <f t="shared" si="89"/>
        <v>6.4976921097942286E-3</v>
      </c>
      <c r="L209" s="9">
        <f t="shared" si="90"/>
        <v>4175.0559195506803</v>
      </c>
      <c r="M209">
        <f t="shared" si="83"/>
        <v>6641.1193081319379</v>
      </c>
      <c r="N209">
        <f t="shared" si="91"/>
        <v>0.99577483911676046</v>
      </c>
      <c r="O209">
        <f t="shared" si="84"/>
        <v>0.66554288373952764</v>
      </c>
      <c r="P209">
        <f t="shared" si="92"/>
        <v>6086.3837782656556</v>
      </c>
      <c r="Q209">
        <f t="shared" si="93"/>
        <v>554.73552986628238</v>
      </c>
      <c r="R209" s="7">
        <f t="shared" si="99"/>
        <v>665181.43163343484</v>
      </c>
      <c r="S209" s="7">
        <f t="shared" si="94"/>
        <v>3896.7188582473023</v>
      </c>
      <c r="T209">
        <f t="shared" si="100"/>
        <v>2827.515494674095</v>
      </c>
      <c r="U209">
        <f t="shared" si="81"/>
        <v>6001.330140735723</v>
      </c>
      <c r="V209" s="45">
        <f t="shared" si="85"/>
        <v>361.45210609283731</v>
      </c>
      <c r="W209">
        <f t="shared" si="95"/>
        <v>6724.2343529213977</v>
      </c>
      <c r="X209">
        <f t="shared" si="103"/>
        <v>4870.0635625130399</v>
      </c>
      <c r="Y209" s="8">
        <f t="shared" si="86"/>
        <v>565503.09893481899</v>
      </c>
    </row>
    <row r="210" spans="1:25" x14ac:dyDescent="0.25">
      <c r="A210" s="1">
        <v>201</v>
      </c>
      <c r="B210" s="81">
        <f t="shared" si="87"/>
        <v>6.5903871258098379E-3</v>
      </c>
      <c r="C210" s="12">
        <f t="shared" si="96"/>
        <v>662701.30302265845</v>
      </c>
      <c r="D210" s="7">
        <f t="shared" si="97"/>
        <v>2480.1286107763517</v>
      </c>
      <c r="E210" s="9">
        <f t="shared" si="104"/>
        <v>4157.3839477089678</v>
      </c>
      <c r="F210" s="9">
        <f t="shared" si="98"/>
        <v>7002.5714142247516</v>
      </c>
      <c r="G210" s="52">
        <f t="shared" si="101"/>
        <v>5.5086485279922618E-4</v>
      </c>
      <c r="H210" s="7">
        <f t="shared" si="102"/>
        <v>6637.5125584853195</v>
      </c>
      <c r="I210" s="11">
        <f t="shared" si="88"/>
        <v>365.05885573943215</v>
      </c>
      <c r="J210" s="7">
        <f t="shared" si="82"/>
        <v>2845.1874665157839</v>
      </c>
      <c r="K210" s="80">
        <f t="shared" si="89"/>
        <v>6.5903871258098379E-3</v>
      </c>
      <c r="L210" s="9">
        <f t="shared" si="90"/>
        <v>4157.3839477089678</v>
      </c>
      <c r="M210">
        <f t="shared" si="83"/>
        <v>6637.5125584853195</v>
      </c>
      <c r="N210">
        <f t="shared" si="91"/>
        <v>0.99573043182296073</v>
      </c>
      <c r="O210">
        <f t="shared" si="84"/>
        <v>0.66270130302265851</v>
      </c>
      <c r="P210">
        <f t="shared" si="92"/>
        <v>6085.1525643654604</v>
      </c>
      <c r="Q210">
        <f t="shared" si="93"/>
        <v>552.35999411985904</v>
      </c>
      <c r="R210" s="7">
        <f t="shared" si="99"/>
        <v>662336.24416691903</v>
      </c>
      <c r="S210" s="7">
        <f t="shared" si="94"/>
        <v>3880.2250178617032</v>
      </c>
      <c r="T210">
        <f t="shared" si="100"/>
        <v>2845.1874665158102</v>
      </c>
      <c r="U210">
        <f t="shared" ref="U210:U273" si="105">D210+(D210-T210) +S210</f>
        <v>5995.2947728985964</v>
      </c>
      <c r="V210" s="45">
        <f t="shared" si="85"/>
        <v>365.05885573945852</v>
      </c>
      <c r="W210">
        <f t="shared" si="95"/>
        <v>6725.4124843775135</v>
      </c>
      <c r="X210">
        <f t="shared" si="103"/>
        <v>4863.0582532829112</v>
      </c>
      <c r="Y210" s="8">
        <f t="shared" si="86"/>
        <v>571882.68076967786</v>
      </c>
    </row>
    <row r="211" spans="1:25" x14ac:dyDescent="0.25">
      <c r="A211" s="1">
        <v>202</v>
      </c>
      <c r="B211" s="81">
        <f t="shared" si="87"/>
        <v>6.6849484529661884E-3</v>
      </c>
      <c r="C211" s="12">
        <f t="shared" si="96"/>
        <v>659841.98950685549</v>
      </c>
      <c r="D211" s="7">
        <f t="shared" si="97"/>
        <v>2494.2546600635906</v>
      </c>
      <c r="E211" s="9">
        <f t="shared" si="104"/>
        <v>4139.6015260432441</v>
      </c>
      <c r="F211" s="9">
        <f t="shared" si="98"/>
        <v>7002.5714142247516</v>
      </c>
      <c r="G211" s="52">
        <f t="shared" si="101"/>
        <v>5.5879321713594304E-4</v>
      </c>
      <c r="H211" s="7">
        <f t="shared" si="102"/>
        <v>6633.8561861068347</v>
      </c>
      <c r="I211" s="11">
        <f t="shared" si="88"/>
        <v>368.71522811791692</v>
      </c>
      <c r="J211" s="7">
        <f t="shared" si="82"/>
        <v>2862.9698881815075</v>
      </c>
      <c r="K211" s="80">
        <f t="shared" si="89"/>
        <v>6.6849484529661884E-3</v>
      </c>
      <c r="L211" s="9">
        <f t="shared" si="90"/>
        <v>4139.6015260432441</v>
      </c>
      <c r="M211">
        <f t="shared" si="83"/>
        <v>6633.8561861068347</v>
      </c>
      <c r="N211">
        <f t="shared" si="91"/>
        <v>0.99568536608761549</v>
      </c>
      <c r="O211">
        <f t="shared" si="84"/>
        <v>0.65984198950685546</v>
      </c>
      <c r="P211">
        <f t="shared" si="92"/>
        <v>6083.8867181029909</v>
      </c>
      <c r="Q211">
        <f t="shared" si="93"/>
        <v>549.96946800384376</v>
      </c>
      <c r="R211" s="7">
        <f t="shared" si="99"/>
        <v>659473.27427873749</v>
      </c>
      <c r="S211" s="7">
        <f t="shared" si="94"/>
        <v>3863.6280909736947</v>
      </c>
      <c r="T211">
        <f t="shared" si="100"/>
        <v>2862.969888181542</v>
      </c>
      <c r="U211">
        <f t="shared" si="105"/>
        <v>5989.1675229193334</v>
      </c>
      <c r="V211" s="45">
        <f t="shared" si="85"/>
        <v>368.71522811795148</v>
      </c>
      <c r="W211">
        <f t="shared" si="95"/>
        <v>6726.5979791552363</v>
      </c>
      <c r="X211">
        <f t="shared" si="103"/>
        <v>4856.0681875069549</v>
      </c>
      <c r="Y211" s="8">
        <f t="shared" si="86"/>
        <v>578319.91741267149</v>
      </c>
    </row>
    <row r="212" spans="1:25" x14ac:dyDescent="0.25">
      <c r="A212" s="1">
        <v>203</v>
      </c>
      <c r="B212" s="81">
        <f t="shared" si="87"/>
        <v>6.7814262639166456E-3</v>
      </c>
      <c r="C212" s="12">
        <f t="shared" si="96"/>
        <v>656964.83301071299</v>
      </c>
      <c r="D212" s="7">
        <f t="shared" si="97"/>
        <v>2508.4412680244741</v>
      </c>
      <c r="E212" s="9">
        <f t="shared" si="104"/>
        <v>4121.7079642421095</v>
      </c>
      <c r="F212" s="9">
        <f t="shared" si="98"/>
        <v>7002.5714142247516</v>
      </c>
      <c r="G212" s="52">
        <f t="shared" si="101"/>
        <v>5.6688297949137722E-4</v>
      </c>
      <c r="H212" s="7">
        <f t="shared" si="102"/>
        <v>6630.1492322665836</v>
      </c>
      <c r="I212" s="11">
        <f t="shared" si="88"/>
        <v>372.42218195816804</v>
      </c>
      <c r="J212" s="7">
        <f t="shared" si="82"/>
        <v>2880.8634499826421</v>
      </c>
      <c r="K212" s="80">
        <f t="shared" si="89"/>
        <v>6.7814262639166456E-3</v>
      </c>
      <c r="L212" s="9">
        <f t="shared" si="90"/>
        <v>4121.7079642421095</v>
      </c>
      <c r="M212">
        <f t="shared" si="83"/>
        <v>6630.1492322665836</v>
      </c>
      <c r="N212">
        <f t="shared" si="91"/>
        <v>0.99563962805960138</v>
      </c>
      <c r="O212">
        <f t="shared" si="84"/>
        <v>0.65696483301071296</v>
      </c>
      <c r="P212">
        <f t="shared" si="92"/>
        <v>6082.5853778532746</v>
      </c>
      <c r="Q212">
        <f t="shared" si="93"/>
        <v>547.56385441330895</v>
      </c>
      <c r="R212" s="7">
        <f t="shared" si="99"/>
        <v>656592.41082875489</v>
      </c>
      <c r="S212" s="7">
        <f t="shared" si="94"/>
        <v>3846.9274332926357</v>
      </c>
      <c r="T212">
        <f t="shared" si="100"/>
        <v>2880.8634499826003</v>
      </c>
      <c r="U212">
        <f t="shared" si="105"/>
        <v>5982.946519358984</v>
      </c>
      <c r="V212" s="45">
        <f t="shared" si="85"/>
        <v>372.4221819581262</v>
      </c>
      <c r="W212">
        <f t="shared" si="95"/>
        <v>6727.7908832752364</v>
      </c>
      <c r="X212">
        <f t="shared" si="103"/>
        <v>4849.0933588265179</v>
      </c>
      <c r="Y212" s="8">
        <f t="shared" si="86"/>
        <v>584815.28034646786</v>
      </c>
    </row>
    <row r="213" spans="1:25" x14ac:dyDescent="0.25">
      <c r="A213" s="1">
        <v>204</v>
      </c>
      <c r="B213" s="81">
        <f t="shared" si="87"/>
        <v>6.8798724289134139E-3</v>
      </c>
      <c r="C213" s="12">
        <f t="shared" si="96"/>
        <v>654069.72268291924</v>
      </c>
      <c r="D213" s="7">
        <f t="shared" si="97"/>
        <v>2522.6881458356065</v>
      </c>
      <c r="E213" s="9">
        <f t="shared" si="104"/>
        <v>4103.7025676797175</v>
      </c>
      <c r="F213" s="9">
        <f t="shared" si="98"/>
        <v>7002.5714142247516</v>
      </c>
      <c r="G213" s="52">
        <f t="shared" si="101"/>
        <v>5.751385328866429E-4</v>
      </c>
      <c r="H213" s="7">
        <f t="shared" si="102"/>
        <v>6626.390713515324</v>
      </c>
      <c r="I213" s="11">
        <f t="shared" si="88"/>
        <v>376.18070070942758</v>
      </c>
      <c r="J213" s="7">
        <f t="shared" si="82"/>
        <v>2898.8688465450341</v>
      </c>
      <c r="K213" s="80">
        <f t="shared" si="89"/>
        <v>6.8798724289134139E-3</v>
      </c>
      <c r="L213" s="9">
        <f t="shared" si="90"/>
        <v>4103.7025676797175</v>
      </c>
      <c r="M213">
        <f t="shared" si="83"/>
        <v>6626.390713515324</v>
      </c>
      <c r="N213">
        <f t="shared" si="91"/>
        <v>0.99559320349838798</v>
      </c>
      <c r="O213">
        <f t="shared" si="84"/>
        <v>0.65406972268291919</v>
      </c>
      <c r="P213">
        <f t="shared" si="92"/>
        <v>6081.2476579769682</v>
      </c>
      <c r="Q213">
        <f t="shared" si="93"/>
        <v>545.14305553835584</v>
      </c>
      <c r="R213" s="7">
        <f t="shared" si="99"/>
        <v>653693.54198220989</v>
      </c>
      <c r="S213" s="7">
        <f t="shared" si="94"/>
        <v>3830.1223965010704</v>
      </c>
      <c r="T213">
        <f t="shared" si="100"/>
        <v>2898.8688465449959</v>
      </c>
      <c r="U213">
        <f t="shared" si="105"/>
        <v>5976.6298416272875</v>
      </c>
      <c r="V213" s="45">
        <f t="shared" si="85"/>
        <v>376.18070070938938</v>
      </c>
      <c r="W213">
        <f t="shared" si="95"/>
        <v>6728.9912430460663</v>
      </c>
      <c r="X213">
        <f t="shared" si="103"/>
        <v>4842.1337609777565</v>
      </c>
      <c r="Y213" s="8">
        <f t="shared" si="86"/>
        <v>591369.24469517916</v>
      </c>
    </row>
    <row r="214" spans="1:25" x14ac:dyDescent="0.25">
      <c r="A214" s="1">
        <v>205</v>
      </c>
      <c r="B214" s="81">
        <f t="shared" si="87"/>
        <v>6.9803405851782685E-3</v>
      </c>
      <c r="C214" s="12">
        <f t="shared" si="96"/>
        <v>651156.54699871666</v>
      </c>
      <c r="D214" s="7">
        <f t="shared" si="97"/>
        <v>2536.9949834932081</v>
      </c>
      <c r="E214" s="9">
        <f t="shared" si="104"/>
        <v>4085.5846373888121</v>
      </c>
      <c r="F214" s="9">
        <f t="shared" si="98"/>
        <v>7002.5714142247516</v>
      </c>
      <c r="G214" s="52">
        <f t="shared" si="101"/>
        <v>5.8356442102006588E-4</v>
      </c>
      <c r="H214" s="7">
        <f t="shared" si="102"/>
        <v>6622.5796208820202</v>
      </c>
      <c r="I214" s="11">
        <f t="shared" si="88"/>
        <v>379.9917933427314</v>
      </c>
      <c r="J214" s="7">
        <f t="shared" si="82"/>
        <v>2916.9867768359395</v>
      </c>
      <c r="K214" s="80">
        <f t="shared" si="89"/>
        <v>6.9803405851782685E-3</v>
      </c>
      <c r="L214" s="9">
        <f t="shared" si="90"/>
        <v>4085.5846373888121</v>
      </c>
      <c r="M214">
        <f t="shared" si="83"/>
        <v>6622.5796208820202</v>
      </c>
      <c r="N214">
        <f t="shared" si="91"/>
        <v>0.99554607776025306</v>
      </c>
      <c r="O214">
        <f t="shared" si="84"/>
        <v>0.65115654699871661</v>
      </c>
      <c r="P214">
        <f t="shared" si="92"/>
        <v>6079.8726480256873</v>
      </c>
      <c r="Q214">
        <f t="shared" si="93"/>
        <v>542.70697285633287</v>
      </c>
      <c r="R214" s="7">
        <f t="shared" si="99"/>
        <v>650776.55520537391</v>
      </c>
      <c r="S214" s="7">
        <f t="shared" si="94"/>
        <v>3813.2123282295579</v>
      </c>
      <c r="T214">
        <f t="shared" si="100"/>
        <v>2916.9867768359836</v>
      </c>
      <c r="U214">
        <f t="shared" si="105"/>
        <v>5970.2155183799905</v>
      </c>
      <c r="V214" s="45">
        <f t="shared" si="85"/>
        <v>379.99179334277551</v>
      </c>
      <c r="W214">
        <f t="shared" si="95"/>
        <v>6730.1991050655415</v>
      </c>
      <c r="X214">
        <f t="shared" si="103"/>
        <v>4835.1893877915645</v>
      </c>
      <c r="Y214" s="8">
        <f t="shared" si="86"/>
        <v>597982.28925137664</v>
      </c>
    </row>
    <row r="215" spans="1:25" x14ac:dyDescent="0.25">
      <c r="A215" s="1">
        <v>206</v>
      </c>
      <c r="B215" s="81">
        <f t="shared" si="87"/>
        <v>7.0828862095871914E-3</v>
      </c>
      <c r="C215" s="12">
        <f t="shared" si="96"/>
        <v>648225.19375636755</v>
      </c>
      <c r="D215" s="7">
        <f t="shared" si="97"/>
        <v>2551.3614490063151</v>
      </c>
      <c r="E215" s="9">
        <f t="shared" si="104"/>
        <v>4067.3534700335872</v>
      </c>
      <c r="F215" s="9">
        <f t="shared" si="98"/>
        <v>7002.5714142247516</v>
      </c>
      <c r="G215" s="52">
        <f t="shared" si="101"/>
        <v>5.9216534451624547E-4</v>
      </c>
      <c r="H215" s="7">
        <f t="shared" si="102"/>
        <v>6618.7149190399023</v>
      </c>
      <c r="I215" s="11">
        <f t="shared" si="88"/>
        <v>383.85649518484934</v>
      </c>
      <c r="J215" s="7">
        <f t="shared" si="82"/>
        <v>2935.2179441911644</v>
      </c>
      <c r="K215" s="80">
        <f t="shared" si="89"/>
        <v>7.0828862095871914E-3</v>
      </c>
      <c r="L215" s="9">
        <f t="shared" si="90"/>
        <v>4067.3534700335872</v>
      </c>
      <c r="M215">
        <f t="shared" si="83"/>
        <v>6618.7149190399023</v>
      </c>
      <c r="N215">
        <f t="shared" si="91"/>
        <v>0.99549823578391372</v>
      </c>
      <c r="O215">
        <f t="shared" si="84"/>
        <v>0.64822519375636756</v>
      </c>
      <c r="P215">
        <f t="shared" si="92"/>
        <v>6078.4594119160301</v>
      </c>
      <c r="Q215">
        <f t="shared" si="93"/>
        <v>540.25550712387212</v>
      </c>
      <c r="R215" s="7">
        <f t="shared" si="99"/>
        <v>647841.33726118272</v>
      </c>
      <c r="S215" s="7">
        <f t="shared" si="94"/>
        <v>3796.1965720313478</v>
      </c>
      <c r="T215">
        <f t="shared" si="100"/>
        <v>2935.2179441911867</v>
      </c>
      <c r="U215">
        <f t="shared" si="105"/>
        <v>5963.7015258527917</v>
      </c>
      <c r="V215" s="45">
        <f t="shared" si="85"/>
        <v>383.85649518487162</v>
      </c>
      <c r="W215">
        <f t="shared" si="95"/>
        <v>6731.4145162225341</v>
      </c>
      <c r="X215">
        <f t="shared" si="103"/>
        <v>4828.2602331938051</v>
      </c>
      <c r="Y215" s="8">
        <f t="shared" si="86"/>
        <v>604654.89650338446</v>
      </c>
    </row>
    <row r="216" spans="1:25" x14ac:dyDescent="0.25">
      <c r="A216" s="1">
        <v>207</v>
      </c>
      <c r="B216" s="81">
        <f t="shared" si="87"/>
        <v>7.1875666948758576E-3</v>
      </c>
      <c r="C216" s="12">
        <f t="shared" si="96"/>
        <v>645275.55007362552</v>
      </c>
      <c r="D216" s="7">
        <f t="shared" si="97"/>
        <v>2565.7871875572223</v>
      </c>
      <c r="E216" s="9">
        <f t="shared" si="104"/>
        <v>4049.0083578823919</v>
      </c>
      <c r="F216" s="9">
        <f t="shared" si="98"/>
        <v>7002.5714142247516</v>
      </c>
      <c r="G216" s="52">
        <f t="shared" si="101"/>
        <v>6.0094616747975716E-4</v>
      </c>
      <c r="H216" s="7">
        <f t="shared" si="102"/>
        <v>6614.7955454396142</v>
      </c>
      <c r="I216" s="11">
        <f t="shared" si="88"/>
        <v>387.77586878513739</v>
      </c>
      <c r="J216" s="7">
        <f t="shared" si="82"/>
        <v>2953.5630563423597</v>
      </c>
      <c r="K216" s="80">
        <f t="shared" si="89"/>
        <v>7.1875666948758576E-3</v>
      </c>
      <c r="L216" s="9">
        <f t="shared" si="90"/>
        <v>4049.0083578823919</v>
      </c>
      <c r="M216">
        <f t="shared" si="83"/>
        <v>6614.7955454396142</v>
      </c>
      <c r="N216">
        <f t="shared" si="91"/>
        <v>0.99544966207553687</v>
      </c>
      <c r="O216">
        <f t="shared" si="84"/>
        <v>0.64527555007362547</v>
      </c>
      <c r="P216">
        <f t="shared" si="92"/>
        <v>6077.0069870708794</v>
      </c>
      <c r="Q216">
        <f t="shared" si="93"/>
        <v>537.78855836873481</v>
      </c>
      <c r="R216" s="7">
        <f t="shared" si="99"/>
        <v>644887.77420484042</v>
      </c>
      <c r="S216" s="7">
        <f t="shared" si="94"/>
        <v>3779.0744673568993</v>
      </c>
      <c r="T216">
        <f t="shared" si="100"/>
        <v>2953.5630563423038</v>
      </c>
      <c r="U216">
        <f t="shared" si="105"/>
        <v>5957.0857861290406</v>
      </c>
      <c r="V216" s="45">
        <f t="shared" si="85"/>
        <v>387.77586878508146</v>
      </c>
      <c r="W216">
        <f t="shared" si="95"/>
        <v>6732.6375236992026</v>
      </c>
      <c r="X216">
        <f t="shared" si="103"/>
        <v>4821.3462912058512</v>
      </c>
      <c r="Y216" s="8">
        <f t="shared" si="86"/>
        <v>611387.55266285688</v>
      </c>
    </row>
    <row r="217" spans="1:25" x14ac:dyDescent="0.25">
      <c r="A217" s="1">
        <v>208</v>
      </c>
      <c r="B217" s="81">
        <f t="shared" si="87"/>
        <v>7.2944414295477156E-3</v>
      </c>
      <c r="C217" s="12">
        <f t="shared" si="96"/>
        <v>642307.5023842128</v>
      </c>
      <c r="D217" s="7">
        <f t="shared" si="97"/>
        <v>2580.2718206276691</v>
      </c>
      <c r="E217" s="9">
        <f t="shared" si="104"/>
        <v>4030.5485887802529</v>
      </c>
      <c r="F217" s="9">
        <f t="shared" si="98"/>
        <v>7002.5714142247516</v>
      </c>
      <c r="G217" s="52">
        <f t="shared" si="101"/>
        <v>6.099119243706011E-4</v>
      </c>
      <c r="H217" s="7">
        <f t="shared" si="102"/>
        <v>6610.8204094079219</v>
      </c>
      <c r="I217" s="11">
        <f t="shared" si="88"/>
        <v>391.75100481682966</v>
      </c>
      <c r="J217" s="7">
        <f t="shared" si="82"/>
        <v>2972.0228254444987</v>
      </c>
      <c r="K217" s="80">
        <f t="shared" si="89"/>
        <v>7.2944414295477156E-3</v>
      </c>
      <c r="L217" s="9">
        <f t="shared" si="90"/>
        <v>4030.5485887802529</v>
      </c>
      <c r="M217">
        <f t="shared" si="83"/>
        <v>6610.8204094079219</v>
      </c>
      <c r="N217">
        <f t="shared" si="91"/>
        <v>0.99540034069309757</v>
      </c>
      <c r="O217">
        <f t="shared" si="84"/>
        <v>0.64230750238421275</v>
      </c>
      <c r="P217">
        <f t="shared" si="92"/>
        <v>6075.5143835264735</v>
      </c>
      <c r="Q217">
        <f t="shared" si="93"/>
        <v>535.30602588144848</v>
      </c>
      <c r="R217" s="7">
        <f t="shared" si="99"/>
        <v>641915.75137939595</v>
      </c>
      <c r="S217" s="7">
        <f t="shared" si="94"/>
        <v>3761.8453495282361</v>
      </c>
      <c r="T217">
        <f t="shared" si="100"/>
        <v>2972.0228254444664</v>
      </c>
      <c r="U217">
        <f t="shared" si="105"/>
        <v>5950.3661653391082</v>
      </c>
      <c r="V217" s="45">
        <f t="shared" si="85"/>
        <v>391.75100481679738</v>
      </c>
      <c r="W217">
        <f t="shared" si="95"/>
        <v>6733.868174972702</v>
      </c>
      <c r="X217">
        <f t="shared" si="103"/>
        <v>4814.4475559447301</v>
      </c>
      <c r="Y217" s="8">
        <f t="shared" si="86"/>
        <v>618180.74769244902</v>
      </c>
    </row>
    <row r="218" spans="1:25" x14ac:dyDescent="0.25">
      <c r="A218" s="1">
        <v>209</v>
      </c>
      <c r="B218" s="81">
        <f t="shared" si="87"/>
        <v>7.4035718816934937E-3</v>
      </c>
      <c r="C218" s="12">
        <f t="shared" si="96"/>
        <v>639320.93643430679</v>
      </c>
      <c r="D218" s="7">
        <f t="shared" si="97"/>
        <v>2594.8149450891278</v>
      </c>
      <c r="E218" s="9">
        <f t="shared" si="104"/>
        <v>4011.9734461212247</v>
      </c>
      <c r="F218" s="9">
        <f t="shared" si="98"/>
        <v>7002.5714142247516</v>
      </c>
      <c r="G218" s="52">
        <f t="shared" si="101"/>
        <v>6.1906782721962001E-4</v>
      </c>
      <c r="H218" s="7">
        <f t="shared" si="102"/>
        <v>6606.7883912103525</v>
      </c>
      <c r="I218" s="11">
        <f t="shared" si="88"/>
        <v>395.78302301439908</v>
      </c>
      <c r="J218" s="7">
        <f t="shared" ref="J218:J281" si="106">F218-L218</f>
        <v>2990.5979681035269</v>
      </c>
      <c r="K218" s="80">
        <f t="shared" si="89"/>
        <v>7.4035718816934937E-3</v>
      </c>
      <c r="L218" s="9">
        <f t="shared" si="90"/>
        <v>4011.9734461212247</v>
      </c>
      <c r="M218">
        <f t="shared" si="83"/>
        <v>6606.7883912103525</v>
      </c>
      <c r="N218">
        <f t="shared" si="91"/>
        <v>0.99535025523005716</v>
      </c>
      <c r="O218">
        <f t="shared" si="84"/>
        <v>0.63932093643430676</v>
      </c>
      <c r="P218">
        <f t="shared" si="92"/>
        <v>6073.9805830036139</v>
      </c>
      <c r="Q218">
        <f t="shared" si="93"/>
        <v>532.80780820673863</v>
      </c>
      <c r="R218" s="7">
        <f t="shared" si="99"/>
        <v>638925.15341129247</v>
      </c>
      <c r="S218" s="7">
        <f t="shared" si="94"/>
        <v>3744.5085497131431</v>
      </c>
      <c r="T218">
        <f t="shared" si="100"/>
        <v>2990.5979681034805</v>
      </c>
      <c r="U218">
        <f t="shared" si="105"/>
        <v>5943.5404717879182</v>
      </c>
      <c r="V218" s="45">
        <f t="shared" si="85"/>
        <v>395.78302301435269</v>
      </c>
      <c r="W218">
        <f t="shared" si="95"/>
        <v>6735.1065178166236</v>
      </c>
      <c r="X218">
        <f t="shared" si="103"/>
        <v>4807.564021623085</v>
      </c>
      <c r="Y218" s="8">
        <f t="shared" si="86"/>
        <v>625034.97533362743</v>
      </c>
    </row>
    <row r="219" spans="1:25" x14ac:dyDescent="0.25">
      <c r="A219" s="1">
        <v>210</v>
      </c>
      <c r="B219" s="81">
        <f t="shared" si="87"/>
        <v>7.5150216869455111E-3</v>
      </c>
      <c r="C219" s="12">
        <f t="shared" si="96"/>
        <v>636315.7372790369</v>
      </c>
      <c r="D219" s="7">
        <f t="shared" si="97"/>
        <v>2609.4161322555283</v>
      </c>
      <c r="E219" s="9">
        <f t="shared" si="104"/>
        <v>3993.2822088205776</v>
      </c>
      <c r="F219" s="9">
        <f t="shared" si="98"/>
        <v>7002.5714142247516</v>
      </c>
      <c r="G219" s="52">
        <f t="shared" si="101"/>
        <v>6.2841927320319213E-4</v>
      </c>
      <c r="H219" s="7">
        <f t="shared" si="102"/>
        <v>6602.6983410761059</v>
      </c>
      <c r="I219" s="11">
        <f t="shared" si="88"/>
        <v>399.87307314864574</v>
      </c>
      <c r="J219" s="7">
        <f t="shared" si="106"/>
        <v>3009.289205404174</v>
      </c>
      <c r="K219" s="80">
        <f t="shared" si="89"/>
        <v>7.5150216869455111E-3</v>
      </c>
      <c r="L219" s="9">
        <f t="shared" si="90"/>
        <v>3993.2822088205776</v>
      </c>
      <c r="M219">
        <f t="shared" si="83"/>
        <v>6602.6983410761059</v>
      </c>
      <c r="N219">
        <f t="shared" si="91"/>
        <v>0.9952993887983228</v>
      </c>
      <c r="O219">
        <f t="shared" si="84"/>
        <v>0.6363157372790369</v>
      </c>
      <c r="P219">
        <f t="shared" si="92"/>
        <v>6072.4045379413565</v>
      </c>
      <c r="Q219">
        <f t="shared" si="93"/>
        <v>530.2938031347494</v>
      </c>
      <c r="R219" s="7">
        <f t="shared" si="99"/>
        <v>635915.86420588824</v>
      </c>
      <c r="S219" s="7">
        <f t="shared" si="94"/>
        <v>3727.0633948992063</v>
      </c>
      <c r="T219">
        <f t="shared" si="100"/>
        <v>3009.2892054042313</v>
      </c>
      <c r="U219">
        <f t="shared" si="105"/>
        <v>5936.6064540060315</v>
      </c>
      <c r="V219" s="45">
        <f t="shared" si="85"/>
        <v>399.87307314870304</v>
      </c>
      <c r="W219">
        <f t="shared" si="95"/>
        <v>6736.3526003034376</v>
      </c>
      <c r="X219">
        <f t="shared" si="103"/>
        <v>4800.6956825498382</v>
      </c>
      <c r="Y219" s="8">
        <f t="shared" si="86"/>
        <v>631950.73313488858</v>
      </c>
    </row>
    <row r="220" spans="1:25" x14ac:dyDescent="0.25">
      <c r="A220" s="1">
        <v>211</v>
      </c>
      <c r="B220" s="81">
        <f t="shared" si="87"/>
        <v>7.628856740802159E-3</v>
      </c>
      <c r="C220" s="12">
        <f t="shared" si="96"/>
        <v>633291.78927899164</v>
      </c>
      <c r="D220" s="7">
        <f t="shared" si="97"/>
        <v>2624.074926896626</v>
      </c>
      <c r="E220" s="9">
        <f t="shared" si="104"/>
        <v>3974.4741512868018</v>
      </c>
      <c r="F220" s="9">
        <f t="shared" si="98"/>
        <v>7002.5714142247516</v>
      </c>
      <c r="G220" s="52">
        <f t="shared" si="101"/>
        <v>6.3797185259784723E-4</v>
      </c>
      <c r="H220" s="7">
        <f t="shared" si="102"/>
        <v>6598.5490781834278</v>
      </c>
      <c r="I220" s="11">
        <f t="shared" si="88"/>
        <v>404.0223360413238</v>
      </c>
      <c r="J220" s="7">
        <f t="shared" si="106"/>
        <v>3028.0972629379498</v>
      </c>
      <c r="K220" s="80">
        <f t="shared" si="89"/>
        <v>7.628856740802159E-3</v>
      </c>
      <c r="L220" s="9">
        <f t="shared" si="90"/>
        <v>3974.4741512868018</v>
      </c>
      <c r="M220">
        <f t="shared" si="83"/>
        <v>6598.5490781834278</v>
      </c>
      <c r="N220">
        <f t="shared" si="91"/>
        <v>0.99524772401044803</v>
      </c>
      <c r="O220">
        <f t="shared" si="84"/>
        <v>0.63329178927899166</v>
      </c>
      <c r="P220">
        <f t="shared" si="92"/>
        <v>6070.7851704914092</v>
      </c>
      <c r="Q220">
        <f t="shared" si="93"/>
        <v>527.76390769201862</v>
      </c>
      <c r="R220" s="7">
        <f t="shared" si="99"/>
        <v>632887.76694295031</v>
      </c>
      <c r="S220" s="7">
        <f t="shared" si="94"/>
        <v>3709.5092078676817</v>
      </c>
      <c r="T220">
        <f t="shared" si="100"/>
        <v>3028.0972629379248</v>
      </c>
      <c r="U220">
        <f t="shared" si="105"/>
        <v>5929.5617987230089</v>
      </c>
      <c r="V220" s="45">
        <f t="shared" si="85"/>
        <v>404.02233604129879</v>
      </c>
      <c r="W220">
        <f t="shared" si="95"/>
        <v>6737.6064708056065</v>
      </c>
      <c r="X220">
        <f t="shared" si="103"/>
        <v>4793.8425331299013</v>
      </c>
      <c r="Y220" s="8">
        <f t="shared" si="86"/>
        <v>638928.52247990214</v>
      </c>
    </row>
    <row r="221" spans="1:25" x14ac:dyDescent="0.25">
      <c r="A221" s="1">
        <v>212</v>
      </c>
      <c r="B221" s="81">
        <f t="shared" si="87"/>
        <v>7.7451452955656919E-3</v>
      </c>
      <c r="C221" s="12">
        <f t="shared" si="96"/>
        <v>630248.97609674023</v>
      </c>
      <c r="D221" s="7">
        <f t="shared" si="97"/>
        <v>2638.7908462101232</v>
      </c>
      <c r="E221" s="9">
        <f t="shared" si="104"/>
        <v>3955.5485433934391</v>
      </c>
      <c r="F221" s="9">
        <f t="shared" si="98"/>
        <v>7002.5714142247516</v>
      </c>
      <c r="G221" s="52">
        <f t="shared" si="101"/>
        <v>6.4773135713675108E-4</v>
      </c>
      <c r="H221" s="7">
        <f t="shared" si="102"/>
        <v>6594.3393896035623</v>
      </c>
      <c r="I221" s="11">
        <f t="shared" si="88"/>
        <v>408.23202462118934</v>
      </c>
      <c r="J221" s="7">
        <f t="shared" si="106"/>
        <v>3047.0228708313125</v>
      </c>
      <c r="K221" s="80">
        <f t="shared" si="89"/>
        <v>7.7451452955656919E-3</v>
      </c>
      <c r="L221" s="9">
        <f t="shared" si="90"/>
        <v>3955.5485433934391</v>
      </c>
      <c r="M221">
        <f t="shared" si="83"/>
        <v>6594.3393896035623</v>
      </c>
      <c r="N221">
        <f t="shared" si="91"/>
        <v>0.99519524296104378</v>
      </c>
      <c r="O221">
        <f t="shared" si="84"/>
        <v>0.63024897609674024</v>
      </c>
      <c r="P221">
        <f t="shared" si="92"/>
        <v>6069.1213714713285</v>
      </c>
      <c r="Q221">
        <f t="shared" si="93"/>
        <v>525.21801813223374</v>
      </c>
      <c r="R221" s="7">
        <f t="shared" si="99"/>
        <v>629840.74407211901</v>
      </c>
      <c r="S221" s="7">
        <f t="shared" si="94"/>
        <v>3691.8453071672102</v>
      </c>
      <c r="T221">
        <f t="shared" si="100"/>
        <v>3047.022870831308</v>
      </c>
      <c r="U221">
        <f t="shared" si="105"/>
        <v>5922.4041287561486</v>
      </c>
      <c r="V221" s="45">
        <f t="shared" si="85"/>
        <v>408.23202462118479</v>
      </c>
      <c r="W221">
        <f t="shared" si="95"/>
        <v>6738.8681779985181</v>
      </c>
      <c r="X221">
        <f t="shared" si="103"/>
        <v>4787.0045678651713</v>
      </c>
      <c r="Y221" s="8">
        <f t="shared" si="86"/>
        <v>645968.84861623729</v>
      </c>
    </row>
    <row r="222" spans="1:25" x14ac:dyDescent="0.25">
      <c r="A222" s="1">
        <v>213</v>
      </c>
      <c r="B222" s="81">
        <f t="shared" si="87"/>
        <v>7.8639580621613359E-3</v>
      </c>
      <c r="C222" s="12">
        <f t="shared" si="96"/>
        <v>627187.18069336843</v>
      </c>
      <c r="D222" s="7">
        <f t="shared" si="97"/>
        <v>2653.5633787505708</v>
      </c>
      <c r="E222" s="9">
        <f t="shared" si="104"/>
        <v>3936.5046504507441</v>
      </c>
      <c r="F222" s="9">
        <f t="shared" si="98"/>
        <v>7002.5714142247516</v>
      </c>
      <c r="G222" s="52">
        <f t="shared" si="101"/>
        <v>6.5770378879141905E-4</v>
      </c>
      <c r="H222" s="7">
        <f t="shared" si="102"/>
        <v>6590.0680292013149</v>
      </c>
      <c r="I222" s="11">
        <f t="shared" si="88"/>
        <v>412.50338502343675</v>
      </c>
      <c r="J222" s="7">
        <f t="shared" si="106"/>
        <v>3066.0667637740075</v>
      </c>
      <c r="K222" s="80">
        <f t="shared" si="89"/>
        <v>7.8639580621613359E-3</v>
      </c>
      <c r="L222" s="9">
        <f t="shared" si="90"/>
        <v>3936.5046504507441</v>
      </c>
      <c r="M222">
        <f t="shared" si="83"/>
        <v>6590.0680292013149</v>
      </c>
      <c r="N222">
        <f t="shared" si="91"/>
        <v>0.99514192720734884</v>
      </c>
      <c r="O222">
        <f t="shared" si="84"/>
        <v>0.62718718069336843</v>
      </c>
      <c r="P222">
        <f t="shared" si="92"/>
        <v>6067.41199927458</v>
      </c>
      <c r="Q222">
        <f t="shared" si="93"/>
        <v>522.65602992673485</v>
      </c>
      <c r="R222" s="7">
        <f t="shared" si="99"/>
        <v>626774.67730834498</v>
      </c>
      <c r="S222" s="7">
        <f t="shared" si="94"/>
        <v>3674.0710070873611</v>
      </c>
      <c r="T222">
        <f t="shared" si="100"/>
        <v>3066.0667637740262</v>
      </c>
      <c r="U222">
        <f t="shared" si="105"/>
        <v>5915.1310008144765</v>
      </c>
      <c r="V222" s="45">
        <f t="shared" si="85"/>
        <v>412.50338502345539</v>
      </c>
      <c r="W222">
        <f t="shared" si="95"/>
        <v>6740.1377708613873</v>
      </c>
      <c r="X222">
        <f t="shared" si="103"/>
        <v>4780.181781354082</v>
      </c>
      <c r="Y222" s="8">
        <f t="shared" si="86"/>
        <v>653072.22068386758</v>
      </c>
    </row>
    <row r="223" spans="1:25" x14ac:dyDescent="0.25">
      <c r="A223" s="1">
        <v>214</v>
      </c>
      <c r="B223" s="81">
        <f t="shared" si="87"/>
        <v>7.9853683171372536E-3</v>
      </c>
      <c r="C223" s="12">
        <f t="shared" si="96"/>
        <v>624106.28532503208</v>
      </c>
      <c r="D223" s="7">
        <f t="shared" si="97"/>
        <v>2668.3919833129594</v>
      </c>
      <c r="E223" s="9">
        <f t="shared" si="104"/>
        <v>3917.3417331771561</v>
      </c>
      <c r="F223" s="9">
        <f t="shared" si="98"/>
        <v>7002.5714142247516</v>
      </c>
      <c r="G223" s="52">
        <f t="shared" si="101"/>
        <v>6.6789536900361234E-4</v>
      </c>
      <c r="H223" s="7">
        <f t="shared" si="102"/>
        <v>6585.7337164901155</v>
      </c>
      <c r="I223" s="11">
        <f t="shared" si="88"/>
        <v>416.83769773463609</v>
      </c>
      <c r="J223" s="7">
        <f t="shared" si="106"/>
        <v>3085.2296810475955</v>
      </c>
      <c r="K223" s="80">
        <f t="shared" si="89"/>
        <v>7.9853683171372536E-3</v>
      </c>
      <c r="L223" s="9">
        <f t="shared" si="90"/>
        <v>3917.3417331771561</v>
      </c>
      <c r="M223">
        <f t="shared" si="83"/>
        <v>6585.7337164901155</v>
      </c>
      <c r="N223">
        <f t="shared" si="91"/>
        <v>0.99508775774892222</v>
      </c>
      <c r="O223">
        <f t="shared" si="84"/>
        <v>0.6241062853250321</v>
      </c>
      <c r="P223">
        <f t="shared" si="92"/>
        <v>6065.6558787353715</v>
      </c>
      <c r="Q223">
        <f t="shared" si="93"/>
        <v>520.077837754744</v>
      </c>
      <c r="R223" s="7">
        <f t="shared" si="99"/>
        <v>623689.44762729737</v>
      </c>
      <c r="S223" s="7">
        <f t="shared" si="94"/>
        <v>3656.1856176320125</v>
      </c>
      <c r="T223">
        <f t="shared" si="100"/>
        <v>3085.2296810476109</v>
      </c>
      <c r="U223">
        <f t="shared" si="105"/>
        <v>5907.7399032103203</v>
      </c>
      <c r="V223" s="45">
        <f t="shared" si="85"/>
        <v>416.83769773465156</v>
      </c>
      <c r="W223">
        <f t="shared" si="95"/>
        <v>6741.4152986796234</v>
      </c>
      <c r="X223">
        <f t="shared" si="103"/>
        <v>4773.3741682921818</v>
      </c>
      <c r="Y223" s="8">
        <f t="shared" si="86"/>
        <v>660239.15174418874</v>
      </c>
    </row>
    <row r="224" spans="1:25" x14ac:dyDescent="0.25">
      <c r="A224" s="1">
        <v>215</v>
      </c>
      <c r="B224" s="81">
        <f t="shared" si="87"/>
        <v>8.1094520151057115E-3</v>
      </c>
      <c r="C224" s="12">
        <f t="shared" si="96"/>
        <v>621006.17153952864</v>
      </c>
      <c r="D224" s="7">
        <f t="shared" si="97"/>
        <v>2683.2760877687738</v>
      </c>
      <c r="E224" s="9">
        <f t="shared" si="104"/>
        <v>3898.0590476706088</v>
      </c>
      <c r="F224" s="9">
        <f t="shared" si="98"/>
        <v>7002.5714142247516</v>
      </c>
      <c r="G224" s="52">
        <f t="shared" si="101"/>
        <v>6.7831254839398358E-4</v>
      </c>
      <c r="H224" s="7">
        <f t="shared" si="102"/>
        <v>6581.3351354393826</v>
      </c>
      <c r="I224" s="11">
        <f t="shared" si="88"/>
        <v>421.236278785369</v>
      </c>
      <c r="J224" s="7">
        <f t="shared" si="106"/>
        <v>3104.5123665541428</v>
      </c>
      <c r="K224" s="80">
        <f t="shared" si="89"/>
        <v>8.1094520151057115E-3</v>
      </c>
      <c r="L224" s="9">
        <f t="shared" si="90"/>
        <v>3898.0590476706088</v>
      </c>
      <c r="M224">
        <f t="shared" si="83"/>
        <v>6581.3351354393826</v>
      </c>
      <c r="N224">
        <f t="shared" si="91"/>
        <v>0.99503271500640489</v>
      </c>
      <c r="O224">
        <f t="shared" si="84"/>
        <v>0.62100617153952864</v>
      </c>
      <c r="P224">
        <f t="shared" si="92"/>
        <v>6063.851799946031</v>
      </c>
      <c r="Q224">
        <f t="shared" si="93"/>
        <v>517.48333549335166</v>
      </c>
      <c r="R224" s="7">
        <f t="shared" si="99"/>
        <v>620584.93526074325</v>
      </c>
      <c r="S224" s="7">
        <f t="shared" si="94"/>
        <v>3638.1884444925681</v>
      </c>
      <c r="T224">
        <f t="shared" si="100"/>
        <v>3104.5123665541178</v>
      </c>
      <c r="U224">
        <f t="shared" si="105"/>
        <v>5900.2282534759979</v>
      </c>
      <c r="V224" s="45">
        <f t="shared" si="85"/>
        <v>421.23627878534398</v>
      </c>
      <c r="W224">
        <f t="shared" si="95"/>
        <v>6742.7008110466859</v>
      </c>
      <c r="X224">
        <f t="shared" si="103"/>
        <v>4766.5817234723454</v>
      </c>
      <c r="Y224" s="8">
        <f t="shared" si="86"/>
        <v>667470.15880913532</v>
      </c>
    </row>
    <row r="225" spans="1:25" x14ac:dyDescent="0.25">
      <c r="A225" s="1">
        <v>216</v>
      </c>
      <c r="B225" s="81">
        <f t="shared" si="87"/>
        <v>8.2362879069988182E-3</v>
      </c>
      <c r="C225" s="12">
        <f t="shared" si="96"/>
        <v>617886.72017289104</v>
      </c>
      <c r="D225" s="7">
        <f t="shared" si="97"/>
        <v>2698.2150878521829</v>
      </c>
      <c r="E225" s="9">
        <f t="shared" si="104"/>
        <v>3878.6558453796456</v>
      </c>
      <c r="F225" s="9">
        <f t="shared" si="98"/>
        <v>7002.5714142247516</v>
      </c>
      <c r="G225" s="52">
        <f t="shared" si="101"/>
        <v>6.8896201697587502E-4</v>
      </c>
      <c r="H225" s="7">
        <f t="shared" si="102"/>
        <v>6576.8709332318285</v>
      </c>
      <c r="I225" s="11">
        <f t="shared" si="88"/>
        <v>425.70048099292308</v>
      </c>
      <c r="J225" s="7">
        <f t="shared" si="106"/>
        <v>3123.915568845106</v>
      </c>
      <c r="K225" s="80">
        <f t="shared" si="89"/>
        <v>8.2362879069988182E-3</v>
      </c>
      <c r="L225" s="9">
        <f t="shared" si="90"/>
        <v>3878.6558453796456</v>
      </c>
      <c r="M225">
        <f t="shared" si="83"/>
        <v>6576.8709332318285</v>
      </c>
      <c r="N225">
        <f t="shared" si="91"/>
        <v>0.99497677879930857</v>
      </c>
      <c r="O225">
        <f t="shared" si="84"/>
        <v>0.61788672017289104</v>
      </c>
      <c r="P225">
        <f t="shared" si="92"/>
        <v>6061.99851702463</v>
      </c>
      <c r="Q225">
        <f t="shared" si="93"/>
        <v>514.87241620719851</v>
      </c>
      <c r="R225" s="7">
        <f t="shared" si="99"/>
        <v>617461.01969189814</v>
      </c>
      <c r="S225" s="7">
        <f t="shared" si="94"/>
        <v>3620.0787890210026</v>
      </c>
      <c r="T225">
        <f t="shared" si="100"/>
        <v>3123.9155688451137</v>
      </c>
      <c r="U225">
        <f t="shared" si="105"/>
        <v>5892.5933958802543</v>
      </c>
      <c r="V225" s="45">
        <f t="shared" si="85"/>
        <v>425.70048099293081</v>
      </c>
      <c r="W225">
        <f t="shared" si="95"/>
        <v>6743.9943578661168</v>
      </c>
      <c r="X225">
        <f t="shared" si="103"/>
        <v>4759.8044417851079</v>
      </c>
      <c r="Y225" s="8">
        <f t="shared" si="86"/>
        <v>674765.76287054457</v>
      </c>
    </row>
    <row r="226" spans="1:25" x14ac:dyDescent="0.25">
      <c r="A226" s="1">
        <v>217</v>
      </c>
      <c r="B226" s="81">
        <f t="shared" si="87"/>
        <v>8.3659576644423694E-3</v>
      </c>
      <c r="C226" s="12">
        <f t="shared" si="96"/>
        <v>614747.81134600425</v>
      </c>
      <c r="D226" s="7">
        <f t="shared" si="97"/>
        <v>2713.2083458939164</v>
      </c>
      <c r="E226" s="9">
        <f t="shared" si="104"/>
        <v>3859.1313730743636</v>
      </c>
      <c r="F226" s="9">
        <f t="shared" si="98"/>
        <v>7002.5714142247516</v>
      </c>
      <c r="G226" s="52">
        <f t="shared" si="101"/>
        <v>6.998507149044899E-4</v>
      </c>
      <c r="H226" s="7">
        <f t="shared" si="102"/>
        <v>6572.3397189682801</v>
      </c>
      <c r="I226" s="11">
        <f t="shared" si="88"/>
        <v>430.23169525647154</v>
      </c>
      <c r="J226" s="7">
        <f t="shared" si="106"/>
        <v>3143.440041150388</v>
      </c>
      <c r="K226" s="80">
        <f t="shared" si="89"/>
        <v>8.3659576644423694E-3</v>
      </c>
      <c r="L226" s="9">
        <f t="shared" si="90"/>
        <v>3859.1313730743636</v>
      </c>
      <c r="M226">
        <f t="shared" si="83"/>
        <v>6572.3397189682801</v>
      </c>
      <c r="N226">
        <f t="shared" si="91"/>
        <v>0.9949199283227701</v>
      </c>
      <c r="O226">
        <f t="shared" si="84"/>
        <v>0.6147478113460042</v>
      </c>
      <c r="P226">
        <f t="shared" si="92"/>
        <v>6060.0947468304093</v>
      </c>
      <c r="Q226">
        <f t="shared" si="93"/>
        <v>512.24497213787072</v>
      </c>
      <c r="R226" s="7">
        <f t="shared" si="99"/>
        <v>614317.57965074771</v>
      </c>
      <c r="S226" s="7">
        <f t="shared" si="94"/>
        <v>3601.8559482027395</v>
      </c>
      <c r="T226">
        <f t="shared" si="100"/>
        <v>3143.4400411504321</v>
      </c>
      <c r="U226">
        <f t="shared" si="105"/>
        <v>5884.8325988401402</v>
      </c>
      <c r="V226" s="45">
        <f t="shared" si="85"/>
        <v>430.23169525651565</v>
      </c>
      <c r="W226">
        <f t="shared" si="95"/>
        <v>6745.2959893531715</v>
      </c>
      <c r="X226">
        <f t="shared" si="103"/>
        <v>4753.0423182186969</v>
      </c>
      <c r="Y226" s="8">
        <f t="shared" si="86"/>
        <v>682126.48892964376</v>
      </c>
    </row>
    <row r="227" spans="1:25" x14ac:dyDescent="0.25">
      <c r="A227" s="1">
        <v>218</v>
      </c>
      <c r="B227" s="81">
        <f t="shared" si="87"/>
        <v>8.4985460106284938E-3</v>
      </c>
      <c r="C227" s="12">
        <f t="shared" si="96"/>
        <v>611589.32446124754</v>
      </c>
      <c r="D227" s="7">
        <f t="shared" si="97"/>
        <v>2728.2551895001907</v>
      </c>
      <c r="E227" s="9">
        <f t="shared" si="104"/>
        <v>3839.4848728171728</v>
      </c>
      <c r="F227" s="9">
        <f t="shared" si="98"/>
        <v>7002.5714142247516</v>
      </c>
      <c r="G227" s="52">
        <f t="shared" si="101"/>
        <v>7.1098584379384569E-4</v>
      </c>
      <c r="H227" s="7">
        <f t="shared" si="102"/>
        <v>6567.7400623173635</v>
      </c>
      <c r="I227" s="11">
        <f t="shared" si="88"/>
        <v>434.83135190738813</v>
      </c>
      <c r="J227" s="7">
        <f t="shared" si="106"/>
        <v>3163.0865414075788</v>
      </c>
      <c r="K227" s="80">
        <f t="shared" si="89"/>
        <v>8.4985460106284938E-3</v>
      </c>
      <c r="L227" s="9">
        <f t="shared" si="90"/>
        <v>3839.4848728171728</v>
      </c>
      <c r="M227">
        <f t="shared" si="83"/>
        <v>6567.7400623173635</v>
      </c>
      <c r="N227">
        <f t="shared" si="91"/>
        <v>0.99486214212322099</v>
      </c>
      <c r="O227">
        <f t="shared" si="84"/>
        <v>0.61158932446124759</v>
      </c>
      <c r="P227">
        <f t="shared" si="92"/>
        <v>6058.1391676243802</v>
      </c>
      <c r="Q227">
        <f t="shared" si="93"/>
        <v>509.60089469298327</v>
      </c>
      <c r="R227" s="7">
        <f t="shared" si="99"/>
        <v>611154.49310934008</v>
      </c>
      <c r="S227" s="7">
        <f t="shared" si="94"/>
        <v>3583.5192146293616</v>
      </c>
      <c r="T227">
        <f t="shared" si="100"/>
        <v>3163.0865414076252</v>
      </c>
      <c r="U227">
        <f t="shared" si="105"/>
        <v>5876.9430522221173</v>
      </c>
      <c r="V227" s="45">
        <f t="shared" si="85"/>
        <v>434.83135190743451</v>
      </c>
      <c r="W227">
        <f t="shared" si="95"/>
        <v>6746.6057560369863</v>
      </c>
      <c r="X227">
        <f t="shared" si="103"/>
        <v>4746.2953478594454</v>
      </c>
      <c r="Y227" s="8">
        <f t="shared" si="86"/>
        <v>689552.86602686229</v>
      </c>
    </row>
    <row r="228" spans="1:25" x14ac:dyDescent="0.25">
      <c r="A228" s="1">
        <v>219</v>
      </c>
      <c r="B228" s="81">
        <f t="shared" si="87"/>
        <v>8.634140858083228E-3</v>
      </c>
      <c r="C228" s="12">
        <f t="shared" si="96"/>
        <v>608411.13819916616</v>
      </c>
      <c r="D228" s="7">
        <f t="shared" si="97"/>
        <v>2743.354910173965</v>
      </c>
      <c r="E228" s="9">
        <f t="shared" si="104"/>
        <v>3819.7155819333752</v>
      </c>
      <c r="F228" s="9">
        <f t="shared" si="98"/>
        <v>7002.5714142247516</v>
      </c>
      <c r="G228" s="52">
        <f t="shared" si="101"/>
        <v>7.2237487863599688E-4</v>
      </c>
      <c r="H228" s="7">
        <f t="shared" si="102"/>
        <v>6563.0704921073402</v>
      </c>
      <c r="I228" s="11">
        <f t="shared" si="88"/>
        <v>439.50092211741139</v>
      </c>
      <c r="J228" s="7">
        <f t="shared" si="106"/>
        <v>3182.8558322913764</v>
      </c>
      <c r="K228" s="80">
        <f t="shared" si="89"/>
        <v>8.634140858083228E-3</v>
      </c>
      <c r="L228" s="9">
        <f t="shared" si="90"/>
        <v>3819.7155819333752</v>
      </c>
      <c r="M228">
        <f t="shared" si="83"/>
        <v>6563.0704921073402</v>
      </c>
      <c r="N228">
        <f t="shared" si="91"/>
        <v>0.99480339807291263</v>
      </c>
      <c r="O228">
        <f t="shared" si="84"/>
        <v>0.60841113819916615</v>
      </c>
      <c r="P228">
        <f t="shared" si="92"/>
        <v>6056.1304176723897</v>
      </c>
      <c r="Q228">
        <f t="shared" si="93"/>
        <v>506.94007443495047</v>
      </c>
      <c r="R228" s="7">
        <f t="shared" si="99"/>
        <v>607971.63727704866</v>
      </c>
      <c r="S228" s="7">
        <f t="shared" si="94"/>
        <v>3565.0678764711506</v>
      </c>
      <c r="T228">
        <f t="shared" si="100"/>
        <v>3182.8558322914178</v>
      </c>
      <c r="U228">
        <f t="shared" si="105"/>
        <v>5868.9218645276633</v>
      </c>
      <c r="V228" s="45">
        <f t="shared" si="85"/>
        <v>439.50092211745277</v>
      </c>
      <c r="W228">
        <f t="shared" si="95"/>
        <v>6747.9237087625679</v>
      </c>
      <c r="X228">
        <f t="shared" si="103"/>
        <v>4739.5635258920729</v>
      </c>
      <c r="Y228" s="8">
        <f t="shared" si="86"/>
        <v>697045.42727182049</v>
      </c>
    </row>
    <row r="229" spans="1:25" x14ac:dyDescent="0.25">
      <c r="A229" s="1">
        <v>220</v>
      </c>
      <c r="B229" s="81">
        <f t="shared" si="87"/>
        <v>8.7728334537268138E-3</v>
      </c>
      <c r="C229" s="12">
        <f t="shared" si="96"/>
        <v>605213.13051517308</v>
      </c>
      <c r="D229" s="7">
        <f t="shared" si="97"/>
        <v>2758.5067618755706</v>
      </c>
      <c r="E229" s="9">
        <f t="shared" si="104"/>
        <v>3799.8227329815541</v>
      </c>
      <c r="F229" s="9">
        <f t="shared" si="98"/>
        <v>7002.5714142247516</v>
      </c>
      <c r="G229" s="52">
        <f t="shared" si="101"/>
        <v>7.3402558035956143E-4</v>
      </c>
      <c r="H229" s="7">
        <f t="shared" si="102"/>
        <v>6558.3294948571247</v>
      </c>
      <c r="I229" s="11">
        <f t="shared" si="88"/>
        <v>444.24191936762691</v>
      </c>
      <c r="J229" s="7">
        <f t="shared" si="106"/>
        <v>3202.7486812431976</v>
      </c>
      <c r="K229" s="80">
        <f t="shared" si="89"/>
        <v>8.7728334537268138E-3</v>
      </c>
      <c r="L229" s="9">
        <f t="shared" si="90"/>
        <v>3799.8227329815541</v>
      </c>
      <c r="M229">
        <f t="shared" si="83"/>
        <v>6558.3294948571247</v>
      </c>
      <c r="N229">
        <f t="shared" si="91"/>
        <v>0.99474367334322833</v>
      </c>
      <c r="O229">
        <f t="shared" si="84"/>
        <v>0.60521313051517311</v>
      </c>
      <c r="P229">
        <f t="shared" si="92"/>
        <v>6054.0670937877203</v>
      </c>
      <c r="Q229">
        <f t="shared" si="93"/>
        <v>504.2624010694044</v>
      </c>
      <c r="R229" s="7">
        <f t="shared" si="99"/>
        <v>604768.8885958055</v>
      </c>
      <c r="S229" s="7">
        <f t="shared" si="94"/>
        <v>3546.5012174494509</v>
      </c>
      <c r="T229">
        <f t="shared" si="100"/>
        <v>3202.7486812431598</v>
      </c>
      <c r="U229">
        <f t="shared" si="105"/>
        <v>5860.7660599574319</v>
      </c>
      <c r="V229" s="45">
        <f t="shared" si="85"/>
        <v>444.24191936758916</v>
      </c>
      <c r="W229">
        <f t="shared" si="95"/>
        <v>6749.2498986926112</v>
      </c>
      <c r="X229">
        <f t="shared" si="103"/>
        <v>4732.8468475998307</v>
      </c>
      <c r="Y229" s="8">
        <f t="shared" si="86"/>
        <v>704604.70987349516</v>
      </c>
    </row>
    <row r="230" spans="1:25" x14ac:dyDescent="0.25">
      <c r="A230" s="1">
        <v>221</v>
      </c>
      <c r="B230" s="81">
        <f t="shared" si="87"/>
        <v>8.9147185317032251E-3</v>
      </c>
      <c r="C230" s="12">
        <f t="shared" si="96"/>
        <v>601995.17863628583</v>
      </c>
      <c r="D230" s="7">
        <f t="shared" si="97"/>
        <v>2773.7099595196901</v>
      </c>
      <c r="E230" s="9">
        <f t="shared" si="104"/>
        <v>3779.8055537237847</v>
      </c>
      <c r="F230" s="9">
        <f t="shared" si="98"/>
        <v>7002.5714142247516</v>
      </c>
      <c r="G230" s="52">
        <f t="shared" si="101"/>
        <v>7.4594600906693973E-4</v>
      </c>
      <c r="H230" s="7">
        <f t="shared" si="102"/>
        <v>6553.5155132434747</v>
      </c>
      <c r="I230" s="11">
        <f t="shared" si="88"/>
        <v>449.05590098127686</v>
      </c>
      <c r="J230" s="7">
        <f t="shared" si="106"/>
        <v>3222.7658605009669</v>
      </c>
      <c r="K230" s="80">
        <f t="shared" si="89"/>
        <v>8.9147185317032251E-3</v>
      </c>
      <c r="L230" s="9">
        <f t="shared" si="90"/>
        <v>3779.8055537237847</v>
      </c>
      <c r="M230">
        <f t="shared" si="83"/>
        <v>6553.5155132434747</v>
      </c>
      <c r="N230">
        <f t="shared" si="91"/>
        <v>0.99468294437672222</v>
      </c>
      <c r="O230">
        <f t="shared" si="84"/>
        <v>0.60199517863628582</v>
      </c>
      <c r="P230">
        <f t="shared" si="92"/>
        <v>6051.9477498102115</v>
      </c>
      <c r="Q230">
        <f t="shared" si="93"/>
        <v>501.56776343326328</v>
      </c>
      <c r="R230" s="7">
        <f t="shared" si="99"/>
        <v>601546.12273530453</v>
      </c>
      <c r="S230" s="7">
        <f t="shared" si="94"/>
        <v>3527.8185168088658</v>
      </c>
      <c r="T230">
        <f t="shared" si="100"/>
        <v>3222.7658605009783</v>
      </c>
      <c r="U230">
        <f t="shared" si="105"/>
        <v>5852.4725753472676</v>
      </c>
      <c r="V230" s="45">
        <f t="shared" si="85"/>
        <v>449.05590098128823</v>
      </c>
      <c r="W230">
        <f t="shared" si="95"/>
        <v>6750.5843773098441</v>
      </c>
      <c r="X230">
        <f t="shared" si="103"/>
        <v>4726.1453083650185</v>
      </c>
      <c r="Y230" s="8">
        <f t="shared" si="86"/>
        <v>712231.25517071621</v>
      </c>
    </row>
    <row r="231" spans="1:25" x14ac:dyDescent="0.25">
      <c r="A231" s="1">
        <v>222</v>
      </c>
      <c r="B231" s="81">
        <f t="shared" si="87"/>
        <v>9.059894474414909E-3</v>
      </c>
      <c r="C231" s="12">
        <f t="shared" si="96"/>
        <v>598757.15905789915</v>
      </c>
      <c r="D231" s="7">
        <f t="shared" si="97"/>
        <v>2788.9636774053579</v>
      </c>
      <c r="E231" s="9">
        <f t="shared" si="104"/>
        <v>3759.6632670956533</v>
      </c>
      <c r="F231" s="9">
        <f t="shared" si="98"/>
        <v>7002.5714142247516</v>
      </c>
      <c r="G231" s="52">
        <f t="shared" si="101"/>
        <v>7.581445379926464E-4</v>
      </c>
      <c r="H231" s="7">
        <f t="shared" si="102"/>
        <v>6548.6269445010112</v>
      </c>
      <c r="I231" s="11">
        <f t="shared" si="88"/>
        <v>453.94446972374044</v>
      </c>
      <c r="J231" s="7">
        <f t="shared" si="106"/>
        <v>3242.9081471290983</v>
      </c>
      <c r="K231" s="80">
        <f t="shared" si="89"/>
        <v>9.059894474414909E-3</v>
      </c>
      <c r="L231" s="9">
        <f t="shared" si="90"/>
        <v>3759.6632670956533</v>
      </c>
      <c r="M231">
        <f t="shared" si="83"/>
        <v>6548.6269445010112</v>
      </c>
      <c r="N231">
        <f t="shared" si="91"/>
        <v>0.99462118685780532</v>
      </c>
      <c r="O231">
        <f t="shared" si="84"/>
        <v>0.59875715905789917</v>
      </c>
      <c r="P231">
        <f t="shared" si="92"/>
        <v>6049.7708950185734</v>
      </c>
      <c r="Q231">
        <f t="shared" si="93"/>
        <v>498.85604948243781</v>
      </c>
      <c r="R231" s="7">
        <f t="shared" si="99"/>
        <v>598303.21458817541</v>
      </c>
      <c r="S231" s="7">
        <f t="shared" si="94"/>
        <v>3509.0190492892766</v>
      </c>
      <c r="T231">
        <f t="shared" si="100"/>
        <v>3242.9081471291138</v>
      </c>
      <c r="U231">
        <f t="shared" si="105"/>
        <v>5844.0382569708781</v>
      </c>
      <c r="V231" s="45">
        <f t="shared" si="85"/>
        <v>453.9444697237559</v>
      </c>
      <c r="W231">
        <f t="shared" si="95"/>
        <v>6751.9271964183899</v>
      </c>
      <c r="X231">
        <f t="shared" si="103"/>
        <v>4719.4589036687967</v>
      </c>
      <c r="Y231" s="8">
        <f t="shared" si="86"/>
        <v>719925.60866266326</v>
      </c>
    </row>
    <row r="232" spans="1:25" x14ac:dyDescent="0.25">
      <c r="A232" s="1">
        <v>223</v>
      </c>
      <c r="B232" s="81">
        <f t="shared" si="87"/>
        <v>9.2084634823187406E-3</v>
      </c>
      <c r="C232" s="12">
        <f t="shared" si="96"/>
        <v>595498.94754059985</v>
      </c>
      <c r="D232" s="7">
        <f t="shared" si="97"/>
        <v>2804.2670475755917</v>
      </c>
      <c r="E232" s="9">
        <f t="shared" si="104"/>
        <v>3739.3950911760962</v>
      </c>
      <c r="F232" s="9">
        <f t="shared" si="98"/>
        <v>7002.5714142247516</v>
      </c>
      <c r="G232" s="52">
        <f t="shared" si="101"/>
        <v>7.7062986822789669E-4</v>
      </c>
      <c r="H232" s="7">
        <f t="shared" si="102"/>
        <v>6543.662138751688</v>
      </c>
      <c r="I232" s="11">
        <f t="shared" si="88"/>
        <v>458.90927547306364</v>
      </c>
      <c r="J232" s="7">
        <f t="shared" si="106"/>
        <v>3263.1763230486554</v>
      </c>
      <c r="K232" s="80">
        <f t="shared" si="89"/>
        <v>9.2084634823187406E-3</v>
      </c>
      <c r="L232" s="9">
        <f t="shared" si="90"/>
        <v>3739.3950911760962</v>
      </c>
      <c r="M232">
        <f t="shared" si="83"/>
        <v>6543.662138751688</v>
      </c>
      <c r="N232">
        <f t="shared" si="91"/>
        <v>0.99455837568201133</v>
      </c>
      <c r="O232">
        <f t="shared" si="84"/>
        <v>0.59549894754059984</v>
      </c>
      <c r="P232">
        <f t="shared" si="92"/>
        <v>6047.5349924725451</v>
      </c>
      <c r="Q232">
        <f t="shared" si="93"/>
        <v>496.12714627914283</v>
      </c>
      <c r="R232" s="7">
        <f t="shared" si="99"/>
        <v>595040.03826512676</v>
      </c>
      <c r="S232" s="7">
        <f t="shared" si="94"/>
        <v>3490.1020850976902</v>
      </c>
      <c r="T232">
        <f t="shared" si="100"/>
        <v>3263.176323048654</v>
      </c>
      <c r="U232">
        <f t="shared" si="105"/>
        <v>5835.4598572002196</v>
      </c>
      <c r="V232" s="45">
        <f t="shared" si="85"/>
        <v>458.90927547306228</v>
      </c>
      <c r="W232">
        <f t="shared" si="95"/>
        <v>6753.2784081463442</v>
      </c>
      <c r="X232">
        <f t="shared" si="103"/>
        <v>4712.7876290918512</v>
      </c>
      <c r="Y232" s="8">
        <f t="shared" si="86"/>
        <v>727688.32003984984</v>
      </c>
    </row>
    <row r="233" spans="1:25" x14ac:dyDescent="0.25">
      <c r="A233" s="1">
        <v>224</v>
      </c>
      <c r="B233" s="81">
        <f t="shared" si="87"/>
        <v>9.3605317529843468E-3</v>
      </c>
      <c r="C233" s="12">
        <f t="shared" si="96"/>
        <v>592220.41910702386</v>
      </c>
      <c r="D233" s="7">
        <f t="shared" si="97"/>
        <v>2819.6191581029329</v>
      </c>
      <c r="E233" s="9">
        <f t="shared" si="104"/>
        <v>3719.000239157042</v>
      </c>
      <c r="F233" s="9">
        <f t="shared" si="98"/>
        <v>7002.5714142247516</v>
      </c>
      <c r="G233" s="52">
        <f t="shared" si="101"/>
        <v>7.8341104426008152E-4</v>
      </c>
      <c r="H233" s="7">
        <f t="shared" si="102"/>
        <v>6538.6193972599749</v>
      </c>
      <c r="I233" s="11">
        <f t="shared" si="88"/>
        <v>463.9520169647767</v>
      </c>
      <c r="J233" s="7">
        <f t="shared" si="106"/>
        <v>3283.5711750677096</v>
      </c>
      <c r="K233" s="80">
        <f t="shared" si="89"/>
        <v>9.3605317529843468E-3</v>
      </c>
      <c r="L233" s="9">
        <f t="shared" si="90"/>
        <v>3719.000239157042</v>
      </c>
      <c r="M233">
        <f t="shared" si="83"/>
        <v>6538.6193972599749</v>
      </c>
      <c r="N233">
        <f t="shared" si="91"/>
        <v>0.99449448492374959</v>
      </c>
      <c r="O233">
        <f t="shared" si="84"/>
        <v>0.59222041910702383</v>
      </c>
      <c r="P233">
        <f t="shared" si="92"/>
        <v>6045.2384572811825</v>
      </c>
      <c r="Q233">
        <f t="shared" si="93"/>
        <v>493.38093997879241</v>
      </c>
      <c r="R233" s="7">
        <f t="shared" si="99"/>
        <v>591756.46709005907</v>
      </c>
      <c r="S233" s="7">
        <f t="shared" si="94"/>
        <v>3471.0668898799063</v>
      </c>
      <c r="T233">
        <f t="shared" si="100"/>
        <v>3283.5711750676855</v>
      </c>
      <c r="U233">
        <f t="shared" si="105"/>
        <v>5826.7340310180862</v>
      </c>
      <c r="V233" s="45">
        <f t="shared" si="85"/>
        <v>463.9520169647526</v>
      </c>
      <c r="W233">
        <f t="shared" si="95"/>
        <v>6754.6380649475923</v>
      </c>
      <c r="X233">
        <f t="shared" si="103"/>
        <v>4706.1314803145142</v>
      </c>
      <c r="Y233" s="8">
        <f t="shared" si="86"/>
        <v>735519.94321516156</v>
      </c>
    </row>
    <row r="234" spans="1:25" x14ac:dyDescent="0.25">
      <c r="A234" s="1">
        <v>225</v>
      </c>
      <c r="B234" s="81">
        <f t="shared" si="87"/>
        <v>9.5162096700359688E-3</v>
      </c>
      <c r="C234" s="12">
        <f t="shared" si="96"/>
        <v>588921.44803876197</v>
      </c>
      <c r="D234" s="7">
        <f t="shared" si="97"/>
        <v>2835.0190512970794</v>
      </c>
      <c r="E234" s="9">
        <f t="shared" si="104"/>
        <v>3698.4779193128688</v>
      </c>
      <c r="F234" s="9">
        <f t="shared" si="98"/>
        <v>7002.5714142247516</v>
      </c>
      <c r="G234" s="52">
        <f t="shared" si="101"/>
        <v>7.9649747037898605E-4</v>
      </c>
      <c r="H234" s="7">
        <f t="shared" si="102"/>
        <v>6533.4969706099482</v>
      </c>
      <c r="I234" s="11">
        <f t="shared" si="88"/>
        <v>469.07444361480339</v>
      </c>
      <c r="J234" s="7">
        <f t="shared" si="106"/>
        <v>3304.0934949118828</v>
      </c>
      <c r="K234" s="80">
        <f t="shared" si="89"/>
        <v>9.5162096700359688E-3</v>
      </c>
      <c r="L234" s="9">
        <f t="shared" si="90"/>
        <v>3698.4779193128688</v>
      </c>
      <c r="M234">
        <f t="shared" si="83"/>
        <v>6533.4969706099482</v>
      </c>
      <c r="N234">
        <f t="shared" si="91"/>
        <v>0.9944294878024702</v>
      </c>
      <c r="O234">
        <f t="shared" si="84"/>
        <v>0.58892144803876201</v>
      </c>
      <c r="P234">
        <f t="shared" si="92"/>
        <v>6042.8796547934589</v>
      </c>
      <c r="Q234">
        <f t="shared" si="93"/>
        <v>490.61731581648928</v>
      </c>
      <c r="R234" s="7">
        <f t="shared" si="99"/>
        <v>588452.37359514716</v>
      </c>
      <c r="S234" s="7">
        <f t="shared" si="94"/>
        <v>3451.9127246920116</v>
      </c>
      <c r="T234">
        <f t="shared" si="100"/>
        <v>3304.093494911911</v>
      </c>
      <c r="U234">
        <f t="shared" si="105"/>
        <v>5817.8573323742594</v>
      </c>
      <c r="V234" s="45">
        <f t="shared" si="85"/>
        <v>469.07444361483158</v>
      </c>
      <c r="W234">
        <f t="shared" si="95"/>
        <v>6756.0062196039225</v>
      </c>
      <c r="X234">
        <f t="shared" si="103"/>
        <v>4699.4904531170814</v>
      </c>
      <c r="Y234" s="8">
        <f t="shared" si="86"/>
        <v>743421.03635517997</v>
      </c>
    </row>
    <row r="235" spans="1:25" x14ac:dyDescent="0.25">
      <c r="A235" s="1">
        <v>226</v>
      </c>
      <c r="B235" s="81">
        <f t="shared" si="87"/>
        <v>9.6756120025691672E-3</v>
      </c>
      <c r="C235" s="12">
        <f t="shared" si="96"/>
        <v>585601.90787331667</v>
      </c>
      <c r="D235" s="7">
        <f t="shared" si="97"/>
        <v>2850.4657218304596</v>
      </c>
      <c r="E235" s="9">
        <f t="shared" si="104"/>
        <v>3677.8273349696697</v>
      </c>
      <c r="F235" s="9">
        <f t="shared" si="98"/>
        <v>7002.5714142247516</v>
      </c>
      <c r="G235" s="52">
        <f t="shared" si="101"/>
        <v>8.0989892800558121E-4</v>
      </c>
      <c r="H235" s="7">
        <f t="shared" si="102"/>
        <v>6528.2930568001293</v>
      </c>
      <c r="I235" s="11">
        <f t="shared" si="88"/>
        <v>474.2783574246223</v>
      </c>
      <c r="J235" s="7">
        <f t="shared" si="106"/>
        <v>3324.7440792550819</v>
      </c>
      <c r="K235" s="80">
        <f t="shared" si="89"/>
        <v>9.6756120025691672E-3</v>
      </c>
      <c r="L235" s="9">
        <f t="shared" si="90"/>
        <v>3677.8273349696697</v>
      </c>
      <c r="M235">
        <f t="shared" si="83"/>
        <v>6528.2930568001293</v>
      </c>
      <c r="N235">
        <f t="shared" si="91"/>
        <v>0.99436335664713837</v>
      </c>
      <c r="O235">
        <f t="shared" si="84"/>
        <v>0.58560190787331667</v>
      </c>
      <c r="P235">
        <f t="shared" si="92"/>
        <v>6040.456898707087</v>
      </c>
      <c r="Q235">
        <f t="shared" si="93"/>
        <v>487.83615809304229</v>
      </c>
      <c r="R235" s="7">
        <f t="shared" si="99"/>
        <v>585127.62951589213</v>
      </c>
      <c r="S235" s="7">
        <f t="shared" si="94"/>
        <v>3432.6388459716918</v>
      </c>
      <c r="T235">
        <f t="shared" si="100"/>
        <v>3324.7440792550333</v>
      </c>
      <c r="U235">
        <f t="shared" si="105"/>
        <v>5808.8262103775778</v>
      </c>
      <c r="V235" s="45">
        <f t="shared" si="85"/>
        <v>474.27835742457364</v>
      </c>
      <c r="W235">
        <f t="shared" si="95"/>
        <v>6757.3829252267251</v>
      </c>
      <c r="X235">
        <f t="shared" si="103"/>
        <v>4692.8645433798438</v>
      </c>
      <c r="Y235" s="8">
        <f t="shared" si="86"/>
        <v>751392.16191163752</v>
      </c>
    </row>
    <row r="236" spans="1:25" x14ac:dyDescent="0.25">
      <c r="A236" s="1">
        <v>227</v>
      </c>
      <c r="B236" s="81">
        <f t="shared" si="87"/>
        <v>9.8388581157580202E-3</v>
      </c>
      <c r="C236" s="12">
        <f t="shared" si="96"/>
        <v>582261.67140111479</v>
      </c>
      <c r="D236" s="7">
        <f t="shared" si="97"/>
        <v>2865.9581147773965</v>
      </c>
      <c r="E236" s="9">
        <f t="shared" si="104"/>
        <v>3657.0476844743257</v>
      </c>
      <c r="F236" s="9">
        <f t="shared" si="98"/>
        <v>7002.5714142247516</v>
      </c>
      <c r="G236" s="52">
        <f t="shared" si="101"/>
        <v>8.2362559400318304E-4</v>
      </c>
      <c r="H236" s="7">
        <f t="shared" si="102"/>
        <v>6523.0057992517222</v>
      </c>
      <c r="I236" s="11">
        <f t="shared" si="88"/>
        <v>479.56561497302937</v>
      </c>
      <c r="J236" s="7">
        <f t="shared" si="106"/>
        <v>3345.5237297504259</v>
      </c>
      <c r="K236" s="80">
        <f t="shared" si="89"/>
        <v>9.8388581157580202E-3</v>
      </c>
      <c r="L236" s="9">
        <f t="shared" si="90"/>
        <v>3657.0476844743257</v>
      </c>
      <c r="M236">
        <f t="shared" si="83"/>
        <v>6523.0057992517222</v>
      </c>
      <c r="N236">
        <f t="shared" si="91"/>
        <v>0.99429606285892691</v>
      </c>
      <c r="O236">
        <f t="shared" si="84"/>
        <v>0.58226167140111473</v>
      </c>
      <c r="P236">
        <f t="shared" si="92"/>
        <v>6037.968449091195</v>
      </c>
      <c r="Q236">
        <f t="shared" si="93"/>
        <v>485.03735016052724</v>
      </c>
      <c r="R236" s="7">
        <f t="shared" si="99"/>
        <v>581782.10578614171</v>
      </c>
      <c r="S236" s="7">
        <f t="shared" si="94"/>
        <v>3413.2445055093708</v>
      </c>
      <c r="T236">
        <f t="shared" si="100"/>
        <v>3345.5237297504209</v>
      </c>
      <c r="U236">
        <f t="shared" si="105"/>
        <v>5799.6370053137434</v>
      </c>
      <c r="V236" s="45">
        <f t="shared" si="85"/>
        <v>479.56561497302437</v>
      </c>
      <c r="W236">
        <f t="shared" si="95"/>
        <v>6758.7682352597913</v>
      </c>
      <c r="X236">
        <f t="shared" si="103"/>
        <v>4686.2537470838633</v>
      </c>
      <c r="Y236" s="8">
        <f t="shared" si="86"/>
        <v>759433.88665334554</v>
      </c>
    </row>
    <row r="237" spans="1:25" x14ac:dyDescent="0.25">
      <c r="A237" s="1">
        <v>228</v>
      </c>
      <c r="B237" s="81">
        <f t="shared" si="87"/>
        <v>1.0006072193311843E-2</v>
      </c>
      <c r="C237" s="12">
        <f t="shared" si="96"/>
        <v>578900.61066257942</v>
      </c>
      <c r="D237" s="7">
        <f t="shared" si="97"/>
        <v>2881.4951235622425</v>
      </c>
      <c r="E237" s="9">
        <f t="shared" si="104"/>
        <v>3636.1381611633856</v>
      </c>
      <c r="F237" s="9">
        <f t="shared" si="98"/>
        <v>7002.5714142247516</v>
      </c>
      <c r="G237" s="52">
        <f t="shared" si="101"/>
        <v>8.3768806003519096E-4</v>
      </c>
      <c r="H237" s="7">
        <f t="shared" si="102"/>
        <v>6517.6332847256281</v>
      </c>
      <c r="I237" s="11">
        <f t="shared" si="88"/>
        <v>484.93812949912353</v>
      </c>
      <c r="J237" s="7">
        <f t="shared" si="106"/>
        <v>3366.433253061366</v>
      </c>
      <c r="K237" s="80">
        <f t="shared" si="89"/>
        <v>1.0006072193311843E-2</v>
      </c>
      <c r="L237" s="9">
        <f t="shared" si="90"/>
        <v>3636.1381611633856</v>
      </c>
      <c r="M237">
        <f t="shared" si="83"/>
        <v>6517.6332847256281</v>
      </c>
      <c r="N237">
        <f t="shared" si="91"/>
        <v>0.99422757687201435</v>
      </c>
      <c r="O237">
        <f t="shared" si="84"/>
        <v>0.57890061066257947</v>
      </c>
      <c r="P237">
        <f t="shared" si="92"/>
        <v>6035.4125103182814</v>
      </c>
      <c r="Q237">
        <f t="shared" si="93"/>
        <v>482.22077440734665</v>
      </c>
      <c r="R237" s="7">
        <f t="shared" si="99"/>
        <v>578415.67253308033</v>
      </c>
      <c r="S237" s="7">
        <f t="shared" si="94"/>
        <v>3393.7289504191599</v>
      </c>
      <c r="T237">
        <f t="shared" si="100"/>
        <v>3366.4332530613756</v>
      </c>
      <c r="U237">
        <f t="shared" si="105"/>
        <v>5790.2859444822698</v>
      </c>
      <c r="V237" s="45">
        <f t="shared" si="85"/>
        <v>484.93812949913308</v>
      </c>
      <c r="W237">
        <f t="shared" si="95"/>
        <v>6760.162203480535</v>
      </c>
      <c r="X237">
        <f t="shared" si="103"/>
        <v>4679.6580603106577</v>
      </c>
      <c r="Y237" s="8">
        <f t="shared" si="86"/>
        <v>767546.78169799363</v>
      </c>
    </row>
    <row r="238" spans="1:25" x14ac:dyDescent="0.25">
      <c r="A238" s="1">
        <v>229</v>
      </c>
      <c r="B238" s="81">
        <f t="shared" si="87"/>
        <v>1.0177383472617874E-2</v>
      </c>
      <c r="C238" s="12">
        <f t="shared" si="96"/>
        <v>575518.5969452688</v>
      </c>
      <c r="D238" s="7">
        <f t="shared" si="97"/>
        <v>2897.0755878115738</v>
      </c>
      <c r="E238" s="9">
        <f t="shared" si="104"/>
        <v>3615.0979533317518</v>
      </c>
      <c r="F238" s="9">
        <f t="shared" si="98"/>
        <v>7002.5714142247516</v>
      </c>
      <c r="G238" s="52">
        <f t="shared" si="101"/>
        <v>8.5209735303838033E-4</v>
      </c>
      <c r="H238" s="7">
        <f t="shared" si="102"/>
        <v>6512.1735411433256</v>
      </c>
      <c r="I238" s="11">
        <f t="shared" si="88"/>
        <v>490.39787308142604</v>
      </c>
      <c r="J238" s="7">
        <f t="shared" si="106"/>
        <v>3387.4734608929998</v>
      </c>
      <c r="K238" s="80">
        <f t="shared" si="89"/>
        <v>1.0177383472617874E-2</v>
      </c>
      <c r="L238" s="9">
        <f t="shared" si="90"/>
        <v>3615.0979533317518</v>
      </c>
      <c r="M238">
        <f t="shared" si="83"/>
        <v>6512.1735411433256</v>
      </c>
      <c r="N238">
        <f t="shared" si="91"/>
        <v>0.99415786811238682</v>
      </c>
      <c r="O238">
        <f t="shared" si="84"/>
        <v>0.57551859694526875</v>
      </c>
      <c r="P238">
        <f t="shared" si="92"/>
        <v>6032.7872289005463</v>
      </c>
      <c r="Q238">
        <f t="shared" si="93"/>
        <v>479.38631224277924</v>
      </c>
      <c r="R238" s="7">
        <f t="shared" si="99"/>
        <v>575028.1990721873</v>
      </c>
      <c r="S238" s="7">
        <f t="shared" si="94"/>
        <v>3374.0914231096353</v>
      </c>
      <c r="T238">
        <f t="shared" si="100"/>
        <v>3387.4734608930303</v>
      </c>
      <c r="U238">
        <f t="shared" si="105"/>
        <v>5780.7691378397521</v>
      </c>
      <c r="V238" s="45">
        <f t="shared" si="85"/>
        <v>490.39787308145651</v>
      </c>
      <c r="W238">
        <f t="shared" si="95"/>
        <v>6761.5648840026661</v>
      </c>
      <c r="X238">
        <f t="shared" si="103"/>
        <v>4673.0774792428783</v>
      </c>
      <c r="Y238" s="8">
        <f t="shared" si="86"/>
        <v>775731.42254450393</v>
      </c>
    </row>
    <row r="239" spans="1:25" x14ac:dyDescent="0.25">
      <c r="A239" s="1">
        <v>230</v>
      </c>
      <c r="B239" s="81">
        <f t="shared" si="87"/>
        <v>1.0352926493343628E-2</v>
      </c>
      <c r="C239" s="12">
        <f t="shared" si="96"/>
        <v>572115.50078108208</v>
      </c>
      <c r="D239" s="7">
        <f t="shared" si="97"/>
        <v>2912.6982911052214</v>
      </c>
      <c r="E239" s="9">
        <f t="shared" si="104"/>
        <v>3593.9262442011709</v>
      </c>
      <c r="F239" s="9">
        <f t="shared" si="98"/>
        <v>7002.5714142247516</v>
      </c>
      <c r="G239" s="52">
        <f t="shared" si="101"/>
        <v>8.6686495688592007E-4</v>
      </c>
      <c r="H239" s="7">
        <f t="shared" si="102"/>
        <v>6506.6245353063923</v>
      </c>
      <c r="I239" s="11">
        <f t="shared" si="88"/>
        <v>495.94687891835929</v>
      </c>
      <c r="J239" s="7">
        <f t="shared" si="106"/>
        <v>3408.6451700235807</v>
      </c>
      <c r="K239" s="80">
        <f t="shared" si="89"/>
        <v>1.0352926493343628E-2</v>
      </c>
      <c r="L239" s="9">
        <f t="shared" si="90"/>
        <v>3593.9262442011709</v>
      </c>
      <c r="M239">
        <f t="shared" si="83"/>
        <v>6506.6245353063923</v>
      </c>
      <c r="N239">
        <f t="shared" si="91"/>
        <v>0.99408690495450602</v>
      </c>
      <c r="O239">
        <f t="shared" si="84"/>
        <v>0.57211550078108209</v>
      </c>
      <c r="P239">
        <f t="shared" si="92"/>
        <v>6030.0906912254277</v>
      </c>
      <c r="Q239">
        <f t="shared" si="93"/>
        <v>476.53384408096463</v>
      </c>
      <c r="R239" s="7">
        <f t="shared" si="99"/>
        <v>571619.55390216375</v>
      </c>
      <c r="S239" s="7">
        <f t="shared" si="94"/>
        <v>3354.3311612544262</v>
      </c>
      <c r="T239">
        <f t="shared" si="100"/>
        <v>3408.6451700235484</v>
      </c>
      <c r="U239">
        <f t="shared" si="105"/>
        <v>5771.0825734413211</v>
      </c>
      <c r="V239" s="45">
        <f t="shared" si="85"/>
        <v>495.946878918327</v>
      </c>
      <c r="W239">
        <f t="shared" si="95"/>
        <v>6762.9763312779742</v>
      </c>
      <c r="X239">
        <f t="shared" si="103"/>
        <v>4666.5120001643663</v>
      </c>
      <c r="Y239" s="8">
        <f t="shared" si="86"/>
        <v>783988.38910541614</v>
      </c>
    </row>
    <row r="240" spans="1:25" x14ac:dyDescent="0.25">
      <c r="A240" s="1">
        <v>231</v>
      </c>
      <c r="B240" s="81">
        <f t="shared" si="87"/>
        <v>1.0532841360427758E-2</v>
      </c>
      <c r="C240" s="12">
        <f t="shared" si="96"/>
        <v>568691.19194354315</v>
      </c>
      <c r="D240" s="7">
        <f t="shared" si="97"/>
        <v>2928.3619586205978</v>
      </c>
      <c r="E240" s="9">
        <f t="shared" si="104"/>
        <v>3572.6222118885235</v>
      </c>
      <c r="F240" s="9">
        <f t="shared" si="98"/>
        <v>7002.5714142247516</v>
      </c>
      <c r="G240" s="52">
        <f t="shared" si="101"/>
        <v>8.8200283531985051E-4</v>
      </c>
      <c r="H240" s="7">
        <f t="shared" si="102"/>
        <v>6500.9841705091212</v>
      </c>
      <c r="I240" s="11">
        <f t="shared" si="88"/>
        <v>501.58724371563039</v>
      </c>
      <c r="J240" s="7">
        <f t="shared" si="106"/>
        <v>3429.9492023362282</v>
      </c>
      <c r="K240" s="80">
        <f t="shared" si="89"/>
        <v>1.0532841360427758E-2</v>
      </c>
      <c r="L240" s="9">
        <f t="shared" si="90"/>
        <v>3572.6222118885235</v>
      </c>
      <c r="M240">
        <f t="shared" si="83"/>
        <v>6500.9841705091212</v>
      </c>
      <c r="N240">
        <f t="shared" si="91"/>
        <v>0.99401465467573613</v>
      </c>
      <c r="O240">
        <f t="shared" si="84"/>
        <v>0.56869119194354312</v>
      </c>
      <c r="P240">
        <f t="shared" si="92"/>
        <v>6027.3209211847925</v>
      </c>
      <c r="Q240">
        <f t="shared" si="93"/>
        <v>473.66324932432872</v>
      </c>
      <c r="R240" s="7">
        <f t="shared" si="99"/>
        <v>568189.6046998275</v>
      </c>
      <c r="S240" s="7">
        <f t="shared" si="94"/>
        <v>3334.4473977626221</v>
      </c>
      <c r="T240">
        <f t="shared" si="100"/>
        <v>3429.9492023362545</v>
      </c>
      <c r="U240">
        <f t="shared" si="105"/>
        <v>5761.2221126675631</v>
      </c>
      <c r="V240" s="45">
        <f t="shared" si="85"/>
        <v>501.58724371565677</v>
      </c>
      <c r="W240">
        <f t="shared" si="95"/>
        <v>6764.3966000988767</v>
      </c>
      <c r="X240">
        <f t="shared" si="103"/>
        <v>4659.9616194607279</v>
      </c>
      <c r="Y240" s="8">
        <f t="shared" si="86"/>
        <v>792318.2657396748</v>
      </c>
    </row>
    <row r="241" spans="1:30" x14ac:dyDescent="0.25">
      <c r="A241" s="1">
        <v>232</v>
      </c>
      <c r="B241" s="81">
        <f t="shared" si="87"/>
        <v>1.0717274022400192E-2</v>
      </c>
      <c r="C241" s="12">
        <f t="shared" si="96"/>
        <v>565245.5394451631</v>
      </c>
      <c r="D241" s="7">
        <f t="shared" si="97"/>
        <v>2944.0652546644428</v>
      </c>
      <c r="E241" s="9">
        <f t="shared" si="104"/>
        <v>3551.1850293739221</v>
      </c>
      <c r="F241" s="9">
        <f t="shared" si="98"/>
        <v>7002.5714142247516</v>
      </c>
      <c r="G241" s="52">
        <f t="shared" si="101"/>
        <v>8.9752345623879805E-4</v>
      </c>
      <c r="H241" s="7">
        <f t="shared" si="102"/>
        <v>6495.250284038365</v>
      </c>
      <c r="I241" s="11">
        <f t="shared" si="88"/>
        <v>507.32113018638665</v>
      </c>
      <c r="J241" s="7">
        <f t="shared" si="106"/>
        <v>3451.3863848508295</v>
      </c>
      <c r="K241" s="80">
        <f t="shared" si="89"/>
        <v>1.0717274022400192E-2</v>
      </c>
      <c r="L241" s="9">
        <f t="shared" si="90"/>
        <v>3551.1850293739221</v>
      </c>
      <c r="M241">
        <f t="shared" si="83"/>
        <v>6495.250284038365</v>
      </c>
      <c r="N241">
        <f t="shared" si="91"/>
        <v>0.99394108340837095</v>
      </c>
      <c r="O241">
        <f t="shared" si="84"/>
        <v>0.56524553944516309</v>
      </c>
      <c r="P241">
        <f t="shared" si="92"/>
        <v>6024.475877691968</v>
      </c>
      <c r="Q241">
        <f t="shared" si="93"/>
        <v>470.77440634639697</v>
      </c>
      <c r="R241" s="7">
        <f t="shared" si="99"/>
        <v>564738.21831497666</v>
      </c>
      <c r="S241" s="7">
        <f t="shared" si="94"/>
        <v>3314.4393607489937</v>
      </c>
      <c r="T241">
        <f t="shared" si="100"/>
        <v>3451.3863848508336</v>
      </c>
      <c r="U241">
        <f t="shared" si="105"/>
        <v>5751.1834852270458</v>
      </c>
      <c r="V241" s="45">
        <f t="shared" si="85"/>
        <v>507.32113018639075</v>
      </c>
      <c r="W241">
        <f t="shared" si="95"/>
        <v>6765.8257455998273</v>
      </c>
      <c r="X241">
        <f t="shared" si="103"/>
        <v>4653.4263336191198</v>
      </c>
      <c r="Y241" s="8">
        <f t="shared" si="86"/>
        <v>800721.64128539339</v>
      </c>
    </row>
    <row r="242" spans="1:30" x14ac:dyDescent="0.25">
      <c r="A242" s="1">
        <v>233</v>
      </c>
      <c r="B242" s="81">
        <f t="shared" si="87"/>
        <v>1.090637656604565E-2</v>
      </c>
      <c r="C242" s="12">
        <f t="shared" si="96"/>
        <v>561778.411534891</v>
      </c>
      <c r="D242" s="7">
        <f t="shared" si="97"/>
        <v>2959.8067800856966</v>
      </c>
      <c r="E242" s="9">
        <f t="shared" si="104"/>
        <v>3529.6138644686039</v>
      </c>
      <c r="F242" s="9">
        <f t="shared" si="98"/>
        <v>7002.5714142247516</v>
      </c>
      <c r="G242" s="52">
        <f t="shared" si="101"/>
        <v>9.1343981743339088E-4</v>
      </c>
      <c r="H242" s="7">
        <f t="shared" si="102"/>
        <v>6489.4206445543005</v>
      </c>
      <c r="I242" s="11">
        <f t="shared" si="88"/>
        <v>513.15076967045115</v>
      </c>
      <c r="J242" s="7">
        <f t="shared" si="106"/>
        <v>3472.9575497561477</v>
      </c>
      <c r="K242" s="80">
        <f t="shared" si="89"/>
        <v>1.090637656604565E-2</v>
      </c>
      <c r="L242" s="9">
        <f t="shared" si="90"/>
        <v>3529.6138644686039</v>
      </c>
      <c r="M242">
        <f t="shared" si="83"/>
        <v>6489.4206445543005</v>
      </c>
      <c r="N242">
        <f t="shared" si="91"/>
        <v>0.99386615608913009</v>
      </c>
      <c r="O242">
        <f t="shared" si="84"/>
        <v>0.56177841153489105</v>
      </c>
      <c r="P242">
        <f t="shared" si="92"/>
        <v>6021.5534520803303</v>
      </c>
      <c r="Q242">
        <f t="shared" si="93"/>
        <v>467.86719247397014</v>
      </c>
      <c r="R242" s="7">
        <f t="shared" si="99"/>
        <v>561265.2607652205</v>
      </c>
      <c r="S242" s="7">
        <f t="shared" si="94"/>
        <v>3294.3062735040307</v>
      </c>
      <c r="T242">
        <f t="shared" si="100"/>
        <v>3472.95754975616</v>
      </c>
      <c r="U242">
        <f t="shared" si="105"/>
        <v>5740.9622839192634</v>
      </c>
      <c r="V242" s="45">
        <f t="shared" si="85"/>
        <v>513.15076967046343</v>
      </c>
      <c r="W242">
        <f t="shared" si="95"/>
        <v>6767.2638232601912</v>
      </c>
      <c r="X242">
        <f t="shared" si="103"/>
        <v>4646.9061392290314</v>
      </c>
      <c r="Y242" s="8">
        <f t="shared" si="86"/>
        <v>809199.10909318528</v>
      </c>
    </row>
    <row r="243" spans="1:30" x14ac:dyDescent="0.25">
      <c r="A243" s="1">
        <v>234</v>
      </c>
      <c r="B243" s="81">
        <f t="shared" si="87"/>
        <v>1.1100307528558839E-2</v>
      </c>
      <c r="C243" s="12">
        <f t="shared" si="96"/>
        <v>558289.67569565761</v>
      </c>
      <c r="D243" s="7">
        <f t="shared" si="97"/>
        <v>2975.5850695628615</v>
      </c>
      <c r="E243" s="9">
        <f t="shared" si="104"/>
        <v>3507.9078797826278</v>
      </c>
      <c r="F243" s="9">
        <f t="shared" si="98"/>
        <v>7002.5714142247516</v>
      </c>
      <c r="G243" s="52">
        <f t="shared" si="101"/>
        <v>9.2976547386885479E-4</v>
      </c>
      <c r="H243" s="7">
        <f t="shared" si="102"/>
        <v>6483.4929493454893</v>
      </c>
      <c r="I243" s="11">
        <f t="shared" si="88"/>
        <v>519.07846487926236</v>
      </c>
      <c r="J243" s="7">
        <f t="shared" si="106"/>
        <v>3494.6635344421238</v>
      </c>
      <c r="K243" s="80">
        <f t="shared" si="89"/>
        <v>1.1100307528558839E-2</v>
      </c>
      <c r="L243" s="9">
        <f t="shared" si="90"/>
        <v>3507.9078797826278</v>
      </c>
      <c r="M243">
        <f t="shared" si="83"/>
        <v>6483.4929493454893</v>
      </c>
      <c r="N243">
        <f t="shared" si="91"/>
        <v>0.99378983640595686</v>
      </c>
      <c r="O243">
        <f t="shared" si="84"/>
        <v>0.55828967569565757</v>
      </c>
      <c r="P243">
        <f t="shared" si="92"/>
        <v>6018.551465376855</v>
      </c>
      <c r="Q243">
        <f t="shared" si="93"/>
        <v>464.9414839686342</v>
      </c>
      <c r="R243" s="7">
        <f t="shared" si="99"/>
        <v>557770.59723077843</v>
      </c>
      <c r="S243" s="7">
        <f t="shared" si="94"/>
        <v>3274.0473544637866</v>
      </c>
      <c r="T243">
        <f t="shared" si="100"/>
        <v>3494.6635344420793</v>
      </c>
      <c r="U243">
        <f t="shared" si="105"/>
        <v>5730.5539591474299</v>
      </c>
      <c r="V243" s="45">
        <f t="shared" si="85"/>
        <v>519.07846487921779</v>
      </c>
      <c r="W243">
        <f t="shared" si="95"/>
        <v>6768.7108889058654</v>
      </c>
      <c r="X243">
        <f t="shared" si="103"/>
        <v>4640.4010329822031</v>
      </c>
      <c r="Y243" s="8">
        <f t="shared" si="86"/>
        <v>817751.26705944655</v>
      </c>
    </row>
    <row r="244" spans="1:30" x14ac:dyDescent="0.25">
      <c r="A244" s="1">
        <v>235</v>
      </c>
      <c r="B244" s="81">
        <f t="shared" si="87"/>
        <v>1.1299232228341505E-2</v>
      </c>
      <c r="C244" s="12">
        <f t="shared" si="96"/>
        <v>554779.19864201965</v>
      </c>
      <c r="D244" s="7">
        <f t="shared" si="97"/>
        <v>2991.3985887587523</v>
      </c>
      <c r="E244" s="9">
        <f t="shared" si="104"/>
        <v>3486.0662326923648</v>
      </c>
      <c r="F244" s="9">
        <f t="shared" si="98"/>
        <v>7002.5714142247516</v>
      </c>
      <c r="G244" s="52">
        <f t="shared" si="101"/>
        <v>9.4651456662214924E-4</v>
      </c>
      <c r="H244" s="7">
        <f t="shared" si="102"/>
        <v>6477.4648214511171</v>
      </c>
      <c r="I244" s="11">
        <f t="shared" si="88"/>
        <v>525.10659277363447</v>
      </c>
      <c r="J244" s="7">
        <f t="shared" si="106"/>
        <v>3516.5051815323868</v>
      </c>
      <c r="K244" s="80">
        <f t="shared" si="89"/>
        <v>1.1299232228341505E-2</v>
      </c>
      <c r="L244" s="9">
        <f t="shared" si="90"/>
        <v>3486.0662326923648</v>
      </c>
      <c r="M244">
        <f t="shared" si="83"/>
        <v>6477.4648214511171</v>
      </c>
      <c r="N244">
        <f t="shared" si="91"/>
        <v>0.99371208674195211</v>
      </c>
      <c r="O244">
        <f t="shared" si="84"/>
        <v>0.55477919864201963</v>
      </c>
      <c r="P244">
        <f t="shared" si="92"/>
        <v>6015.4676654435643</v>
      </c>
      <c r="Q244">
        <f t="shared" si="93"/>
        <v>461.9971560075528</v>
      </c>
      <c r="R244" s="7">
        <f t="shared" si="99"/>
        <v>554254.09204924607</v>
      </c>
      <c r="S244" s="7">
        <f t="shared" si="94"/>
        <v>3253.6618171795408</v>
      </c>
      <c r="T244">
        <f t="shared" si="100"/>
        <v>3516.5051815323532</v>
      </c>
      <c r="U244">
        <f t="shared" si="105"/>
        <v>5719.9538131646923</v>
      </c>
      <c r="V244" s="45">
        <f t="shared" si="85"/>
        <v>525.10659277360082</v>
      </c>
      <c r="W244">
        <f t="shared" si="95"/>
        <v>6770.1669987118939</v>
      </c>
      <c r="X244">
        <f t="shared" si="103"/>
        <v>4633.9110116732172</v>
      </c>
      <c r="Y244" s="8">
        <f t="shared" si="86"/>
        <v>826378.71766010299</v>
      </c>
    </row>
    <row r="245" spans="1:30" x14ac:dyDescent="0.25">
      <c r="A245" s="1">
        <v>236</v>
      </c>
      <c r="B245" s="81">
        <f t="shared" si="87"/>
        <v>1.1503323115739095E-2</v>
      </c>
      <c r="C245" s="12">
        <f t="shared" si="96"/>
        <v>551246.84631791105</v>
      </c>
      <c r="D245" s="7">
        <f t="shared" si="97"/>
        <v>3007.2457313350446</v>
      </c>
      <c r="E245" s="9">
        <f t="shared" si="104"/>
        <v>3464.0880753077877</v>
      </c>
      <c r="F245" s="9">
        <f t="shared" si="98"/>
        <v>7002.5714142247516</v>
      </c>
      <c r="G245" s="52">
        <f t="shared" si="101"/>
        <v>9.6370185358946763E-4</v>
      </c>
      <c r="H245" s="7">
        <f t="shared" si="102"/>
        <v>6471.3338066428323</v>
      </c>
      <c r="I245" s="11">
        <f t="shared" si="88"/>
        <v>531.23760758191929</v>
      </c>
      <c r="J245" s="7">
        <f t="shared" si="106"/>
        <v>3538.4833389169639</v>
      </c>
      <c r="K245" s="80">
        <f t="shared" si="89"/>
        <v>1.1503323115739095E-2</v>
      </c>
      <c r="L245" s="9">
        <f t="shared" si="90"/>
        <v>3464.0880753077877</v>
      </c>
      <c r="M245">
        <f t="shared" si="83"/>
        <v>6471.3338066428323</v>
      </c>
      <c r="N245">
        <f t="shared" si="91"/>
        <v>0.99363286811626128</v>
      </c>
      <c r="O245">
        <f t="shared" si="84"/>
        <v>0.5512468463179111</v>
      </c>
      <c r="P245">
        <f t="shared" si="92"/>
        <v>6012.2997239793185</v>
      </c>
      <c r="Q245">
        <f t="shared" si="93"/>
        <v>459.0340826635138</v>
      </c>
      <c r="R245" s="7">
        <f t="shared" si="99"/>
        <v>550715.60871032916</v>
      </c>
      <c r="S245" s="7">
        <f t="shared" si="94"/>
        <v>3233.1488702872689</v>
      </c>
      <c r="T245">
        <f t="shared" si="100"/>
        <v>3538.4833389169071</v>
      </c>
      <c r="U245">
        <f t="shared" si="105"/>
        <v>5709.1569940404515</v>
      </c>
      <c r="V245" s="45">
        <f t="shared" si="85"/>
        <v>531.23760758186245</v>
      </c>
      <c r="W245">
        <f t="shared" si="95"/>
        <v>6771.6322092041755</v>
      </c>
      <c r="X245">
        <f t="shared" si="103"/>
        <v>4627.4360721994526</v>
      </c>
      <c r="Y245" s="8">
        <f t="shared" si="86"/>
        <v>835082.06798439007</v>
      </c>
    </row>
    <row r="246" spans="1:30" x14ac:dyDescent="0.25">
      <c r="A246" s="1">
        <v>237</v>
      </c>
      <c r="B246" s="81">
        <f t="shared" si="87"/>
        <v>1.1712760145119683E-2</v>
      </c>
      <c r="C246" s="12">
        <f t="shared" si="96"/>
        <v>547692.48389451054</v>
      </c>
      <c r="D246" s="7">
        <f t="shared" si="97"/>
        <v>3023.1248158186199</v>
      </c>
      <c r="E246" s="9">
        <f t="shared" si="104"/>
        <v>3441.9725544395569</v>
      </c>
      <c r="F246" s="9">
        <f t="shared" si="98"/>
        <v>7002.5714142247516</v>
      </c>
      <c r="G246" s="52">
        <f t="shared" si="101"/>
        <v>9.8134274208900056E-4</v>
      </c>
      <c r="H246" s="7">
        <f t="shared" si="102"/>
        <v>6465.0973702581769</v>
      </c>
      <c r="I246" s="11">
        <f t="shared" si="88"/>
        <v>537.47404396657475</v>
      </c>
      <c r="J246" s="7">
        <f t="shared" si="106"/>
        <v>3560.5988597851947</v>
      </c>
      <c r="K246" s="80">
        <f t="shared" si="89"/>
        <v>1.1712760145119683E-2</v>
      </c>
      <c r="L246" s="9">
        <f t="shared" si="90"/>
        <v>3441.9725544395569</v>
      </c>
      <c r="M246">
        <f t="shared" si="83"/>
        <v>6465.0973702581769</v>
      </c>
      <c r="N246">
        <f t="shared" si="91"/>
        <v>0.99355214012172199</v>
      </c>
      <c r="O246">
        <f t="shared" si="84"/>
        <v>0.54769248389451053</v>
      </c>
      <c r="P246">
        <f t="shared" si="92"/>
        <v>6009.0452333739722</v>
      </c>
      <c r="Q246">
        <f t="shared" si="93"/>
        <v>456.05213688420463</v>
      </c>
      <c r="R246" s="7">
        <f t="shared" si="99"/>
        <v>547155.00985054392</v>
      </c>
      <c r="S246" s="7">
        <f t="shared" si="94"/>
        <v>3212.5077174769203</v>
      </c>
      <c r="T246">
        <f t="shared" si="100"/>
        <v>3560.5988597852411</v>
      </c>
      <c r="U246">
        <f t="shared" si="105"/>
        <v>5698.1584893289191</v>
      </c>
      <c r="V246" s="45">
        <f t="shared" si="85"/>
        <v>537.47404396662114</v>
      </c>
      <c r="W246">
        <f t="shared" si="95"/>
        <v>6773.1065772621614</v>
      </c>
      <c r="X246">
        <f t="shared" si="103"/>
        <v>4620.9762115617223</v>
      </c>
      <c r="Y246" s="8">
        <f t="shared" si="86"/>
        <v>843861.92976910213</v>
      </c>
    </row>
    <row r="247" spans="1:30" x14ac:dyDescent="0.25">
      <c r="A247" s="1">
        <v>238</v>
      </c>
      <c r="B247" s="81">
        <f t="shared" si="87"/>
        <v>1.19277311697642E-2</v>
      </c>
      <c r="C247" s="12">
        <f t="shared" si="96"/>
        <v>544115.97576823283</v>
      </c>
      <c r="D247" s="7">
        <f t="shared" si="97"/>
        <v>3039.0340823110755</v>
      </c>
      <c r="E247" s="9">
        <f t="shared" si="104"/>
        <v>3419.7188115658992</v>
      </c>
      <c r="F247" s="9">
        <f t="shared" si="98"/>
        <v>7002.5714142247516</v>
      </c>
      <c r="G247" s="52">
        <f t="shared" si="101"/>
        <v>9.9945332349406593E-4</v>
      </c>
      <c r="H247" s="7">
        <f t="shared" si="102"/>
        <v>6458.7528938769747</v>
      </c>
      <c r="I247" s="11">
        <f t="shared" si="88"/>
        <v>543.81852034777694</v>
      </c>
      <c r="J247" s="7">
        <f t="shared" si="106"/>
        <v>3582.8526026588524</v>
      </c>
      <c r="K247" s="80">
        <f t="shared" si="89"/>
        <v>1.19277311697642E-2</v>
      </c>
      <c r="L247" s="9">
        <f t="shared" si="90"/>
        <v>3419.7188115658992</v>
      </c>
      <c r="M247">
        <f t="shared" si="83"/>
        <v>6458.7528938769747</v>
      </c>
      <c r="N247">
        <f t="shared" si="91"/>
        <v>0.99346986085906086</v>
      </c>
      <c r="O247">
        <f t="shared" si="84"/>
        <v>0.54411597576823278</v>
      </c>
      <c r="P247">
        <f t="shared" si="92"/>
        <v>6005.701703406341</v>
      </c>
      <c r="Q247">
        <f t="shared" si="93"/>
        <v>453.05119047063363</v>
      </c>
      <c r="R247" s="7">
        <f t="shared" si="99"/>
        <v>543572.15724788501</v>
      </c>
      <c r="S247" s="7">
        <f t="shared" si="94"/>
        <v>3191.7375574615062</v>
      </c>
      <c r="T247">
        <f t="shared" si="100"/>
        <v>3582.8526026589097</v>
      </c>
      <c r="U247">
        <f t="shared" si="105"/>
        <v>5686.9531194247475</v>
      </c>
      <c r="V247" s="45">
        <f t="shared" si="85"/>
        <v>543.81852034783424</v>
      </c>
      <c r="W247">
        <f t="shared" si="95"/>
        <v>6774.5901601204159</v>
      </c>
      <c r="X247">
        <f t="shared" si="103"/>
        <v>4614.5314268641159</v>
      </c>
      <c r="Y247" s="8">
        <f t="shared" si="86"/>
        <v>852718.91943282052</v>
      </c>
    </row>
    <row r="248" spans="1:30" x14ac:dyDescent="0.25">
      <c r="A248" s="1">
        <v>239</v>
      </c>
      <c r="B248" s="81">
        <f t="shared" si="87"/>
        <v>1.214843236119123E-2</v>
      </c>
      <c r="C248" s="12">
        <f t="shared" si="96"/>
        <v>540517.18555885274</v>
      </c>
      <c r="D248" s="7">
        <f t="shared" si="97"/>
        <v>3054.971689032282</v>
      </c>
      <c r="E248" s="9">
        <f t="shared" si="104"/>
        <v>3397.3259827992811</v>
      </c>
      <c r="F248" s="9">
        <f t="shared" si="98"/>
        <v>7002.5714142247516</v>
      </c>
      <c r="G248" s="52">
        <f t="shared" si="101"/>
        <v>1.0180504100424637E-3</v>
      </c>
      <c r="H248" s="7">
        <f t="shared" si="102"/>
        <v>6452.2976718315631</v>
      </c>
      <c r="I248" s="11">
        <f t="shared" si="88"/>
        <v>550.27374239318851</v>
      </c>
      <c r="J248" s="7">
        <f t="shared" si="106"/>
        <v>3605.2454314254705</v>
      </c>
      <c r="K248" s="80">
        <f t="shared" si="89"/>
        <v>1.214843236119123E-2</v>
      </c>
      <c r="L248" s="9">
        <f t="shared" si="90"/>
        <v>3397.3259827992811</v>
      </c>
      <c r="M248">
        <f t="shared" si="83"/>
        <v>6452.2976718315631</v>
      </c>
      <c r="N248">
        <f t="shared" si="91"/>
        <v>0.99338598686741553</v>
      </c>
      <c r="O248">
        <f t="shared" si="84"/>
        <v>0.54051718555885275</v>
      </c>
      <c r="P248">
        <f t="shared" si="92"/>
        <v>6002.2665577768767</v>
      </c>
      <c r="Q248">
        <f t="shared" si="93"/>
        <v>450.03111405468644</v>
      </c>
      <c r="R248" s="7">
        <f t="shared" si="99"/>
        <v>539966.9118164595</v>
      </c>
      <c r="S248" s="7">
        <f t="shared" si="94"/>
        <v>3170.8375839459959</v>
      </c>
      <c r="T248">
        <f t="shared" si="100"/>
        <v>3605.2454314255156</v>
      </c>
      <c r="U248">
        <f t="shared" si="105"/>
        <v>5675.5355305850444</v>
      </c>
      <c r="V248" s="45">
        <f t="shared" si="85"/>
        <v>550.27374239323353</v>
      </c>
      <c r="W248">
        <f t="shared" si="95"/>
        <v>6776.0830153715115</v>
      </c>
      <c r="X248">
        <f t="shared" si="103"/>
        <v>4608.1017153147486</v>
      </c>
      <c r="Y248" s="8">
        <f t="shared" si="86"/>
        <v>861653.65811069822</v>
      </c>
    </row>
    <row r="249" spans="1:30" x14ac:dyDescent="0.25">
      <c r="A249" s="1">
        <v>240</v>
      </c>
      <c r="B249" s="81">
        <f t="shared" si="87"/>
        <v>1.2375068654656429E-2</v>
      </c>
      <c r="C249" s="12">
        <f t="shared" si="96"/>
        <v>536895.97610777128</v>
      </c>
      <c r="D249" s="7">
        <f t="shared" si="97"/>
        <v>3070.9357086881669</v>
      </c>
      <c r="E249" s="9">
        <f t="shared" si="104"/>
        <v>3374.7931988528721</v>
      </c>
      <c r="F249" s="9">
        <f t="shared" si="98"/>
        <v>7002.5714142247516</v>
      </c>
      <c r="G249" s="52">
        <f t="shared" si="101"/>
        <v>1.037151573980017E-3</v>
      </c>
      <c r="H249" s="7">
        <f t="shared" si="102"/>
        <v>6445.728907541039</v>
      </c>
      <c r="I249" s="11">
        <f t="shared" si="88"/>
        <v>556.8425066837126</v>
      </c>
      <c r="J249" s="7">
        <f t="shared" si="106"/>
        <v>3627.7782153718795</v>
      </c>
      <c r="K249" s="80">
        <f t="shared" si="89"/>
        <v>1.2375068654656429E-2</v>
      </c>
      <c r="L249" s="9">
        <f t="shared" si="90"/>
        <v>3374.7931988528721</v>
      </c>
      <c r="M249">
        <f t="shared" si="83"/>
        <v>6445.728907541039</v>
      </c>
      <c r="N249">
        <f t="shared" si="91"/>
        <v>0.99330047305094027</v>
      </c>
      <c r="O249">
        <f t="shared" si="84"/>
        <v>0.53689597610777129</v>
      </c>
      <c r="P249">
        <f t="shared" si="92"/>
        <v>5998.7371304652861</v>
      </c>
      <c r="Q249">
        <f t="shared" si="93"/>
        <v>446.99177707575291</v>
      </c>
      <c r="R249" s="7">
        <f t="shared" si="99"/>
        <v>536339.13360108761</v>
      </c>
      <c r="S249" s="7">
        <f t="shared" si="94"/>
        <v>3149.8069855960139</v>
      </c>
      <c r="T249">
        <f t="shared" si="100"/>
        <v>3627.7782153718872</v>
      </c>
      <c r="U249">
        <f t="shared" si="105"/>
        <v>5663.9001876004604</v>
      </c>
      <c r="V249" s="45">
        <f t="shared" si="85"/>
        <v>556.84250668372033</v>
      </c>
      <c r="W249">
        <f t="shared" si="95"/>
        <v>6777.5852009679011</v>
      </c>
      <c r="X249">
        <f t="shared" si="103"/>
        <v>4601.6870742258061</v>
      </c>
      <c r="Y249" s="8">
        <f t="shared" si="86"/>
        <v>870666.77168925293</v>
      </c>
      <c r="AD249" t="s">
        <v>91</v>
      </c>
    </row>
    <row r="250" spans="1:30" x14ac:dyDescent="0.25">
      <c r="A250" s="1">
        <v>241</v>
      </c>
      <c r="B250" s="81">
        <f t="shared" si="87"/>
        <v>1.2607854222706716E-2</v>
      </c>
      <c r="C250" s="12">
        <f t="shared" si="96"/>
        <v>533252.20947643532</v>
      </c>
      <c r="D250" s="7">
        <f t="shared" si="97"/>
        <v>3086.9241246523384</v>
      </c>
      <c r="E250" s="9">
        <f t="shared" si="104"/>
        <v>3352.1195850067975</v>
      </c>
      <c r="F250" s="9">
        <f t="shared" si="98"/>
        <v>7002.5714142247516</v>
      </c>
      <c r="G250" s="52">
        <f t="shared" si="101"/>
        <v>1.0567751892090723E-3</v>
      </c>
      <c r="H250" s="7">
        <f t="shared" si="102"/>
        <v>6439.0437096591359</v>
      </c>
      <c r="I250" s="11">
        <f t="shared" si="88"/>
        <v>563.52770456561575</v>
      </c>
      <c r="J250" s="7">
        <f t="shared" si="106"/>
        <v>3650.4518292179541</v>
      </c>
      <c r="K250" s="80">
        <f t="shared" si="89"/>
        <v>1.2607854222706716E-2</v>
      </c>
      <c r="L250" s="9">
        <f t="shared" si="90"/>
        <v>3352.1195850067975</v>
      </c>
      <c r="M250">
        <f t="shared" si="83"/>
        <v>6439.0437096591359</v>
      </c>
      <c r="N250">
        <f t="shared" si="91"/>
        <v>0.99321327260123748</v>
      </c>
      <c r="O250">
        <f t="shared" si="84"/>
        <v>0.53325220947643537</v>
      </c>
      <c r="P250">
        <f t="shared" si="92"/>
        <v>5995.1106619027669</v>
      </c>
      <c r="Q250">
        <f t="shared" si="93"/>
        <v>443.93304775636898</v>
      </c>
      <c r="R250" s="7">
        <f t="shared" si="99"/>
        <v>532688.68177186965</v>
      </c>
      <c r="S250" s="7">
        <f t="shared" si="94"/>
        <v>3128.6449460063445</v>
      </c>
      <c r="T250">
        <f t="shared" si="100"/>
        <v>3650.4518292179564</v>
      </c>
      <c r="U250">
        <f t="shared" si="105"/>
        <v>5652.0413660930644</v>
      </c>
      <c r="V250" s="45">
        <f t="shared" si="85"/>
        <v>563.52770456561802</v>
      </c>
      <c r="W250">
        <f t="shared" si="95"/>
        <v>6779.0967752243014</v>
      </c>
      <c r="X250">
        <f t="shared" si="103"/>
        <v>4595.2875010139269</v>
      </c>
      <c r="Y250" s="8">
        <f t="shared" si="86"/>
        <v>879758.89084152749</v>
      </c>
    </row>
    <row r="251" spans="1:30" x14ac:dyDescent="0.25">
      <c r="A251" s="1">
        <v>242</v>
      </c>
      <c r="B251" s="81">
        <f t="shared" si="87"/>
        <v>1.2847012978827843E-2</v>
      </c>
      <c r="C251" s="12">
        <f t="shared" si="96"/>
        <v>529585.74694491934</v>
      </c>
      <c r="D251" s="7">
        <f t="shared" si="97"/>
        <v>3102.9348269503498</v>
      </c>
      <c r="E251" s="9">
        <f t="shared" si="104"/>
        <v>3329.304261074185</v>
      </c>
      <c r="F251" s="9">
        <f t="shared" si="98"/>
        <v>7002.5714142247516</v>
      </c>
      <c r="G251" s="52">
        <f t="shared" si="101"/>
        <v>1.0769404756271422E-3</v>
      </c>
      <c r="H251" s="7">
        <f t="shared" si="102"/>
        <v>6432.2390880245348</v>
      </c>
      <c r="I251" s="11">
        <f t="shared" si="88"/>
        <v>570.33232620021681</v>
      </c>
      <c r="J251" s="7">
        <f t="shared" si="106"/>
        <v>3673.2671531505666</v>
      </c>
      <c r="K251" s="80">
        <f t="shared" si="89"/>
        <v>1.2847012978827843E-2</v>
      </c>
      <c r="L251" s="9">
        <f t="shared" si="90"/>
        <v>3329.304261074185</v>
      </c>
      <c r="M251">
        <f t="shared" si="83"/>
        <v>6432.2390880245348</v>
      </c>
      <c r="N251">
        <f t="shared" si="91"/>
        <v>0.99312433691532975</v>
      </c>
      <c r="O251">
        <f t="shared" si="84"/>
        <v>0.52958574694491933</v>
      </c>
      <c r="P251">
        <f t="shared" si="92"/>
        <v>5991.3842949477075</v>
      </c>
      <c r="Q251">
        <f t="shared" si="93"/>
        <v>440.85479307682726</v>
      </c>
      <c r="R251" s="7">
        <f t="shared" si="99"/>
        <v>529015.41461871914</v>
      </c>
      <c r="S251" s="7">
        <f t="shared" si="94"/>
        <v>3107.3506436692396</v>
      </c>
      <c r="T251">
        <f t="shared" si="100"/>
        <v>3673.2671531505184</v>
      </c>
      <c r="U251">
        <f t="shared" si="105"/>
        <v>5639.9531444194208</v>
      </c>
      <c r="V251" s="45">
        <f t="shared" si="85"/>
        <v>570.33232620016861</v>
      </c>
      <c r="W251">
        <f t="shared" si="95"/>
        <v>6780.617796819758</v>
      </c>
      <c r="X251">
        <f t="shared" si="103"/>
        <v>4588.9029932003641</v>
      </c>
      <c r="Y251" s="8">
        <f t="shared" si="86"/>
        <v>888930.65106242546</v>
      </c>
      <c r="AD251">
        <f>105 + 6/32</f>
        <v>105.1875</v>
      </c>
    </row>
    <row r="252" spans="1:30" x14ac:dyDescent="0.25">
      <c r="A252" s="1">
        <v>243</v>
      </c>
      <c r="B252" s="81">
        <f t="shared" si="87"/>
        <v>1.3092779113388908E-2</v>
      </c>
      <c r="C252" s="12">
        <f t="shared" si="96"/>
        <v>525896.44901068439</v>
      </c>
      <c r="D252" s="7">
        <f t="shared" si="97"/>
        <v>3118.9656080347368</v>
      </c>
      <c r="E252" s="9">
        <f t="shared" si="104"/>
        <v>3306.3463413669942</v>
      </c>
      <c r="F252" s="9">
        <f t="shared" si="98"/>
        <v>7002.5714142247516</v>
      </c>
      <c r="G252" s="52">
        <f t="shared" si="101"/>
        <v>1.0976675463562461E-3</v>
      </c>
      <c r="H252" s="7">
        <f t="shared" si="102"/>
        <v>6425.311949401731</v>
      </c>
      <c r="I252" s="11">
        <f t="shared" si="88"/>
        <v>577.25946482302061</v>
      </c>
      <c r="J252" s="7">
        <f t="shared" si="106"/>
        <v>3696.2250728577574</v>
      </c>
      <c r="K252" s="80">
        <f t="shared" si="89"/>
        <v>1.3092779113388908E-2</v>
      </c>
      <c r="L252" s="9">
        <f t="shared" si="90"/>
        <v>3306.3463413669942</v>
      </c>
      <c r="M252">
        <f t="shared" si="83"/>
        <v>6425.311949401731</v>
      </c>
      <c r="N252">
        <f t="shared" si="91"/>
        <v>0.99303361550888058</v>
      </c>
      <c r="O252">
        <f t="shared" si="84"/>
        <v>0.52589644901068444</v>
      </c>
      <c r="P252">
        <f t="shared" si="92"/>
        <v>5987.5550706530503</v>
      </c>
      <c r="Q252">
        <f t="shared" si="93"/>
        <v>437.75687874868072</v>
      </c>
      <c r="R252" s="7">
        <f t="shared" si="99"/>
        <v>525319.18954586133</v>
      </c>
      <c r="S252" s="7">
        <f t="shared" si="94"/>
        <v>3085.9232519425286</v>
      </c>
      <c r="T252">
        <f t="shared" si="100"/>
        <v>3696.2250728578074</v>
      </c>
      <c r="U252">
        <f t="shared" si="105"/>
        <v>5627.6293951541948</v>
      </c>
      <c r="V252" s="45">
        <f t="shared" si="85"/>
        <v>577.25946482307063</v>
      </c>
      <c r="W252">
        <f t="shared" si="95"/>
        <v>6782.148324800336</v>
      </c>
      <c r="X252">
        <f t="shared" si="103"/>
        <v>4582.5335484115567</v>
      </c>
      <c r="Y252" s="8">
        <f t="shared" si="86"/>
        <v>898182.6927044472</v>
      </c>
      <c r="AD252">
        <f>AD251/100</f>
        <v>1.0518749999999999</v>
      </c>
    </row>
    <row r="253" spans="1:30" x14ac:dyDescent="0.25">
      <c r="A253" s="1">
        <v>244</v>
      </c>
      <c r="B253" s="81">
        <f t="shared" si="87"/>
        <v>1.3345397664258463E-2</v>
      </c>
      <c r="C253" s="12">
        <f t="shared" si="96"/>
        <v>522184.17538752331</v>
      </c>
      <c r="D253" s="7">
        <f t="shared" si="97"/>
        <v>3135.0141583380268</v>
      </c>
      <c r="E253" s="9">
        <f t="shared" si="104"/>
        <v>3283.2449346616336</v>
      </c>
      <c r="F253" s="9">
        <f t="shared" si="98"/>
        <v>7002.5714142247516</v>
      </c>
      <c r="G253" s="52">
        <f t="shared" si="101"/>
        <v>1.1189774580806883E-3</v>
      </c>
      <c r="H253" s="7">
        <f t="shared" si="102"/>
        <v>6418.2590929996604</v>
      </c>
      <c r="I253" s="11">
        <f t="shared" si="88"/>
        <v>584.31232122509118</v>
      </c>
      <c r="J253" s="7">
        <f t="shared" si="106"/>
        <v>3719.326479563118</v>
      </c>
      <c r="K253" s="80">
        <f t="shared" si="89"/>
        <v>1.3345397664258463E-2</v>
      </c>
      <c r="L253" s="9">
        <f t="shared" si="90"/>
        <v>3283.2449346616336</v>
      </c>
      <c r="M253">
        <f t="shared" si="83"/>
        <v>6418.2590929996604</v>
      </c>
      <c r="N253">
        <f t="shared" si="91"/>
        <v>0.99294105592432769</v>
      </c>
      <c r="O253">
        <f t="shared" si="84"/>
        <v>0.52218417538752326</v>
      </c>
      <c r="P253">
        <f t="shared" si="92"/>
        <v>5983.6199238125673</v>
      </c>
      <c r="Q253">
        <f t="shared" si="93"/>
        <v>434.6391691870931</v>
      </c>
      <c r="R253" s="7">
        <f t="shared" si="99"/>
        <v>521599.86306629819</v>
      </c>
      <c r="S253" s="7">
        <f t="shared" si="94"/>
        <v>3064.3619390175245</v>
      </c>
      <c r="T253">
        <f t="shared" si="100"/>
        <v>3719.3264795631403</v>
      </c>
      <c r="U253">
        <f t="shared" si="105"/>
        <v>5615.0637761304379</v>
      </c>
      <c r="V253" s="45">
        <f t="shared" si="85"/>
        <v>584.31232122511346</v>
      </c>
      <c r="W253">
        <f t="shared" si="95"/>
        <v>6783.6884185806648</v>
      </c>
      <c r="X253">
        <f t="shared" si="103"/>
        <v>4576.1791643789265</v>
      </c>
      <c r="Y253" s="8">
        <f t="shared" si="86"/>
        <v>907515.66101340624</v>
      </c>
    </row>
    <row r="254" spans="1:30" x14ac:dyDescent="0.25">
      <c r="A254" s="1">
        <v>245</v>
      </c>
      <c r="B254" s="81">
        <f t="shared" si="87"/>
        <v>1.3605125124691697E-2</v>
      </c>
      <c r="C254" s="12">
        <f t="shared" si="96"/>
        <v>518448.7850047081</v>
      </c>
      <c r="D254" s="7">
        <f t="shared" si="97"/>
        <v>3151.0780615901094</v>
      </c>
      <c r="E254" s="9">
        <f t="shared" si="104"/>
        <v>3259.9991441643633</v>
      </c>
      <c r="F254" s="9">
        <f t="shared" si="98"/>
        <v>7002.5714142247516</v>
      </c>
      <c r="G254" s="52">
        <f t="shared" si="101"/>
        <v>1.1408922647294995E-3</v>
      </c>
      <c r="H254" s="7">
        <f t="shared" si="102"/>
        <v>6411.0772057544727</v>
      </c>
      <c r="I254" s="11">
        <f t="shared" si="88"/>
        <v>591.49420847027886</v>
      </c>
      <c r="J254" s="7">
        <f t="shared" si="106"/>
        <v>3742.5722700603883</v>
      </c>
      <c r="K254" s="80">
        <f t="shared" si="89"/>
        <v>1.3605125124691697E-2</v>
      </c>
      <c r="L254" s="9">
        <f t="shared" si="90"/>
        <v>3259.9991441643633</v>
      </c>
      <c r="M254">
        <f t="shared" si="83"/>
        <v>6411.0772057544727</v>
      </c>
      <c r="N254">
        <f t="shared" si="91"/>
        <v>0.99284660363358757</v>
      </c>
      <c r="O254">
        <f t="shared" si="84"/>
        <v>0.51844878500470815</v>
      </c>
      <c r="P254">
        <f t="shared" si="92"/>
        <v>5979.5756782725275</v>
      </c>
      <c r="Q254">
        <f t="shared" si="93"/>
        <v>431.50152748194523</v>
      </c>
      <c r="R254" s="7">
        <f t="shared" si="99"/>
        <v>517857.29079623782</v>
      </c>
      <c r="S254" s="7">
        <f t="shared" si="94"/>
        <v>3042.6658678867398</v>
      </c>
      <c r="T254">
        <f t="shared" si="100"/>
        <v>3742.5722700603656</v>
      </c>
      <c r="U254">
        <f t="shared" si="105"/>
        <v>5602.2497210065931</v>
      </c>
      <c r="V254" s="45">
        <f t="shared" si="85"/>
        <v>591.49420847025613</v>
      </c>
      <c r="W254">
        <f t="shared" si="95"/>
        <v>6785.2381379471053</v>
      </c>
      <c r="X254">
        <f t="shared" si="103"/>
        <v>4569.839838939758</v>
      </c>
      <c r="Y254" s="8">
        <f t="shared" si="86"/>
        <v>916930.20616478962</v>
      </c>
    </row>
    <row r="255" spans="1:30" x14ac:dyDescent="0.25">
      <c r="A255" s="1">
        <v>246</v>
      </c>
      <c r="B255" s="81">
        <f t="shared" si="87"/>
        <v>1.3872230091287907E-2</v>
      </c>
      <c r="C255" s="12">
        <f t="shared" si="96"/>
        <v>514690.13600635249</v>
      </c>
      <c r="D255" s="7">
        <f t="shared" si="97"/>
        <v>3167.1547898853573</v>
      </c>
      <c r="E255" s="9">
        <f t="shared" si="104"/>
        <v>3236.6080674764867</v>
      </c>
      <c r="F255" s="9">
        <f t="shared" si="98"/>
        <v>7002.5714142247516</v>
      </c>
      <c r="G255" s="52">
        <f t="shared" si="101"/>
        <v>1.1634350747602377E-3</v>
      </c>
      <c r="H255" s="7">
        <f t="shared" si="102"/>
        <v>6403.762857361844</v>
      </c>
      <c r="I255" s="11">
        <f t="shared" si="88"/>
        <v>598.80855686290761</v>
      </c>
      <c r="J255" s="7">
        <f t="shared" si="106"/>
        <v>3765.9633467482649</v>
      </c>
      <c r="K255" s="80">
        <f t="shared" si="89"/>
        <v>1.3872230091287907E-2</v>
      </c>
      <c r="L255" s="9">
        <f t="shared" si="90"/>
        <v>3236.6080674764867</v>
      </c>
      <c r="M255">
        <f t="shared" si="83"/>
        <v>6403.762857361844</v>
      </c>
      <c r="N255">
        <f t="shared" si="91"/>
        <v>0.99275020193494812</v>
      </c>
      <c r="O255">
        <f t="shared" si="84"/>
        <v>0.51469013600635249</v>
      </c>
      <c r="P255">
        <f t="shared" si="92"/>
        <v>5975.4190419941933</v>
      </c>
      <c r="Q255">
        <f t="shared" si="93"/>
        <v>428.34381536765068</v>
      </c>
      <c r="R255" s="7">
        <f t="shared" si="99"/>
        <v>514091.32744948956</v>
      </c>
      <c r="S255" s="7">
        <f t="shared" si="94"/>
        <v>3020.8341963113876</v>
      </c>
      <c r="T255">
        <f t="shared" si="100"/>
        <v>3765.9633467482636</v>
      </c>
      <c r="U255">
        <f t="shared" si="105"/>
        <v>5589.1804293338391</v>
      </c>
      <c r="V255" s="45">
        <f t="shared" si="85"/>
        <v>598.80855686290624</v>
      </c>
      <c r="W255">
        <f t="shared" si="95"/>
        <v>6786.7975430596507</v>
      </c>
      <c r="X255">
        <f t="shared" si="103"/>
        <v>4563.5155700372161</v>
      </c>
      <c r="Y255" s="8">
        <f t="shared" si="86"/>
        <v>926426.98330007284</v>
      </c>
      <c r="Z255" t="s">
        <v>92</v>
      </c>
      <c r="AD255">
        <v>1</v>
      </c>
    </row>
    <row r="256" spans="1:30" x14ac:dyDescent="0.25">
      <c r="A256" s="1">
        <v>247</v>
      </c>
      <c r="B256" s="81">
        <f t="shared" si="87"/>
        <v>1.4146993955051257E-2</v>
      </c>
      <c r="C256" s="12">
        <f t="shared" si="96"/>
        <v>510908.08575100574</v>
      </c>
      <c r="D256" s="7">
        <f t="shared" si="97"/>
        <v>3183.2416984838351</v>
      </c>
      <c r="E256" s="9">
        <f t="shared" si="104"/>
        <v>3213.0707965593097</v>
      </c>
      <c r="F256" s="9">
        <f t="shared" si="98"/>
        <v>7002.5714142247516</v>
      </c>
      <c r="G256" s="52">
        <f t="shared" si="101"/>
        <v>1.186630112323317E-3</v>
      </c>
      <c r="H256" s="7">
        <f t="shared" si="102"/>
        <v>6396.3124950431447</v>
      </c>
      <c r="I256" s="11">
        <f t="shared" si="88"/>
        <v>606.25891918160687</v>
      </c>
      <c r="J256" s="7">
        <f t="shared" si="106"/>
        <v>3789.500617665442</v>
      </c>
      <c r="K256" s="80">
        <f t="shared" si="89"/>
        <v>1.4146993955051257E-2</v>
      </c>
      <c r="L256" s="9">
        <f t="shared" si="90"/>
        <v>3213.0707965593097</v>
      </c>
      <c r="M256">
        <f t="shared" si="83"/>
        <v>6396.3124950431447</v>
      </c>
      <c r="N256">
        <f t="shared" si="91"/>
        <v>0.9926517918437433</v>
      </c>
      <c r="O256">
        <f t="shared" si="84"/>
        <v>0.51090808575100577</v>
      </c>
      <c r="P256">
        <f t="shared" si="92"/>
        <v>5971.1466018515785</v>
      </c>
      <c r="Q256">
        <f t="shared" si="93"/>
        <v>425.16589319156628</v>
      </c>
      <c r="R256" s="7">
        <f t="shared" si="99"/>
        <v>510301.82683182415</v>
      </c>
      <c r="S256" s="7">
        <f t="shared" si="94"/>
        <v>2998.866076788689</v>
      </c>
      <c r="T256">
        <f t="shared" si="100"/>
        <v>3789.5006176654133</v>
      </c>
      <c r="U256">
        <f t="shared" si="105"/>
        <v>5575.8488560909464</v>
      </c>
      <c r="V256" s="45">
        <f t="shared" si="85"/>
        <v>606.25891918157822</v>
      </c>
      <c r="W256">
        <f t="shared" si="95"/>
        <v>6788.3666944541019</v>
      </c>
      <c r="X256">
        <f t="shared" si="103"/>
        <v>4557.2063557205411</v>
      </c>
      <c r="Y256" s="8">
        <f t="shared" si="86"/>
        <v>936006.65256335703</v>
      </c>
      <c r="Z256" s="46" t="s">
        <v>26</v>
      </c>
      <c r="AA256" s="46"/>
      <c r="AB256" s="46"/>
      <c r="AC256" s="46"/>
      <c r="AD256" s="46" t="s">
        <v>10</v>
      </c>
    </row>
    <row r="257" spans="1:30" x14ac:dyDescent="0.25">
      <c r="A257" s="1">
        <v>248</v>
      </c>
      <c r="B257" s="81">
        <f t="shared" si="87"/>
        <v>1.4429711638882292E-2</v>
      </c>
      <c r="C257" s="12">
        <f t="shared" si="96"/>
        <v>507102.49081149435</v>
      </c>
      <c r="D257" s="7">
        <f t="shared" si="97"/>
        <v>3199.3360203297952</v>
      </c>
      <c r="E257" s="9">
        <f t="shared" si="104"/>
        <v>3189.3864176989009</v>
      </c>
      <c r="F257" s="9">
        <f t="shared" si="98"/>
        <v>7002.5714142247516</v>
      </c>
      <c r="G257" s="52">
        <f t="shared" si="101"/>
        <v>1.2105027826105513E-3</v>
      </c>
      <c r="H257" s="7">
        <f t="shared" si="102"/>
        <v>6388.7224380286962</v>
      </c>
      <c r="I257" s="11">
        <f t="shared" si="88"/>
        <v>613.84897619605545</v>
      </c>
      <c r="J257" s="7">
        <f t="shared" si="106"/>
        <v>3813.1849965258507</v>
      </c>
      <c r="K257" s="80">
        <f t="shared" si="89"/>
        <v>1.4429711638882292E-2</v>
      </c>
      <c r="L257" s="9">
        <f t="shared" si="90"/>
        <v>3189.3864176989009</v>
      </c>
      <c r="M257">
        <f t="shared" si="83"/>
        <v>6388.7224380286962</v>
      </c>
      <c r="N257">
        <f t="shared" si="91"/>
        <v>0.99255131197636581</v>
      </c>
      <c r="O257">
        <f t="shared" si="84"/>
        <v>0.50710249081149439</v>
      </c>
      <c r="P257">
        <f t="shared" si="92"/>
        <v>5966.7548181477432</v>
      </c>
      <c r="Q257">
        <f t="shared" si="93"/>
        <v>421.96761988095295</v>
      </c>
      <c r="R257" s="7">
        <f t="shared" si="99"/>
        <v>506488.64183529827</v>
      </c>
      <c r="S257" s="7">
        <f t="shared" si="94"/>
        <v>2976.7606565189744</v>
      </c>
      <c r="T257">
        <f t="shared" si="100"/>
        <v>3813.1849965258734</v>
      </c>
      <c r="U257">
        <f t="shared" si="105"/>
        <v>5562.2477006526915</v>
      </c>
      <c r="V257" s="45">
        <f t="shared" si="85"/>
        <v>613.84897619607818</v>
      </c>
      <c r="W257">
        <f t="shared" si="95"/>
        <v>6789.9456530448479</v>
      </c>
      <c r="X257">
        <f t="shared" si="103"/>
        <v>4550.9121941456397</v>
      </c>
      <c r="Y257" s="8">
        <f t="shared" si="86"/>
        <v>945669.87913841661</v>
      </c>
      <c r="Z257" s="14">
        <v>0.03</v>
      </c>
      <c r="AA257" s="14"/>
      <c r="AB257" s="14"/>
      <c r="AC257" s="14"/>
      <c r="AD257" s="47">
        <v>100</v>
      </c>
    </row>
    <row r="258" spans="1:30" x14ac:dyDescent="0.25">
      <c r="A258" s="1">
        <v>249</v>
      </c>
      <c r="B258" s="81">
        <f t="shared" si="87"/>
        <v>1.4720692385070122E-2</v>
      </c>
      <c r="C258" s="12">
        <f t="shared" si="96"/>
        <v>503273.20697502873</v>
      </c>
      <c r="D258" s="7">
        <f t="shared" si="97"/>
        <v>3215.4348602695241</v>
      </c>
      <c r="E258" s="9">
        <f t="shared" si="104"/>
        <v>3165.5540114706141</v>
      </c>
      <c r="F258" s="9">
        <f t="shared" si="98"/>
        <v>7002.5714142247516</v>
      </c>
      <c r="G258" s="52">
        <f t="shared" si="101"/>
        <v>1.2350797417186069E-3</v>
      </c>
      <c r="H258" s="7">
        <f t="shared" si="102"/>
        <v>6380.9888717401382</v>
      </c>
      <c r="I258" s="11">
        <f t="shared" si="88"/>
        <v>621.58254248461344</v>
      </c>
      <c r="J258" s="7">
        <f t="shared" si="106"/>
        <v>3837.0174027541375</v>
      </c>
      <c r="K258" s="80">
        <f t="shared" si="89"/>
        <v>1.4720692385070122E-2</v>
      </c>
      <c r="L258" s="9">
        <f t="shared" si="90"/>
        <v>3165.5540114706141</v>
      </c>
      <c r="M258">
        <f t="shared" si="83"/>
        <v>6380.9888717401382</v>
      </c>
      <c r="N258">
        <f t="shared" si="91"/>
        <v>0.9924486984271409</v>
      </c>
      <c r="O258">
        <f t="shared" si="84"/>
        <v>0.50327320697502875</v>
      </c>
      <c r="P258">
        <f t="shared" si="92"/>
        <v>5962.2400188317852</v>
      </c>
      <c r="Q258">
        <f t="shared" si="93"/>
        <v>418.748852908353</v>
      </c>
      <c r="R258" s="7">
        <f t="shared" si="99"/>
        <v>502651.62443254411</v>
      </c>
      <c r="S258" s="7">
        <f t="shared" si="94"/>
        <v>2954.5170773725736</v>
      </c>
      <c r="T258">
        <f t="shared" si="100"/>
        <v>3837.0174027541652</v>
      </c>
      <c r="U258">
        <f t="shared" si="105"/>
        <v>5548.3693951574569</v>
      </c>
      <c r="V258" s="45">
        <f t="shared" si="85"/>
        <v>621.58254248464118</v>
      </c>
      <c r="W258">
        <f t="shared" si="95"/>
        <v>6791.5344801267383</v>
      </c>
      <c r="X258">
        <f t="shared" si="103"/>
        <v>4544.6330835750687</v>
      </c>
      <c r="Y258" s="8">
        <f t="shared" si="86"/>
        <v>955417.33328578714</v>
      </c>
      <c r="Z258" s="5"/>
      <c r="AA258" s="5"/>
      <c r="AB258" s="5"/>
      <c r="AC258" s="5"/>
    </row>
    <row r="259" spans="1:30" x14ac:dyDescent="0.25">
      <c r="A259" s="1">
        <v>250</v>
      </c>
      <c r="B259" s="81">
        <f t="shared" si="87"/>
        <v>1.502026059670547E-2</v>
      </c>
      <c r="C259" s="12">
        <f t="shared" si="96"/>
        <v>499420.08924359496</v>
      </c>
      <c r="D259" s="7">
        <f t="shared" si="97"/>
        <v>3231.5351889491185</v>
      </c>
      <c r="E259" s="9">
        <f t="shared" si="104"/>
        <v>3141.5726527034003</v>
      </c>
      <c r="F259" s="9">
        <f t="shared" si="98"/>
        <v>7002.5714142247516</v>
      </c>
      <c r="G259" s="52">
        <f t="shared" si="101"/>
        <v>1.2603889713879899E-3</v>
      </c>
      <c r="H259" s="7">
        <f t="shared" si="102"/>
        <v>6373.1078416525188</v>
      </c>
      <c r="I259" s="11">
        <f t="shared" si="88"/>
        <v>629.46357257223281</v>
      </c>
      <c r="J259" s="7">
        <f t="shared" si="106"/>
        <v>3860.9987615213513</v>
      </c>
      <c r="K259" s="80">
        <f t="shared" si="89"/>
        <v>1.502026059670547E-2</v>
      </c>
      <c r="L259" s="9">
        <f t="shared" si="90"/>
        <v>3141.5726527034003</v>
      </c>
      <c r="M259">
        <f t="shared" si="83"/>
        <v>6373.1078416525188</v>
      </c>
      <c r="N259">
        <f t="shared" si="91"/>
        <v>0.99234388463754453</v>
      </c>
      <c r="O259">
        <f t="shared" si="84"/>
        <v>0.49942008924359499</v>
      </c>
      <c r="P259">
        <f t="shared" si="92"/>
        <v>5957.5983933971911</v>
      </c>
      <c r="Q259">
        <f t="shared" si="93"/>
        <v>415.5094482553277</v>
      </c>
      <c r="R259" s="7">
        <f t="shared" si="99"/>
        <v>498790.62567102275</v>
      </c>
      <c r="S259" s="7">
        <f t="shared" si="94"/>
        <v>2932.1344758565074</v>
      </c>
      <c r="T259">
        <f t="shared" si="100"/>
        <v>3860.9987615213613</v>
      </c>
      <c r="U259">
        <f t="shared" si="105"/>
        <v>5534.2060922333831</v>
      </c>
      <c r="V259" s="45">
        <f t="shared" si="85"/>
        <v>629.46357257224281</v>
      </c>
      <c r="W259">
        <f t="shared" si="95"/>
        <v>6793.1332373778687</v>
      </c>
      <c r="X259">
        <f t="shared" si="103"/>
        <v>4538.369022378607</v>
      </c>
      <c r="Y259" s="8">
        <f t="shared" si="86"/>
        <v>965249.69038034033</v>
      </c>
      <c r="Z259" s="17">
        <v>3.0099999999999998E-2</v>
      </c>
      <c r="AA259" s="17"/>
      <c r="AB259" s="17"/>
      <c r="AC259" s="17"/>
      <c r="AD259" s="49">
        <v>99.87</v>
      </c>
    </row>
    <row r="260" spans="1:30" x14ac:dyDescent="0.25">
      <c r="A260" s="1">
        <v>251</v>
      </c>
      <c r="B260" s="81">
        <f t="shared" si="87"/>
        <v>1.5328756737270077E-2</v>
      </c>
      <c r="C260" s="12">
        <f t="shared" si="96"/>
        <v>495542.99183465121</v>
      </c>
      <c r="D260" s="7">
        <f t="shared" si="97"/>
        <v>3247.6338363715427</v>
      </c>
      <c r="E260" s="9">
        <f t="shared" si="104"/>
        <v>3117.4414104438924</v>
      </c>
      <c r="F260" s="9">
        <f t="shared" si="98"/>
        <v>7002.5714142247516</v>
      </c>
      <c r="G260" s="52">
        <f t="shared" si="101"/>
        <v>1.2864598590106408E-3</v>
      </c>
      <c r="H260" s="7">
        <f t="shared" si="102"/>
        <v>6365.0752468154351</v>
      </c>
      <c r="I260" s="11">
        <f t="shared" si="88"/>
        <v>637.49616740931651</v>
      </c>
      <c r="J260" s="7">
        <f t="shared" si="106"/>
        <v>3885.1300037808592</v>
      </c>
      <c r="K260" s="80">
        <f t="shared" si="89"/>
        <v>1.5328756737270077E-2</v>
      </c>
      <c r="L260" s="9">
        <f t="shared" si="90"/>
        <v>3117.4414104438924</v>
      </c>
      <c r="M260">
        <f t="shared" si="83"/>
        <v>6365.0752468154351</v>
      </c>
      <c r="N260">
        <f t="shared" si="91"/>
        <v>0.99223680125720237</v>
      </c>
      <c r="O260">
        <f t="shared" si="84"/>
        <v>0.49554299183465123</v>
      </c>
      <c r="P260">
        <f t="shared" si="92"/>
        <v>5952.8259864410156</v>
      </c>
      <c r="Q260">
        <f t="shared" si="93"/>
        <v>412.24926037441946</v>
      </c>
      <c r="R260" s="7">
        <f t="shared" si="99"/>
        <v>494905.49566724186</v>
      </c>
      <c r="S260" s="7">
        <f t="shared" si="94"/>
        <v>2909.6119830809662</v>
      </c>
      <c r="T260">
        <f t="shared" si="100"/>
        <v>3885.1300037808833</v>
      </c>
      <c r="U260">
        <f t="shared" si="105"/>
        <v>5519.7496520431687</v>
      </c>
      <c r="V260" s="45">
        <f t="shared" si="85"/>
        <v>637.49616740934061</v>
      </c>
      <c r="W260">
        <f t="shared" si="95"/>
        <v>6794.741986861849</v>
      </c>
      <c r="X260">
        <f t="shared" si="103"/>
        <v>4532.1200090334869</v>
      </c>
      <c r="Y260" s="8">
        <f t="shared" si="86"/>
        <v>975167.63094900176</v>
      </c>
    </row>
    <row r="261" spans="1:30" x14ac:dyDescent="0.25">
      <c r="A261" s="1">
        <v>252</v>
      </c>
      <c r="B261" s="81">
        <f t="shared" si="87"/>
        <v>1.5646538293035861E-2</v>
      </c>
      <c r="C261" s="12">
        <f t="shared" si="96"/>
        <v>491641.76818215131</v>
      </c>
      <c r="D261" s="7">
        <f t="shared" si="97"/>
        <v>3263.7274850905656</v>
      </c>
      <c r="E261" s="9">
        <f t="shared" si="104"/>
        <v>3093.1593479202616</v>
      </c>
      <c r="F261" s="9">
        <f t="shared" si="98"/>
        <v>7002.5714142247516</v>
      </c>
      <c r="G261" s="52">
        <f t="shared" si="101"/>
        <v>1.3133232833356439E-3</v>
      </c>
      <c r="H261" s="7">
        <f t="shared" si="102"/>
        <v>6356.8868330108271</v>
      </c>
      <c r="I261" s="11">
        <f t="shared" si="88"/>
        <v>645.6845812139245</v>
      </c>
      <c r="J261" s="7">
        <f t="shared" si="106"/>
        <v>3909.4120663044901</v>
      </c>
      <c r="K261" s="80">
        <f t="shared" si="89"/>
        <v>1.5646538293035861E-2</v>
      </c>
      <c r="L261" s="9">
        <f t="shared" si="90"/>
        <v>3093.1593479202616</v>
      </c>
      <c r="M261">
        <f t="shared" si="83"/>
        <v>6356.8868330108271</v>
      </c>
      <c r="N261">
        <f t="shared" si="91"/>
        <v>0.99212737599606371</v>
      </c>
      <c r="O261">
        <f t="shared" si="84"/>
        <v>0.49164176818215133</v>
      </c>
      <c r="P261">
        <f t="shared" si="92"/>
        <v>5947.9186908615929</v>
      </c>
      <c r="Q261">
        <f t="shared" si="93"/>
        <v>408.96814214923415</v>
      </c>
      <c r="R261" s="7">
        <f t="shared" si="99"/>
        <v>490996.08360093739</v>
      </c>
      <c r="S261" s="7">
        <f t="shared" si="94"/>
        <v>2886.9487247255774</v>
      </c>
      <c r="T261">
        <f t="shared" si="100"/>
        <v>3909.4120663044741</v>
      </c>
      <c r="U261">
        <f t="shared" si="105"/>
        <v>5504.9916286022344</v>
      </c>
      <c r="V261" s="45">
        <f t="shared" si="85"/>
        <v>645.68458121390859</v>
      </c>
      <c r="W261">
        <f t="shared" si="95"/>
        <v>6796.3607910300516</v>
      </c>
      <c r="X261">
        <f t="shared" si="103"/>
        <v>4525.8860421245936</v>
      </c>
      <c r="Y261" s="8">
        <f t="shared" si="86"/>
        <v>985171.84070872748</v>
      </c>
      <c r="Z261" s="37" t="s">
        <v>79</v>
      </c>
      <c r="AA261" s="37"/>
      <c r="AB261" s="37"/>
      <c r="AC261" s="37"/>
      <c r="AD261" s="63">
        <f>(AD257-AD259)/AD255</f>
        <v>0.12999999999999545</v>
      </c>
    </row>
    <row r="262" spans="1:30" x14ac:dyDescent="0.25">
      <c r="A262" s="1">
        <v>253</v>
      </c>
      <c r="B262" s="81">
        <f t="shared" si="87"/>
        <v>1.597398080332213E-2</v>
      </c>
      <c r="C262" s="12">
        <f t="shared" si="96"/>
        <v>487716.27093791973</v>
      </c>
      <c r="D262" s="7">
        <f t="shared" si="97"/>
        <v>3279.8126630176453</v>
      </c>
      <c r="E262" s="9">
        <f t="shared" si="104"/>
        <v>3068.7255225058584</v>
      </c>
      <c r="F262" s="9">
        <f t="shared" si="98"/>
        <v>7002.5714142247516</v>
      </c>
      <c r="G262" s="52">
        <f t="shared" si="101"/>
        <v>1.3410117063420636E-3</v>
      </c>
      <c r="H262" s="7">
        <f t="shared" si="102"/>
        <v>6348.5381855235037</v>
      </c>
      <c r="I262" s="11">
        <f t="shared" si="88"/>
        <v>654.03322870124794</v>
      </c>
      <c r="J262" s="7">
        <f t="shared" si="106"/>
        <v>3933.8458917188932</v>
      </c>
      <c r="K262" s="80">
        <f t="shared" si="89"/>
        <v>1.597398080332213E-2</v>
      </c>
      <c r="L262" s="9">
        <f t="shared" si="90"/>
        <v>3068.7255225058584</v>
      </c>
      <c r="M262">
        <f t="shared" si="83"/>
        <v>6348.5381855235037</v>
      </c>
      <c r="N262">
        <f t="shared" si="91"/>
        <v>0.99201553346708904</v>
      </c>
      <c r="O262">
        <f t="shared" si="84"/>
        <v>0.48771627093791975</v>
      </c>
      <c r="P262">
        <f t="shared" si="92"/>
        <v>5942.8722406709649</v>
      </c>
      <c r="Q262">
        <f t="shared" si="93"/>
        <v>405.66594485253881</v>
      </c>
      <c r="R262" s="7">
        <f t="shared" si="99"/>
        <v>487062.23770921852</v>
      </c>
      <c r="S262" s="7">
        <f t="shared" si="94"/>
        <v>2864.1438210054685</v>
      </c>
      <c r="T262">
        <f t="shared" si="100"/>
        <v>3933.8458917188691</v>
      </c>
      <c r="U262">
        <f t="shared" si="105"/>
        <v>5489.9232553218899</v>
      </c>
      <c r="V262" s="45">
        <f t="shared" si="85"/>
        <v>654.03322870122383</v>
      </c>
      <c r="W262">
        <f t="shared" si="95"/>
        <v>6797.9897127243376</v>
      </c>
      <c r="X262">
        <f t="shared" si="103"/>
        <v>4519.6671203449832</v>
      </c>
      <c r="Y262" s="8">
        <f t="shared" si="86"/>
        <v>995263.01060487388</v>
      </c>
      <c r="Z262" s="37" t="s">
        <v>93</v>
      </c>
      <c r="AA262" s="37"/>
      <c r="AB262" s="37"/>
      <c r="AC262" s="37"/>
    </row>
    <row r="263" spans="1:30" x14ac:dyDescent="0.25">
      <c r="A263" s="1">
        <v>254</v>
      </c>
      <c r="B263" s="81">
        <f t="shared" si="87"/>
        <v>1.6311478964145754E-2</v>
      </c>
      <c r="C263" s="12">
        <f t="shared" si="96"/>
        <v>483766.35197340255</v>
      </c>
      <c r="D263" s="7">
        <f t="shared" si="97"/>
        <v>3295.8857358159439</v>
      </c>
      <c r="E263" s="9">
        <f t="shared" si="104"/>
        <v>3044.1389856826154</v>
      </c>
      <c r="F263" s="9">
        <f t="shared" si="98"/>
        <v>7002.5714142247516</v>
      </c>
      <c r="G263" s="52">
        <f t="shared" si="101"/>
        <v>1.3695592717920552E-3</v>
      </c>
      <c r="H263" s="7">
        <f t="shared" si="102"/>
        <v>6340.0247214985593</v>
      </c>
      <c r="I263" s="11">
        <f t="shared" si="88"/>
        <v>662.5466927261923</v>
      </c>
      <c r="J263" s="7">
        <f t="shared" si="106"/>
        <v>3958.4324285421362</v>
      </c>
      <c r="K263" s="80">
        <f t="shared" si="89"/>
        <v>1.6311478964145754E-2</v>
      </c>
      <c r="L263" s="9">
        <f t="shared" si="90"/>
        <v>3044.1389856826154</v>
      </c>
      <c r="M263">
        <f t="shared" si="83"/>
        <v>6340.0247214985593</v>
      </c>
      <c r="N263">
        <f t="shared" si="91"/>
        <v>0.99190119501873264</v>
      </c>
      <c r="O263">
        <f t="shared" si="84"/>
        <v>0.48376635197340256</v>
      </c>
      <c r="P263">
        <f t="shared" si="92"/>
        <v>5937.6822033963426</v>
      </c>
      <c r="Q263">
        <f t="shared" si="93"/>
        <v>402.34251810221667</v>
      </c>
      <c r="R263" s="7">
        <f t="shared" si="99"/>
        <v>483103.8052806764</v>
      </c>
      <c r="S263" s="7">
        <f t="shared" si="94"/>
        <v>2841.1963866371079</v>
      </c>
      <c r="T263">
        <f t="shared" si="100"/>
        <v>3958.4324285421171</v>
      </c>
      <c r="U263">
        <f t="shared" si="105"/>
        <v>5474.5354297268786</v>
      </c>
      <c r="V263" s="45">
        <f t="shared" si="85"/>
        <v>662.54669272617321</v>
      </c>
      <c r="W263">
        <f t="shared" si="95"/>
        <v>6799.6288151792251</v>
      </c>
      <c r="X263">
        <f t="shared" si="103"/>
        <v>4513.4632424960137</v>
      </c>
      <c r="Y263" s="8">
        <f t="shared" si="86"/>
        <v>1005441.8368496977</v>
      </c>
    </row>
    <row r="264" spans="1:30" ht="47.25" x14ac:dyDescent="0.25">
      <c r="A264" s="1">
        <v>255</v>
      </c>
      <c r="B264" s="81">
        <f t="shared" si="87"/>
        <v>1.6659447811261607E-2</v>
      </c>
      <c r="C264" s="12">
        <f t="shared" si="96"/>
        <v>479791.86238182278</v>
      </c>
      <c r="D264" s="7">
        <f t="shared" si="97"/>
        <v>3311.9428988536133</v>
      </c>
      <c r="E264" s="9">
        <f t="shared" si="104"/>
        <v>3019.3987830042274</v>
      </c>
      <c r="F264" s="9">
        <f t="shared" si="98"/>
        <v>7002.5714142247516</v>
      </c>
      <c r="G264" s="52">
        <f t="shared" si="101"/>
        <v>1.3990019110260358E-3</v>
      </c>
      <c r="H264" s="7">
        <f t="shared" si="102"/>
        <v>6331.3416818578407</v>
      </c>
      <c r="I264" s="11">
        <f t="shared" si="88"/>
        <v>671.22973236691087</v>
      </c>
      <c r="J264" s="7">
        <f t="shared" si="106"/>
        <v>3983.1726312205242</v>
      </c>
      <c r="K264" s="80">
        <f t="shared" si="89"/>
        <v>1.6659447811261607E-2</v>
      </c>
      <c r="L264" s="9">
        <f t="shared" si="90"/>
        <v>3019.3987830042274</v>
      </c>
      <c r="M264">
        <f t="shared" si="83"/>
        <v>6331.3416818578407</v>
      </c>
      <c r="N264">
        <f t="shared" si="91"/>
        <v>0.99178427855644191</v>
      </c>
      <c r="O264">
        <f t="shared" si="84"/>
        <v>0.47979186238182275</v>
      </c>
      <c r="P264">
        <f t="shared" si="92"/>
        <v>5932.3439720428778</v>
      </c>
      <c r="Q264">
        <f t="shared" si="93"/>
        <v>398.99770981496295</v>
      </c>
      <c r="R264" s="7">
        <f t="shared" si="99"/>
        <v>479120.63264945586</v>
      </c>
      <c r="S264" s="7">
        <f t="shared" si="94"/>
        <v>2818.1055308039458</v>
      </c>
      <c r="T264">
        <f t="shared" si="100"/>
        <v>3983.1726312205428</v>
      </c>
      <c r="U264">
        <f t="shared" si="105"/>
        <v>5458.8186972906296</v>
      </c>
      <c r="V264" s="45">
        <f t="shared" si="85"/>
        <v>671.22973236692951</v>
      </c>
      <c r="W264">
        <f t="shared" si="95"/>
        <v>6801.2781620244887</v>
      </c>
      <c r="X264">
        <f t="shared" si="103"/>
        <v>4507.2744074877637</v>
      </c>
      <c r="Y264" s="8">
        <f t="shared" si="86"/>
        <v>1015709.0209612384</v>
      </c>
      <c r="Z264" s="6" t="s">
        <v>94</v>
      </c>
      <c r="AA264" s="6"/>
      <c r="AB264" s="6"/>
      <c r="AC264" s="6"/>
      <c r="AD264" s="57">
        <f>(AD257-AD259)/AD257/(AD255/100)</f>
        <v>0.12999999999999545</v>
      </c>
    </row>
    <row r="265" spans="1:30" x14ac:dyDescent="0.25">
      <c r="A265" s="1">
        <v>256</v>
      </c>
      <c r="B265" s="81">
        <f t="shared" si="87"/>
        <v>1.7018323989212769E-2</v>
      </c>
      <c r="C265" s="12">
        <f t="shared" si="96"/>
        <v>475792.65248076938</v>
      </c>
      <c r="D265" s="7">
        <f t="shared" si="97"/>
        <v>3327.9801686864657</v>
      </c>
      <c r="E265" s="9">
        <f t="shared" si="104"/>
        <v>2994.5039540590988</v>
      </c>
      <c r="F265" s="9">
        <f t="shared" si="98"/>
        <v>7002.5714142247516</v>
      </c>
      <c r="G265" s="52">
        <f t="shared" si="101"/>
        <v>1.4293774566152531E-3</v>
      </c>
      <c r="H265" s="7">
        <f t="shared" si="102"/>
        <v>6322.4841227455645</v>
      </c>
      <c r="I265" s="11">
        <f t="shared" si="88"/>
        <v>680.08729147918712</v>
      </c>
      <c r="J265" s="7">
        <f t="shared" si="106"/>
        <v>4008.0674601656528</v>
      </c>
      <c r="K265" s="80">
        <f t="shared" si="89"/>
        <v>1.7018323989212769E-2</v>
      </c>
      <c r="L265" s="9">
        <f t="shared" si="90"/>
        <v>2994.5039540590988</v>
      </c>
      <c r="M265">
        <f t="shared" si="83"/>
        <v>6322.4841227455645</v>
      </c>
      <c r="N265">
        <f t="shared" si="91"/>
        <v>0.99166469835232263</v>
      </c>
      <c r="O265">
        <f t="shared" si="84"/>
        <v>0.47579265248076935</v>
      </c>
      <c r="P265">
        <f t="shared" si="92"/>
        <v>5926.8527565880058</v>
      </c>
      <c r="Q265">
        <f t="shared" si="93"/>
        <v>395.63136615755866</v>
      </c>
      <c r="R265" s="7">
        <f t="shared" si="99"/>
        <v>475112.56518929021</v>
      </c>
      <c r="S265" s="7">
        <f t="shared" si="94"/>
        <v>2794.8703571218261</v>
      </c>
      <c r="T265">
        <f t="shared" si="100"/>
        <v>4008.0674601656501</v>
      </c>
      <c r="U265">
        <f t="shared" si="105"/>
        <v>5442.7632343291079</v>
      </c>
      <c r="V265" s="45">
        <f t="shared" si="85"/>
        <v>680.08729147918439</v>
      </c>
      <c r="W265">
        <f t="shared" si="95"/>
        <v>6802.9378172874767</v>
      </c>
      <c r="X265">
        <f t="shared" si="103"/>
        <v>4501.1006143392424</v>
      </c>
      <c r="Y265" s="8">
        <f t="shared" si="86"/>
        <v>1026065.2698024064</v>
      </c>
      <c r="Z265" s="37" t="s">
        <v>87</v>
      </c>
      <c r="AA265" s="37"/>
      <c r="AB265" s="37"/>
      <c r="AC265" s="37"/>
    </row>
    <row r="266" spans="1:30" x14ac:dyDescent="0.25">
      <c r="A266" s="1">
        <v>257</v>
      </c>
      <c r="B266" s="81">
        <f t="shared" si="87"/>
        <v>1.7388567113570952E-2</v>
      </c>
      <c r="C266" s="12">
        <f t="shared" si="96"/>
        <v>471768.5718152526</v>
      </c>
      <c r="D266" s="7">
        <f t="shared" si="97"/>
        <v>3343.9933740376405</v>
      </c>
      <c r="E266" s="9">
        <f t="shared" si="104"/>
        <v>2969.4535324330641</v>
      </c>
      <c r="F266" s="9">
        <f t="shared" si="98"/>
        <v>7002.5714142247516</v>
      </c>
      <c r="G266" s="52">
        <f t="shared" si="101"/>
        <v>1.4607257645469277E-3</v>
      </c>
      <c r="H266" s="7">
        <f t="shared" si="102"/>
        <v>6313.4469064707046</v>
      </c>
      <c r="I266" s="11">
        <f t="shared" si="88"/>
        <v>689.12450775404704</v>
      </c>
      <c r="J266" s="7">
        <f t="shared" si="106"/>
        <v>4033.1178817916875</v>
      </c>
      <c r="K266" s="80">
        <f t="shared" si="89"/>
        <v>1.7388567113570952E-2</v>
      </c>
      <c r="L266" s="9">
        <f t="shared" si="90"/>
        <v>2969.4535324330641</v>
      </c>
      <c r="M266">
        <f t="shared" ref="M266:M329" si="107">L266+D266</f>
        <v>6313.4469064707046</v>
      </c>
      <c r="N266">
        <f t="shared" si="91"/>
        <v>0.99154236484204761</v>
      </c>
      <c r="O266">
        <f t="shared" ref="O266:O329" si="108">C266/$D$3</f>
        <v>0.47176857181525261</v>
      </c>
      <c r="P266">
        <f t="shared" si="92"/>
        <v>5921.2035749751412</v>
      </c>
      <c r="Q266">
        <f t="shared" si="93"/>
        <v>392.24333149556333</v>
      </c>
      <c r="R266" s="7">
        <f t="shared" si="99"/>
        <v>471079.44730749854</v>
      </c>
      <c r="S266" s="7">
        <f t="shared" si="94"/>
        <v>2771.4899636041932</v>
      </c>
      <c r="T266">
        <f t="shared" si="100"/>
        <v>4033.1178817916662</v>
      </c>
      <c r="U266">
        <f t="shared" si="105"/>
        <v>5426.3588298878076</v>
      </c>
      <c r="V266" s="45">
        <f t="shared" ref="V266:V329" si="109">T266-D266</f>
        <v>689.12450775402567</v>
      </c>
      <c r="W266">
        <f t="shared" si="95"/>
        <v>6804.6078453958598</v>
      </c>
      <c r="X266">
        <f t="shared" si="103"/>
        <v>4494.94186217889</v>
      </c>
      <c r="Y266" s="8">
        <f t="shared" ref="Y266:Y329" si="110">T266*A266</f>
        <v>1036511.2956204582</v>
      </c>
    </row>
    <row r="267" spans="1:30" x14ac:dyDescent="0.25">
      <c r="A267" s="1">
        <v>258</v>
      </c>
      <c r="B267" s="81">
        <f t="shared" ref="B267:B330" si="111">K267</f>
        <v>1.7770661234267959E-2</v>
      </c>
      <c r="C267" s="12">
        <f t="shared" si="96"/>
        <v>467719.46916125907</v>
      </c>
      <c r="D267" s="7">
        <f t="shared" si="97"/>
        <v>3359.9781462394594</v>
      </c>
      <c r="E267" s="9">
        <f t="shared" si="104"/>
        <v>2944.2465456718655</v>
      </c>
      <c r="F267" s="9">
        <f t="shared" si="98"/>
        <v>7002.5714142247516</v>
      </c>
      <c r="G267" s="52">
        <f t="shared" si="101"/>
        <v>1.4930888456829504E-3</v>
      </c>
      <c r="H267" s="7">
        <f t="shared" si="102"/>
        <v>6304.224691911325</v>
      </c>
      <c r="I267" s="11">
        <f t="shared" ref="I267:I330" si="112">J267-D267</f>
        <v>698.34672231342665</v>
      </c>
      <c r="J267" s="7">
        <f t="shared" si="106"/>
        <v>4058.3248685528861</v>
      </c>
      <c r="K267" s="80">
        <f t="shared" ref="K267:K330" si="113">1-(1-G267)^12</f>
        <v>1.7770661234267959E-2</v>
      </c>
      <c r="L267" s="9">
        <f t="shared" ref="L267:L330" si="114">E267</f>
        <v>2944.2465456718655</v>
      </c>
      <c r="M267">
        <f t="shared" si="107"/>
        <v>6304.224691911325</v>
      </c>
      <c r="N267">
        <f t="shared" ref="N267:N330" si="115">C267/C266</f>
        <v>0.99141718440799576</v>
      </c>
      <c r="O267">
        <f t="shared" si="108"/>
        <v>0.46771946916125906</v>
      </c>
      <c r="P267">
        <f t="shared" ref="P267:P330" si="116">D267 + ($D$1-$L$1) *C266</f>
        <v>5915.3912435720777</v>
      </c>
      <c r="Q267">
        <f t="shared" ref="Q267:Q330" si="117">H267-P267</f>
        <v>388.8334483392473</v>
      </c>
      <c r="R267" s="7">
        <f t="shared" si="99"/>
        <v>467021.12243894563</v>
      </c>
      <c r="S267" s="7">
        <f t="shared" ref="S267:S330" si="118">($D$4/12)*R266</f>
        <v>2747.963442627075</v>
      </c>
      <c r="T267">
        <f t="shared" si="100"/>
        <v>4058.3248685529106</v>
      </c>
      <c r="U267">
        <f t="shared" si="105"/>
        <v>5409.5948665530832</v>
      </c>
      <c r="V267" s="45">
        <f t="shared" si="109"/>
        <v>698.34672231345121</v>
      </c>
      <c r="W267">
        <f t="shared" ref="W267:W330" si="119">S267+T267</f>
        <v>6806.2883111799856</v>
      </c>
      <c r="X267">
        <f t="shared" si="103"/>
        <v>4488.798150244801</v>
      </c>
      <c r="Y267" s="8">
        <f t="shared" si="110"/>
        <v>1047047.8160866509</v>
      </c>
      <c r="Z267" s="37" t="s">
        <v>88</v>
      </c>
      <c r="AA267" s="37"/>
      <c r="AB267" s="37"/>
      <c r="AC267" s="37"/>
      <c r="AD267" s="60">
        <f>((AD257-AD259) /100) /( AD255/100)</f>
        <v>0.12999999999999545</v>
      </c>
    </row>
    <row r="268" spans="1:30" x14ac:dyDescent="0.25">
      <c r="A268" s="1">
        <v>259</v>
      </c>
      <c r="B268" s="81">
        <f t="shared" si="111"/>
        <v>1.8165116408675241E-2</v>
      </c>
      <c r="C268" s="12">
        <f t="shared" ref="C268:C331" si="120">R267-D268</f>
        <v>463645.19252984587</v>
      </c>
      <c r="D268" s="7">
        <f t="shared" ref="D268:D331" si="121">H268-E268</f>
        <v>3375.9299090997451</v>
      </c>
      <c r="E268" s="9">
        <f t="shared" si="104"/>
        <v>2918.8820152434105</v>
      </c>
      <c r="F268" s="9">
        <f t="shared" ref="F268:F331" si="122">L$4</f>
        <v>7002.5714142247516</v>
      </c>
      <c r="G268" s="52">
        <f t="shared" si="101"/>
        <v>1.5265110073065967E-3</v>
      </c>
      <c r="H268" s="7">
        <f t="shared" si="102"/>
        <v>6294.8119243431556</v>
      </c>
      <c r="I268" s="11">
        <f t="shared" si="112"/>
        <v>707.75948988159598</v>
      </c>
      <c r="J268" s="7">
        <f t="shared" si="106"/>
        <v>4083.6893989813411</v>
      </c>
      <c r="K268" s="80">
        <f t="shared" si="113"/>
        <v>1.8165116408675241E-2</v>
      </c>
      <c r="L268" s="9">
        <f t="shared" si="114"/>
        <v>2918.8820152434105</v>
      </c>
      <c r="M268">
        <f t="shared" si="107"/>
        <v>6294.8119243431556</v>
      </c>
      <c r="N268">
        <f t="shared" si="115"/>
        <v>0.9912890591475283</v>
      </c>
      <c r="O268">
        <f t="shared" si="108"/>
        <v>0.46364519252984587</v>
      </c>
      <c r="P268">
        <f t="shared" si="116"/>
        <v>5909.4103670565655</v>
      </c>
      <c r="Q268">
        <f t="shared" si="117"/>
        <v>385.4015572865901</v>
      </c>
      <c r="R268" s="7">
        <f t="shared" ref="R268:R331" si="123">(R267-(F268-E268))</f>
        <v>462937.43303996429</v>
      </c>
      <c r="S268" s="7">
        <f t="shared" si="118"/>
        <v>2724.2898808938498</v>
      </c>
      <c r="T268">
        <f t="shared" ref="T268:T331" si="124">R267-R268</f>
        <v>4083.6893989813398</v>
      </c>
      <c r="U268">
        <f t="shared" si="105"/>
        <v>5392.4603001120004</v>
      </c>
      <c r="V268" s="45">
        <f t="shared" si="109"/>
        <v>707.75948988159462</v>
      </c>
      <c r="W268">
        <f t="shared" si="119"/>
        <v>6807.9792798751896</v>
      </c>
      <c r="X268">
        <f t="shared" si="103"/>
        <v>4482.6694778849087</v>
      </c>
      <c r="Y268" s="8">
        <f t="shared" si="110"/>
        <v>1057675.5543361669</v>
      </c>
      <c r="Z268" s="37" t="s">
        <v>89</v>
      </c>
      <c r="AA268" s="37"/>
      <c r="AB268" s="37"/>
      <c r="AC268" s="37"/>
    </row>
    <row r="269" spans="1:30" x14ac:dyDescent="0.25">
      <c r="A269" s="1">
        <v>260</v>
      </c>
      <c r="B269" s="81">
        <f t="shared" si="111"/>
        <v>1.8572470393919516E-2</v>
      </c>
      <c r="C269" s="12">
        <f t="shared" si="120"/>
        <v>459545.58917181235</v>
      </c>
      <c r="D269" s="7">
        <f t="shared" si="121"/>
        <v>3391.8438681519447</v>
      </c>
      <c r="E269" s="9">
        <f t="shared" si="104"/>
        <v>2893.3589564997765</v>
      </c>
      <c r="F269" s="9">
        <f t="shared" si="122"/>
        <v>7002.5714142247516</v>
      </c>
      <c r="G269" s="52">
        <f t="shared" ref="G269:G332" si="125">(J269-D269)/C269</f>
        <v>1.5610390056530925E-3</v>
      </c>
      <c r="H269" s="7">
        <f t="shared" ref="H269:H332" si="126">$D$8*R268/(1-(1/(1+$D$8))^($D$7-A268))</f>
        <v>6285.2028246517211</v>
      </c>
      <c r="I269" s="11">
        <f t="shared" si="112"/>
        <v>717.36858957303048</v>
      </c>
      <c r="J269" s="7">
        <f t="shared" si="106"/>
        <v>4109.2124577249751</v>
      </c>
      <c r="K269" s="80">
        <f t="shared" si="113"/>
        <v>1.8572470393919516E-2</v>
      </c>
      <c r="L269" s="9">
        <f t="shared" si="114"/>
        <v>2893.3589564997765</v>
      </c>
      <c r="M269">
        <f t="shared" si="107"/>
        <v>6285.2028246517211</v>
      </c>
      <c r="N269">
        <f t="shared" si="115"/>
        <v>0.99115788662519211</v>
      </c>
      <c r="O269">
        <f t="shared" si="108"/>
        <v>0.45954558917181232</v>
      </c>
      <c r="P269">
        <f t="shared" si="116"/>
        <v>5903.2553276886101</v>
      </c>
      <c r="Q269">
        <f t="shared" si="117"/>
        <v>381.94749696311101</v>
      </c>
      <c r="R269" s="7">
        <f t="shared" si="123"/>
        <v>458828.22058223933</v>
      </c>
      <c r="S269" s="7">
        <f t="shared" si="118"/>
        <v>2700.468359399792</v>
      </c>
      <c r="T269">
        <f t="shared" si="124"/>
        <v>4109.2124577249633</v>
      </c>
      <c r="U269">
        <f t="shared" si="105"/>
        <v>5374.9436379787185</v>
      </c>
      <c r="V269" s="45">
        <f t="shared" si="109"/>
        <v>717.36858957301865</v>
      </c>
      <c r="W269">
        <f t="shared" si="119"/>
        <v>6809.6808171247558</v>
      </c>
      <c r="X269">
        <f t="shared" ref="X269:X332" si="127">W269/((1+$L$6/12)^(A269-1+$O$3))</f>
        <v>4476.5558445575989</v>
      </c>
      <c r="Y269" s="8">
        <f t="shared" si="110"/>
        <v>1068395.2390084905</v>
      </c>
    </row>
    <row r="270" spans="1:30" x14ac:dyDescent="0.25">
      <c r="A270" s="1">
        <v>261</v>
      </c>
      <c r="B270" s="81">
        <f t="shared" si="111"/>
        <v>1.8993290468848567E-2</v>
      </c>
      <c r="C270" s="12">
        <f t="shared" si="120"/>
        <v>455420.50558299432</v>
      </c>
      <c r="D270" s="7">
        <f t="shared" si="121"/>
        <v>3407.7149992450045</v>
      </c>
      <c r="E270" s="9">
        <f t="shared" si="104"/>
        <v>2867.6763786389961</v>
      </c>
      <c r="F270" s="9">
        <f t="shared" si="122"/>
        <v>7002.5714142247516</v>
      </c>
      <c r="G270" s="52">
        <f t="shared" si="125"/>
        <v>1.5967222104105118E-3</v>
      </c>
      <c r="H270" s="7">
        <f t="shared" si="126"/>
        <v>6275.3913778840006</v>
      </c>
      <c r="I270" s="11">
        <f t="shared" si="112"/>
        <v>727.18003634075149</v>
      </c>
      <c r="J270" s="7">
        <f t="shared" si="106"/>
        <v>4134.895035585756</v>
      </c>
      <c r="K270" s="80">
        <f t="shared" si="113"/>
        <v>1.8993290468848567E-2</v>
      </c>
      <c r="L270" s="9">
        <f t="shared" si="114"/>
        <v>2867.6763786389961</v>
      </c>
      <c r="M270">
        <f t="shared" si="107"/>
        <v>6275.3913778840006</v>
      </c>
      <c r="N270">
        <f t="shared" si="115"/>
        <v>0.9910235596075414</v>
      </c>
      <c r="O270">
        <f t="shared" si="108"/>
        <v>0.45542050558299429</v>
      </c>
      <c r="P270">
        <f t="shared" si="116"/>
        <v>5896.9202739256543</v>
      </c>
      <c r="Q270">
        <f t="shared" si="117"/>
        <v>378.47110395834625</v>
      </c>
      <c r="R270" s="7">
        <f t="shared" si="123"/>
        <v>454693.32554665359</v>
      </c>
      <c r="S270" s="7">
        <f t="shared" si="118"/>
        <v>2676.497953396396</v>
      </c>
      <c r="T270">
        <f t="shared" si="124"/>
        <v>4134.8950355857378</v>
      </c>
      <c r="U270">
        <f t="shared" si="105"/>
        <v>5357.0329163006672</v>
      </c>
      <c r="V270" s="45">
        <f t="shared" si="109"/>
        <v>727.1800363407333</v>
      </c>
      <c r="W270">
        <f t="shared" si="119"/>
        <v>6811.3929889821338</v>
      </c>
      <c r="X270">
        <f t="shared" si="127"/>
        <v>4470.4572498318175</v>
      </c>
      <c r="Y270" s="8">
        <f t="shared" si="110"/>
        <v>1079207.6042878777</v>
      </c>
    </row>
    <row r="271" spans="1:30" x14ac:dyDescent="0.25">
      <c r="A271" s="1">
        <v>262</v>
      </c>
      <c r="B271" s="81">
        <f t="shared" si="111"/>
        <v>1.9428175397115388E-2</v>
      </c>
      <c r="C271" s="12">
        <f t="shared" si="120"/>
        <v>451269.78751022829</v>
      </c>
      <c r="D271" s="7">
        <f t="shared" si="121"/>
        <v>3423.5380364253319</v>
      </c>
      <c r="E271" s="9">
        <f t="shared" si="104"/>
        <v>2841.8332846665849</v>
      </c>
      <c r="F271" s="9">
        <f t="shared" si="122"/>
        <v>7002.5714142247516</v>
      </c>
      <c r="G271" s="52">
        <f t="shared" si="125"/>
        <v>1.6336127822785527E-3</v>
      </c>
      <c r="H271" s="7">
        <f t="shared" si="126"/>
        <v>6265.3713210919168</v>
      </c>
      <c r="I271" s="11">
        <f t="shared" si="112"/>
        <v>737.20009313283526</v>
      </c>
      <c r="J271" s="7">
        <f t="shared" si="106"/>
        <v>4160.7381295581672</v>
      </c>
      <c r="K271" s="80">
        <f t="shared" si="113"/>
        <v>1.9428175397115388E-2</v>
      </c>
      <c r="L271" s="9">
        <f t="shared" si="114"/>
        <v>2841.8332846665849</v>
      </c>
      <c r="M271">
        <f t="shared" si="107"/>
        <v>6265.3713210919168</v>
      </c>
      <c r="N271">
        <f t="shared" si="115"/>
        <v>0.99088596577913723</v>
      </c>
      <c r="O271">
        <f t="shared" si="108"/>
        <v>0.45126978751022828</v>
      </c>
      <c r="P271">
        <f t="shared" si="116"/>
        <v>5890.3991083332185</v>
      </c>
      <c r="Q271">
        <f t="shared" si="117"/>
        <v>374.97221275869833</v>
      </c>
      <c r="R271" s="7">
        <f t="shared" si="123"/>
        <v>450532.58741709543</v>
      </c>
      <c r="S271" s="7">
        <f t="shared" si="118"/>
        <v>2652.3777323554796</v>
      </c>
      <c r="T271">
        <f t="shared" si="124"/>
        <v>4160.7381295581581</v>
      </c>
      <c r="U271">
        <f t="shared" si="105"/>
        <v>5338.7156756479853</v>
      </c>
      <c r="V271" s="45">
        <f t="shared" si="109"/>
        <v>737.20009313282617</v>
      </c>
      <c r="W271">
        <f t="shared" si="119"/>
        <v>6813.1158619136377</v>
      </c>
      <c r="X271">
        <f t="shared" si="127"/>
        <v>4464.3736933874861</v>
      </c>
      <c r="Y271" s="8">
        <f t="shared" si="110"/>
        <v>1090113.3899442374</v>
      </c>
    </row>
    <row r="272" spans="1:30" x14ac:dyDescent="0.25">
      <c r="A272" s="1">
        <v>263</v>
      </c>
      <c r="B272" s="81">
        <f t="shared" si="111"/>
        <v>1.9877757543982355E-2</v>
      </c>
      <c r="C272" s="12">
        <f t="shared" si="120"/>
        <v>447093.2799580362</v>
      </c>
      <c r="D272" s="7">
        <f t="shared" si="121"/>
        <v>3439.3074590592128</v>
      </c>
      <c r="E272" s="9">
        <f t="shared" ref="E272:E335" si="128">R271*$D$5/12</f>
        <v>2815.8286713568464</v>
      </c>
      <c r="F272" s="9">
        <f t="shared" si="122"/>
        <v>7002.5714142247516</v>
      </c>
      <c r="G272" s="52">
        <f t="shared" si="125"/>
        <v>1.6717658647851887E-3</v>
      </c>
      <c r="H272" s="7">
        <f t="shared" si="126"/>
        <v>6255.1361304160591</v>
      </c>
      <c r="I272" s="11">
        <f t="shared" si="112"/>
        <v>747.43528380869293</v>
      </c>
      <c r="J272" s="7">
        <f t="shared" si="106"/>
        <v>4186.7427428679057</v>
      </c>
      <c r="K272" s="80">
        <f t="shared" si="113"/>
        <v>1.9877757543982355E-2</v>
      </c>
      <c r="L272" s="9">
        <f t="shared" si="114"/>
        <v>2815.8286713568464</v>
      </c>
      <c r="M272">
        <f t="shared" si="107"/>
        <v>6255.1361304160591</v>
      </c>
      <c r="N272">
        <f t="shared" si="115"/>
        <v>0.99074498743814654</v>
      </c>
      <c r="O272">
        <f t="shared" si="108"/>
        <v>0.44709327995803622</v>
      </c>
      <c r="P272">
        <f t="shared" si="116"/>
        <v>5883.6854747396155</v>
      </c>
      <c r="Q272">
        <f t="shared" si="117"/>
        <v>371.4506556764436</v>
      </c>
      <c r="R272" s="7">
        <f t="shared" si="123"/>
        <v>446345.84467422753</v>
      </c>
      <c r="S272" s="7">
        <f t="shared" si="118"/>
        <v>2628.1067599330568</v>
      </c>
      <c r="T272">
        <f t="shared" si="124"/>
        <v>4186.7427428679075</v>
      </c>
      <c r="U272">
        <f t="shared" si="105"/>
        <v>5319.9789351835752</v>
      </c>
      <c r="V272" s="45">
        <f t="shared" si="109"/>
        <v>747.43528380869475</v>
      </c>
      <c r="W272">
        <f t="shared" si="119"/>
        <v>6814.8495028009638</v>
      </c>
      <c r="X272">
        <f t="shared" si="127"/>
        <v>4458.3051750157938</v>
      </c>
      <c r="Y272" s="8">
        <f t="shared" si="110"/>
        <v>1101113.3413742597</v>
      </c>
    </row>
    <row r="273" spans="1:25" x14ac:dyDescent="0.25">
      <c r="A273" s="1">
        <v>264</v>
      </c>
      <c r="B273" s="81">
        <f t="shared" si="111"/>
        <v>2.0342705160735663E-2</v>
      </c>
      <c r="C273" s="12">
        <f t="shared" si="120"/>
        <v>442890.8271960878</v>
      </c>
      <c r="D273" s="7">
        <f t="shared" si="121"/>
        <v>3455.017478139725</v>
      </c>
      <c r="E273" s="9">
        <f t="shared" si="128"/>
        <v>2789.6615292139218</v>
      </c>
      <c r="F273" s="9">
        <f t="shared" si="122"/>
        <v>7002.5714142247516</v>
      </c>
      <c r="G273" s="52">
        <f t="shared" si="125"/>
        <v>1.711239791686973E-3</v>
      </c>
      <c r="H273" s="7">
        <f t="shared" si="126"/>
        <v>6244.6790073536467</v>
      </c>
      <c r="I273" s="11">
        <f t="shared" si="112"/>
        <v>757.89240687110441</v>
      </c>
      <c r="J273" s="7">
        <f t="shared" si="106"/>
        <v>4212.9098850108294</v>
      </c>
      <c r="K273" s="80">
        <f t="shared" si="113"/>
        <v>2.0342705160735663E-2</v>
      </c>
      <c r="L273" s="9">
        <f t="shared" si="114"/>
        <v>2789.6615292139218</v>
      </c>
      <c r="M273">
        <f t="shared" si="107"/>
        <v>6244.6790073536467</v>
      </c>
      <c r="N273">
        <f t="shared" si="115"/>
        <v>0.99060050116981668</v>
      </c>
      <c r="O273">
        <f t="shared" si="108"/>
        <v>0.4428908271960878</v>
      </c>
      <c r="P273">
        <f t="shared" si="116"/>
        <v>5876.7727445790879</v>
      </c>
      <c r="Q273">
        <f t="shared" si="117"/>
        <v>367.90626277455885</v>
      </c>
      <c r="R273" s="7">
        <f t="shared" si="123"/>
        <v>442132.93478921667</v>
      </c>
      <c r="S273" s="7">
        <f t="shared" si="118"/>
        <v>2603.6840939329941</v>
      </c>
      <c r="T273">
        <f t="shared" si="124"/>
        <v>4212.9098850108567</v>
      </c>
      <c r="U273">
        <f t="shared" si="105"/>
        <v>5300.8091652015873</v>
      </c>
      <c r="V273" s="45">
        <f t="shared" si="109"/>
        <v>757.8924068711317</v>
      </c>
      <c r="W273">
        <f t="shared" si="119"/>
        <v>6816.5939789438507</v>
      </c>
      <c r="X273">
        <f t="shared" si="127"/>
        <v>4452.2516946195728</v>
      </c>
      <c r="Y273" s="8">
        <f t="shared" si="110"/>
        <v>1112208.2096428662</v>
      </c>
    </row>
    <row r="274" spans="1:25" x14ac:dyDescent="0.25">
      <c r="A274" s="1">
        <v>265</v>
      </c>
      <c r="B274" s="81">
        <f t="shared" si="111"/>
        <v>2.082372485201156E-2</v>
      </c>
      <c r="C274" s="12">
        <f t="shared" si="120"/>
        <v>438662.27276749932</v>
      </c>
      <c r="D274" s="7">
        <f t="shared" si="121"/>
        <v>3470.6620217173477</v>
      </c>
      <c r="E274" s="9">
        <f t="shared" si="128"/>
        <v>2763.3308424326042</v>
      </c>
      <c r="F274" s="9">
        <f t="shared" si="122"/>
        <v>7002.5714142247516</v>
      </c>
      <c r="G274" s="52">
        <f t="shared" si="125"/>
        <v>1.7520963114194307E-3</v>
      </c>
      <c r="H274" s="7">
        <f t="shared" si="126"/>
        <v>6233.9928641499519</v>
      </c>
      <c r="I274" s="11">
        <f t="shared" si="112"/>
        <v>768.57855007479975</v>
      </c>
      <c r="J274" s="7">
        <f t="shared" si="106"/>
        <v>4239.2405717921474</v>
      </c>
      <c r="K274" s="80">
        <f t="shared" si="113"/>
        <v>2.082372485201156E-2</v>
      </c>
      <c r="L274" s="9">
        <f t="shared" si="114"/>
        <v>2763.3308424326042</v>
      </c>
      <c r="M274">
        <f t="shared" si="107"/>
        <v>6233.9928641499519</v>
      </c>
      <c r="N274">
        <f t="shared" si="115"/>
        <v>0.99045237749591886</v>
      </c>
      <c r="O274">
        <f t="shared" si="108"/>
        <v>0.43866227276749931</v>
      </c>
      <c r="P274">
        <f t="shared" si="116"/>
        <v>5869.654002362824</v>
      </c>
      <c r="Q274">
        <f t="shared" si="117"/>
        <v>364.33886178712783</v>
      </c>
      <c r="R274" s="7">
        <f t="shared" si="123"/>
        <v>437893.69421742455</v>
      </c>
      <c r="S274" s="7">
        <f t="shared" si="118"/>
        <v>2579.1087862704308</v>
      </c>
      <c r="T274">
        <f t="shared" si="124"/>
        <v>4239.240571792121</v>
      </c>
      <c r="U274">
        <f t="shared" ref="U274:U337" si="129">D274+(D274-T274) +S274</f>
        <v>5281.1922579130051</v>
      </c>
      <c r="V274" s="45">
        <f t="shared" si="109"/>
        <v>768.57855007477337</v>
      </c>
      <c r="W274">
        <f t="shared" si="119"/>
        <v>6818.3493580625518</v>
      </c>
      <c r="X274">
        <f t="shared" si="127"/>
        <v>4446.2132522135407</v>
      </c>
      <c r="Y274" s="8">
        <f t="shared" si="110"/>
        <v>1123398.7515249122</v>
      </c>
    </row>
    <row r="275" spans="1:25" x14ac:dyDescent="0.25">
      <c r="A275" s="1">
        <v>266</v>
      </c>
      <c r="B275" s="81">
        <f t="shared" si="111"/>
        <v>2.13215642429333E-2</v>
      </c>
      <c r="C275" s="12">
        <f t="shared" si="120"/>
        <v>434407.45949803619</v>
      </c>
      <c r="D275" s="7">
        <f t="shared" si="121"/>
        <v>3486.234719388357</v>
      </c>
      <c r="E275" s="9">
        <f t="shared" si="128"/>
        <v>2736.8355888589031</v>
      </c>
      <c r="F275" s="9">
        <f t="shared" si="122"/>
        <v>7002.5714142247516</v>
      </c>
      <c r="G275" s="52">
        <f t="shared" si="125"/>
        <v>1.794400830221046E-3</v>
      </c>
      <c r="H275" s="7">
        <f t="shared" si="126"/>
        <v>6223.0703082472601</v>
      </c>
      <c r="I275" s="11">
        <f t="shared" si="112"/>
        <v>779.50110597749153</v>
      </c>
      <c r="J275" s="7">
        <f t="shared" si="106"/>
        <v>4265.7358253658485</v>
      </c>
      <c r="K275" s="80">
        <f t="shared" si="113"/>
        <v>2.13215642429333E-2</v>
      </c>
      <c r="L275" s="9">
        <f t="shared" si="114"/>
        <v>2736.8355888589031</v>
      </c>
      <c r="M275">
        <f t="shared" si="107"/>
        <v>6223.0703082472601</v>
      </c>
      <c r="N275">
        <f t="shared" si="115"/>
        <v>0.99030048049808406</v>
      </c>
      <c r="O275">
        <f t="shared" si="108"/>
        <v>0.43440745949803616</v>
      </c>
      <c r="P275">
        <f t="shared" si="116"/>
        <v>5862.3220302123118</v>
      </c>
      <c r="Q275">
        <f t="shared" si="117"/>
        <v>360.74827803494827</v>
      </c>
      <c r="R275" s="7">
        <f t="shared" si="123"/>
        <v>433627.95839205867</v>
      </c>
      <c r="S275" s="7">
        <f t="shared" si="118"/>
        <v>2554.3798829349766</v>
      </c>
      <c r="T275">
        <f t="shared" si="124"/>
        <v>4265.7358253658749</v>
      </c>
      <c r="U275">
        <f t="shared" si="129"/>
        <v>5261.1134963458153</v>
      </c>
      <c r="V275" s="45">
        <f t="shared" si="109"/>
        <v>779.50110597751791</v>
      </c>
      <c r="W275">
        <f t="shared" si="119"/>
        <v>6820.1157083008511</v>
      </c>
      <c r="X275">
        <f t="shared" si="127"/>
        <v>4440.1898479248875</v>
      </c>
      <c r="Y275" s="8">
        <f t="shared" si="110"/>
        <v>1134685.7295473227</v>
      </c>
    </row>
    <row r="276" spans="1:25" x14ac:dyDescent="0.25">
      <c r="A276" s="1">
        <v>267</v>
      </c>
      <c r="B276" s="81">
        <f t="shared" si="111"/>
        <v>2.1837014864740656E-2</v>
      </c>
      <c r="C276" s="12">
        <f t="shared" si="120"/>
        <v>430126.22950628941</v>
      </c>
      <c r="D276" s="7">
        <f t="shared" si="121"/>
        <v>3501.7288857692529</v>
      </c>
      <c r="E276" s="9">
        <f t="shared" si="128"/>
        <v>2710.1747399503665</v>
      </c>
      <c r="F276" s="9">
        <f t="shared" si="122"/>
        <v>7002.5714142247516</v>
      </c>
      <c r="G276" s="52">
        <f t="shared" si="125"/>
        <v>1.8382226757309877E-3</v>
      </c>
      <c r="H276" s="7">
        <f t="shared" si="126"/>
        <v>6211.9036257196194</v>
      </c>
      <c r="I276" s="11">
        <f t="shared" si="112"/>
        <v>790.66778850513219</v>
      </c>
      <c r="J276" s="7">
        <f t="shared" si="106"/>
        <v>4292.3966742743851</v>
      </c>
      <c r="K276" s="80">
        <f t="shared" si="113"/>
        <v>2.1837014864740656E-2</v>
      </c>
      <c r="L276" s="9">
        <f t="shared" si="114"/>
        <v>2710.1747399503665</v>
      </c>
      <c r="M276">
        <f t="shared" si="107"/>
        <v>6211.9036257196194</v>
      </c>
      <c r="N276">
        <f t="shared" si="115"/>
        <v>0.990144667412724</v>
      </c>
      <c r="O276">
        <f t="shared" si="108"/>
        <v>0.43012622950628943</v>
      </c>
      <c r="P276">
        <f t="shared" si="116"/>
        <v>5854.7692913836163</v>
      </c>
      <c r="Q276">
        <f t="shared" si="117"/>
        <v>357.13433433600312</v>
      </c>
      <c r="R276" s="7">
        <f t="shared" si="123"/>
        <v>429335.56171778427</v>
      </c>
      <c r="S276" s="7">
        <f t="shared" si="118"/>
        <v>2529.4964239536757</v>
      </c>
      <c r="T276">
        <f t="shared" si="124"/>
        <v>4292.3966742744087</v>
      </c>
      <c r="U276">
        <f t="shared" si="129"/>
        <v>5240.5575212177728</v>
      </c>
      <c r="V276" s="45">
        <f t="shared" si="109"/>
        <v>790.66778850515584</v>
      </c>
      <c r="W276">
        <f t="shared" si="119"/>
        <v>6821.8930982280845</v>
      </c>
      <c r="X276">
        <f t="shared" si="127"/>
        <v>4434.1814819932115</v>
      </c>
      <c r="Y276" s="8">
        <f t="shared" si="110"/>
        <v>1146069.9120312671</v>
      </c>
    </row>
    <row r="277" spans="1:25" x14ac:dyDescent="0.25">
      <c r="A277" s="1">
        <v>268</v>
      </c>
      <c r="B277" s="81">
        <f t="shared" si="111"/>
        <v>2.2370915279546599E-2</v>
      </c>
      <c r="C277" s="12">
        <f t="shared" si="120"/>
        <v>425818.42421490507</v>
      </c>
      <c r="D277" s="7">
        <f t="shared" si="121"/>
        <v>3517.1375028792158</v>
      </c>
      <c r="E277" s="9">
        <f t="shared" si="128"/>
        <v>2683.3472607361514</v>
      </c>
      <c r="F277" s="9">
        <f t="shared" si="122"/>
        <v>7002.5714142247516</v>
      </c>
      <c r="G277" s="52">
        <f t="shared" si="125"/>
        <v>1.8836353830584398E-3</v>
      </c>
      <c r="H277" s="7">
        <f t="shared" si="126"/>
        <v>6200.4847636153672</v>
      </c>
      <c r="I277" s="11">
        <f t="shared" si="112"/>
        <v>802.08665060938392</v>
      </c>
      <c r="J277" s="7">
        <f t="shared" si="106"/>
        <v>4319.2241534885998</v>
      </c>
      <c r="K277" s="80">
        <f t="shared" si="113"/>
        <v>2.2370915279546599E-2</v>
      </c>
      <c r="L277" s="9">
        <f t="shared" si="114"/>
        <v>2683.3472607361514</v>
      </c>
      <c r="M277">
        <f t="shared" si="107"/>
        <v>6200.4847636153672</v>
      </c>
      <c r="N277">
        <f t="shared" si="115"/>
        <v>0.98998478819501667</v>
      </c>
      <c r="O277">
        <f t="shared" si="108"/>
        <v>0.42581842421490507</v>
      </c>
      <c r="P277">
        <f t="shared" si="116"/>
        <v>5846.9879127049498</v>
      </c>
      <c r="Q277">
        <f t="shared" si="117"/>
        <v>353.49685091041738</v>
      </c>
      <c r="R277" s="7">
        <f t="shared" si="123"/>
        <v>425016.33756429568</v>
      </c>
      <c r="S277" s="7">
        <f t="shared" si="118"/>
        <v>2504.4574433537418</v>
      </c>
      <c r="T277">
        <f t="shared" si="124"/>
        <v>4319.2241534885834</v>
      </c>
      <c r="U277">
        <f t="shared" si="129"/>
        <v>5219.5082956235901</v>
      </c>
      <c r="V277" s="45">
        <f t="shared" si="109"/>
        <v>802.08665060936755</v>
      </c>
      <c r="W277">
        <f t="shared" si="119"/>
        <v>6823.6815968423252</v>
      </c>
      <c r="X277">
        <f t="shared" si="127"/>
        <v>4428.1881547711982</v>
      </c>
      <c r="Y277" s="8">
        <f t="shared" si="110"/>
        <v>1157552.0731349404</v>
      </c>
    </row>
    <row r="278" spans="1:25" x14ac:dyDescent="0.25">
      <c r="A278" s="1">
        <v>269</v>
      </c>
      <c r="B278" s="81">
        <f t="shared" si="111"/>
        <v>2.2924154467093061E-2</v>
      </c>
      <c r="C278" s="12">
        <f t="shared" si="120"/>
        <v>421483.88436295005</v>
      </c>
      <c r="D278" s="7">
        <f t="shared" si="121"/>
        <v>3532.4532013456601</v>
      </c>
      <c r="E278" s="9">
        <f t="shared" si="128"/>
        <v>2656.352109776848</v>
      </c>
      <c r="F278" s="9">
        <f t="shared" si="122"/>
        <v>7002.5714142247516</v>
      </c>
      <c r="G278" s="52">
        <f t="shared" si="125"/>
        <v>1.9307170055438932E-3</v>
      </c>
      <c r="H278" s="7">
        <f t="shared" si="126"/>
        <v>6188.8053111225081</v>
      </c>
      <c r="I278" s="11">
        <f t="shared" si="112"/>
        <v>813.76610310224351</v>
      </c>
      <c r="J278" s="7">
        <f t="shared" si="106"/>
        <v>4346.2193044479036</v>
      </c>
      <c r="K278" s="80">
        <f t="shared" si="113"/>
        <v>2.2924154467093061E-2</v>
      </c>
      <c r="L278" s="9">
        <f t="shared" si="114"/>
        <v>2656.352109776848</v>
      </c>
      <c r="M278">
        <f t="shared" si="107"/>
        <v>6188.8053111225081</v>
      </c>
      <c r="N278">
        <f t="shared" si="115"/>
        <v>0.98982068504915743</v>
      </c>
      <c r="O278">
        <f t="shared" si="108"/>
        <v>0.42148388436295003</v>
      </c>
      <c r="P278">
        <f t="shared" si="116"/>
        <v>5838.9696658430621</v>
      </c>
      <c r="Q278">
        <f t="shared" si="117"/>
        <v>349.835645279446</v>
      </c>
      <c r="R278" s="7">
        <f t="shared" si="123"/>
        <v>420670.1182598478</v>
      </c>
      <c r="S278" s="7">
        <f t="shared" si="118"/>
        <v>2479.2619691250584</v>
      </c>
      <c r="T278">
        <f t="shared" si="124"/>
        <v>4346.2193044478772</v>
      </c>
      <c r="U278">
        <f t="shared" si="129"/>
        <v>5197.9490673685013</v>
      </c>
      <c r="V278" s="45">
        <f t="shared" si="109"/>
        <v>813.76610310221713</v>
      </c>
      <c r="W278">
        <f t="shared" si="119"/>
        <v>6825.4812735729356</v>
      </c>
      <c r="X278">
        <f t="shared" si="127"/>
        <v>4422.2098667248783</v>
      </c>
      <c r="Y278" s="8">
        <f t="shared" si="110"/>
        <v>1169132.9928964791</v>
      </c>
    </row>
    <row r="279" spans="1:25" x14ac:dyDescent="0.25">
      <c r="A279" s="1">
        <v>270</v>
      </c>
      <c r="B279" s="81">
        <f t="shared" si="111"/>
        <v>2.349767549886872E-2</v>
      </c>
      <c r="C279" s="12">
        <f t="shared" si="120"/>
        <v>417122.45001950755</v>
      </c>
      <c r="D279" s="7">
        <f t="shared" si="121"/>
        <v>3547.6682403402765</v>
      </c>
      <c r="E279" s="9">
        <f t="shared" si="128"/>
        <v>2629.1882391240488</v>
      </c>
      <c r="F279" s="9">
        <f t="shared" si="122"/>
        <v>7002.5714142247516</v>
      </c>
      <c r="G279" s="52">
        <f t="shared" si="125"/>
        <v>1.9795504526831631E-3</v>
      </c>
      <c r="H279" s="7">
        <f t="shared" si="126"/>
        <v>6176.8564794643253</v>
      </c>
      <c r="I279" s="11">
        <f t="shared" si="112"/>
        <v>825.71493476042633</v>
      </c>
      <c r="J279" s="7">
        <f t="shared" si="106"/>
        <v>4373.3831751007028</v>
      </c>
      <c r="K279" s="80">
        <f t="shared" si="113"/>
        <v>2.349767549886872E-2</v>
      </c>
      <c r="L279" s="9">
        <f t="shared" si="114"/>
        <v>2629.1882391240488</v>
      </c>
      <c r="M279">
        <f t="shared" si="107"/>
        <v>6176.8564794643253</v>
      </c>
      <c r="N279">
        <f t="shared" si="115"/>
        <v>0.98965219192179898</v>
      </c>
      <c r="O279">
        <f t="shared" si="108"/>
        <v>0.41712245001950754</v>
      </c>
      <c r="P279">
        <f t="shared" si="116"/>
        <v>5830.7059473062563</v>
      </c>
      <c r="Q279">
        <f t="shared" si="117"/>
        <v>346.15053215806893</v>
      </c>
      <c r="R279" s="7">
        <f t="shared" si="123"/>
        <v>416296.73508474708</v>
      </c>
      <c r="S279" s="7">
        <f t="shared" si="118"/>
        <v>2453.9090231824457</v>
      </c>
      <c r="T279">
        <f t="shared" si="124"/>
        <v>4373.3831751007237</v>
      </c>
      <c r="U279">
        <f t="shared" si="129"/>
        <v>5175.862328762275</v>
      </c>
      <c r="V279" s="45">
        <f t="shared" si="109"/>
        <v>825.71493476044725</v>
      </c>
      <c r="W279">
        <f t="shared" si="119"/>
        <v>6827.2921982831695</v>
      </c>
      <c r="X279">
        <f t="shared" si="127"/>
        <v>4416.2466184339164</v>
      </c>
      <c r="Y279" s="8">
        <f t="shared" si="110"/>
        <v>1180813.4572771955</v>
      </c>
    </row>
    <row r="280" spans="1:25" x14ac:dyDescent="0.25">
      <c r="A280" s="1">
        <v>271</v>
      </c>
      <c r="B280" s="81">
        <f t="shared" si="111"/>
        <v>2.4092479527716537E-2</v>
      </c>
      <c r="C280" s="12">
        <f t="shared" si="120"/>
        <v>412733.96059860248</v>
      </c>
      <c r="D280" s="7">
        <f t="shared" si="121"/>
        <v>3562.7744861445744</v>
      </c>
      <c r="E280" s="9">
        <f t="shared" si="128"/>
        <v>2601.8545942796691</v>
      </c>
      <c r="F280" s="9">
        <f t="shared" si="122"/>
        <v>7002.5714142247516</v>
      </c>
      <c r="G280" s="52">
        <f t="shared" si="125"/>
        <v>2.0302238579670328E-3</v>
      </c>
      <c r="H280" s="7">
        <f t="shared" si="126"/>
        <v>6164.6290804242435</v>
      </c>
      <c r="I280" s="11">
        <f t="shared" si="112"/>
        <v>837.9423338005081</v>
      </c>
      <c r="J280" s="7">
        <f t="shared" si="106"/>
        <v>4400.7168199450825</v>
      </c>
      <c r="K280" s="80">
        <f t="shared" si="113"/>
        <v>2.4092479527716537E-2</v>
      </c>
      <c r="L280" s="9">
        <f t="shared" si="114"/>
        <v>2601.8545942796691</v>
      </c>
      <c r="M280">
        <f t="shared" si="107"/>
        <v>6164.6290804242435</v>
      </c>
      <c r="N280">
        <f t="shared" si="115"/>
        <v>0.98947913395526943</v>
      </c>
      <c r="O280">
        <f t="shared" si="108"/>
        <v>0.41273396059860246</v>
      </c>
      <c r="P280">
        <f t="shared" si="116"/>
        <v>5822.1877570835732</v>
      </c>
      <c r="Q280">
        <f t="shared" si="117"/>
        <v>342.44132334067035</v>
      </c>
      <c r="R280" s="7">
        <f t="shared" si="123"/>
        <v>411896.018264802</v>
      </c>
      <c r="S280" s="7">
        <f t="shared" si="118"/>
        <v>2428.3976213276915</v>
      </c>
      <c r="T280">
        <f t="shared" si="124"/>
        <v>4400.7168199450825</v>
      </c>
      <c r="U280">
        <f t="shared" si="129"/>
        <v>5153.2297736717574</v>
      </c>
      <c r="V280" s="45">
        <f t="shared" si="109"/>
        <v>837.9423338005081</v>
      </c>
      <c r="W280">
        <f t="shared" si="119"/>
        <v>6829.1144412727735</v>
      </c>
      <c r="X280">
        <f t="shared" si="127"/>
        <v>4410.2984105918813</v>
      </c>
      <c r="Y280" s="8">
        <f t="shared" si="110"/>
        <v>1192594.2582051174</v>
      </c>
    </row>
    <row r="281" spans="1:25" x14ac:dyDescent="0.25">
      <c r="A281" s="1">
        <v>272</v>
      </c>
      <c r="B281" s="81">
        <f t="shared" si="111"/>
        <v>2.470963012419336E-2</v>
      </c>
      <c r="C281" s="12">
        <f t="shared" si="120"/>
        <v>408318.25487556733</v>
      </c>
      <c r="D281" s="7">
        <f t="shared" si="121"/>
        <v>3577.7633892346375</v>
      </c>
      <c r="E281" s="9">
        <f t="shared" si="128"/>
        <v>2574.3501141550123</v>
      </c>
      <c r="F281" s="9">
        <f t="shared" si="122"/>
        <v>7002.5714142247516</v>
      </c>
      <c r="G281" s="52">
        <f t="shared" si="125"/>
        <v>2.0828309797079093E-3</v>
      </c>
      <c r="H281" s="7">
        <f t="shared" si="126"/>
        <v>6152.1135033896498</v>
      </c>
      <c r="I281" s="11">
        <f t="shared" si="112"/>
        <v>850.45791083510176</v>
      </c>
      <c r="J281" s="7">
        <f t="shared" si="106"/>
        <v>4428.2213000697393</v>
      </c>
      <c r="K281" s="80">
        <f t="shared" si="113"/>
        <v>2.470963012419336E-2</v>
      </c>
      <c r="L281" s="9">
        <f t="shared" si="114"/>
        <v>2574.3501141550123</v>
      </c>
      <c r="M281">
        <f t="shared" si="107"/>
        <v>6152.1135033896498</v>
      </c>
      <c r="N281">
        <f t="shared" si="115"/>
        <v>0.98930132689679595</v>
      </c>
      <c r="O281">
        <f t="shared" si="108"/>
        <v>0.40831825487556733</v>
      </c>
      <c r="P281">
        <f t="shared" si="116"/>
        <v>5813.4056758104016</v>
      </c>
      <c r="Q281">
        <f t="shared" si="117"/>
        <v>338.70782757924826</v>
      </c>
      <c r="R281" s="7">
        <f t="shared" si="123"/>
        <v>407467.79696473223</v>
      </c>
      <c r="S281" s="7">
        <f t="shared" si="118"/>
        <v>2402.7267732113451</v>
      </c>
      <c r="T281">
        <f t="shared" si="124"/>
        <v>4428.2213000697666</v>
      </c>
      <c r="U281">
        <f t="shared" si="129"/>
        <v>5130.0322516108536</v>
      </c>
      <c r="V281" s="45">
        <f t="shared" si="109"/>
        <v>850.45791083512904</v>
      </c>
      <c r="W281">
        <f t="shared" si="119"/>
        <v>6830.9480732811116</v>
      </c>
      <c r="X281">
        <f t="shared" si="127"/>
        <v>4404.3652440068481</v>
      </c>
      <c r="Y281" s="8">
        <f t="shared" si="110"/>
        <v>1204476.1936189765</v>
      </c>
    </row>
    <row r="282" spans="1:25" x14ac:dyDescent="0.25">
      <c r="A282" s="1">
        <v>273</v>
      </c>
      <c r="B282" s="81">
        <f t="shared" si="111"/>
        <v>2.5350257994486203E-2</v>
      </c>
      <c r="C282" s="12">
        <f t="shared" si="120"/>
        <v>403875.17100496771</v>
      </c>
      <c r="D282" s="7">
        <f t="shared" si="121"/>
        <v>3592.6259597645362</v>
      </c>
      <c r="E282" s="9">
        <f t="shared" si="128"/>
        <v>2546.6737310295762</v>
      </c>
      <c r="F282" s="9">
        <f t="shared" si="122"/>
        <v>7002.5714142247516</v>
      </c>
      <c r="G282" s="52">
        <f t="shared" si="125"/>
        <v>2.1374716382850396E-3</v>
      </c>
      <c r="H282" s="7">
        <f t="shared" si="126"/>
        <v>6139.2996907941124</v>
      </c>
      <c r="I282" s="11">
        <f t="shared" si="112"/>
        <v>863.27172343063876</v>
      </c>
      <c r="J282" s="7">
        <f t="shared" ref="J282:J345" si="130">F282-L282</f>
        <v>4455.897683195175</v>
      </c>
      <c r="K282" s="80">
        <f t="shared" si="113"/>
        <v>2.5350257994486203E-2</v>
      </c>
      <c r="L282" s="9">
        <f t="shared" si="114"/>
        <v>2546.6737310295762</v>
      </c>
      <c r="M282">
        <f t="shared" si="107"/>
        <v>6139.2996907941124</v>
      </c>
      <c r="N282">
        <f t="shared" si="115"/>
        <v>0.98911857645954715</v>
      </c>
      <c r="O282">
        <f t="shared" si="108"/>
        <v>0.40387517100496773</v>
      </c>
      <c r="P282">
        <f t="shared" si="116"/>
        <v>5804.3498403405265</v>
      </c>
      <c r="Q282">
        <f t="shared" si="117"/>
        <v>334.9498504535859</v>
      </c>
      <c r="R282" s="7">
        <f t="shared" si="123"/>
        <v>403011.89928153704</v>
      </c>
      <c r="S282" s="7">
        <f t="shared" si="118"/>
        <v>2376.8954822942715</v>
      </c>
      <c r="T282">
        <f t="shared" si="124"/>
        <v>4455.8976831951877</v>
      </c>
      <c r="U282">
        <f t="shared" si="129"/>
        <v>5106.2497186281562</v>
      </c>
      <c r="V282" s="45">
        <f t="shared" si="109"/>
        <v>863.27172343065149</v>
      </c>
      <c r="W282">
        <f t="shared" si="119"/>
        <v>6832.7931654894592</v>
      </c>
      <c r="X282">
        <f t="shared" si="127"/>
        <v>4398.4471196014601</v>
      </c>
      <c r="Y282" s="8">
        <f t="shared" si="110"/>
        <v>1216460.0675122864</v>
      </c>
    </row>
    <row r="283" spans="1:25" x14ac:dyDescent="0.25">
      <c r="A283" s="1">
        <v>274</v>
      </c>
      <c r="B283" s="81">
        <f t="shared" si="111"/>
        <v>2.6015566118627986E-2</v>
      </c>
      <c r="C283" s="12">
        <f t="shared" si="120"/>
        <v>399404.54654022056</v>
      </c>
      <c r="D283" s="7">
        <f t="shared" si="121"/>
        <v>3607.3527413165029</v>
      </c>
      <c r="E283" s="9">
        <f t="shared" si="128"/>
        <v>2518.8243705096065</v>
      </c>
      <c r="F283" s="9">
        <f t="shared" si="122"/>
        <v>7002.5714142247516</v>
      </c>
      <c r="G283" s="52">
        <f t="shared" si="125"/>
        <v>2.1942521936474451E-3</v>
      </c>
      <c r="H283" s="7">
        <f t="shared" si="126"/>
        <v>6126.1771118261095</v>
      </c>
      <c r="I283" s="11">
        <f t="shared" si="112"/>
        <v>876.39430239864214</v>
      </c>
      <c r="J283" s="7">
        <f t="shared" si="130"/>
        <v>4483.7470437151451</v>
      </c>
      <c r="K283" s="80">
        <f t="shared" si="113"/>
        <v>2.6015566118627986E-2</v>
      </c>
      <c r="L283" s="9">
        <f t="shared" si="114"/>
        <v>2518.8243705096065</v>
      </c>
      <c r="M283">
        <f t="shared" si="107"/>
        <v>6126.1771118261095</v>
      </c>
      <c r="N283">
        <f t="shared" si="115"/>
        <v>0.98893067763085596</v>
      </c>
      <c r="O283">
        <f t="shared" si="108"/>
        <v>0.39940454654022056</v>
      </c>
      <c r="P283">
        <f t="shared" si="116"/>
        <v>5795.009917593412</v>
      </c>
      <c r="Q283">
        <f t="shared" si="117"/>
        <v>331.16719423269751</v>
      </c>
      <c r="R283" s="7">
        <f t="shared" si="123"/>
        <v>398528.15223782189</v>
      </c>
      <c r="S283" s="7">
        <f t="shared" si="118"/>
        <v>2350.9027458089663</v>
      </c>
      <c r="T283">
        <f t="shared" si="124"/>
        <v>4483.7470437151496</v>
      </c>
      <c r="U283">
        <f t="shared" si="129"/>
        <v>5081.8611847268221</v>
      </c>
      <c r="V283" s="45">
        <f t="shared" si="109"/>
        <v>876.39430239864669</v>
      </c>
      <c r="W283">
        <f t="shared" si="119"/>
        <v>6834.6497895241155</v>
      </c>
      <c r="X283">
        <f t="shared" si="127"/>
        <v>4392.5440384135081</v>
      </c>
      <c r="Y283" s="8">
        <f t="shared" si="110"/>
        <v>1228546.6899779509</v>
      </c>
    </row>
    <row r="284" spans="1:25" x14ac:dyDescent="0.25">
      <c r="A284" s="1">
        <v>275</v>
      </c>
      <c r="B284" s="81">
        <f t="shared" si="111"/>
        <v>2.6706835352235503E-2</v>
      </c>
      <c r="C284" s="12">
        <f t="shared" si="120"/>
        <v>394906.21845504845</v>
      </c>
      <c r="D284" s="7">
        <f t="shared" si="121"/>
        <v>3621.9337827734248</v>
      </c>
      <c r="E284" s="9">
        <f t="shared" si="128"/>
        <v>2490.8009514863866</v>
      </c>
      <c r="F284" s="9">
        <f t="shared" si="122"/>
        <v>7002.5714142247516</v>
      </c>
      <c r="G284" s="52">
        <f t="shared" si="125"/>
        <v>2.2532860673760914E-3</v>
      </c>
      <c r="H284" s="7">
        <f t="shared" si="126"/>
        <v>6112.7347342598114</v>
      </c>
      <c r="I284" s="11">
        <f t="shared" si="112"/>
        <v>889.83667996493978</v>
      </c>
      <c r="J284" s="7">
        <f t="shared" si="130"/>
        <v>4511.7704627383646</v>
      </c>
      <c r="K284" s="80">
        <f t="shared" si="113"/>
        <v>2.6706835352235503E-2</v>
      </c>
      <c r="L284" s="9">
        <f t="shared" si="114"/>
        <v>2490.8009514863866</v>
      </c>
      <c r="M284">
        <f t="shared" si="107"/>
        <v>6112.7347342598114</v>
      </c>
      <c r="N284">
        <f t="shared" si="115"/>
        <v>0.98873741392245484</v>
      </c>
      <c r="O284">
        <f t="shared" si="108"/>
        <v>0.39490621845504847</v>
      </c>
      <c r="P284">
        <f t="shared" si="116"/>
        <v>5785.3750765329532</v>
      </c>
      <c r="Q284">
        <f t="shared" si="117"/>
        <v>327.35965772685813</v>
      </c>
      <c r="R284" s="7">
        <f t="shared" si="123"/>
        <v>394016.38177508354</v>
      </c>
      <c r="S284" s="7">
        <f t="shared" si="118"/>
        <v>2324.7475547206277</v>
      </c>
      <c r="T284">
        <f t="shared" si="124"/>
        <v>4511.77046273835</v>
      </c>
      <c r="U284">
        <f t="shared" si="129"/>
        <v>5056.8446575291273</v>
      </c>
      <c r="V284" s="45">
        <f t="shared" si="109"/>
        <v>889.83667996492522</v>
      </c>
      <c r="W284">
        <f t="shared" si="119"/>
        <v>6836.5180174589777</v>
      </c>
      <c r="X284">
        <f t="shared" si="127"/>
        <v>4386.6560015961395</v>
      </c>
      <c r="Y284" s="8">
        <f t="shared" si="110"/>
        <v>1240736.8772530463</v>
      </c>
    </row>
    <row r="285" spans="1:25" x14ac:dyDescent="0.25">
      <c r="A285" s="1">
        <v>276</v>
      </c>
      <c r="B285" s="81">
        <f t="shared" si="111"/>
        <v>2.7425430540052975E-2</v>
      </c>
      <c r="C285" s="12">
        <f t="shared" si="120"/>
        <v>390380.02316692827</v>
      </c>
      <c r="D285" s="7">
        <f t="shared" si="121"/>
        <v>3636.358608155268</v>
      </c>
      <c r="E285" s="9">
        <f t="shared" si="128"/>
        <v>2462.6023860942719</v>
      </c>
      <c r="F285" s="9">
        <f t="shared" si="122"/>
        <v>7002.5714142247516</v>
      </c>
      <c r="G285" s="52">
        <f t="shared" si="125"/>
        <v>2.3146943141320103E-3</v>
      </c>
      <c r="H285" s="7">
        <f t="shared" si="126"/>
        <v>6098.9609942495399</v>
      </c>
      <c r="I285" s="11">
        <f t="shared" si="112"/>
        <v>903.61041997521124</v>
      </c>
      <c r="J285" s="7">
        <f t="shared" si="130"/>
        <v>4539.9690281304793</v>
      </c>
      <c r="K285" s="80">
        <f t="shared" si="113"/>
        <v>2.7425430540052975E-2</v>
      </c>
      <c r="L285" s="9">
        <f t="shared" si="114"/>
        <v>2462.6023860942719</v>
      </c>
      <c r="M285">
        <f t="shared" si="107"/>
        <v>6098.9609942495399</v>
      </c>
      <c r="N285">
        <f t="shared" si="115"/>
        <v>0.98853855655697809</v>
      </c>
      <c r="O285">
        <f t="shared" si="108"/>
        <v>0.39038002316692827</v>
      </c>
      <c r="P285">
        <f t="shared" si="116"/>
        <v>5775.4339581201139</v>
      </c>
      <c r="Q285">
        <f t="shared" si="117"/>
        <v>323.52703612942605</v>
      </c>
      <c r="R285" s="7">
        <f t="shared" si="123"/>
        <v>389476.41274695308</v>
      </c>
      <c r="S285" s="7">
        <f t="shared" si="118"/>
        <v>2298.4288936879875</v>
      </c>
      <c r="T285">
        <f t="shared" si="124"/>
        <v>4539.9690281304647</v>
      </c>
      <c r="U285">
        <f t="shared" si="129"/>
        <v>5031.1770818680588</v>
      </c>
      <c r="V285" s="45">
        <f t="shared" si="109"/>
        <v>903.61041997519669</v>
      </c>
      <c r="W285">
        <f t="shared" si="119"/>
        <v>6838.3979218184522</v>
      </c>
      <c r="X285">
        <f t="shared" si="127"/>
        <v>4380.7830104183004</v>
      </c>
      <c r="Y285" s="8">
        <f t="shared" si="110"/>
        <v>1253031.4517640083</v>
      </c>
    </row>
    <row r="286" spans="1:25" x14ac:dyDescent="0.25">
      <c r="A286" s="1">
        <v>277</v>
      </c>
      <c r="B286" s="81">
        <f t="shared" si="111"/>
        <v>2.8172807195286032E-2</v>
      </c>
      <c r="C286" s="12">
        <f t="shared" si="120"/>
        <v>385825.79656270752</v>
      </c>
      <c r="D286" s="7">
        <f t="shared" si="121"/>
        <v>3650.6161842455836</v>
      </c>
      <c r="E286" s="9">
        <f t="shared" si="128"/>
        <v>2434.2275796684567</v>
      </c>
      <c r="F286" s="9">
        <f t="shared" si="122"/>
        <v>7002.5714142247516</v>
      </c>
      <c r="G286" s="52">
        <f t="shared" si="125"/>
        <v>2.3786062479146733E-3</v>
      </c>
      <c r="H286" s="7">
        <f t="shared" si="126"/>
        <v>6084.8437639140402</v>
      </c>
      <c r="I286" s="11">
        <f t="shared" si="112"/>
        <v>917.72765031071185</v>
      </c>
      <c r="J286" s="7">
        <f t="shared" si="130"/>
        <v>4568.3438345562954</v>
      </c>
      <c r="K286" s="80">
        <f t="shared" si="113"/>
        <v>2.8172807195286032E-2</v>
      </c>
      <c r="L286" s="9">
        <f t="shared" si="114"/>
        <v>2434.2275796684567</v>
      </c>
      <c r="M286">
        <f t="shared" si="107"/>
        <v>6084.8437639140402</v>
      </c>
      <c r="N286">
        <f t="shared" si="115"/>
        <v>0.9883338635843224</v>
      </c>
      <c r="O286">
        <f t="shared" si="108"/>
        <v>0.38582579656270749</v>
      </c>
      <c r="P286">
        <f t="shared" si="116"/>
        <v>5765.1746430664452</v>
      </c>
      <c r="Q286">
        <f t="shared" si="117"/>
        <v>319.66912084759497</v>
      </c>
      <c r="R286" s="7">
        <f t="shared" si="123"/>
        <v>384908.06891239679</v>
      </c>
      <c r="S286" s="7">
        <f t="shared" si="118"/>
        <v>2271.9457410238929</v>
      </c>
      <c r="T286">
        <f t="shared" si="124"/>
        <v>4568.3438345562899</v>
      </c>
      <c r="U286">
        <f t="shared" si="129"/>
        <v>5004.83427495877</v>
      </c>
      <c r="V286" s="45">
        <f t="shared" si="109"/>
        <v>917.72765031070639</v>
      </c>
      <c r="W286">
        <f t="shared" si="119"/>
        <v>6840.2895755801828</v>
      </c>
      <c r="X286">
        <f t="shared" si="127"/>
        <v>4374.9250662650275</v>
      </c>
      <c r="Y286" s="8">
        <f t="shared" si="110"/>
        <v>1265431.2421720922</v>
      </c>
    </row>
    <row r="287" spans="1:25" x14ac:dyDescent="0.25">
      <c r="A287" s="1">
        <v>278</v>
      </c>
      <c r="B287" s="81">
        <f t="shared" si="111"/>
        <v>2.8950518805192393E-2</v>
      </c>
      <c r="C287" s="12">
        <f t="shared" si="120"/>
        <v>381243.37402657967</v>
      </c>
      <c r="D287" s="7">
        <f t="shared" si="121"/>
        <v>3664.6948858171295</v>
      </c>
      <c r="E287" s="9">
        <f t="shared" si="128"/>
        <v>2405.6754307024798</v>
      </c>
      <c r="F287" s="9">
        <f t="shared" si="122"/>
        <v>7002.5714142247516</v>
      </c>
      <c r="G287" s="52">
        <f t="shared" si="125"/>
        <v>2.4451601292358491E-3</v>
      </c>
      <c r="H287" s="7">
        <f t="shared" si="126"/>
        <v>6070.3703165196093</v>
      </c>
      <c r="I287" s="11">
        <f t="shared" si="112"/>
        <v>932.20109770514273</v>
      </c>
      <c r="J287" s="7">
        <f t="shared" si="130"/>
        <v>4596.8959835222722</v>
      </c>
      <c r="K287" s="80">
        <f t="shared" si="113"/>
        <v>2.8950518805192393E-2</v>
      </c>
      <c r="L287" s="9">
        <f t="shared" si="114"/>
        <v>2405.6754307024798</v>
      </c>
      <c r="M287">
        <f t="shared" si="107"/>
        <v>6070.3703165196093</v>
      </c>
      <c r="N287">
        <f t="shared" si="115"/>
        <v>0.98812307892071416</v>
      </c>
      <c r="O287">
        <f t="shared" si="108"/>
        <v>0.38124337402657965</v>
      </c>
      <c r="P287">
        <f t="shared" si="116"/>
        <v>5754.5846171984613</v>
      </c>
      <c r="Q287">
        <f t="shared" si="117"/>
        <v>315.78569932114806</v>
      </c>
      <c r="R287" s="7">
        <f t="shared" si="123"/>
        <v>380311.1729288745</v>
      </c>
      <c r="S287" s="7">
        <f t="shared" si="118"/>
        <v>2245.2970686556482</v>
      </c>
      <c r="T287">
        <f t="shared" si="124"/>
        <v>4596.8959835222922</v>
      </c>
      <c r="U287">
        <f t="shared" si="129"/>
        <v>4977.790856767615</v>
      </c>
      <c r="V287" s="45">
        <f t="shared" si="109"/>
        <v>932.20109770516274</v>
      </c>
      <c r="W287">
        <f t="shared" si="119"/>
        <v>6842.1930521779404</v>
      </c>
      <c r="X287">
        <f t="shared" si="127"/>
        <v>4369.0821706378483</v>
      </c>
      <c r="Y287" s="8">
        <f t="shared" si="110"/>
        <v>1277937.0834191972</v>
      </c>
    </row>
    <row r="288" spans="1:25" x14ac:dyDescent="0.25">
      <c r="A288" s="1">
        <v>279</v>
      </c>
      <c r="B288" s="81">
        <f t="shared" si="111"/>
        <v>2.9760224830719384E-2</v>
      </c>
      <c r="C288" s="12">
        <f t="shared" si="120"/>
        <v>376632.590470628</v>
      </c>
      <c r="D288" s="7">
        <f t="shared" si="121"/>
        <v>3678.5824582464943</v>
      </c>
      <c r="E288" s="9">
        <f t="shared" si="128"/>
        <v>2376.9448308054657</v>
      </c>
      <c r="F288" s="9">
        <f t="shared" si="122"/>
        <v>7002.5714142247516</v>
      </c>
      <c r="G288" s="52">
        <f t="shared" si="125"/>
        <v>2.5145039200919791E-3</v>
      </c>
      <c r="H288" s="7">
        <f t="shared" si="126"/>
        <v>6055.52728905196</v>
      </c>
      <c r="I288" s="11">
        <f t="shared" si="112"/>
        <v>947.04412517279115</v>
      </c>
      <c r="J288" s="7">
        <f t="shared" si="130"/>
        <v>4625.6265834192855</v>
      </c>
      <c r="K288" s="80">
        <f t="shared" si="113"/>
        <v>2.9760224830719384E-2</v>
      </c>
      <c r="L288" s="9">
        <f t="shared" si="114"/>
        <v>2376.9448308054657</v>
      </c>
      <c r="M288">
        <f t="shared" si="107"/>
        <v>6055.52728905196</v>
      </c>
      <c r="N288">
        <f t="shared" si="115"/>
        <v>0.98790593130248028</v>
      </c>
      <c r="O288">
        <f t="shared" si="108"/>
        <v>0.37663259047062797</v>
      </c>
      <c r="P288">
        <f t="shared" si="116"/>
        <v>5743.650734223801</v>
      </c>
      <c r="Q288">
        <f t="shared" si="117"/>
        <v>311.87655482815899</v>
      </c>
      <c r="R288" s="7">
        <f t="shared" si="123"/>
        <v>375685.54634545522</v>
      </c>
      <c r="S288" s="7">
        <f t="shared" si="118"/>
        <v>2218.4818420851016</v>
      </c>
      <c r="T288">
        <f t="shared" si="124"/>
        <v>4625.6265834192745</v>
      </c>
      <c r="U288">
        <f t="shared" si="129"/>
        <v>4950.0201751588156</v>
      </c>
      <c r="V288" s="45">
        <f t="shared" si="109"/>
        <v>947.04412517278024</v>
      </c>
      <c r="W288">
        <f t="shared" si="119"/>
        <v>6844.1084255043761</v>
      </c>
      <c r="X288">
        <f t="shared" si="127"/>
        <v>4363.2543251550778</v>
      </c>
      <c r="Y288" s="8">
        <f t="shared" si="110"/>
        <v>1290549.8167739776</v>
      </c>
    </row>
    <row r="289" spans="1:25" x14ac:dyDescent="0.25">
      <c r="A289" s="1">
        <v>280</v>
      </c>
      <c r="B289" s="81">
        <f t="shared" si="111"/>
        <v>3.0603699476351554E-2</v>
      </c>
      <c r="C289" s="12">
        <f t="shared" si="120"/>
        <v>371993.2803681689</v>
      </c>
      <c r="D289" s="7">
        <f t="shared" si="121"/>
        <v>3692.2659772863226</v>
      </c>
      <c r="E289" s="9">
        <f t="shared" si="128"/>
        <v>2348.0346646590951</v>
      </c>
      <c r="F289" s="9">
        <f t="shared" si="122"/>
        <v>7002.5714142247516</v>
      </c>
      <c r="G289" s="52">
        <f t="shared" si="125"/>
        <v>2.5867961145076492E-3</v>
      </c>
      <c r="H289" s="7">
        <f t="shared" si="126"/>
        <v>6040.3006419454177</v>
      </c>
      <c r="I289" s="11">
        <f t="shared" si="112"/>
        <v>962.27077227933387</v>
      </c>
      <c r="J289" s="7">
        <f t="shared" si="130"/>
        <v>4654.5367495656565</v>
      </c>
      <c r="K289" s="80">
        <f t="shared" si="113"/>
        <v>3.0603699476351554E-2</v>
      </c>
      <c r="L289" s="9">
        <f t="shared" si="114"/>
        <v>2348.0346646590951</v>
      </c>
      <c r="M289">
        <f t="shared" si="107"/>
        <v>6040.3006419454177</v>
      </c>
      <c r="N289">
        <f t="shared" si="115"/>
        <v>0.98768213314556241</v>
      </c>
      <c r="O289">
        <f t="shared" si="108"/>
        <v>0.37199328036816892</v>
      </c>
      <c r="P289">
        <f t="shared" si="116"/>
        <v>5732.3591756688911</v>
      </c>
      <c r="Q289">
        <f t="shared" si="117"/>
        <v>307.94146627652663</v>
      </c>
      <c r="R289" s="7">
        <f t="shared" si="123"/>
        <v>371031.00959588954</v>
      </c>
      <c r="S289" s="7">
        <f t="shared" si="118"/>
        <v>2191.499020348489</v>
      </c>
      <c r="T289">
        <f t="shared" si="124"/>
        <v>4654.5367495656828</v>
      </c>
      <c r="U289">
        <f t="shared" si="129"/>
        <v>4921.4942253554509</v>
      </c>
      <c r="V289" s="45">
        <f t="shared" si="109"/>
        <v>962.27077227936024</v>
      </c>
      <c r="W289">
        <f t="shared" si="119"/>
        <v>6846.0357699141714</v>
      </c>
      <c r="X289">
        <f t="shared" si="127"/>
        <v>4357.4415315523656</v>
      </c>
      <c r="Y289" s="8">
        <f t="shared" si="110"/>
        <v>1303270.2898783912</v>
      </c>
    </row>
    <row r="290" spans="1:25" x14ac:dyDescent="0.25">
      <c r="A290" s="1">
        <v>281</v>
      </c>
      <c r="B290" s="81">
        <f t="shared" si="111"/>
        <v>3.1482841315795596E-2</v>
      </c>
      <c r="C290" s="12">
        <f t="shared" si="120"/>
        <v>367325.2777901495</v>
      </c>
      <c r="D290" s="7">
        <f t="shared" si="121"/>
        <v>3705.7318057400657</v>
      </c>
      <c r="E290" s="9">
        <f t="shared" si="128"/>
        <v>2318.9438099743097</v>
      </c>
      <c r="F290" s="9">
        <f t="shared" si="122"/>
        <v>7002.5714142247516</v>
      </c>
      <c r="G290" s="52">
        <f t="shared" si="125"/>
        <v>2.6622066534420239E-3</v>
      </c>
      <c r="H290" s="7">
        <f t="shared" si="126"/>
        <v>6024.6756157143755</v>
      </c>
      <c r="I290" s="11">
        <f t="shared" si="112"/>
        <v>977.8957985103757</v>
      </c>
      <c r="J290" s="7">
        <f t="shared" si="130"/>
        <v>4683.6276042504414</v>
      </c>
      <c r="K290" s="80">
        <f t="shared" si="113"/>
        <v>3.1482841315795596E-2</v>
      </c>
      <c r="L290" s="9">
        <f t="shared" si="114"/>
        <v>2318.9438099743097</v>
      </c>
      <c r="M290">
        <f t="shared" si="107"/>
        <v>6024.6756157143755</v>
      </c>
      <c r="N290">
        <f t="shared" si="115"/>
        <v>0.98745137930072446</v>
      </c>
      <c r="O290">
        <f t="shared" si="108"/>
        <v>0.36732527779014951</v>
      </c>
      <c r="P290">
        <f t="shared" si="116"/>
        <v>5720.6954077343144</v>
      </c>
      <c r="Q290">
        <f t="shared" si="117"/>
        <v>303.9802079800611</v>
      </c>
      <c r="R290" s="7">
        <f t="shared" si="123"/>
        <v>366347.38199163909</v>
      </c>
      <c r="S290" s="7">
        <f t="shared" si="118"/>
        <v>2164.3475559760222</v>
      </c>
      <c r="T290">
        <f t="shared" si="124"/>
        <v>4683.6276042504469</v>
      </c>
      <c r="U290">
        <f t="shared" si="129"/>
        <v>4892.1835632057064</v>
      </c>
      <c r="V290" s="45">
        <f t="shared" si="109"/>
        <v>977.89579851038116</v>
      </c>
      <c r="W290">
        <f t="shared" si="119"/>
        <v>6847.9751602264696</v>
      </c>
      <c r="X290">
        <f t="shared" si="127"/>
        <v>4351.6437916827645</v>
      </c>
      <c r="Y290" s="8">
        <f t="shared" si="110"/>
        <v>1316099.3567943755</v>
      </c>
    </row>
    <row r="291" spans="1:25" x14ac:dyDescent="0.25">
      <c r="A291" s="1">
        <v>282</v>
      </c>
      <c r="B291" s="81">
        <f t="shared" si="111"/>
        <v>3.2399683869956952E-2</v>
      </c>
      <c r="C291" s="12">
        <f t="shared" si="120"/>
        <v>362628.41644488147</v>
      </c>
      <c r="D291" s="7">
        <f t="shared" si="121"/>
        <v>3718.965546757649</v>
      </c>
      <c r="E291" s="9">
        <f t="shared" si="128"/>
        <v>2289.6711374477441</v>
      </c>
      <c r="F291" s="9">
        <f t="shared" si="122"/>
        <v>7002.5714142247516</v>
      </c>
      <c r="G291" s="52">
        <f t="shared" si="125"/>
        <v>2.7409179340208531E-3</v>
      </c>
      <c r="H291" s="7">
        <f t="shared" si="126"/>
        <v>6008.6366842053931</v>
      </c>
      <c r="I291" s="11">
        <f t="shared" si="112"/>
        <v>993.93473001935808</v>
      </c>
      <c r="J291" s="7">
        <f t="shared" si="130"/>
        <v>4712.9002767770071</v>
      </c>
      <c r="K291" s="80">
        <f t="shared" si="113"/>
        <v>3.2399683869956952E-2</v>
      </c>
      <c r="L291" s="9">
        <f t="shared" si="114"/>
        <v>2289.6711374477441</v>
      </c>
      <c r="M291">
        <f t="shared" si="107"/>
        <v>6008.6366842053931</v>
      </c>
      <c r="N291">
        <f t="shared" si="115"/>
        <v>0.98721334569315611</v>
      </c>
      <c r="O291">
        <f t="shared" si="108"/>
        <v>0.36262841644488147</v>
      </c>
      <c r="P291">
        <f t="shared" si="116"/>
        <v>5708.6441347876253</v>
      </c>
      <c r="Q291">
        <f t="shared" si="117"/>
        <v>299.9925494177678</v>
      </c>
      <c r="R291" s="7">
        <f t="shared" si="123"/>
        <v>361634.48171486211</v>
      </c>
      <c r="S291" s="7">
        <f t="shared" si="118"/>
        <v>2137.0263949512282</v>
      </c>
      <c r="T291">
        <f t="shared" si="124"/>
        <v>4712.9002767769853</v>
      </c>
      <c r="U291">
        <f t="shared" si="129"/>
        <v>4862.057211689541</v>
      </c>
      <c r="V291" s="45">
        <f t="shared" si="109"/>
        <v>993.93473001933626</v>
      </c>
      <c r="W291">
        <f t="shared" si="119"/>
        <v>6849.9266717282135</v>
      </c>
      <c r="X291">
        <f t="shared" si="127"/>
        <v>4345.8611075173785</v>
      </c>
      <c r="Y291" s="8">
        <f t="shared" si="110"/>
        <v>1329037.8780511098</v>
      </c>
    </row>
    <row r="292" spans="1:25" x14ac:dyDescent="0.25">
      <c r="A292" s="1">
        <v>283</v>
      </c>
      <c r="B292" s="81">
        <f t="shared" si="111"/>
        <v>3.3356407246059483E-2</v>
      </c>
      <c r="C292" s="12">
        <f t="shared" si="120"/>
        <v>357902.52972142136</v>
      </c>
      <c r="D292" s="7">
        <f t="shared" si="121"/>
        <v>3731.9519934407513</v>
      </c>
      <c r="E292" s="9">
        <f t="shared" si="128"/>
        <v>2260.2155107178883</v>
      </c>
      <c r="F292" s="9">
        <f t="shared" si="122"/>
        <v>7002.5714142247516</v>
      </c>
      <c r="G292" s="52">
        <f t="shared" si="125"/>
        <v>2.8231259244034241E-3</v>
      </c>
      <c r="H292" s="7">
        <f t="shared" si="126"/>
        <v>5992.1675041586395</v>
      </c>
      <c r="I292" s="11">
        <f t="shared" si="112"/>
        <v>1010.4039100661116</v>
      </c>
      <c r="J292" s="7">
        <f t="shared" si="130"/>
        <v>4742.3559035068629</v>
      </c>
      <c r="K292" s="80">
        <f t="shared" si="113"/>
        <v>3.3356407246059483E-2</v>
      </c>
      <c r="L292" s="9">
        <f t="shared" si="114"/>
        <v>2260.2155107178883</v>
      </c>
      <c r="M292">
        <f t="shared" si="107"/>
        <v>5992.1675041586395</v>
      </c>
      <c r="N292">
        <f t="shared" si="115"/>
        <v>0.98696768783375688</v>
      </c>
      <c r="O292">
        <f t="shared" si="108"/>
        <v>0.35790252972142139</v>
      </c>
      <c r="P292">
        <f t="shared" si="116"/>
        <v>5696.1892491838589</v>
      </c>
      <c r="Q292">
        <f t="shared" si="117"/>
        <v>295.97825497478061</v>
      </c>
      <c r="R292" s="7">
        <f t="shared" si="123"/>
        <v>356892.12581135525</v>
      </c>
      <c r="S292" s="7">
        <f t="shared" si="118"/>
        <v>2109.5344766700291</v>
      </c>
      <c r="T292">
        <f t="shared" si="124"/>
        <v>4742.3559035068611</v>
      </c>
      <c r="U292">
        <f t="shared" si="129"/>
        <v>4831.0825600446706</v>
      </c>
      <c r="V292" s="45">
        <f t="shared" si="109"/>
        <v>1010.4039100661098</v>
      </c>
      <c r="W292">
        <f t="shared" si="119"/>
        <v>6851.8903801768902</v>
      </c>
      <c r="X292">
        <f t="shared" si="127"/>
        <v>4340.0934811456182</v>
      </c>
      <c r="Y292" s="8">
        <f t="shared" si="110"/>
        <v>1342086.7206924418</v>
      </c>
    </row>
    <row r="293" spans="1:25" x14ac:dyDescent="0.25">
      <c r="A293" s="1">
        <v>284</v>
      </c>
      <c r="B293" s="81">
        <f t="shared" si="111"/>
        <v>3.4355350960811659E-2</v>
      </c>
      <c r="C293" s="12">
        <f t="shared" si="120"/>
        <v>353147.45073694194</v>
      </c>
      <c r="D293" s="7">
        <f t="shared" si="121"/>
        <v>3744.6750744133142</v>
      </c>
      <c r="E293" s="9">
        <f t="shared" si="128"/>
        <v>2230.5757863209701</v>
      </c>
      <c r="F293" s="9">
        <f t="shared" si="122"/>
        <v>7002.5714142247516</v>
      </c>
      <c r="G293" s="52">
        <f t="shared" si="125"/>
        <v>2.9090413971463555E-3</v>
      </c>
      <c r="H293" s="7">
        <f t="shared" si="126"/>
        <v>5975.2508607342843</v>
      </c>
      <c r="I293" s="11">
        <f t="shared" si="112"/>
        <v>1027.3205534904673</v>
      </c>
      <c r="J293" s="7">
        <f t="shared" si="130"/>
        <v>4771.9956279037815</v>
      </c>
      <c r="K293" s="80">
        <f t="shared" si="113"/>
        <v>3.4355350960811659E-2</v>
      </c>
      <c r="L293" s="9">
        <f t="shared" si="114"/>
        <v>2230.5757863209701</v>
      </c>
      <c r="M293">
        <f t="shared" si="107"/>
        <v>5975.2508607342843</v>
      </c>
      <c r="N293">
        <f t="shared" si="115"/>
        <v>0.98671403918776268</v>
      </c>
      <c r="O293">
        <f t="shared" si="108"/>
        <v>0.35314745073694193</v>
      </c>
      <c r="P293">
        <f t="shared" si="116"/>
        <v>5683.3137770710127</v>
      </c>
      <c r="Q293">
        <f t="shared" si="117"/>
        <v>291.93708366327155</v>
      </c>
      <c r="R293" s="7">
        <f t="shared" si="123"/>
        <v>352120.13018345146</v>
      </c>
      <c r="S293" s="7">
        <f t="shared" si="118"/>
        <v>2081.8707338995723</v>
      </c>
      <c r="T293">
        <f t="shared" si="124"/>
        <v>4771.995627903787</v>
      </c>
      <c r="U293">
        <f t="shared" si="129"/>
        <v>4799.2252548224133</v>
      </c>
      <c r="V293" s="45">
        <f t="shared" si="109"/>
        <v>1027.3205534904728</v>
      </c>
      <c r="W293">
        <f t="shared" si="119"/>
        <v>6853.8663618033588</v>
      </c>
      <c r="X293">
        <f t="shared" si="127"/>
        <v>4334.3409147754992</v>
      </c>
      <c r="Y293" s="8">
        <f t="shared" si="110"/>
        <v>1355246.7583246755</v>
      </c>
    </row>
    <row r="294" spans="1:25" x14ac:dyDescent="0.25">
      <c r="A294" s="1">
        <v>285</v>
      </c>
      <c r="B294" s="81">
        <f t="shared" si="111"/>
        <v>3.5399028086807172E-2</v>
      </c>
      <c r="C294" s="12">
        <f t="shared" si="120"/>
        <v>348363.01238847594</v>
      </c>
      <c r="D294" s="7">
        <f t="shared" si="121"/>
        <v>3757.1177949755024</v>
      </c>
      <c r="E294" s="9">
        <f t="shared" si="128"/>
        <v>2200.7508136465717</v>
      </c>
      <c r="F294" s="9">
        <f t="shared" si="122"/>
        <v>7002.5714142247516</v>
      </c>
      <c r="G294" s="52">
        <f t="shared" si="125"/>
        <v>2.998891295720224E-3</v>
      </c>
      <c r="H294" s="7">
        <f t="shared" si="126"/>
        <v>5957.8686086220741</v>
      </c>
      <c r="I294" s="11">
        <f t="shared" si="112"/>
        <v>1044.702805602677</v>
      </c>
      <c r="J294" s="7">
        <f t="shared" si="130"/>
        <v>4801.8206005781794</v>
      </c>
      <c r="K294" s="80">
        <f t="shared" si="113"/>
        <v>3.5399028086807172E-2</v>
      </c>
      <c r="L294" s="9">
        <f t="shared" si="114"/>
        <v>2200.7508136465717</v>
      </c>
      <c r="M294">
        <f t="shared" si="107"/>
        <v>5957.8686086220741</v>
      </c>
      <c r="N294">
        <f t="shared" si="115"/>
        <v>0.98645200938451649</v>
      </c>
      <c r="O294">
        <f t="shared" si="108"/>
        <v>0.34836301238847595</v>
      </c>
      <c r="P294">
        <f t="shared" si="116"/>
        <v>5669.9998198006051</v>
      </c>
      <c r="Q294">
        <f t="shared" si="117"/>
        <v>287.86878882146902</v>
      </c>
      <c r="R294" s="7">
        <f t="shared" si="123"/>
        <v>347318.30958287331</v>
      </c>
      <c r="S294" s="7">
        <f t="shared" si="118"/>
        <v>2054.0340927368002</v>
      </c>
      <c r="T294">
        <f t="shared" si="124"/>
        <v>4801.820600578154</v>
      </c>
      <c r="U294">
        <f t="shared" si="129"/>
        <v>4766.4490821096515</v>
      </c>
      <c r="V294" s="45">
        <f t="shared" si="109"/>
        <v>1044.7028056026516</v>
      </c>
      <c r="W294">
        <f t="shared" si="119"/>
        <v>6855.8546933149537</v>
      </c>
      <c r="X294">
        <f t="shared" si="127"/>
        <v>4328.6034107341056</v>
      </c>
      <c r="Y294" s="8">
        <f t="shared" si="110"/>
        <v>1368518.8711647738</v>
      </c>
    </row>
    <row r="295" spans="1:25" x14ac:dyDescent="0.25">
      <c r="A295" s="1">
        <v>286</v>
      </c>
      <c r="B295" s="81">
        <f t="shared" si="111"/>
        <v>3.6490140879864241E-2</v>
      </c>
      <c r="C295" s="12">
        <f t="shared" si="120"/>
        <v>343549.04740945564</v>
      </c>
      <c r="D295" s="7">
        <f t="shared" si="121"/>
        <v>3769.2621734176778</v>
      </c>
      <c r="E295" s="9">
        <f t="shared" si="128"/>
        <v>2170.7394348929579</v>
      </c>
      <c r="F295" s="9">
        <f t="shared" si="122"/>
        <v>7002.5714142247516</v>
      </c>
      <c r="G295" s="52">
        <f t="shared" si="125"/>
        <v>3.0929202509116607E-3</v>
      </c>
      <c r="H295" s="7">
        <f t="shared" si="126"/>
        <v>5940.0016083106357</v>
      </c>
      <c r="I295" s="11">
        <f t="shared" si="112"/>
        <v>1062.5698059141155</v>
      </c>
      <c r="J295" s="7">
        <f t="shared" si="130"/>
        <v>4831.8319793317933</v>
      </c>
      <c r="K295" s="80">
        <f t="shared" si="113"/>
        <v>3.6490140879864241E-2</v>
      </c>
      <c r="L295" s="9">
        <f t="shared" si="114"/>
        <v>2170.7394348929579</v>
      </c>
      <c r="M295">
        <f t="shared" si="107"/>
        <v>5940.0016083106357</v>
      </c>
      <c r="N295">
        <f t="shared" si="115"/>
        <v>0.98618118225004892</v>
      </c>
      <c r="O295">
        <f t="shared" si="108"/>
        <v>0.34354904740945563</v>
      </c>
      <c r="P295">
        <f t="shared" si="116"/>
        <v>5656.2284905219221</v>
      </c>
      <c r="Q295">
        <f t="shared" si="117"/>
        <v>283.77311778871353</v>
      </c>
      <c r="R295" s="7">
        <f t="shared" si="123"/>
        <v>342486.47760354151</v>
      </c>
      <c r="S295" s="7">
        <f t="shared" si="118"/>
        <v>2026.023472566761</v>
      </c>
      <c r="T295">
        <f t="shared" si="124"/>
        <v>4831.8319793317933</v>
      </c>
      <c r="U295">
        <f t="shared" si="129"/>
        <v>4732.7158400703229</v>
      </c>
      <c r="V295" s="45">
        <f t="shared" si="109"/>
        <v>1062.5698059141155</v>
      </c>
      <c r="W295">
        <f t="shared" si="119"/>
        <v>6857.8554518985547</v>
      </c>
      <c r="X295">
        <f t="shared" si="127"/>
        <v>4322.8809714680265</v>
      </c>
      <c r="Y295" s="8">
        <f t="shared" si="110"/>
        <v>1381903.9460888929</v>
      </c>
    </row>
    <row r="296" spans="1:25" x14ac:dyDescent="0.25">
      <c r="A296" s="1">
        <v>287</v>
      </c>
      <c r="B296" s="81">
        <f t="shared" si="111"/>
        <v>3.7631598066411476E-2</v>
      </c>
      <c r="C296" s="12">
        <f t="shared" si="120"/>
        <v>338705.38843151781</v>
      </c>
      <c r="D296" s="7">
        <f t="shared" si="121"/>
        <v>3781.0891720237109</v>
      </c>
      <c r="E296" s="9">
        <f t="shared" si="128"/>
        <v>2140.5404850221344</v>
      </c>
      <c r="F296" s="9">
        <f t="shared" si="122"/>
        <v>7002.5714142247516</v>
      </c>
      <c r="G296" s="52">
        <f t="shared" si="125"/>
        <v>3.191392266254011E-3</v>
      </c>
      <c r="H296" s="7">
        <f t="shared" si="126"/>
        <v>5921.6296570458453</v>
      </c>
      <c r="I296" s="11">
        <f t="shared" si="112"/>
        <v>1080.9417571789068</v>
      </c>
      <c r="J296" s="7">
        <f t="shared" si="130"/>
        <v>4862.0309292026177</v>
      </c>
      <c r="K296" s="80">
        <f t="shared" si="113"/>
        <v>3.7631598066411476E-2</v>
      </c>
      <c r="L296" s="9">
        <f t="shared" si="114"/>
        <v>2140.5404850221344</v>
      </c>
      <c r="M296">
        <f t="shared" si="107"/>
        <v>5921.6296570458453</v>
      </c>
      <c r="N296">
        <f t="shared" si="115"/>
        <v>0.98590111364167177</v>
      </c>
      <c r="O296">
        <f t="shared" si="108"/>
        <v>0.33870538843151782</v>
      </c>
      <c r="P296">
        <f t="shared" si="116"/>
        <v>5641.9798454915963</v>
      </c>
      <c r="Q296">
        <f t="shared" si="117"/>
        <v>279.64981155424903</v>
      </c>
      <c r="R296" s="7">
        <f t="shared" si="123"/>
        <v>337624.44667433889</v>
      </c>
      <c r="S296" s="7">
        <f t="shared" si="118"/>
        <v>1997.837786020659</v>
      </c>
      <c r="T296">
        <f t="shared" si="124"/>
        <v>4862.0309292026213</v>
      </c>
      <c r="U296">
        <f t="shared" si="129"/>
        <v>4697.9852008654598</v>
      </c>
      <c r="V296" s="45">
        <f t="shared" si="109"/>
        <v>1080.9417571789104</v>
      </c>
      <c r="W296">
        <f t="shared" si="119"/>
        <v>6859.8687152232806</v>
      </c>
      <c r="X296">
        <f t="shared" si="127"/>
        <v>4317.1735995435392</v>
      </c>
      <c r="Y296" s="8">
        <f t="shared" si="110"/>
        <v>1395402.8766811523</v>
      </c>
    </row>
    <row r="297" spans="1:25" x14ac:dyDescent="0.25">
      <c r="A297" s="1">
        <v>288</v>
      </c>
      <c r="B297" s="81">
        <f t="shared" si="111"/>
        <v>3.8826533994650636E-2</v>
      </c>
      <c r="C297" s="12">
        <f t="shared" si="120"/>
        <v>333831.86805209878</v>
      </c>
      <c r="D297" s="7">
        <f t="shared" si="121"/>
        <v>3792.5786222401116</v>
      </c>
      <c r="E297" s="9">
        <f t="shared" si="128"/>
        <v>2110.1527917146182</v>
      </c>
      <c r="F297" s="9">
        <f t="shared" si="122"/>
        <v>7002.5714142247516</v>
      </c>
      <c r="G297" s="52">
        <f t="shared" si="125"/>
        <v>3.2945925944325278E-3</v>
      </c>
      <c r="H297" s="7">
        <f t="shared" si="126"/>
        <v>5902.7314139547298</v>
      </c>
      <c r="I297" s="11">
        <f t="shared" si="112"/>
        <v>1099.8400002700214</v>
      </c>
      <c r="J297" s="7">
        <f t="shared" si="130"/>
        <v>4892.418622510133</v>
      </c>
      <c r="K297" s="80">
        <f t="shared" si="113"/>
        <v>3.8826533994650636E-2</v>
      </c>
      <c r="L297" s="9">
        <f t="shared" si="114"/>
        <v>2110.1527917146182</v>
      </c>
      <c r="M297">
        <f t="shared" si="107"/>
        <v>5902.7314139547298</v>
      </c>
      <c r="N297">
        <f t="shared" si="115"/>
        <v>0.98561132906096538</v>
      </c>
      <c r="O297">
        <f t="shared" si="108"/>
        <v>0.3338318680520988</v>
      </c>
      <c r="P297">
        <f t="shared" si="116"/>
        <v>5627.2328095775001</v>
      </c>
      <c r="Q297">
        <f t="shared" si="117"/>
        <v>275.49860437722964</v>
      </c>
      <c r="R297" s="7">
        <f t="shared" si="123"/>
        <v>332732.02805182873</v>
      </c>
      <c r="S297" s="7">
        <f t="shared" si="118"/>
        <v>1969.4759389336436</v>
      </c>
      <c r="T297">
        <f t="shared" si="124"/>
        <v>4892.4186225101585</v>
      </c>
      <c r="U297">
        <f t="shared" si="129"/>
        <v>4662.2145609037088</v>
      </c>
      <c r="V297" s="45">
        <f t="shared" si="109"/>
        <v>1099.8400002700469</v>
      </c>
      <c r="W297">
        <f t="shared" si="119"/>
        <v>6861.8945614438016</v>
      </c>
      <c r="X297">
        <f t="shared" si="127"/>
        <v>4311.4812976471785</v>
      </c>
      <c r="Y297" s="8">
        <f t="shared" si="110"/>
        <v>1409016.5632829256</v>
      </c>
    </row>
    <row r="298" spans="1:25" x14ac:dyDescent="0.25">
      <c r="A298" s="1">
        <v>289</v>
      </c>
      <c r="B298" s="81">
        <f t="shared" si="111"/>
        <v>4.0078329881604202E-2</v>
      </c>
      <c r="C298" s="12">
        <f t="shared" si="120"/>
        <v>328928.3189084013</v>
      </c>
      <c r="D298" s="7">
        <f t="shared" si="121"/>
        <v>3803.7091434274612</v>
      </c>
      <c r="E298" s="9">
        <f t="shared" si="128"/>
        <v>2079.5751753239297</v>
      </c>
      <c r="F298" s="9">
        <f t="shared" si="122"/>
        <v>7002.5714142247516</v>
      </c>
      <c r="G298" s="52">
        <f t="shared" si="125"/>
        <v>3.4028298298786949E-3</v>
      </c>
      <c r="H298" s="7">
        <f t="shared" si="126"/>
        <v>5883.2843187513909</v>
      </c>
      <c r="I298" s="11">
        <f t="shared" si="112"/>
        <v>1119.2870954733603</v>
      </c>
      <c r="J298" s="7">
        <f t="shared" si="130"/>
        <v>4922.9962389008215</v>
      </c>
      <c r="K298" s="80">
        <f t="shared" si="113"/>
        <v>4.0078329881604202E-2</v>
      </c>
      <c r="L298" s="9">
        <f t="shared" si="114"/>
        <v>2079.5751753239297</v>
      </c>
      <c r="M298">
        <f t="shared" si="107"/>
        <v>5883.2843187513909</v>
      </c>
      <c r="N298">
        <f t="shared" si="115"/>
        <v>0.98531132101824315</v>
      </c>
      <c r="O298">
        <f t="shared" si="108"/>
        <v>0.3289283189084013</v>
      </c>
      <c r="P298">
        <f t="shared" si="116"/>
        <v>5611.9650953763294</v>
      </c>
      <c r="Q298">
        <f t="shared" si="117"/>
        <v>271.31922337506148</v>
      </c>
      <c r="R298" s="7">
        <f t="shared" si="123"/>
        <v>327809.03181292792</v>
      </c>
      <c r="S298" s="7">
        <f t="shared" si="118"/>
        <v>1940.9368303023343</v>
      </c>
      <c r="T298">
        <f t="shared" si="124"/>
        <v>4922.9962389008142</v>
      </c>
      <c r="U298">
        <f t="shared" si="129"/>
        <v>4625.358878256442</v>
      </c>
      <c r="V298" s="45">
        <f t="shared" si="109"/>
        <v>1119.287095473353</v>
      </c>
      <c r="W298">
        <f t="shared" si="119"/>
        <v>6863.933069203149</v>
      </c>
      <c r="X298">
        <f t="shared" si="127"/>
        <v>4305.8040685859733</v>
      </c>
      <c r="Y298" s="8">
        <f t="shared" si="110"/>
        <v>1422745.9130423353</v>
      </c>
    </row>
    <row r="299" spans="1:25" x14ac:dyDescent="0.25">
      <c r="A299" s="1">
        <v>290</v>
      </c>
      <c r="B299" s="81">
        <f t="shared" si="111"/>
        <v>4.1390637421084397E-2</v>
      </c>
      <c r="C299" s="12">
        <f t="shared" si="120"/>
        <v>323994.57375838485</v>
      </c>
      <c r="D299" s="7">
        <f t="shared" si="121"/>
        <v>3814.4580545430886</v>
      </c>
      <c r="E299" s="9">
        <f t="shared" si="128"/>
        <v>2048.8064488307996</v>
      </c>
      <c r="F299" s="9">
        <f t="shared" si="122"/>
        <v>7002.5714142247516</v>
      </c>
      <c r="G299" s="52">
        <f t="shared" si="125"/>
        <v>3.5164382465876966E-3</v>
      </c>
      <c r="H299" s="7">
        <f t="shared" si="126"/>
        <v>5863.2645033738881</v>
      </c>
      <c r="I299" s="11">
        <f t="shared" si="112"/>
        <v>1139.306910850863</v>
      </c>
      <c r="J299" s="7">
        <f t="shared" si="130"/>
        <v>4953.7649653939516</v>
      </c>
      <c r="K299" s="80">
        <f t="shared" si="113"/>
        <v>4.1390637421084397E-2</v>
      </c>
      <c r="L299" s="9">
        <f t="shared" si="114"/>
        <v>2048.8064488307996</v>
      </c>
      <c r="M299">
        <f t="shared" si="107"/>
        <v>5863.2645033738881</v>
      </c>
      <c r="N299">
        <f t="shared" si="115"/>
        <v>0.98500054611779908</v>
      </c>
      <c r="O299">
        <f t="shared" si="108"/>
        <v>0.32399457375838486</v>
      </c>
      <c r="P299">
        <f t="shared" si="116"/>
        <v>5596.1531152969292</v>
      </c>
      <c r="Q299">
        <f t="shared" si="117"/>
        <v>267.11138807695897</v>
      </c>
      <c r="R299" s="7">
        <f t="shared" si="123"/>
        <v>322855.26684753399</v>
      </c>
      <c r="S299" s="7">
        <f t="shared" si="118"/>
        <v>1912.2193522420796</v>
      </c>
      <c r="T299">
        <f t="shared" si="124"/>
        <v>4953.7649653939297</v>
      </c>
      <c r="U299">
        <f t="shared" si="129"/>
        <v>4587.3704959343268</v>
      </c>
      <c r="V299" s="45">
        <f t="shared" si="109"/>
        <v>1139.3069108508412</v>
      </c>
      <c r="W299">
        <f t="shared" si="119"/>
        <v>6865.9843176360091</v>
      </c>
      <c r="X299">
        <f t="shared" si="127"/>
        <v>4300.1419152879862</v>
      </c>
      <c r="Y299" s="8">
        <f t="shared" si="110"/>
        <v>1436591.8399642396</v>
      </c>
    </row>
    <row r="300" spans="1:25" x14ac:dyDescent="0.25">
      <c r="A300" s="1">
        <v>291</v>
      </c>
      <c r="B300" s="81">
        <f t="shared" si="111"/>
        <v>4.2767405055633478E-2</v>
      </c>
      <c r="C300" s="12">
        <f t="shared" si="120"/>
        <v>319030.46556950669</v>
      </c>
      <c r="D300" s="7">
        <f t="shared" si="121"/>
        <v>3824.8012780272802</v>
      </c>
      <c r="E300" s="9">
        <f t="shared" si="128"/>
        <v>2017.8454177970873</v>
      </c>
      <c r="F300" s="9">
        <f t="shared" si="122"/>
        <v>7002.5714142247516</v>
      </c>
      <c r="G300" s="52">
        <f t="shared" si="125"/>
        <v>3.6357804146691227E-3</v>
      </c>
      <c r="H300" s="7">
        <f t="shared" si="126"/>
        <v>5842.6466958243673</v>
      </c>
      <c r="I300" s="11">
        <f t="shared" si="112"/>
        <v>1159.9247184003843</v>
      </c>
      <c r="J300" s="7">
        <f t="shared" si="130"/>
        <v>4984.7259964276645</v>
      </c>
      <c r="K300" s="80">
        <f t="shared" si="113"/>
        <v>4.2767405055633478E-2</v>
      </c>
      <c r="L300" s="9">
        <f t="shared" si="114"/>
        <v>2017.8454177970873</v>
      </c>
      <c r="M300">
        <f t="shared" si="107"/>
        <v>5842.6466958243673</v>
      </c>
      <c r="N300">
        <f t="shared" si="115"/>
        <v>0.98467842182881715</v>
      </c>
      <c r="O300">
        <f t="shared" si="108"/>
        <v>0.3190304655695067</v>
      </c>
      <c r="P300">
        <f t="shared" si="116"/>
        <v>5579.7718858851986</v>
      </c>
      <c r="Q300">
        <f t="shared" si="117"/>
        <v>262.8748099391687</v>
      </c>
      <c r="R300" s="7">
        <f t="shared" si="123"/>
        <v>317870.54085110634</v>
      </c>
      <c r="S300" s="7">
        <f t="shared" si="118"/>
        <v>1883.3223899439483</v>
      </c>
      <c r="T300">
        <f t="shared" si="124"/>
        <v>4984.7259964276454</v>
      </c>
      <c r="U300">
        <f t="shared" si="129"/>
        <v>4548.1989495708631</v>
      </c>
      <c r="V300" s="45">
        <f t="shared" si="109"/>
        <v>1159.9247184003652</v>
      </c>
      <c r="W300">
        <f t="shared" si="119"/>
        <v>6868.0483863715936</v>
      </c>
      <c r="X300">
        <f t="shared" si="127"/>
        <v>4294.4948408025657</v>
      </c>
      <c r="Y300" s="8">
        <f t="shared" si="110"/>
        <v>1450555.2649604448</v>
      </c>
    </row>
    <row r="301" spans="1:25" x14ac:dyDescent="0.25">
      <c r="A301" s="1">
        <v>292</v>
      </c>
      <c r="B301" s="81">
        <f t="shared" si="111"/>
        <v>4.4212907259740364E-2</v>
      </c>
      <c r="C301" s="12">
        <f t="shared" si="120"/>
        <v>314035.82761602791</v>
      </c>
      <c r="D301" s="7">
        <f t="shared" si="121"/>
        <v>3834.7132350784441</v>
      </c>
      <c r="E301" s="9">
        <f t="shared" si="128"/>
        <v>1986.6908803194146</v>
      </c>
      <c r="F301" s="9">
        <f t="shared" si="122"/>
        <v>7002.5714142247516</v>
      </c>
      <c r="G301" s="52">
        <f t="shared" si="125"/>
        <v>3.7612501343990213E-3</v>
      </c>
      <c r="H301" s="7">
        <f t="shared" si="126"/>
        <v>5821.4041153978587</v>
      </c>
      <c r="I301" s="11">
        <f t="shared" si="112"/>
        <v>1181.1672988268929</v>
      </c>
      <c r="J301" s="7">
        <f t="shared" si="130"/>
        <v>5015.880533905337</v>
      </c>
      <c r="K301" s="80">
        <f t="shared" si="113"/>
        <v>4.4212907259740364E-2</v>
      </c>
      <c r="L301" s="9">
        <f t="shared" si="114"/>
        <v>1986.6908803194146</v>
      </c>
      <c r="M301">
        <f t="shared" si="107"/>
        <v>5821.4041153978587</v>
      </c>
      <c r="N301">
        <f t="shared" si="115"/>
        <v>0.98434432290169283</v>
      </c>
      <c r="O301">
        <f t="shared" si="108"/>
        <v>0.31403582761602788</v>
      </c>
      <c r="P301">
        <f t="shared" si="116"/>
        <v>5562.7949235799388</v>
      </c>
      <c r="Q301">
        <f t="shared" si="117"/>
        <v>258.60919181791996</v>
      </c>
      <c r="R301" s="7">
        <f t="shared" si="123"/>
        <v>312854.66031720099</v>
      </c>
      <c r="S301" s="7">
        <f t="shared" si="118"/>
        <v>1854.2448216314538</v>
      </c>
      <c r="T301">
        <f t="shared" si="124"/>
        <v>5015.8805339053506</v>
      </c>
      <c r="U301">
        <f t="shared" si="129"/>
        <v>4507.7907578829909</v>
      </c>
      <c r="V301" s="45">
        <f t="shared" si="109"/>
        <v>1181.1672988269065</v>
      </c>
      <c r="W301">
        <f t="shared" si="119"/>
        <v>6870.1253555368039</v>
      </c>
      <c r="X301">
        <f t="shared" si="127"/>
        <v>4288.8628483007888</v>
      </c>
      <c r="Y301" s="8">
        <f t="shared" si="110"/>
        <v>1464637.1159003624</v>
      </c>
    </row>
    <row r="302" spans="1:25" x14ac:dyDescent="0.25">
      <c r="A302" s="1">
        <v>293</v>
      </c>
      <c r="B302" s="81">
        <f t="shared" si="111"/>
        <v>4.5731777233102955E-2</v>
      </c>
      <c r="C302" s="12">
        <f t="shared" si="120"/>
        <v>309010.49358579708</v>
      </c>
      <c r="D302" s="7">
        <f t="shared" si="121"/>
        <v>3844.1667314039241</v>
      </c>
      <c r="E302" s="9">
        <f t="shared" si="128"/>
        <v>1955.3416269825063</v>
      </c>
      <c r="F302" s="9">
        <f t="shared" si="122"/>
        <v>7002.5714142247516</v>
      </c>
      <c r="G302" s="52">
        <f t="shared" si="125"/>
        <v>3.8932757327358827E-3</v>
      </c>
      <c r="H302" s="7">
        <f t="shared" si="126"/>
        <v>5799.5083583864307</v>
      </c>
      <c r="I302" s="11">
        <f t="shared" si="112"/>
        <v>1203.0630558383209</v>
      </c>
      <c r="J302" s="7">
        <f t="shared" si="130"/>
        <v>5047.229787242245</v>
      </c>
      <c r="K302" s="80">
        <f t="shared" si="113"/>
        <v>4.5731777233102955E-2</v>
      </c>
      <c r="L302" s="9">
        <f t="shared" si="114"/>
        <v>1955.3416269825063</v>
      </c>
      <c r="M302">
        <f t="shared" si="107"/>
        <v>5799.5083583864307</v>
      </c>
      <c r="N302">
        <f t="shared" si="115"/>
        <v>0.98399757738351024</v>
      </c>
      <c r="O302">
        <f t="shared" si="108"/>
        <v>0.30901049358579707</v>
      </c>
      <c r="P302">
        <f t="shared" si="116"/>
        <v>5545.1941309907415</v>
      </c>
      <c r="Q302">
        <f t="shared" si="117"/>
        <v>254.31422739568916</v>
      </c>
      <c r="R302" s="7">
        <f t="shared" si="123"/>
        <v>307807.43052995874</v>
      </c>
      <c r="S302" s="7">
        <f t="shared" si="118"/>
        <v>1824.9855185170059</v>
      </c>
      <c r="T302">
        <f t="shared" si="124"/>
        <v>5047.2297872422496</v>
      </c>
      <c r="U302">
        <f t="shared" si="129"/>
        <v>4466.0891940826041</v>
      </c>
      <c r="V302" s="45">
        <f t="shared" si="109"/>
        <v>1203.0630558383255</v>
      </c>
      <c r="W302">
        <f t="shared" si="119"/>
        <v>6872.215305759255</v>
      </c>
      <c r="X302">
        <f t="shared" si="127"/>
        <v>4283.2459410757838</v>
      </c>
      <c r="Y302" s="8">
        <f t="shared" si="110"/>
        <v>1478838.327661979</v>
      </c>
    </row>
    <row r="303" spans="1:25" x14ac:dyDescent="0.25">
      <c r="A303" s="1">
        <v>294</v>
      </c>
      <c r="B303" s="81">
        <f t="shared" si="111"/>
        <v>4.7329043462646547E-2</v>
      </c>
      <c r="C303" s="12">
        <f t="shared" si="120"/>
        <v>303954.29769753804</v>
      </c>
      <c r="D303" s="7">
        <f t="shared" si="121"/>
        <v>3853.1328324206843</v>
      </c>
      <c r="E303" s="9">
        <f t="shared" si="128"/>
        <v>1923.7964408122423</v>
      </c>
      <c r="F303" s="9">
        <f t="shared" si="122"/>
        <v>7002.5714142247516</v>
      </c>
      <c r="G303" s="52">
        <f t="shared" si="125"/>
        <v>4.0323237745809055E-3</v>
      </c>
      <c r="H303" s="7">
        <f t="shared" si="126"/>
        <v>5776.9292732329268</v>
      </c>
      <c r="I303" s="11">
        <f t="shared" si="112"/>
        <v>1225.6421409918248</v>
      </c>
      <c r="J303" s="7">
        <f t="shared" si="130"/>
        <v>5078.7749734125091</v>
      </c>
      <c r="K303" s="80">
        <f t="shared" si="113"/>
        <v>4.7329043462646547E-2</v>
      </c>
      <c r="L303" s="9">
        <f t="shared" si="114"/>
        <v>1923.7964408122423</v>
      </c>
      <c r="M303">
        <f t="shared" si="107"/>
        <v>5776.9292732329268</v>
      </c>
      <c r="N303">
        <f t="shared" si="115"/>
        <v>0.98363746217940273</v>
      </c>
      <c r="O303">
        <f t="shared" si="108"/>
        <v>0.30395429769753807</v>
      </c>
      <c r="P303">
        <f t="shared" si="116"/>
        <v>5526.9396726770847</v>
      </c>
      <c r="Q303">
        <f t="shared" si="117"/>
        <v>249.98960055584212</v>
      </c>
      <c r="R303" s="7">
        <f t="shared" si="123"/>
        <v>302728.65555654623</v>
      </c>
      <c r="S303" s="7">
        <f t="shared" si="118"/>
        <v>1795.5433447580926</v>
      </c>
      <c r="T303">
        <f t="shared" si="124"/>
        <v>5078.77497341251</v>
      </c>
      <c r="U303">
        <f t="shared" si="129"/>
        <v>4423.0340361869512</v>
      </c>
      <c r="V303" s="45">
        <f t="shared" si="109"/>
        <v>1225.6421409918257</v>
      </c>
      <c r="W303">
        <f t="shared" si="119"/>
        <v>6874.3183181706027</v>
      </c>
      <c r="X303">
        <f t="shared" si="127"/>
        <v>4277.64412254326</v>
      </c>
      <c r="Y303" s="8">
        <f t="shared" si="110"/>
        <v>1493159.8421832779</v>
      </c>
    </row>
    <row r="304" spans="1:25" x14ac:dyDescent="0.25">
      <c r="A304" s="1">
        <v>295</v>
      </c>
      <c r="B304" s="81">
        <f t="shared" si="111"/>
        <v>4.9010170682218468E-2</v>
      </c>
      <c r="C304" s="12">
        <f t="shared" si="120"/>
        <v>298867.07482979423</v>
      </c>
      <c r="D304" s="7">
        <f t="shared" si="121"/>
        <v>3861.580726751984</v>
      </c>
      <c r="E304" s="9">
        <f t="shared" si="128"/>
        <v>1892.0540972284141</v>
      </c>
      <c r="F304" s="9">
        <f t="shared" si="122"/>
        <v>7002.5714142247516</v>
      </c>
      <c r="G304" s="52">
        <f t="shared" si="125"/>
        <v>4.1789032497327678E-3</v>
      </c>
      <c r="H304" s="7">
        <f t="shared" si="126"/>
        <v>5753.6348239803983</v>
      </c>
      <c r="I304" s="11">
        <f t="shared" si="112"/>
        <v>1248.9365902443533</v>
      </c>
      <c r="J304" s="7">
        <f t="shared" si="130"/>
        <v>5110.5173169963373</v>
      </c>
      <c r="K304" s="80">
        <f t="shared" si="113"/>
        <v>4.9010170682218468E-2</v>
      </c>
      <c r="L304" s="9">
        <f t="shared" si="114"/>
        <v>1892.0540972284141</v>
      </c>
      <c r="M304">
        <f t="shared" si="107"/>
        <v>5753.6348239803983</v>
      </c>
      <c r="N304">
        <f t="shared" si="115"/>
        <v>0.9832631980982679</v>
      </c>
      <c r="O304">
        <f t="shared" si="108"/>
        <v>0.29886707482979424</v>
      </c>
      <c r="P304">
        <f t="shared" si="116"/>
        <v>5507.9998392803154</v>
      </c>
      <c r="Q304">
        <f t="shared" si="117"/>
        <v>245.6349847000829</v>
      </c>
      <c r="R304" s="7">
        <f t="shared" si="123"/>
        <v>297618.13823954988</v>
      </c>
      <c r="S304" s="7">
        <f t="shared" si="118"/>
        <v>1765.9171574131865</v>
      </c>
      <c r="T304">
        <f t="shared" si="124"/>
        <v>5110.5173169963527</v>
      </c>
      <c r="U304">
        <f t="shared" si="129"/>
        <v>4378.5612939208022</v>
      </c>
      <c r="V304" s="45">
        <f t="shared" si="109"/>
        <v>1248.9365902443687</v>
      </c>
      <c r="W304">
        <f t="shared" si="119"/>
        <v>6876.4344744095397</v>
      </c>
      <c r="X304">
        <f t="shared" si="127"/>
        <v>4272.057396241792</v>
      </c>
      <c r="Y304" s="8">
        <f t="shared" si="110"/>
        <v>1507602.6085139241</v>
      </c>
    </row>
    <row r="305" spans="1:25" x14ac:dyDescent="0.25">
      <c r="A305" s="1">
        <v>296</v>
      </c>
      <c r="B305" s="81">
        <f t="shared" si="111"/>
        <v>5.0781105840913332E-2</v>
      </c>
      <c r="C305" s="12">
        <f t="shared" si="120"/>
        <v>293748.6606628304</v>
      </c>
      <c r="D305" s="7">
        <f t="shared" si="121"/>
        <v>3869.4775767195079</v>
      </c>
      <c r="E305" s="9">
        <f t="shared" si="128"/>
        <v>1860.1133639971868</v>
      </c>
      <c r="F305" s="9">
        <f t="shared" si="122"/>
        <v>7002.5714142247516</v>
      </c>
      <c r="G305" s="52">
        <f t="shared" si="125"/>
        <v>4.3335703067909652E-3</v>
      </c>
      <c r="H305" s="7">
        <f t="shared" si="126"/>
        <v>5729.5909407166946</v>
      </c>
      <c r="I305" s="11">
        <f t="shared" si="112"/>
        <v>1272.980473508057</v>
      </c>
      <c r="J305" s="7">
        <f t="shared" si="130"/>
        <v>5142.4580502275649</v>
      </c>
      <c r="K305" s="80">
        <f t="shared" si="113"/>
        <v>5.0781105840913332E-2</v>
      </c>
      <c r="L305" s="9">
        <f t="shared" si="114"/>
        <v>1860.1133639971868</v>
      </c>
      <c r="M305">
        <f t="shared" si="107"/>
        <v>5729.5909407166946</v>
      </c>
      <c r="N305">
        <f t="shared" si="115"/>
        <v>0.98287394431160147</v>
      </c>
      <c r="O305">
        <f t="shared" si="108"/>
        <v>0.2937486606628304</v>
      </c>
      <c r="P305">
        <f t="shared" si="116"/>
        <v>5488.3408987142266</v>
      </c>
      <c r="Q305">
        <f t="shared" si="117"/>
        <v>241.25004200246804</v>
      </c>
      <c r="R305" s="7">
        <f t="shared" si="123"/>
        <v>292475.68018932233</v>
      </c>
      <c r="S305" s="7">
        <f t="shared" si="118"/>
        <v>1736.1058063973744</v>
      </c>
      <c r="T305">
        <f t="shared" si="124"/>
        <v>5142.4580502275494</v>
      </c>
      <c r="U305">
        <f t="shared" si="129"/>
        <v>4332.6029096088405</v>
      </c>
      <c r="V305" s="45">
        <f t="shared" si="109"/>
        <v>1272.9804735080415</v>
      </c>
      <c r="W305">
        <f t="shared" si="119"/>
        <v>6878.5638566249236</v>
      </c>
      <c r="X305">
        <f t="shared" si="127"/>
        <v>4266.4857658331985</v>
      </c>
      <c r="Y305" s="8">
        <f t="shared" si="110"/>
        <v>1522167.5828673546</v>
      </c>
    </row>
    <row r="306" spans="1:25" x14ac:dyDescent="0.25">
      <c r="A306" s="1">
        <v>297</v>
      </c>
      <c r="B306" s="81">
        <f t="shared" si="111"/>
        <v>5.2648329787490566E-2</v>
      </c>
      <c r="C306" s="12">
        <f t="shared" si="120"/>
        <v>288598.89183495962</v>
      </c>
      <c r="D306" s="7">
        <f t="shared" si="121"/>
        <v>3876.7883543626849</v>
      </c>
      <c r="E306" s="9">
        <f t="shared" si="128"/>
        <v>1827.9730011832644</v>
      </c>
      <c r="F306" s="9">
        <f t="shared" si="122"/>
        <v>7002.5714142247516</v>
      </c>
      <c r="G306" s="52">
        <f t="shared" si="125"/>
        <v>4.4969336175447894E-3</v>
      </c>
      <c r="H306" s="7">
        <f t="shared" si="126"/>
        <v>5704.7613555459493</v>
      </c>
      <c r="I306" s="11">
        <f t="shared" si="112"/>
        <v>1297.8100586788023</v>
      </c>
      <c r="J306" s="7">
        <f t="shared" si="130"/>
        <v>5174.5984130414872</v>
      </c>
      <c r="K306" s="80">
        <f t="shared" si="113"/>
        <v>5.2648329787490566E-2</v>
      </c>
      <c r="L306" s="9">
        <f t="shared" si="114"/>
        <v>1827.9730011832644</v>
      </c>
      <c r="M306">
        <f t="shared" si="107"/>
        <v>5704.7613555459493</v>
      </c>
      <c r="N306">
        <f t="shared" si="115"/>
        <v>0.98246879214274352</v>
      </c>
      <c r="O306">
        <f t="shared" si="108"/>
        <v>0.28859889183495963</v>
      </c>
      <c r="P306">
        <f t="shared" si="116"/>
        <v>5467.9269329530161</v>
      </c>
      <c r="Q306">
        <f t="shared" si="117"/>
        <v>236.83442259293315</v>
      </c>
      <c r="R306" s="7">
        <f t="shared" si="123"/>
        <v>287301.08177628083</v>
      </c>
      <c r="S306" s="7">
        <f t="shared" si="118"/>
        <v>1706.1081344377137</v>
      </c>
      <c r="T306">
        <f t="shared" si="124"/>
        <v>5174.5984130415018</v>
      </c>
      <c r="U306">
        <f t="shared" si="129"/>
        <v>4285.0864301215815</v>
      </c>
      <c r="V306" s="45">
        <f t="shared" si="109"/>
        <v>1297.8100586788169</v>
      </c>
      <c r="W306">
        <f t="shared" si="119"/>
        <v>6880.7065474792153</v>
      </c>
      <c r="X306">
        <f t="shared" si="127"/>
        <v>4260.9292351030927</v>
      </c>
      <c r="Y306" s="8">
        <f t="shared" si="110"/>
        <v>1536855.7286733261</v>
      </c>
    </row>
    <row r="307" spans="1:25" x14ac:dyDescent="0.25">
      <c r="A307" s="1">
        <v>298</v>
      </c>
      <c r="B307" s="81">
        <f t="shared" si="111"/>
        <v>5.4618915491733699E-2</v>
      </c>
      <c r="C307" s="12">
        <f t="shared" si="120"/>
        <v>283417.60611495643</v>
      </c>
      <c r="D307" s="7">
        <f t="shared" si="121"/>
        <v>3883.4756613243708</v>
      </c>
      <c r="E307" s="9">
        <f t="shared" si="128"/>
        <v>1795.631761101755</v>
      </c>
      <c r="F307" s="9">
        <f t="shared" si="122"/>
        <v>7002.5714142247516</v>
      </c>
      <c r="G307" s="52">
        <f t="shared" si="125"/>
        <v>4.669660470076155E-3</v>
      </c>
      <c r="H307" s="7">
        <f t="shared" si="126"/>
        <v>5679.1074224261256</v>
      </c>
      <c r="I307" s="11">
        <f t="shared" si="112"/>
        <v>1323.463991798626</v>
      </c>
      <c r="J307" s="7">
        <f t="shared" si="130"/>
        <v>5206.9396531229968</v>
      </c>
      <c r="K307" s="80">
        <f t="shared" si="113"/>
        <v>5.4618915491733699E-2</v>
      </c>
      <c r="L307" s="9">
        <f t="shared" si="114"/>
        <v>1795.631761101755</v>
      </c>
      <c r="M307">
        <f t="shared" si="107"/>
        <v>5679.1074224261256</v>
      </c>
      <c r="N307">
        <f t="shared" si="115"/>
        <v>0.98204675809023478</v>
      </c>
      <c r="O307">
        <f t="shared" si="108"/>
        <v>0.28341760611495642</v>
      </c>
      <c r="P307">
        <f t="shared" si="116"/>
        <v>5446.7196587637354</v>
      </c>
      <c r="Q307">
        <f t="shared" si="117"/>
        <v>232.38776366239017</v>
      </c>
      <c r="R307" s="7">
        <f t="shared" si="123"/>
        <v>282094.14212315786</v>
      </c>
      <c r="S307" s="7">
        <f t="shared" si="118"/>
        <v>1675.922977028305</v>
      </c>
      <c r="T307">
        <f t="shared" si="124"/>
        <v>5206.9396531229722</v>
      </c>
      <c r="U307">
        <f t="shared" si="129"/>
        <v>4235.9346465540748</v>
      </c>
      <c r="V307" s="45">
        <f t="shared" si="109"/>
        <v>1323.4639917986015</v>
      </c>
      <c r="W307">
        <f t="shared" si="119"/>
        <v>6882.8626301512777</v>
      </c>
      <c r="X307">
        <f t="shared" si="127"/>
        <v>4255.3878079610249</v>
      </c>
      <c r="Y307" s="8">
        <f t="shared" si="110"/>
        <v>1551668.0166306458</v>
      </c>
    </row>
    <row r="308" spans="1:25" x14ac:dyDescent="0.25">
      <c r="A308" s="1">
        <v>299</v>
      </c>
      <c r="B308" s="81">
        <f t="shared" si="111"/>
        <v>5.6700593757512907E-2</v>
      </c>
      <c r="C308" s="12">
        <f t="shared" si="120"/>
        <v>278204.64259243727</v>
      </c>
      <c r="D308" s="7">
        <f t="shared" si="121"/>
        <v>3889.4995307205709</v>
      </c>
      <c r="E308" s="9">
        <f t="shared" si="128"/>
        <v>1763.0883882697365</v>
      </c>
      <c r="F308" s="9">
        <f t="shared" si="122"/>
        <v>7002.5714142247516</v>
      </c>
      <c r="G308" s="52">
        <f t="shared" si="125"/>
        <v>4.8524837064352518E-3</v>
      </c>
      <c r="H308" s="7">
        <f t="shared" si="126"/>
        <v>5652.5879189903071</v>
      </c>
      <c r="I308" s="11">
        <f t="shared" si="112"/>
        <v>1349.9834952344445</v>
      </c>
      <c r="J308" s="7">
        <f t="shared" si="130"/>
        <v>5239.4830259550154</v>
      </c>
      <c r="K308" s="80">
        <f t="shared" si="113"/>
        <v>5.6700593757512907E-2</v>
      </c>
      <c r="L308" s="9">
        <f t="shared" si="114"/>
        <v>1763.0883882697365</v>
      </c>
      <c r="M308">
        <f t="shared" si="107"/>
        <v>5652.5879189903071</v>
      </c>
      <c r="N308">
        <f t="shared" si="115"/>
        <v>0.98160677597282109</v>
      </c>
      <c r="O308">
        <f t="shared" si="108"/>
        <v>0.27820464259243727</v>
      </c>
      <c r="P308">
        <f t="shared" si="116"/>
        <v>5424.6782305099186</v>
      </c>
      <c r="Q308">
        <f t="shared" si="117"/>
        <v>227.90968848038847</v>
      </c>
      <c r="R308" s="7">
        <f t="shared" si="123"/>
        <v>276854.65909720282</v>
      </c>
      <c r="S308" s="7">
        <f t="shared" si="118"/>
        <v>1645.5491623850876</v>
      </c>
      <c r="T308">
        <f t="shared" si="124"/>
        <v>5239.4830259550363</v>
      </c>
      <c r="U308">
        <f t="shared" si="129"/>
        <v>4185.065197871193</v>
      </c>
      <c r="V308" s="45">
        <f t="shared" si="109"/>
        <v>1349.9834952344654</v>
      </c>
      <c r="W308">
        <f t="shared" si="119"/>
        <v>6885.0321883401239</v>
      </c>
      <c r="X308">
        <f t="shared" si="127"/>
        <v>4249.8614884412136</v>
      </c>
      <c r="Y308" s="8">
        <f t="shared" si="110"/>
        <v>1566605.4247605558</v>
      </c>
    </row>
    <row r="309" spans="1:25" x14ac:dyDescent="0.25">
      <c r="A309" s="1">
        <v>300</v>
      </c>
      <c r="B309" s="81">
        <f t="shared" si="111"/>
        <v>5.8901827540506657E-2</v>
      </c>
      <c r="C309" s="12">
        <f t="shared" si="120"/>
        <v>272959.84188834613</v>
      </c>
      <c r="D309" s="7">
        <f t="shared" si="121"/>
        <v>3894.817208856698</v>
      </c>
      <c r="E309" s="9">
        <f t="shared" si="128"/>
        <v>1730.3416193575176</v>
      </c>
      <c r="F309" s="9">
        <f t="shared" si="122"/>
        <v>7002.5714142247516</v>
      </c>
      <c r="G309" s="52">
        <f t="shared" si="125"/>
        <v>5.0462096419808334E-3</v>
      </c>
      <c r="H309" s="7">
        <f t="shared" si="126"/>
        <v>5625.1588282142156</v>
      </c>
      <c r="I309" s="11">
        <f t="shared" si="112"/>
        <v>1377.412586010536</v>
      </c>
      <c r="J309" s="7">
        <f t="shared" si="130"/>
        <v>5272.229794867234</v>
      </c>
      <c r="K309" s="80">
        <f t="shared" si="113"/>
        <v>5.8901827540506657E-2</v>
      </c>
      <c r="L309" s="9">
        <f t="shared" si="114"/>
        <v>1730.3416193575176</v>
      </c>
      <c r="M309">
        <f t="shared" si="107"/>
        <v>5625.1588282142156</v>
      </c>
      <c r="N309">
        <f t="shared" si="115"/>
        <v>0.98114768806437691</v>
      </c>
      <c r="O309">
        <f t="shared" si="108"/>
        <v>0.2729598418883461</v>
      </c>
      <c r="P309">
        <f t="shared" si="116"/>
        <v>5401.7590228990666</v>
      </c>
      <c r="Q309">
        <f t="shared" si="117"/>
        <v>223.39980531514902</v>
      </c>
      <c r="R309" s="7">
        <f t="shared" si="123"/>
        <v>271582.4293023356</v>
      </c>
      <c r="S309" s="7">
        <f t="shared" si="118"/>
        <v>1614.9855114003499</v>
      </c>
      <c r="T309">
        <f t="shared" si="124"/>
        <v>5272.2297948672203</v>
      </c>
      <c r="U309">
        <f t="shared" si="129"/>
        <v>4132.3901342465251</v>
      </c>
      <c r="V309" s="45">
        <f t="shared" si="109"/>
        <v>1377.4125860105223</v>
      </c>
      <c r="W309">
        <f t="shared" si="119"/>
        <v>6887.2153062675698</v>
      </c>
      <c r="X309">
        <f t="shared" si="127"/>
        <v>4244.3502807025716</v>
      </c>
      <c r="Y309" s="8">
        <f t="shared" si="110"/>
        <v>1581668.9384601661</v>
      </c>
    </row>
    <row r="310" spans="1:25" x14ac:dyDescent="0.25">
      <c r="A310" s="1">
        <v>301</v>
      </c>
      <c r="B310" s="81">
        <f t="shared" si="111"/>
        <v>6.1231896171172306E-2</v>
      </c>
      <c r="C310" s="12">
        <f t="shared" si="120"/>
        <v>267683.04638797761</v>
      </c>
      <c r="D310" s="7">
        <f t="shared" si="121"/>
        <v>3899.3829143580133</v>
      </c>
      <c r="E310" s="9">
        <f t="shared" si="128"/>
        <v>1697.3901831395976</v>
      </c>
      <c r="F310" s="9">
        <f t="shared" si="122"/>
        <v>7002.5714142247516</v>
      </c>
      <c r="G310" s="52">
        <f t="shared" si="125"/>
        <v>5.2517271291420819E-3</v>
      </c>
      <c r="H310" s="7">
        <f t="shared" si="126"/>
        <v>5596.7730974976112</v>
      </c>
      <c r="I310" s="11">
        <f t="shared" si="112"/>
        <v>1405.7983167271404</v>
      </c>
      <c r="J310" s="7">
        <f t="shared" si="130"/>
        <v>5305.1812310851537</v>
      </c>
      <c r="K310" s="80">
        <f t="shared" si="113"/>
        <v>6.1231896171172306E-2</v>
      </c>
      <c r="L310" s="9">
        <f t="shared" si="114"/>
        <v>1697.3901831395976</v>
      </c>
      <c r="M310">
        <f t="shared" si="107"/>
        <v>5596.7730974976112</v>
      </c>
      <c r="N310">
        <f t="shared" si="115"/>
        <v>0.98066823506394396</v>
      </c>
      <c r="O310">
        <f t="shared" si="108"/>
        <v>0.26768304638797763</v>
      </c>
      <c r="P310">
        <f t="shared" si="116"/>
        <v>5377.915391253222</v>
      </c>
      <c r="Q310">
        <f t="shared" si="117"/>
        <v>218.85770624438919</v>
      </c>
      <c r="R310" s="7">
        <f t="shared" si="123"/>
        <v>266277.24807125045</v>
      </c>
      <c r="S310" s="7">
        <f t="shared" si="118"/>
        <v>1584.2308375969578</v>
      </c>
      <c r="T310">
        <f t="shared" si="124"/>
        <v>5305.1812310851528</v>
      </c>
      <c r="U310">
        <f t="shared" si="129"/>
        <v>4077.8154352278316</v>
      </c>
      <c r="V310" s="45">
        <f t="shared" si="109"/>
        <v>1405.7983167271395</v>
      </c>
      <c r="W310">
        <f t="shared" si="119"/>
        <v>6889.4120686821107</v>
      </c>
      <c r="X310">
        <f t="shared" si="127"/>
        <v>4238.8541890294946</v>
      </c>
      <c r="Y310" s="8">
        <f t="shared" si="110"/>
        <v>1596859.5505566311</v>
      </c>
    </row>
    <row r="311" spans="1:25" x14ac:dyDescent="0.25">
      <c r="A311" s="1">
        <v>302</v>
      </c>
      <c r="B311" s="81">
        <f t="shared" si="111"/>
        <v>6.370099100648674E-2</v>
      </c>
      <c r="C311" s="12">
        <f t="shared" si="120"/>
        <v>262374.10049930995</v>
      </c>
      <c r="D311" s="7">
        <f t="shared" si="121"/>
        <v>3903.1475719405171</v>
      </c>
      <c r="E311" s="9">
        <f t="shared" si="128"/>
        <v>1664.2328004453154</v>
      </c>
      <c r="F311" s="9">
        <f t="shared" si="122"/>
        <v>7002.5714142247516</v>
      </c>
      <c r="G311" s="52">
        <f t="shared" si="125"/>
        <v>5.4700179595001354E-3</v>
      </c>
      <c r="H311" s="7">
        <f t="shared" si="126"/>
        <v>5567.3803723858327</v>
      </c>
      <c r="I311" s="11">
        <f t="shared" si="112"/>
        <v>1435.1910418389189</v>
      </c>
      <c r="J311" s="7">
        <f t="shared" si="130"/>
        <v>5338.3386137794359</v>
      </c>
      <c r="K311" s="80">
        <f t="shared" si="113"/>
        <v>6.370099100648674E-2</v>
      </c>
      <c r="L311" s="9">
        <f t="shared" si="114"/>
        <v>1664.2328004453154</v>
      </c>
      <c r="M311">
        <f t="shared" si="107"/>
        <v>5567.3803723858327</v>
      </c>
      <c r="N311">
        <f t="shared" si="115"/>
        <v>0.98016704471835348</v>
      </c>
      <c r="O311">
        <f t="shared" si="108"/>
        <v>0.26237410049930993</v>
      </c>
      <c r="P311">
        <f t="shared" si="116"/>
        <v>5353.0974065420623</v>
      </c>
      <c r="Q311">
        <f t="shared" si="117"/>
        <v>214.2829658437704</v>
      </c>
      <c r="R311" s="7">
        <f t="shared" si="123"/>
        <v>260938.90945747102</v>
      </c>
      <c r="S311" s="7">
        <f t="shared" si="118"/>
        <v>1553.2839470822944</v>
      </c>
      <c r="T311">
        <f t="shared" si="124"/>
        <v>5338.3386137794296</v>
      </c>
      <c r="U311">
        <f t="shared" si="129"/>
        <v>4021.2404771838992</v>
      </c>
      <c r="V311" s="45">
        <f t="shared" si="109"/>
        <v>1435.1910418389125</v>
      </c>
      <c r="W311">
        <f t="shared" si="119"/>
        <v>6891.6225608617242</v>
      </c>
      <c r="X311">
        <f t="shared" si="127"/>
        <v>4233.3732178319642</v>
      </c>
      <c r="Y311" s="8">
        <f t="shared" si="110"/>
        <v>1612178.2613613878</v>
      </c>
    </row>
    <row r="312" spans="1:25" x14ac:dyDescent="0.25">
      <c r="A312" s="1">
        <v>303</v>
      </c>
      <c r="B312" s="81">
        <f t="shared" si="111"/>
        <v>6.6320324299606992E-2</v>
      </c>
      <c r="C312" s="12">
        <f t="shared" si="120"/>
        <v>257032.85093981869</v>
      </c>
      <c r="D312" s="7">
        <f t="shared" si="121"/>
        <v>3906.05851765232</v>
      </c>
      <c r="E312" s="9">
        <f t="shared" si="128"/>
        <v>1630.8681841091939</v>
      </c>
      <c r="F312" s="9">
        <f t="shared" si="122"/>
        <v>7002.5714142247516</v>
      </c>
      <c r="G312" s="52">
        <f t="shared" si="125"/>
        <v>5.7021688360232277E-3</v>
      </c>
      <c r="H312" s="7">
        <f t="shared" si="126"/>
        <v>5536.9267017615139</v>
      </c>
      <c r="I312" s="11">
        <f t="shared" si="112"/>
        <v>1465.6447124632377</v>
      </c>
      <c r="J312" s="7">
        <f t="shared" si="130"/>
        <v>5371.7032301155577</v>
      </c>
      <c r="K312" s="80">
        <f t="shared" si="113"/>
        <v>6.6320324299606992E-2</v>
      </c>
      <c r="L312" s="9">
        <f t="shared" si="114"/>
        <v>1630.8681841091939</v>
      </c>
      <c r="M312">
        <f t="shared" si="107"/>
        <v>5536.9267017615139</v>
      </c>
      <c r="N312">
        <f t="shared" si="115"/>
        <v>0.97964261888148785</v>
      </c>
      <c r="O312">
        <f t="shared" si="108"/>
        <v>0.2570328509398187</v>
      </c>
      <c r="P312">
        <f t="shared" si="116"/>
        <v>5327.2515620235827</v>
      </c>
      <c r="Q312">
        <f t="shared" si="117"/>
        <v>209.6751397379312</v>
      </c>
      <c r="R312" s="7">
        <f t="shared" si="123"/>
        <v>255567.20622735546</v>
      </c>
      <c r="S312" s="7">
        <f t="shared" si="118"/>
        <v>1522.1436385019144</v>
      </c>
      <c r="T312">
        <f t="shared" si="124"/>
        <v>5371.7032301155559</v>
      </c>
      <c r="U312">
        <f t="shared" si="129"/>
        <v>3962.5574436909983</v>
      </c>
      <c r="V312" s="45">
        <f t="shared" si="109"/>
        <v>1465.6447124632359</v>
      </c>
      <c r="W312">
        <f t="shared" si="119"/>
        <v>6893.8468686174701</v>
      </c>
      <c r="X312">
        <f t="shared" si="127"/>
        <v>4227.9073716461444</v>
      </c>
      <c r="Y312" s="8">
        <f t="shared" si="110"/>
        <v>1627626.0787250134</v>
      </c>
    </row>
    <row r="313" spans="1:25" x14ac:dyDescent="0.25">
      <c r="A313" s="1">
        <v>304</v>
      </c>
      <c r="B313" s="81">
        <f t="shared" si="111"/>
        <v>6.9102253393874546E-2</v>
      </c>
      <c r="C313" s="12">
        <f t="shared" si="120"/>
        <v>251659.14705540106</v>
      </c>
      <c r="D313" s="7">
        <f t="shared" si="121"/>
        <v>3908.0591719544163</v>
      </c>
      <c r="E313" s="9">
        <f t="shared" si="128"/>
        <v>1597.2950389209716</v>
      </c>
      <c r="F313" s="9">
        <f t="shared" si="122"/>
        <v>7002.5714142247516</v>
      </c>
      <c r="G313" s="52">
        <f t="shared" si="125"/>
        <v>5.9493851936951898E-3</v>
      </c>
      <c r="H313" s="7">
        <f t="shared" si="126"/>
        <v>5505.3542108753882</v>
      </c>
      <c r="I313" s="11">
        <f t="shared" si="112"/>
        <v>1497.2172033493634</v>
      </c>
      <c r="J313" s="7">
        <f t="shared" si="130"/>
        <v>5405.2763753037798</v>
      </c>
      <c r="K313" s="80">
        <f t="shared" si="113"/>
        <v>6.9102253393874546E-2</v>
      </c>
      <c r="L313" s="9">
        <f t="shared" si="114"/>
        <v>1597.2950389209716</v>
      </c>
      <c r="M313">
        <f t="shared" si="107"/>
        <v>5505.3542108753882</v>
      </c>
      <c r="N313">
        <f t="shared" si="115"/>
        <v>0.97909331875373462</v>
      </c>
      <c r="O313">
        <f t="shared" si="108"/>
        <v>0.25165914705540104</v>
      </c>
      <c r="P313">
        <f t="shared" si="116"/>
        <v>5300.3204478784346</v>
      </c>
      <c r="Q313">
        <f t="shared" si="117"/>
        <v>205.03376299695356</v>
      </c>
      <c r="R313" s="7">
        <f t="shared" si="123"/>
        <v>250161.92985205169</v>
      </c>
      <c r="S313" s="7">
        <f t="shared" si="118"/>
        <v>1490.808702992907</v>
      </c>
      <c r="T313">
        <f t="shared" si="124"/>
        <v>5405.2763753037725</v>
      </c>
      <c r="U313">
        <f t="shared" si="129"/>
        <v>3901.6506715979672</v>
      </c>
      <c r="V313" s="45">
        <f t="shared" si="109"/>
        <v>1497.2172033493562</v>
      </c>
      <c r="W313">
        <f t="shared" si="119"/>
        <v>6896.0850782966791</v>
      </c>
      <c r="X313">
        <f t="shared" si="127"/>
        <v>4222.4566551346961</v>
      </c>
      <c r="Y313" s="8">
        <f t="shared" si="110"/>
        <v>1643204.0180923468</v>
      </c>
    </row>
    <row r="314" spans="1:25" x14ac:dyDescent="0.25">
      <c r="A314" s="1">
        <v>305</v>
      </c>
      <c r="B314" s="81">
        <f t="shared" si="111"/>
        <v>7.206042272769364E-2</v>
      </c>
      <c r="C314" s="12">
        <f t="shared" si="120"/>
        <v>246252.84117557984</v>
      </c>
      <c r="D314" s="7">
        <f t="shared" si="121"/>
        <v>3909.0886764718371</v>
      </c>
      <c r="E314" s="9">
        <f t="shared" si="128"/>
        <v>1563.5120615753231</v>
      </c>
      <c r="F314" s="9">
        <f t="shared" si="122"/>
        <v>7002.5714142247516</v>
      </c>
      <c r="G314" s="52">
        <f t="shared" si="125"/>
        <v>6.2130072037898344E-3</v>
      </c>
      <c r="H314" s="7">
        <f t="shared" si="126"/>
        <v>5472.6007380471601</v>
      </c>
      <c r="I314" s="11">
        <f t="shared" si="112"/>
        <v>1529.9706761775915</v>
      </c>
      <c r="J314" s="7">
        <f t="shared" si="130"/>
        <v>5439.0593526494285</v>
      </c>
      <c r="K314" s="80">
        <f t="shared" si="113"/>
        <v>7.206042272769364E-2</v>
      </c>
      <c r="L314" s="9">
        <f t="shared" si="114"/>
        <v>1563.5120615753231</v>
      </c>
      <c r="M314">
        <f t="shared" si="107"/>
        <v>5472.6007380471601</v>
      </c>
      <c r="N314">
        <f t="shared" si="115"/>
        <v>0.9785173479959739</v>
      </c>
      <c r="O314">
        <f t="shared" si="108"/>
        <v>0.24625284117557986</v>
      </c>
      <c r="P314">
        <f t="shared" si="116"/>
        <v>5272.242389688593</v>
      </c>
      <c r="Q314">
        <f t="shared" si="117"/>
        <v>200.35834835856713</v>
      </c>
      <c r="R314" s="7">
        <f t="shared" si="123"/>
        <v>244722.87049940226</v>
      </c>
      <c r="S314" s="7">
        <f t="shared" si="118"/>
        <v>1459.2779241369683</v>
      </c>
      <c r="T314">
        <f t="shared" si="124"/>
        <v>5439.059352649434</v>
      </c>
      <c r="U314">
        <f t="shared" si="129"/>
        <v>3838.3959244312082</v>
      </c>
      <c r="V314" s="45">
        <f t="shared" si="109"/>
        <v>1529.9706761775969</v>
      </c>
      <c r="W314">
        <f t="shared" si="119"/>
        <v>6898.3372767864021</v>
      </c>
      <c r="X314">
        <f t="shared" si="127"/>
        <v>4217.0210730872632</v>
      </c>
      <c r="Y314" s="8">
        <f t="shared" si="110"/>
        <v>1658913.1025580773</v>
      </c>
    </row>
    <row r="315" spans="1:25" x14ac:dyDescent="0.25">
      <c r="A315" s="1">
        <v>306</v>
      </c>
      <c r="B315" s="81">
        <f t="shared" si="111"/>
        <v>7.5209926593089893E-2</v>
      </c>
      <c r="C315" s="12">
        <f t="shared" si="120"/>
        <v>240813.78900978531</v>
      </c>
      <c r="D315" s="7">
        <f t="shared" si="121"/>
        <v>3909.081489616945</v>
      </c>
      <c r="E315" s="9">
        <f t="shared" si="128"/>
        <v>1529.517940621264</v>
      </c>
      <c r="F315" s="9">
        <f t="shared" si="122"/>
        <v>7002.5714142247516</v>
      </c>
      <c r="G315" s="52">
        <f t="shared" si="125"/>
        <v>6.4945283674058716E-3</v>
      </c>
      <c r="H315" s="7">
        <f t="shared" si="126"/>
        <v>5438.5994302382087</v>
      </c>
      <c r="I315" s="11">
        <f t="shared" si="112"/>
        <v>1563.9719839865429</v>
      </c>
      <c r="J315" s="7">
        <f t="shared" si="130"/>
        <v>5473.0534736034879</v>
      </c>
      <c r="K315" s="80">
        <f t="shared" si="113"/>
        <v>7.5209926593089893E-2</v>
      </c>
      <c r="L315" s="9">
        <f t="shared" si="114"/>
        <v>1529.517940621264</v>
      </c>
      <c r="M315">
        <f t="shared" si="107"/>
        <v>5438.5994302382087</v>
      </c>
      <c r="N315">
        <f t="shared" si="115"/>
        <v>0.9779127333523171</v>
      </c>
      <c r="O315">
        <f t="shared" si="108"/>
        <v>0.24081378900978531</v>
      </c>
      <c r="P315">
        <f t="shared" si="116"/>
        <v>5242.9510459846697</v>
      </c>
      <c r="Q315">
        <f t="shared" si="117"/>
        <v>195.64838425353901</v>
      </c>
      <c r="R315" s="7">
        <f t="shared" si="123"/>
        <v>239249.81702579878</v>
      </c>
      <c r="S315" s="7">
        <f t="shared" si="118"/>
        <v>1427.5500779131798</v>
      </c>
      <c r="T315">
        <f t="shared" si="124"/>
        <v>5473.0534736034751</v>
      </c>
      <c r="U315">
        <f t="shared" si="129"/>
        <v>3772.6595835435946</v>
      </c>
      <c r="V315" s="45">
        <f t="shared" si="109"/>
        <v>1563.9719839865302</v>
      </c>
      <c r="W315">
        <f t="shared" si="119"/>
        <v>6900.603551516655</v>
      </c>
      <c r="X315">
        <f t="shared" si="127"/>
        <v>4211.6006304208013</v>
      </c>
      <c r="Y315" s="8">
        <f t="shared" si="110"/>
        <v>1674754.3629226633</v>
      </c>
    </row>
    <row r="316" spans="1:25" x14ac:dyDescent="0.25">
      <c r="A316" s="1">
        <v>307</v>
      </c>
      <c r="B316" s="81">
        <f t="shared" si="111"/>
        <v>7.856749614036096E-2</v>
      </c>
      <c r="C316" s="12">
        <f t="shared" si="120"/>
        <v>235341.85009025046</v>
      </c>
      <c r="D316" s="7">
        <f t="shared" si="121"/>
        <v>3907.9669355483293</v>
      </c>
      <c r="E316" s="9">
        <f t="shared" si="128"/>
        <v>1495.3113564112425</v>
      </c>
      <c r="F316" s="9">
        <f t="shared" si="122"/>
        <v>7002.5714142247516</v>
      </c>
      <c r="G316" s="52">
        <f t="shared" si="125"/>
        <v>6.7956171911280209E-3</v>
      </c>
      <c r="H316" s="7">
        <f t="shared" si="126"/>
        <v>5403.278291959572</v>
      </c>
      <c r="I316" s="11">
        <f t="shared" si="112"/>
        <v>1599.2931222651796</v>
      </c>
      <c r="J316" s="7">
        <f t="shared" si="130"/>
        <v>5507.2600578135089</v>
      </c>
      <c r="K316" s="80">
        <f t="shared" si="113"/>
        <v>7.856749614036096E-2</v>
      </c>
      <c r="L316" s="9">
        <f t="shared" si="114"/>
        <v>1495.3113564112425</v>
      </c>
      <c r="M316">
        <f t="shared" si="107"/>
        <v>5403.278291959572</v>
      </c>
      <c r="N316">
        <f t="shared" si="115"/>
        <v>0.97727730234204946</v>
      </c>
      <c r="O316">
        <f t="shared" si="108"/>
        <v>0.23534185009025047</v>
      </c>
      <c r="P316">
        <f t="shared" si="116"/>
        <v>5212.374959351333</v>
      </c>
      <c r="Q316">
        <f t="shared" si="117"/>
        <v>190.903332608239</v>
      </c>
      <c r="R316" s="7">
        <f t="shared" si="123"/>
        <v>233742.55696798526</v>
      </c>
      <c r="S316" s="7">
        <f t="shared" si="118"/>
        <v>1395.6239326504929</v>
      </c>
      <c r="T316">
        <f t="shared" si="124"/>
        <v>5507.2600578135171</v>
      </c>
      <c r="U316">
        <f t="shared" si="129"/>
        <v>3704.2977459336344</v>
      </c>
      <c r="V316" s="45">
        <f t="shared" si="109"/>
        <v>1599.2931222651878</v>
      </c>
      <c r="W316">
        <f t="shared" si="119"/>
        <v>6902.8839904640099</v>
      </c>
      <c r="X316">
        <f t="shared" si="127"/>
        <v>4206.1953321801248</v>
      </c>
      <c r="Y316" s="8">
        <f t="shared" si="110"/>
        <v>1690728.8377487496</v>
      </c>
    </row>
    <row r="317" spans="1:25" x14ac:dyDescent="0.25">
      <c r="A317" s="1">
        <v>308</v>
      </c>
      <c r="B317" s="81">
        <f t="shared" si="111"/>
        <v>8.2151714784522212E-2</v>
      </c>
      <c r="C317" s="12">
        <f t="shared" si="120"/>
        <v>229836.88826792489</v>
      </c>
      <c r="D317" s="7">
        <f t="shared" si="121"/>
        <v>3905.6687000603788</v>
      </c>
      <c r="E317" s="9">
        <f t="shared" si="128"/>
        <v>1460.8909810499079</v>
      </c>
      <c r="F317" s="9">
        <f t="shared" si="122"/>
        <v>7002.5714142247516</v>
      </c>
      <c r="G317" s="52">
        <f t="shared" si="125"/>
        <v>7.1181425464102921E-3</v>
      </c>
      <c r="H317" s="7">
        <f t="shared" si="126"/>
        <v>5366.5596811102869</v>
      </c>
      <c r="I317" s="11">
        <f t="shared" si="112"/>
        <v>1636.0117331144647</v>
      </c>
      <c r="J317" s="7">
        <f t="shared" si="130"/>
        <v>5541.6804331748435</v>
      </c>
      <c r="K317" s="80">
        <f t="shared" si="113"/>
        <v>8.2151714784522212E-2</v>
      </c>
      <c r="L317" s="9">
        <f t="shared" si="114"/>
        <v>1460.8909810499079</v>
      </c>
      <c r="M317">
        <f t="shared" si="107"/>
        <v>5366.5596811102869</v>
      </c>
      <c r="N317">
        <f t="shared" si="115"/>
        <v>0.97660865749030834</v>
      </c>
      <c r="O317">
        <f t="shared" si="108"/>
        <v>0.22983688826792489</v>
      </c>
      <c r="P317">
        <f t="shared" si="116"/>
        <v>5180.4370547159024</v>
      </c>
      <c r="Q317">
        <f t="shared" si="117"/>
        <v>186.1226263943845</v>
      </c>
      <c r="R317" s="7">
        <f t="shared" si="123"/>
        <v>228200.87653481041</v>
      </c>
      <c r="S317" s="7">
        <f t="shared" si="118"/>
        <v>1363.498248979914</v>
      </c>
      <c r="T317">
        <f t="shared" si="124"/>
        <v>5541.6804331748572</v>
      </c>
      <c r="U317">
        <f t="shared" si="129"/>
        <v>3633.1552159258144</v>
      </c>
      <c r="V317" s="45">
        <f t="shared" si="109"/>
        <v>1636.0117331144784</v>
      </c>
      <c r="W317">
        <f t="shared" si="119"/>
        <v>6905.1786821547712</v>
      </c>
      <c r="X317">
        <f t="shared" si="127"/>
        <v>4200.805183538183</v>
      </c>
      <c r="Y317" s="8">
        <f t="shared" si="110"/>
        <v>1706837.5734178559</v>
      </c>
    </row>
    <row r="318" spans="1:25" x14ac:dyDescent="0.25">
      <c r="A318" s="1">
        <v>309</v>
      </c>
      <c r="B318" s="81">
        <f t="shared" si="111"/>
        <v>8.5983266972266881E-2</v>
      </c>
      <c r="C318" s="12">
        <f t="shared" si="120"/>
        <v>224298.77226883665</v>
      </c>
      <c r="D318" s="7">
        <f t="shared" si="121"/>
        <v>3902.1042659737614</v>
      </c>
      <c r="E318" s="9">
        <f t="shared" si="128"/>
        <v>1426.2554783425649</v>
      </c>
      <c r="F318" s="9">
        <f t="shared" si="122"/>
        <v>7002.5714142247516</v>
      </c>
      <c r="G318" s="52">
        <f t="shared" si="125"/>
        <v>7.4642034504842228E-3</v>
      </c>
      <c r="H318" s="7">
        <f t="shared" si="126"/>
        <v>5328.3597443163262</v>
      </c>
      <c r="I318" s="11">
        <f t="shared" si="112"/>
        <v>1674.2116699084254</v>
      </c>
      <c r="J318" s="7">
        <f t="shared" si="130"/>
        <v>5576.3159358821867</v>
      </c>
      <c r="K318" s="80">
        <f t="shared" si="113"/>
        <v>8.5983266972266881E-2</v>
      </c>
      <c r="L318" s="9">
        <f t="shared" si="114"/>
        <v>1426.2554783425649</v>
      </c>
      <c r="M318">
        <f t="shared" si="107"/>
        <v>5328.3597443163262</v>
      </c>
      <c r="N318">
        <f t="shared" si="115"/>
        <v>0.97590414645436563</v>
      </c>
      <c r="O318">
        <f t="shared" si="108"/>
        <v>0.22429877226883665</v>
      </c>
      <c r="P318">
        <f t="shared" si="116"/>
        <v>5147.0540774250212</v>
      </c>
      <c r="Q318">
        <f t="shared" si="117"/>
        <v>181.30566689130501</v>
      </c>
      <c r="R318" s="7">
        <f t="shared" si="123"/>
        <v>222624.56059892822</v>
      </c>
      <c r="S318" s="7">
        <f t="shared" si="118"/>
        <v>1331.1717797863942</v>
      </c>
      <c r="T318">
        <f t="shared" si="124"/>
        <v>5576.3159358821867</v>
      </c>
      <c r="U318">
        <f t="shared" si="129"/>
        <v>3559.0643758517299</v>
      </c>
      <c r="V318" s="45">
        <f t="shared" si="109"/>
        <v>1674.2116699084254</v>
      </c>
      <c r="W318">
        <f t="shared" si="119"/>
        <v>6907.4877156685807</v>
      </c>
      <c r="X318">
        <f t="shared" si="127"/>
        <v>4195.4301897965797</v>
      </c>
      <c r="Y318" s="8">
        <f t="shared" si="110"/>
        <v>1723081.6241875957</v>
      </c>
    </row>
    <row r="319" spans="1:25" x14ac:dyDescent="0.25">
      <c r="A319" s="1">
        <v>310</v>
      </c>
      <c r="B319" s="81">
        <f t="shared" si="111"/>
        <v>9.0085226242462291E-2</v>
      </c>
      <c r="C319" s="12">
        <f t="shared" si="120"/>
        <v>218727.37631954413</v>
      </c>
      <c r="D319" s="7">
        <f t="shared" si="121"/>
        <v>3897.1842793840788</v>
      </c>
      <c r="E319" s="9">
        <f t="shared" si="128"/>
        <v>1391.4035037433014</v>
      </c>
      <c r="F319" s="9">
        <f t="shared" si="122"/>
        <v>7002.5714142247516</v>
      </c>
      <c r="G319" s="52">
        <f t="shared" si="125"/>
        <v>7.8361641781565152E-3</v>
      </c>
      <c r="H319" s="7">
        <f t="shared" si="126"/>
        <v>5288.5877831273801</v>
      </c>
      <c r="I319" s="11">
        <f t="shared" si="112"/>
        <v>1713.9836310973715</v>
      </c>
      <c r="J319" s="7">
        <f t="shared" si="130"/>
        <v>5611.1679104814502</v>
      </c>
      <c r="K319" s="80">
        <f t="shared" si="113"/>
        <v>9.0085226242462291E-2</v>
      </c>
      <c r="L319" s="9">
        <f t="shared" si="114"/>
        <v>1391.4035037433014</v>
      </c>
      <c r="M319">
        <f t="shared" si="107"/>
        <v>5288.5877831273801</v>
      </c>
      <c r="N319">
        <f t="shared" si="115"/>
        <v>0.97516082726206432</v>
      </c>
      <c r="O319">
        <f t="shared" si="108"/>
        <v>0.21872737631954411</v>
      </c>
      <c r="P319">
        <f t="shared" si="116"/>
        <v>5112.1359625069435</v>
      </c>
      <c r="Q319">
        <f t="shared" si="117"/>
        <v>176.45182062043659</v>
      </c>
      <c r="R319" s="7">
        <f t="shared" si="123"/>
        <v>217013.39268844677</v>
      </c>
      <c r="S319" s="7">
        <f t="shared" si="118"/>
        <v>1298.6432701604147</v>
      </c>
      <c r="T319">
        <f t="shared" si="124"/>
        <v>5611.1679104814539</v>
      </c>
      <c r="U319">
        <f t="shared" si="129"/>
        <v>3481.8439184471181</v>
      </c>
      <c r="V319" s="45">
        <f t="shared" si="109"/>
        <v>1713.9836310973751</v>
      </c>
      <c r="W319">
        <f t="shared" si="119"/>
        <v>6909.8111806418683</v>
      </c>
      <c r="X319">
        <f t="shared" si="127"/>
        <v>4190.0703563860015</v>
      </c>
      <c r="Y319" s="8">
        <f t="shared" si="110"/>
        <v>1739462.0522492507</v>
      </c>
    </row>
    <row r="320" spans="1:25" x14ac:dyDescent="0.25">
      <c r="A320" s="1">
        <v>311</v>
      </c>
      <c r="B320" s="81">
        <f t="shared" si="111"/>
        <v>9.4483389698450604E-2</v>
      </c>
      <c r="C320" s="12">
        <f t="shared" si="120"/>
        <v>213122.58085176136</v>
      </c>
      <c r="D320" s="7">
        <f t="shared" si="121"/>
        <v>3890.8118366854114</v>
      </c>
      <c r="E320" s="9">
        <f t="shared" si="128"/>
        <v>1356.3337043027923</v>
      </c>
      <c r="F320" s="9">
        <f t="shared" si="122"/>
        <v>7002.5714142247516</v>
      </c>
      <c r="G320" s="52">
        <f t="shared" si="125"/>
        <v>8.2366958312012212E-3</v>
      </c>
      <c r="H320" s="7">
        <f t="shared" si="126"/>
        <v>5247.1455409882037</v>
      </c>
      <c r="I320" s="11">
        <f t="shared" si="112"/>
        <v>1755.4258732365479</v>
      </c>
      <c r="J320" s="7">
        <f t="shared" si="130"/>
        <v>5646.2377099219593</v>
      </c>
      <c r="K320" s="80">
        <f t="shared" si="113"/>
        <v>9.4483389698450604E-2</v>
      </c>
      <c r="L320" s="9">
        <f t="shared" si="114"/>
        <v>1356.3337043027923</v>
      </c>
      <c r="M320">
        <f t="shared" si="107"/>
        <v>5247.1455409882037</v>
      </c>
      <c r="N320">
        <f t="shared" si="115"/>
        <v>0.97437542770323093</v>
      </c>
      <c r="O320">
        <f t="shared" si="108"/>
        <v>0.21312258085176136</v>
      </c>
      <c r="P320">
        <f t="shared" si="116"/>
        <v>5075.5851250829419</v>
      </c>
      <c r="Q320">
        <f t="shared" si="117"/>
        <v>171.56041590526183</v>
      </c>
      <c r="R320" s="7">
        <f t="shared" si="123"/>
        <v>211367.15497852481</v>
      </c>
      <c r="S320" s="7">
        <f t="shared" si="118"/>
        <v>1265.911457349273</v>
      </c>
      <c r="T320">
        <f t="shared" si="124"/>
        <v>5646.2377099219593</v>
      </c>
      <c r="U320">
        <f t="shared" si="129"/>
        <v>3401.2974207981365</v>
      </c>
      <c r="V320" s="45">
        <f t="shared" si="109"/>
        <v>1755.4258732365479</v>
      </c>
      <c r="W320">
        <f t="shared" si="119"/>
        <v>6912.1491672712327</v>
      </c>
      <c r="X320">
        <f t="shared" si="127"/>
        <v>4184.7256888665861</v>
      </c>
      <c r="Y320" s="8">
        <f t="shared" si="110"/>
        <v>1755979.9277857293</v>
      </c>
    </row>
    <row r="321" spans="1:25" x14ac:dyDescent="0.25">
      <c r="A321" s="1">
        <v>312</v>
      </c>
      <c r="B321" s="81">
        <f t="shared" si="111"/>
        <v>9.9206667455458808E-2</v>
      </c>
      <c r="C321" s="12">
        <f t="shared" si="120"/>
        <v>207484.27329795554</v>
      </c>
      <c r="D321" s="7">
        <f t="shared" si="121"/>
        <v>3882.8816805692632</v>
      </c>
      <c r="E321" s="9">
        <f t="shared" si="128"/>
        <v>1321.0447186157801</v>
      </c>
      <c r="F321" s="9">
        <f t="shared" si="122"/>
        <v>7002.5714142247516</v>
      </c>
      <c r="G321" s="52">
        <f t="shared" si="125"/>
        <v>8.6688257690585736E-3</v>
      </c>
      <c r="H321" s="7">
        <f t="shared" si="126"/>
        <v>5203.926399185043</v>
      </c>
      <c r="I321" s="11">
        <f t="shared" si="112"/>
        <v>1798.6450150397086</v>
      </c>
      <c r="J321" s="7">
        <f t="shared" si="130"/>
        <v>5681.5266956089717</v>
      </c>
      <c r="K321" s="80">
        <f t="shared" si="113"/>
        <v>9.9206667455458808E-2</v>
      </c>
      <c r="L321" s="9">
        <f t="shared" si="114"/>
        <v>1321.0447186157801</v>
      </c>
      <c r="M321">
        <f t="shared" si="107"/>
        <v>5203.926399185043</v>
      </c>
      <c r="N321">
        <f t="shared" si="115"/>
        <v>0.97354429769350637</v>
      </c>
      <c r="O321">
        <f t="shared" si="108"/>
        <v>0.20748427329795555</v>
      </c>
      <c r="P321">
        <f t="shared" si="116"/>
        <v>5037.2956601829701</v>
      </c>
      <c r="Q321">
        <f t="shared" si="117"/>
        <v>166.63073900207291</v>
      </c>
      <c r="R321" s="7">
        <f t="shared" si="123"/>
        <v>205685.62828291583</v>
      </c>
      <c r="S321" s="7">
        <f t="shared" si="118"/>
        <v>1232.9750707080614</v>
      </c>
      <c r="T321">
        <f t="shared" si="124"/>
        <v>5681.5266956089763</v>
      </c>
      <c r="U321">
        <f t="shared" si="129"/>
        <v>3317.2117362376111</v>
      </c>
      <c r="V321" s="45">
        <f t="shared" si="109"/>
        <v>1798.6450150397131</v>
      </c>
      <c r="W321">
        <f t="shared" si="119"/>
        <v>6914.5017663170374</v>
      </c>
      <c r="X321">
        <f t="shared" si="127"/>
        <v>4179.3961929284033</v>
      </c>
      <c r="Y321" s="8">
        <f t="shared" si="110"/>
        <v>1772636.3290300006</v>
      </c>
    </row>
    <row r="322" spans="1:25" x14ac:dyDescent="0.25">
      <c r="A322" s="1">
        <v>313</v>
      </c>
      <c r="B322" s="81">
        <f t="shared" si="111"/>
        <v>0.10428753739197605</v>
      </c>
      <c r="C322" s="12">
        <f t="shared" si="120"/>
        <v>201812.34899176855</v>
      </c>
      <c r="D322" s="7">
        <f t="shared" si="121"/>
        <v>3873.2792911472825</v>
      </c>
      <c r="E322" s="9">
        <f t="shared" si="128"/>
        <v>1285.5351767682239</v>
      </c>
      <c r="F322" s="9">
        <f t="shared" si="122"/>
        <v>7002.5714142247516</v>
      </c>
      <c r="G322" s="52">
        <f t="shared" si="125"/>
        <v>9.1359966598696472E-3</v>
      </c>
      <c r="H322" s="7">
        <f t="shared" si="126"/>
        <v>5158.8144679155066</v>
      </c>
      <c r="I322" s="11">
        <f t="shared" si="112"/>
        <v>1843.756946309245</v>
      </c>
      <c r="J322" s="7">
        <f t="shared" si="130"/>
        <v>5717.0362374565275</v>
      </c>
      <c r="K322" s="80">
        <f t="shared" si="113"/>
        <v>0.10428753739197605</v>
      </c>
      <c r="L322" s="9">
        <f t="shared" si="114"/>
        <v>1285.5351767682239</v>
      </c>
      <c r="M322">
        <f t="shared" si="107"/>
        <v>5158.8144679155066</v>
      </c>
      <c r="N322">
        <f t="shared" si="115"/>
        <v>0.97266335314946073</v>
      </c>
      <c r="O322">
        <f t="shared" si="108"/>
        <v>0.20181234899176856</v>
      </c>
      <c r="P322">
        <f t="shared" si="116"/>
        <v>4997.1524381778745</v>
      </c>
      <c r="Q322">
        <f t="shared" si="117"/>
        <v>161.66202973763211</v>
      </c>
      <c r="R322" s="7">
        <f t="shared" si="123"/>
        <v>199968.59204545931</v>
      </c>
      <c r="S322" s="7">
        <f t="shared" si="118"/>
        <v>1199.8328316503423</v>
      </c>
      <c r="T322">
        <f t="shared" si="124"/>
        <v>5717.0362374565157</v>
      </c>
      <c r="U322">
        <f t="shared" si="129"/>
        <v>3229.3551764883914</v>
      </c>
      <c r="V322" s="45">
        <f t="shared" si="109"/>
        <v>1843.7569463092332</v>
      </c>
      <c r="W322">
        <f t="shared" si="119"/>
        <v>6916.8690691068578</v>
      </c>
      <c r="X322">
        <f t="shared" si="127"/>
        <v>4174.0818743918508</v>
      </c>
      <c r="Y322" s="8">
        <f t="shared" si="110"/>
        <v>1789432.3423238895</v>
      </c>
    </row>
    <row r="323" spans="1:25" x14ac:dyDescent="0.25">
      <c r="A323" s="1">
        <v>314</v>
      </c>
      <c r="B323" s="81">
        <f t="shared" si="111"/>
        <v>0.10976257769481335</v>
      </c>
      <c r="C323" s="12">
        <f t="shared" si="120"/>
        <v>196106.71218957569</v>
      </c>
      <c r="D323" s="7">
        <f t="shared" si="121"/>
        <v>3861.8798558836238</v>
      </c>
      <c r="E323" s="9">
        <f t="shared" si="128"/>
        <v>1249.8037002841206</v>
      </c>
      <c r="F323" s="9">
        <f t="shared" si="122"/>
        <v>7002.5714142247516</v>
      </c>
      <c r="G323" s="52">
        <f t="shared" si="125"/>
        <v>9.6421373697249731E-3</v>
      </c>
      <c r="H323" s="7">
        <f t="shared" si="126"/>
        <v>5111.6835561677444</v>
      </c>
      <c r="I323" s="11">
        <f t="shared" si="112"/>
        <v>1890.8878580570076</v>
      </c>
      <c r="J323" s="7">
        <f t="shared" si="130"/>
        <v>5752.7677139406314</v>
      </c>
      <c r="K323" s="80">
        <f t="shared" si="113"/>
        <v>0.10976257769481335</v>
      </c>
      <c r="L323" s="9">
        <f t="shared" si="114"/>
        <v>1249.8037002841206</v>
      </c>
      <c r="M323">
        <f t="shared" si="107"/>
        <v>5111.6835561677444</v>
      </c>
      <c r="N323">
        <f t="shared" si="115"/>
        <v>0.97172800955591876</v>
      </c>
      <c r="O323">
        <f t="shared" si="108"/>
        <v>0.19610671218957568</v>
      </c>
      <c r="P323">
        <f t="shared" si="116"/>
        <v>4955.0300795890371</v>
      </c>
      <c r="Q323">
        <f t="shared" si="117"/>
        <v>156.65347657870734</v>
      </c>
      <c r="R323" s="7">
        <f t="shared" si="123"/>
        <v>194215.82433151867</v>
      </c>
      <c r="S323" s="7">
        <f t="shared" si="118"/>
        <v>1166.4834535985128</v>
      </c>
      <c r="T323">
        <f t="shared" si="124"/>
        <v>5752.7677139406442</v>
      </c>
      <c r="U323">
        <f t="shared" si="129"/>
        <v>3137.4754514251163</v>
      </c>
      <c r="V323" s="45">
        <f t="shared" si="109"/>
        <v>1890.8878580570204</v>
      </c>
      <c r="W323">
        <f t="shared" si="119"/>
        <v>6919.251167539157</v>
      </c>
      <c r="X323">
        <f t="shared" si="127"/>
        <v>4168.7827392081645</v>
      </c>
      <c r="Y323" s="8">
        <f t="shared" si="110"/>
        <v>1806369.0621773624</v>
      </c>
    </row>
    <row r="324" spans="1:25" x14ac:dyDescent="0.25">
      <c r="A324" s="1">
        <v>315</v>
      </c>
      <c r="B324" s="81">
        <f t="shared" si="111"/>
        <v>0.11567309233600342</v>
      </c>
      <c r="C324" s="12">
        <f t="shared" si="120"/>
        <v>190367.27723246205</v>
      </c>
      <c r="D324" s="7">
        <f t="shared" si="121"/>
        <v>3848.5470990566228</v>
      </c>
      <c r="E324" s="9">
        <f t="shared" si="128"/>
        <v>1213.8489020719917</v>
      </c>
      <c r="F324" s="9">
        <f t="shared" si="122"/>
        <v>7002.5714142247516</v>
      </c>
      <c r="G324" s="52">
        <f t="shared" si="125"/>
        <v>1.0191748504796559E-2</v>
      </c>
      <c r="H324" s="7">
        <f t="shared" si="126"/>
        <v>5062.3960011286144</v>
      </c>
      <c r="I324" s="11">
        <f t="shared" si="112"/>
        <v>1940.1754130961372</v>
      </c>
      <c r="J324" s="7">
        <f t="shared" si="130"/>
        <v>5788.7225121527599</v>
      </c>
      <c r="K324" s="80">
        <f t="shared" si="113"/>
        <v>0.11567309233600342</v>
      </c>
      <c r="L324" s="9">
        <f t="shared" si="114"/>
        <v>1213.8489020719917</v>
      </c>
      <c r="M324">
        <f t="shared" si="107"/>
        <v>5062.3960011286144</v>
      </c>
      <c r="N324">
        <f t="shared" si="115"/>
        <v>0.97073310294669901</v>
      </c>
      <c r="O324">
        <f t="shared" si="108"/>
        <v>0.19036727723246205</v>
      </c>
      <c r="P324">
        <f t="shared" si="116"/>
        <v>4910.7917900834909</v>
      </c>
      <c r="Q324">
        <f t="shared" si="117"/>
        <v>151.60421104512352</v>
      </c>
      <c r="R324" s="7">
        <f t="shared" si="123"/>
        <v>188427.1018193659</v>
      </c>
      <c r="S324" s="7">
        <f t="shared" si="118"/>
        <v>1132.925641933859</v>
      </c>
      <c r="T324">
        <f t="shared" si="124"/>
        <v>5788.7225121527736</v>
      </c>
      <c r="U324">
        <f t="shared" si="129"/>
        <v>3041.2973278943309</v>
      </c>
      <c r="V324" s="45">
        <f t="shared" si="109"/>
        <v>1940.1754130961508</v>
      </c>
      <c r="W324">
        <f t="shared" si="119"/>
        <v>6921.6481540866325</v>
      </c>
      <c r="X324">
        <f t="shared" si="127"/>
        <v>4163.4987934597193</v>
      </c>
      <c r="Y324" s="8">
        <f t="shared" si="110"/>
        <v>1823447.5913281236</v>
      </c>
    </row>
    <row r="325" spans="1:25" x14ac:dyDescent="0.25">
      <c r="A325" s="1">
        <v>316</v>
      </c>
      <c r="B325" s="81">
        <f t="shared" si="111"/>
        <v>0.12206584786815566</v>
      </c>
      <c r="C325" s="12">
        <f t="shared" si="120"/>
        <v>184593.96987148351</v>
      </c>
      <c r="D325" s="7">
        <f t="shared" si="121"/>
        <v>3833.1319478823907</v>
      </c>
      <c r="E325" s="9">
        <f t="shared" si="128"/>
        <v>1177.6693863710368</v>
      </c>
      <c r="F325" s="9">
        <f t="shared" si="122"/>
        <v>7002.5714142247516</v>
      </c>
      <c r="G325" s="52">
        <f t="shared" si="125"/>
        <v>1.079000620311713E-2</v>
      </c>
      <c r="H325" s="7">
        <f t="shared" si="126"/>
        <v>5010.8013342534277</v>
      </c>
      <c r="I325" s="11">
        <f t="shared" si="112"/>
        <v>1991.7700799713239</v>
      </c>
      <c r="J325" s="7">
        <f t="shared" si="130"/>
        <v>5824.9020278537146</v>
      </c>
      <c r="K325" s="80">
        <f t="shared" si="113"/>
        <v>0.12206584786815566</v>
      </c>
      <c r="L325" s="9">
        <f t="shared" si="114"/>
        <v>1177.6693863710368</v>
      </c>
      <c r="M325">
        <f t="shared" si="107"/>
        <v>5010.8013342534277</v>
      </c>
      <c r="N325">
        <f t="shared" si="115"/>
        <v>0.96967279542518958</v>
      </c>
      <c r="O325">
        <f t="shared" si="108"/>
        <v>0.18459396987148352</v>
      </c>
      <c r="P325">
        <f t="shared" si="116"/>
        <v>4864.2880328915599</v>
      </c>
      <c r="Q325">
        <f t="shared" si="117"/>
        <v>146.51330136186789</v>
      </c>
      <c r="R325" s="7">
        <f t="shared" si="123"/>
        <v>182602.19979151219</v>
      </c>
      <c r="S325" s="7">
        <f t="shared" si="118"/>
        <v>1099.1580939463011</v>
      </c>
      <c r="T325">
        <f t="shared" si="124"/>
        <v>5824.9020278537064</v>
      </c>
      <c r="U325">
        <f t="shared" si="129"/>
        <v>2940.5199618573761</v>
      </c>
      <c r="V325" s="45">
        <f t="shared" si="109"/>
        <v>1991.7700799713157</v>
      </c>
      <c r="W325">
        <f t="shared" si="119"/>
        <v>6924.0601218000074</v>
      </c>
      <c r="X325">
        <f t="shared" si="127"/>
        <v>4158.2300433605969</v>
      </c>
      <c r="Y325" s="8">
        <f t="shared" si="110"/>
        <v>1840669.0408017712</v>
      </c>
    </row>
    <row r="326" spans="1:25" x14ac:dyDescent="0.25">
      <c r="A326" s="1">
        <v>317</v>
      </c>
      <c r="B326" s="81">
        <f t="shared" si="111"/>
        <v>0.12899394390913099</v>
      </c>
      <c r="C326" s="12">
        <f t="shared" si="120"/>
        <v>178786.7287834349</v>
      </c>
      <c r="D326" s="7">
        <f t="shared" si="121"/>
        <v>3815.4710080772934</v>
      </c>
      <c r="E326" s="9">
        <f t="shared" si="128"/>
        <v>1141.2637486969511</v>
      </c>
      <c r="F326" s="9">
        <f t="shared" si="122"/>
        <v>7002.5714142247516</v>
      </c>
      <c r="G326" s="52">
        <f t="shared" si="125"/>
        <v>1.1442888805961862E-2</v>
      </c>
      <c r="H326" s="7">
        <f t="shared" si="126"/>
        <v>4956.7347567742445</v>
      </c>
      <c r="I326" s="11">
        <f t="shared" si="112"/>
        <v>2045.8366574505067</v>
      </c>
      <c r="J326" s="7">
        <f t="shared" si="130"/>
        <v>5861.3076655278001</v>
      </c>
      <c r="K326" s="80">
        <f t="shared" si="113"/>
        <v>0.12899394390913099</v>
      </c>
      <c r="L326" s="9">
        <f t="shared" si="114"/>
        <v>1141.2637486969511</v>
      </c>
      <c r="M326">
        <f t="shared" si="107"/>
        <v>4956.7347567742445</v>
      </c>
      <c r="N326">
        <f t="shared" si="115"/>
        <v>0.96854046157579421</v>
      </c>
      <c r="O326">
        <f t="shared" si="108"/>
        <v>0.17878672878343491</v>
      </c>
      <c r="P326">
        <f t="shared" si="116"/>
        <v>4815.3550115478292</v>
      </c>
      <c r="Q326">
        <f t="shared" si="117"/>
        <v>141.37974522641525</v>
      </c>
      <c r="R326" s="7">
        <f t="shared" si="123"/>
        <v>176740.89212598439</v>
      </c>
      <c r="S326" s="7">
        <f t="shared" si="118"/>
        <v>1065.1794987838211</v>
      </c>
      <c r="T326">
        <f t="shared" si="124"/>
        <v>5861.3076655277982</v>
      </c>
      <c r="U326">
        <f t="shared" si="129"/>
        <v>2834.8138494106097</v>
      </c>
      <c r="V326" s="45">
        <f t="shared" si="109"/>
        <v>2045.8366574505048</v>
      </c>
      <c r="W326">
        <f t="shared" si="119"/>
        <v>6926.4871643116194</v>
      </c>
      <c r="X326">
        <f t="shared" si="127"/>
        <v>4152.9764952570094</v>
      </c>
      <c r="Y326" s="8">
        <f t="shared" si="110"/>
        <v>1858034.529972312</v>
      </c>
    </row>
    <row r="327" spans="1:25" x14ac:dyDescent="0.25">
      <c r="A327" s="1">
        <v>318</v>
      </c>
      <c r="B327" s="81">
        <f t="shared" si="111"/>
        <v>0.13651784456784644</v>
      </c>
      <c r="C327" s="12">
        <f t="shared" si="120"/>
        <v>172945.50730965997</v>
      </c>
      <c r="D327" s="7">
        <f t="shared" si="121"/>
        <v>3795.384816324432</v>
      </c>
      <c r="E327" s="9">
        <f t="shared" si="128"/>
        <v>1104.6305757874024</v>
      </c>
      <c r="F327" s="9">
        <f t="shared" si="122"/>
        <v>7002.5714142247516</v>
      </c>
      <c r="G327" s="52">
        <f t="shared" si="125"/>
        <v>1.2157332415396476E-2</v>
      </c>
      <c r="H327" s="7">
        <f t="shared" si="126"/>
        <v>4900.0153921118344</v>
      </c>
      <c r="I327" s="11">
        <f t="shared" si="112"/>
        <v>2102.5560221129172</v>
      </c>
      <c r="J327" s="7">
        <f t="shared" si="130"/>
        <v>5897.9408384373492</v>
      </c>
      <c r="K327" s="80">
        <f t="shared" si="113"/>
        <v>0.13651784456784644</v>
      </c>
      <c r="L327" s="9">
        <f t="shared" si="114"/>
        <v>1104.6305757874024</v>
      </c>
      <c r="M327">
        <f t="shared" si="107"/>
        <v>4900.0153921118344</v>
      </c>
      <c r="N327">
        <f t="shared" si="115"/>
        <v>0.96732855109816107</v>
      </c>
      <c r="O327">
        <f t="shared" si="108"/>
        <v>0.17294550730965996</v>
      </c>
      <c r="P327">
        <f t="shared" si="116"/>
        <v>4763.8129305680377</v>
      </c>
      <c r="Q327">
        <f t="shared" si="117"/>
        <v>136.20246154379674</v>
      </c>
      <c r="R327" s="7">
        <f t="shared" si="123"/>
        <v>170842.95128754704</v>
      </c>
      <c r="S327" s="7">
        <f t="shared" si="118"/>
        <v>1030.9885374015757</v>
      </c>
      <c r="T327">
        <f t="shared" si="124"/>
        <v>5897.9408384373528</v>
      </c>
      <c r="U327">
        <f t="shared" si="129"/>
        <v>2723.8173316130869</v>
      </c>
      <c r="V327" s="45">
        <f t="shared" si="109"/>
        <v>2102.5560221129208</v>
      </c>
      <c r="W327">
        <f t="shared" si="119"/>
        <v>6928.9293758389285</v>
      </c>
      <c r="X327">
        <f t="shared" si="127"/>
        <v>4147.7381556276678</v>
      </c>
      <c r="Y327" s="8">
        <f t="shared" si="110"/>
        <v>1875545.1866230783</v>
      </c>
    </row>
    <row r="328" spans="1:25" x14ac:dyDescent="0.25">
      <c r="A328" s="1">
        <v>319</v>
      </c>
      <c r="B328" s="81">
        <f t="shared" si="111"/>
        <v>0.14470660402542856</v>
      </c>
      <c r="C328" s="12">
        <f t="shared" si="120"/>
        <v>167070.27545694483</v>
      </c>
      <c r="D328" s="7">
        <f t="shared" si="121"/>
        <v>3772.6758306022039</v>
      </c>
      <c r="E328" s="9">
        <f t="shared" si="128"/>
        <v>1067.768445547169</v>
      </c>
      <c r="F328" s="9">
        <f t="shared" si="122"/>
        <v>7002.5714142247516</v>
      </c>
      <c r="G328" s="52">
        <f t="shared" si="125"/>
        <v>1.2941423195489816E-2</v>
      </c>
      <c r="H328" s="7">
        <f t="shared" si="126"/>
        <v>4840.4442761493729</v>
      </c>
      <c r="I328" s="11">
        <f t="shared" si="112"/>
        <v>2162.1271380753788</v>
      </c>
      <c r="J328" s="7">
        <f t="shared" si="130"/>
        <v>5934.8029686775826</v>
      </c>
      <c r="K328" s="80">
        <f t="shared" si="113"/>
        <v>0.14470660402542856</v>
      </c>
      <c r="L328" s="9">
        <f t="shared" si="114"/>
        <v>1067.768445547169</v>
      </c>
      <c r="M328">
        <f t="shared" si="107"/>
        <v>4840.4442761493729</v>
      </c>
      <c r="N328">
        <f t="shared" si="115"/>
        <v>0.96602842164500113</v>
      </c>
      <c r="O328">
        <f t="shared" si="108"/>
        <v>0.16707027545694483</v>
      </c>
      <c r="P328">
        <f t="shared" si="116"/>
        <v>4709.4639951961954</v>
      </c>
      <c r="Q328">
        <f t="shared" si="117"/>
        <v>130.9802809531775</v>
      </c>
      <c r="R328" s="7">
        <f t="shared" si="123"/>
        <v>164908.14831886947</v>
      </c>
      <c r="S328" s="7">
        <f t="shared" si="118"/>
        <v>996.58388251069107</v>
      </c>
      <c r="T328">
        <f t="shared" si="124"/>
        <v>5934.8029686775699</v>
      </c>
      <c r="U328">
        <f t="shared" si="129"/>
        <v>2607.132575037529</v>
      </c>
      <c r="V328" s="45">
        <f t="shared" si="109"/>
        <v>2162.127138075366</v>
      </c>
      <c r="W328">
        <f t="shared" si="119"/>
        <v>6931.3868511882611</v>
      </c>
      <c r="X328">
        <f t="shared" si="127"/>
        <v>4142.5150310842828</v>
      </c>
      <c r="Y328" s="8">
        <f t="shared" si="110"/>
        <v>1893202.1470081448</v>
      </c>
    </row>
    <row r="329" spans="1:25" x14ac:dyDescent="0.25">
      <c r="A329" s="1">
        <v>320</v>
      </c>
      <c r="B329" s="81">
        <f t="shared" si="111"/>
        <v>0.15363932673119984</v>
      </c>
      <c r="C329" s="12">
        <f t="shared" si="120"/>
        <v>161161.02220754485</v>
      </c>
      <c r="D329" s="7">
        <f t="shared" si="121"/>
        <v>3747.1261113246073</v>
      </c>
      <c r="E329" s="9">
        <f t="shared" si="128"/>
        <v>1030.6759269929341</v>
      </c>
      <c r="F329" s="9">
        <f t="shared" si="122"/>
        <v>7002.5714142247516</v>
      </c>
      <c r="G329" s="52">
        <f t="shared" si="125"/>
        <v>1.3804636787685105E-2</v>
      </c>
      <c r="H329" s="7">
        <f t="shared" si="126"/>
        <v>4777.8020383175417</v>
      </c>
      <c r="I329" s="11">
        <f t="shared" si="112"/>
        <v>2224.7693759072099</v>
      </c>
      <c r="J329" s="7">
        <f t="shared" si="130"/>
        <v>5971.8954872318172</v>
      </c>
      <c r="K329" s="80">
        <f t="shared" si="113"/>
        <v>0.15363932673119984</v>
      </c>
      <c r="L329" s="9">
        <f t="shared" si="114"/>
        <v>1030.6759269929341</v>
      </c>
      <c r="M329">
        <f t="shared" si="107"/>
        <v>4777.8020383175417</v>
      </c>
      <c r="N329">
        <f t="shared" si="115"/>
        <v>0.96463013403648312</v>
      </c>
      <c r="O329">
        <f t="shared" si="108"/>
        <v>0.16116102220754486</v>
      </c>
      <c r="P329">
        <f t="shared" si="116"/>
        <v>4652.0901033830587</v>
      </c>
      <c r="Q329">
        <f t="shared" si="117"/>
        <v>125.711934934483</v>
      </c>
      <c r="R329" s="7">
        <f t="shared" si="123"/>
        <v>158936.25283163766</v>
      </c>
      <c r="S329" s="7">
        <f t="shared" si="118"/>
        <v>961.96419852673864</v>
      </c>
      <c r="T329">
        <f t="shared" si="124"/>
        <v>5971.8954872318136</v>
      </c>
      <c r="U329">
        <f t="shared" si="129"/>
        <v>2484.3209339441396</v>
      </c>
      <c r="V329" s="45">
        <f t="shared" si="109"/>
        <v>2224.7693759072063</v>
      </c>
      <c r="W329">
        <f t="shared" si="119"/>
        <v>6933.8596857585526</v>
      </c>
      <c r="X329">
        <f t="shared" si="127"/>
        <v>4137.3071283720501</v>
      </c>
      <c r="Y329" s="8">
        <f t="shared" si="110"/>
        <v>1911006.5559141804</v>
      </c>
    </row>
    <row r="330" spans="1:25" x14ac:dyDescent="0.25">
      <c r="A330" s="1">
        <v>321</v>
      </c>
      <c r="B330" s="81">
        <f t="shared" si="111"/>
        <v>0.16340691139921049</v>
      </c>
      <c r="C330" s="12">
        <f t="shared" si="120"/>
        <v>155217.7581953003</v>
      </c>
      <c r="D330" s="7">
        <f t="shared" si="121"/>
        <v>3718.4946363373729</v>
      </c>
      <c r="E330" s="9">
        <f t="shared" si="128"/>
        <v>993.35158019773542</v>
      </c>
      <c r="F330" s="9">
        <f t="shared" si="122"/>
        <v>7002.5714142247516</v>
      </c>
      <c r="G330" s="52">
        <f t="shared" si="125"/>
        <v>1.4758138658383239E-2</v>
      </c>
      <c r="H330" s="7">
        <f t="shared" si="126"/>
        <v>4711.8462165351084</v>
      </c>
      <c r="I330" s="11">
        <f t="shared" si="112"/>
        <v>2290.7251976896432</v>
      </c>
      <c r="J330" s="7">
        <f t="shared" si="130"/>
        <v>6009.2198340270161</v>
      </c>
      <c r="K330" s="80">
        <f t="shared" si="113"/>
        <v>0.16340691139921049</v>
      </c>
      <c r="L330" s="9">
        <f t="shared" si="114"/>
        <v>993.35158019773542</v>
      </c>
      <c r="M330">
        <f t="shared" ref="M330:M369" si="131">L330+D330</f>
        <v>4711.8462165351084</v>
      </c>
      <c r="N330">
        <f t="shared" si="115"/>
        <v>0.96312219958129353</v>
      </c>
      <c r="O330">
        <f t="shared" ref="O330:O369" si="132">C330/$D$3</f>
        <v>0.15521775819530029</v>
      </c>
      <c r="P330">
        <f t="shared" si="116"/>
        <v>4591.4501732949075</v>
      </c>
      <c r="Q330">
        <f t="shared" si="117"/>
        <v>120.39604324020092</v>
      </c>
      <c r="R330" s="7">
        <f t="shared" si="123"/>
        <v>152927.03299761063</v>
      </c>
      <c r="S330" s="7">
        <f t="shared" si="118"/>
        <v>927.12814151788632</v>
      </c>
      <c r="T330">
        <f t="shared" si="124"/>
        <v>6009.2198340270261</v>
      </c>
      <c r="U330">
        <f t="shared" si="129"/>
        <v>2354.8975801656061</v>
      </c>
      <c r="V330" s="45">
        <f t="shared" ref="V330:V369" si="133">T330-D330</f>
        <v>2290.7251976896532</v>
      </c>
      <c r="W330">
        <f t="shared" si="119"/>
        <v>6936.3479755449125</v>
      </c>
      <c r="X330">
        <f t="shared" si="127"/>
        <v>4132.1144543700175</v>
      </c>
      <c r="Y330" s="8">
        <f t="shared" ref="Y330:Y369" si="134">T330*A330</f>
        <v>1928959.5667226755</v>
      </c>
    </row>
    <row r="331" spans="1:25" x14ac:dyDescent="0.25">
      <c r="A331" s="1">
        <v>322</v>
      </c>
      <c r="B331" s="81">
        <f t="shared" ref="B331:B369" si="135">K331</f>
        <v>0.17411413834807732</v>
      </c>
      <c r="C331" s="12">
        <f t="shared" si="120"/>
        <v>149240.51881711118</v>
      </c>
      <c r="D331" s="7">
        <f t="shared" si="121"/>
        <v>3686.514180499441</v>
      </c>
      <c r="E331" s="9">
        <f t="shared" si="128"/>
        <v>955.7939562350665</v>
      </c>
      <c r="F331" s="9">
        <f t="shared" si="122"/>
        <v>7002.5714142247516</v>
      </c>
      <c r="G331" s="52">
        <f t="shared" si="125"/>
        <v>1.5815163979580243E-2</v>
      </c>
      <c r="H331" s="7">
        <f t="shared" si="126"/>
        <v>4642.3081367345076</v>
      </c>
      <c r="I331" s="11">
        <f t="shared" ref="I331:I369" si="136">J331-D331</f>
        <v>2360.263277490244</v>
      </c>
      <c r="J331" s="7">
        <f t="shared" si="130"/>
        <v>6046.777457989685</v>
      </c>
      <c r="K331" s="80">
        <f t="shared" ref="K331:K369" si="137">1-(1-G331)^12</f>
        <v>0.17411413834807732</v>
      </c>
      <c r="L331" s="9">
        <f t="shared" ref="L331:L369" si="138">E331</f>
        <v>955.7939562350665</v>
      </c>
      <c r="M331">
        <f t="shared" si="131"/>
        <v>4642.3081367345076</v>
      </c>
      <c r="N331">
        <f t="shared" ref="N331:N369" si="139">C331/C330</f>
        <v>0.96149126589840095</v>
      </c>
      <c r="O331">
        <f t="shared" si="132"/>
        <v>0.14924051881711117</v>
      </c>
      <c r="P331">
        <f t="shared" ref="P331:P369" si="140">D331 + ($D$1-$L$1) *C330</f>
        <v>4527.2770373906505</v>
      </c>
      <c r="Q331">
        <f t="shared" ref="Q331:Q369" si="141">H331-P331</f>
        <v>115.03109934385702</v>
      </c>
      <c r="R331" s="7">
        <f t="shared" si="123"/>
        <v>146880.25553962094</v>
      </c>
      <c r="S331" s="7">
        <f t="shared" ref="S331:S369" si="142">($D$4/12)*R330</f>
        <v>892.07435915272868</v>
      </c>
      <c r="T331">
        <f t="shared" si="124"/>
        <v>6046.7774579896941</v>
      </c>
      <c r="U331">
        <f t="shared" si="129"/>
        <v>2218.3252621619167</v>
      </c>
      <c r="V331" s="45">
        <f t="shared" si="133"/>
        <v>2360.2632774902531</v>
      </c>
      <c r="W331">
        <f t="shared" ref="W331:W369" si="143">S331+T331</f>
        <v>6938.851817142423</v>
      </c>
      <c r="X331">
        <f t="shared" si="127"/>
        <v>4126.9370160915832</v>
      </c>
      <c r="Y331" s="8">
        <f t="shared" si="134"/>
        <v>1947062.3414726816</v>
      </c>
    </row>
    <row r="332" spans="1:25" x14ac:dyDescent="0.25">
      <c r="A332" s="1">
        <v>323</v>
      </c>
      <c r="B332" s="81">
        <f t="shared" si="135"/>
        <v>0.18588217172550303</v>
      </c>
      <c r="C332" s="12">
        <f t="shared" ref="C332:C369" si="144">R331-D332</f>
        <v>143229.36786443525</v>
      </c>
      <c r="D332" s="7">
        <f t="shared" ref="D332:D369" si="145">H332-E332</f>
        <v>3650.8876751856837</v>
      </c>
      <c r="E332" s="9">
        <f t="shared" si="128"/>
        <v>918.00159712263076</v>
      </c>
      <c r="F332" s="9">
        <f t="shared" ref="F332:F369" si="146">L$4</f>
        <v>7002.5714142247516</v>
      </c>
      <c r="G332" s="52">
        <f t="shared" si="125"/>
        <v>1.6991502358789198E-2</v>
      </c>
      <c r="H332" s="7">
        <f t="shared" si="126"/>
        <v>4568.8892723083145</v>
      </c>
      <c r="I332" s="11">
        <f t="shared" si="136"/>
        <v>2433.6821419164376</v>
      </c>
      <c r="J332" s="7">
        <f t="shared" si="130"/>
        <v>6084.5698171021213</v>
      </c>
      <c r="K332" s="80">
        <f t="shared" si="137"/>
        <v>0.18588217172550303</v>
      </c>
      <c r="L332" s="9">
        <f t="shared" si="138"/>
        <v>918.00159712263076</v>
      </c>
      <c r="M332">
        <f t="shared" si="131"/>
        <v>4568.8892723083145</v>
      </c>
      <c r="N332">
        <f t="shared" si="139"/>
        <v>0.95972172302588699</v>
      </c>
      <c r="O332">
        <f t="shared" si="132"/>
        <v>0.14322936786443524</v>
      </c>
      <c r="P332">
        <f t="shared" si="140"/>
        <v>4459.2738187783689</v>
      </c>
      <c r="Q332">
        <f t="shared" si="141"/>
        <v>109.61545352994563</v>
      </c>
      <c r="R332" s="7">
        <f t="shared" ref="R332:R369" si="147">(R331-(F332-E332))</f>
        <v>140795.68572251883</v>
      </c>
      <c r="S332" s="7">
        <f t="shared" si="142"/>
        <v>856.8014906477888</v>
      </c>
      <c r="T332">
        <f t="shared" ref="T332:T369" si="148">R331-R332</f>
        <v>6084.5698171021068</v>
      </c>
      <c r="U332">
        <f t="shared" si="129"/>
        <v>2074.0070239170495</v>
      </c>
      <c r="V332" s="45">
        <f t="shared" si="133"/>
        <v>2433.682141916423</v>
      </c>
      <c r="W332">
        <f t="shared" si="143"/>
        <v>6941.371307749896</v>
      </c>
      <c r="X332">
        <f t="shared" si="127"/>
        <v>4121.7748206849592</v>
      </c>
      <c r="Y332" s="8">
        <f t="shared" si="134"/>
        <v>1965316.0509239805</v>
      </c>
    </row>
    <row r="333" spans="1:25" x14ac:dyDescent="0.25">
      <c r="A333" s="1">
        <v>324</v>
      </c>
      <c r="B333" s="81">
        <f t="shared" si="135"/>
        <v>0.19885156149057714</v>
      </c>
      <c r="C333" s="12">
        <f t="shared" si="144"/>
        <v>137184.40177882373</v>
      </c>
      <c r="D333" s="7">
        <f t="shared" si="145"/>
        <v>3611.2839436951035</v>
      </c>
      <c r="E333" s="9">
        <f t="shared" si="128"/>
        <v>879.97303576574268</v>
      </c>
      <c r="F333" s="9">
        <f t="shared" si="146"/>
        <v>7002.5714142247516</v>
      </c>
      <c r="G333" s="52">
        <f t="shared" ref="G333:G369" si="149">(J333-D333)/C333</f>
        <v>1.8306122286502989E-2</v>
      </c>
      <c r="H333" s="7">
        <f t="shared" ref="H333:H369" si="150">$D$8*R332/(1-(1/(1+$D$8))^($D$7-A332))</f>
        <v>4491.2569794608462</v>
      </c>
      <c r="I333" s="11">
        <f t="shared" si="136"/>
        <v>2511.3144347639054</v>
      </c>
      <c r="J333" s="7">
        <f t="shared" si="130"/>
        <v>6122.5983784590089</v>
      </c>
      <c r="K333" s="80">
        <f t="shared" si="137"/>
        <v>0.19885156149057714</v>
      </c>
      <c r="L333" s="9">
        <f t="shared" si="138"/>
        <v>879.97303576574268</v>
      </c>
      <c r="M333">
        <f t="shared" si="131"/>
        <v>4491.2569794608462</v>
      </c>
      <c r="N333">
        <f t="shared" si="139"/>
        <v>0.95779520516118588</v>
      </c>
      <c r="O333">
        <f t="shared" si="132"/>
        <v>0.13718440177882371</v>
      </c>
      <c r="P333">
        <f t="shared" si="140"/>
        <v>4387.1096862941276</v>
      </c>
      <c r="Q333">
        <f t="shared" si="141"/>
        <v>104.14729316671855</v>
      </c>
      <c r="R333" s="7">
        <f t="shared" si="147"/>
        <v>134673.08734405981</v>
      </c>
      <c r="S333" s="7">
        <f t="shared" si="142"/>
        <v>821.30816671469324</v>
      </c>
      <c r="T333">
        <f t="shared" si="148"/>
        <v>6122.5983784590208</v>
      </c>
      <c r="U333">
        <f t="shared" si="129"/>
        <v>1921.2776756458795</v>
      </c>
      <c r="V333" s="45">
        <f t="shared" si="133"/>
        <v>2511.3144347639172</v>
      </c>
      <c r="W333">
        <f t="shared" si="143"/>
        <v>6943.9065451737142</v>
      </c>
      <c r="X333">
        <f t="shared" ref="X333:X369" si="151">W333/((1+$L$6/12)^(A333-1+$O$3))</f>
        <v>4116.6278754336627</v>
      </c>
      <c r="Y333" s="8">
        <f t="shared" si="134"/>
        <v>1983721.8746207226</v>
      </c>
    </row>
    <row r="334" spans="1:25" x14ac:dyDescent="0.25">
      <c r="A334" s="1">
        <v>325</v>
      </c>
      <c r="B334" s="81">
        <f t="shared" si="135"/>
        <v>0.2131858437205143</v>
      </c>
      <c r="C334" s="12">
        <f t="shared" si="144"/>
        <v>131105.75465998545</v>
      </c>
      <c r="D334" s="7">
        <f t="shared" si="145"/>
        <v>3567.3326840743525</v>
      </c>
      <c r="E334" s="9">
        <f t="shared" si="128"/>
        <v>841.70679590037378</v>
      </c>
      <c r="F334" s="9">
        <f t="shared" si="146"/>
        <v>7002.5714142247516</v>
      </c>
      <c r="G334" s="52">
        <f t="shared" si="149"/>
        <v>1.978198394857791E-2</v>
      </c>
      <c r="H334" s="7">
        <f t="shared" si="150"/>
        <v>4409.0394799747264</v>
      </c>
      <c r="I334" s="11">
        <f t="shared" si="136"/>
        <v>2593.5319342500256</v>
      </c>
      <c r="J334" s="7">
        <f t="shared" si="130"/>
        <v>6160.8646183243782</v>
      </c>
      <c r="K334" s="80">
        <f t="shared" si="137"/>
        <v>0.2131858437205143</v>
      </c>
      <c r="L334" s="9">
        <f t="shared" si="138"/>
        <v>841.70679590037378</v>
      </c>
      <c r="M334">
        <f t="shared" si="131"/>
        <v>4409.0394799747264</v>
      </c>
      <c r="N334">
        <f t="shared" si="139"/>
        <v>0.95568995425122305</v>
      </c>
      <c r="O334">
        <f t="shared" si="132"/>
        <v>0.13110575465998545</v>
      </c>
      <c r="P334">
        <f t="shared" si="140"/>
        <v>4310.4148603763142</v>
      </c>
      <c r="Q334">
        <f t="shared" si="141"/>
        <v>98.62461959841221</v>
      </c>
      <c r="R334" s="7">
        <f t="shared" si="147"/>
        <v>128512.22272573542</v>
      </c>
      <c r="S334" s="7">
        <f t="shared" si="142"/>
        <v>785.59300950701561</v>
      </c>
      <c r="T334">
        <f t="shared" si="148"/>
        <v>6160.8646183243836</v>
      </c>
      <c r="U334">
        <f t="shared" si="129"/>
        <v>1759.3937593313372</v>
      </c>
      <c r="V334" s="45">
        <f t="shared" si="133"/>
        <v>2593.5319342500311</v>
      </c>
      <c r="W334">
        <f t="shared" si="143"/>
        <v>6946.4576278313989</v>
      </c>
      <c r="X334">
        <f t="shared" si="151"/>
        <v>4111.4961877568494</v>
      </c>
      <c r="Y334" s="8">
        <f t="shared" si="134"/>
        <v>2002281.0009554247</v>
      </c>
    </row>
    <row r="335" spans="1:25" x14ac:dyDescent="0.25">
      <c r="A335" s="1">
        <v>326</v>
      </c>
      <c r="B335" s="81">
        <f t="shared" si="135"/>
        <v>0.22907584957429095</v>
      </c>
      <c r="C335" s="12">
        <f t="shared" si="144"/>
        <v>124993.60418601804</v>
      </c>
      <c r="D335" s="7">
        <f t="shared" si="145"/>
        <v>3518.6185397173763</v>
      </c>
      <c r="E335" s="9">
        <f t="shared" si="128"/>
        <v>803.20139203584631</v>
      </c>
      <c r="F335" s="9">
        <f t="shared" si="146"/>
        <v>7002.5714142247516</v>
      </c>
      <c r="G335" s="52">
        <f t="shared" si="149"/>
        <v>2.1447109233541095E-2</v>
      </c>
      <c r="H335" s="7">
        <f t="shared" si="150"/>
        <v>4321.8199317532226</v>
      </c>
      <c r="I335" s="11">
        <f t="shared" si="136"/>
        <v>2680.7514824715286</v>
      </c>
      <c r="J335" s="7">
        <f t="shared" si="130"/>
        <v>6199.3700221889048</v>
      </c>
      <c r="K335" s="80">
        <f t="shared" si="137"/>
        <v>0.22907584957429095</v>
      </c>
      <c r="L335" s="9">
        <f t="shared" si="138"/>
        <v>803.20139203584631</v>
      </c>
      <c r="M335">
        <f t="shared" si="131"/>
        <v>4321.8199317532226</v>
      </c>
      <c r="N335">
        <f t="shared" si="139"/>
        <v>0.95337999853767752</v>
      </c>
      <c r="O335">
        <f t="shared" si="132"/>
        <v>0.12499360418601804</v>
      </c>
      <c r="P335">
        <f t="shared" si="140"/>
        <v>4228.7747107922978</v>
      </c>
      <c r="Q335">
        <f t="shared" si="141"/>
        <v>93.04522096092478</v>
      </c>
      <c r="R335" s="7">
        <f t="shared" si="147"/>
        <v>122312.85270354652</v>
      </c>
      <c r="S335" s="7">
        <f t="shared" si="142"/>
        <v>749.65463256679004</v>
      </c>
      <c r="T335">
        <f t="shared" si="148"/>
        <v>6199.3700221889012</v>
      </c>
      <c r="U335">
        <f t="shared" si="129"/>
        <v>1587.5216898126414</v>
      </c>
      <c r="V335" s="45">
        <f t="shared" si="133"/>
        <v>2680.7514824715249</v>
      </c>
      <c r="W335">
        <f t="shared" si="143"/>
        <v>6949.0246547556908</v>
      </c>
      <c r="X335">
        <f t="shared" si="151"/>
        <v>4106.3797652099247</v>
      </c>
      <c r="Y335" s="8">
        <f t="shared" si="134"/>
        <v>2020994.6272335819</v>
      </c>
    </row>
    <row r="336" spans="1:25" x14ac:dyDescent="0.25">
      <c r="A336" s="1">
        <v>327</v>
      </c>
      <c r="B336" s="81">
        <f t="shared" si="135"/>
        <v>0.24674483823774818</v>
      </c>
      <c r="C336" s="12">
        <f t="shared" si="144"/>
        <v>118848.17864535446</v>
      </c>
      <c r="D336" s="7">
        <f t="shared" si="145"/>
        <v>3464.6740581920531</v>
      </c>
      <c r="E336" s="9">
        <f t="shared" ref="E336:E369" si="152">R335*$D$5/12</f>
        <v>764.45532939716577</v>
      </c>
      <c r="F336" s="9">
        <f t="shared" si="146"/>
        <v>7002.5714142247516</v>
      </c>
      <c r="G336" s="52">
        <f t="shared" si="149"/>
        <v>2.3336007823153468E-2</v>
      </c>
      <c r="H336" s="7">
        <f t="shared" si="150"/>
        <v>4229.1293875892188</v>
      </c>
      <c r="I336" s="11">
        <f t="shared" si="136"/>
        <v>2773.4420266355328</v>
      </c>
      <c r="J336" s="7">
        <f t="shared" si="130"/>
        <v>6238.1160848275858</v>
      </c>
      <c r="K336" s="80">
        <f t="shared" si="137"/>
        <v>0.24674483823774818</v>
      </c>
      <c r="L336" s="9">
        <f t="shared" si="138"/>
        <v>764.45532939716577</v>
      </c>
      <c r="M336">
        <f t="shared" si="131"/>
        <v>4229.1293875892188</v>
      </c>
      <c r="N336">
        <f t="shared" si="139"/>
        <v>0.95083408002606418</v>
      </c>
      <c r="O336">
        <f t="shared" si="132"/>
        <v>0.11884817864535446</v>
      </c>
      <c r="P336">
        <f t="shared" si="140"/>
        <v>4141.7227475329837</v>
      </c>
      <c r="Q336">
        <f t="shared" si="141"/>
        <v>87.406640056235119</v>
      </c>
      <c r="R336" s="7">
        <f t="shared" si="147"/>
        <v>116074.73661871893</v>
      </c>
      <c r="S336" s="7">
        <f t="shared" si="142"/>
        <v>713.49164077068804</v>
      </c>
      <c r="T336">
        <f t="shared" si="148"/>
        <v>6238.1160848275904</v>
      </c>
      <c r="U336">
        <f t="shared" si="129"/>
        <v>1404.7236723272038</v>
      </c>
      <c r="V336" s="45">
        <f t="shared" si="133"/>
        <v>2773.4420266355373</v>
      </c>
      <c r="W336">
        <f t="shared" si="143"/>
        <v>6951.6077255982782</v>
      </c>
      <c r="X336">
        <f t="shared" si="151"/>
        <v>4101.2786154849446</v>
      </c>
      <c r="Y336" s="8">
        <f t="shared" si="134"/>
        <v>2039863.959738622</v>
      </c>
    </row>
    <row r="337" spans="1:25" x14ac:dyDescent="0.25">
      <c r="A337" s="1">
        <v>328</v>
      </c>
      <c r="B337" s="81">
        <f t="shared" si="135"/>
        <v>0.26645455763979553</v>
      </c>
      <c r="C337" s="12">
        <f t="shared" si="144"/>
        <v>112669.76533147061</v>
      </c>
      <c r="D337" s="7">
        <f t="shared" si="145"/>
        <v>3404.9712872483192</v>
      </c>
      <c r="E337" s="9">
        <f t="shared" si="152"/>
        <v>725.4671038669934</v>
      </c>
      <c r="F337" s="9">
        <f t="shared" si="146"/>
        <v>7002.5714142247516</v>
      </c>
      <c r="G337" s="52">
        <f t="shared" si="149"/>
        <v>2.5491603844737955E-2</v>
      </c>
      <c r="H337" s="7">
        <f t="shared" si="150"/>
        <v>4130.4383911153127</v>
      </c>
      <c r="I337" s="11">
        <f t="shared" si="136"/>
        <v>2872.1330231094394</v>
      </c>
      <c r="J337" s="7">
        <f t="shared" si="130"/>
        <v>6277.1043103577585</v>
      </c>
      <c r="K337" s="80">
        <f t="shared" si="137"/>
        <v>0.26645455763979553</v>
      </c>
      <c r="L337" s="9">
        <f t="shared" si="138"/>
        <v>725.4671038669934</v>
      </c>
      <c r="M337">
        <f t="shared" si="131"/>
        <v>4130.4383911153127</v>
      </c>
      <c r="N337">
        <f t="shared" si="139"/>
        <v>0.9480142364459756</v>
      </c>
      <c r="O337">
        <f t="shared" si="132"/>
        <v>0.11266976533147061</v>
      </c>
      <c r="P337">
        <f t="shared" si="140"/>
        <v>4048.7322549106557</v>
      </c>
      <c r="Q337">
        <f t="shared" si="141"/>
        <v>81.706136204657014</v>
      </c>
      <c r="R337" s="7">
        <f t="shared" si="147"/>
        <v>109797.63230836118</v>
      </c>
      <c r="S337" s="7">
        <f t="shared" si="142"/>
        <v>677.10263027586052</v>
      </c>
      <c r="T337">
        <f t="shared" si="148"/>
        <v>6277.104310357754</v>
      </c>
      <c r="U337">
        <f t="shared" si="129"/>
        <v>1209.9408944147449</v>
      </c>
      <c r="V337" s="45">
        <f t="shared" si="133"/>
        <v>2872.1330231094348</v>
      </c>
      <c r="W337">
        <f t="shared" si="143"/>
        <v>6954.2069406336141</v>
      </c>
      <c r="X337">
        <f t="shared" si="151"/>
        <v>4096.1927464110513</v>
      </c>
      <c r="Y337" s="8">
        <f t="shared" si="134"/>
        <v>2058890.2137973434</v>
      </c>
    </row>
    <row r="338" spans="1:25" x14ac:dyDescent="0.25">
      <c r="A338" s="1">
        <v>329</v>
      </c>
      <c r="B338" s="81">
        <f t="shared" si="135"/>
        <v>0.2885122895266522</v>
      </c>
      <c r="C338" s="12">
        <f t="shared" si="144"/>
        <v>106458.72061834452</v>
      </c>
      <c r="D338" s="7">
        <f t="shared" si="145"/>
        <v>3338.9116900166514</v>
      </c>
      <c r="E338" s="9">
        <f t="shared" si="152"/>
        <v>686.23520192725744</v>
      </c>
      <c r="F338" s="9">
        <f t="shared" si="146"/>
        <v>7002.5714142247516</v>
      </c>
      <c r="G338" s="52">
        <f t="shared" si="149"/>
        <v>2.7967878112634254E-2</v>
      </c>
      <c r="H338" s="7">
        <f t="shared" si="150"/>
        <v>4025.1468919439089</v>
      </c>
      <c r="I338" s="11">
        <f t="shared" si="136"/>
        <v>2977.4245222808427</v>
      </c>
      <c r="J338" s="7">
        <f t="shared" si="130"/>
        <v>6316.3362122974941</v>
      </c>
      <c r="K338" s="80">
        <f t="shared" si="137"/>
        <v>0.2885122895266522</v>
      </c>
      <c r="L338" s="9">
        <f t="shared" si="138"/>
        <v>686.23520192725744</v>
      </c>
      <c r="M338">
        <f t="shared" si="131"/>
        <v>4025.1468919439089</v>
      </c>
      <c r="N338">
        <f t="shared" si="139"/>
        <v>0.94487390033294727</v>
      </c>
      <c r="O338">
        <f t="shared" si="132"/>
        <v>0.10645872061834452</v>
      </c>
      <c r="P338">
        <f t="shared" si="140"/>
        <v>3949.2062522287838</v>
      </c>
      <c r="Q338">
        <f t="shared" si="141"/>
        <v>75.940639715125144</v>
      </c>
      <c r="R338" s="7">
        <f t="shared" si="147"/>
        <v>103481.29609606368</v>
      </c>
      <c r="S338" s="7">
        <f t="shared" si="142"/>
        <v>640.48618846544025</v>
      </c>
      <c r="T338">
        <f t="shared" si="148"/>
        <v>6316.3362122974941</v>
      </c>
      <c r="U338">
        <f t="shared" ref="U338:U369" si="153">D338+(D338-T338) +S338</f>
        <v>1001.973356201249</v>
      </c>
      <c r="V338" s="45">
        <f t="shared" si="133"/>
        <v>2977.4245222808427</v>
      </c>
      <c r="W338">
        <f t="shared" si="143"/>
        <v>6956.8224007629342</v>
      </c>
      <c r="X338">
        <f t="shared" si="151"/>
        <v>4091.1221659550201</v>
      </c>
      <c r="Y338" s="8">
        <f t="shared" si="134"/>
        <v>2078074.6138458755</v>
      </c>
    </row>
    <row r="339" spans="1:25" x14ac:dyDescent="0.25">
      <c r="A339" s="1">
        <v>330</v>
      </c>
      <c r="B339" s="81">
        <f t="shared" si="135"/>
        <v>0.31327881546989733</v>
      </c>
      <c r="C339" s="12">
        <f t="shared" si="144"/>
        <v>100215.4821223795</v>
      </c>
      <c r="D339" s="7">
        <f t="shared" si="145"/>
        <v>3265.8139736841767</v>
      </c>
      <c r="E339" s="9">
        <f t="shared" si="152"/>
        <v>646.75810060039805</v>
      </c>
      <c r="F339" s="9">
        <f t="shared" si="146"/>
        <v>7002.5714142247516</v>
      </c>
      <c r="G339" s="52">
        <f t="shared" si="149"/>
        <v>3.0833552605841696E-2</v>
      </c>
      <c r="H339" s="7">
        <f t="shared" si="150"/>
        <v>3912.5720742845747</v>
      </c>
      <c r="I339" s="11">
        <f t="shared" si="136"/>
        <v>3089.9993399401765</v>
      </c>
      <c r="J339" s="7">
        <f t="shared" si="130"/>
        <v>6355.8133136243532</v>
      </c>
      <c r="K339" s="80">
        <f t="shared" si="137"/>
        <v>0.31327881546989733</v>
      </c>
      <c r="L339" s="9">
        <f t="shared" si="138"/>
        <v>646.75810060039805</v>
      </c>
      <c r="M339">
        <f t="shared" si="131"/>
        <v>3912.5720742845747</v>
      </c>
      <c r="N339">
        <f t="shared" si="139"/>
        <v>0.94135531162029373</v>
      </c>
      <c r="O339">
        <f t="shared" si="132"/>
        <v>0.1002154821223795</v>
      </c>
      <c r="P339">
        <f t="shared" si="140"/>
        <v>3842.4653770335431</v>
      </c>
      <c r="Q339">
        <f t="shared" si="141"/>
        <v>70.106697251031619</v>
      </c>
      <c r="R339" s="7">
        <f t="shared" si="147"/>
        <v>97125.482782439329</v>
      </c>
      <c r="S339" s="7">
        <f t="shared" si="142"/>
        <v>603.64089389370486</v>
      </c>
      <c r="T339">
        <f t="shared" si="148"/>
        <v>6355.8133136243559</v>
      </c>
      <c r="U339">
        <f t="shared" si="153"/>
        <v>779.4555276377024</v>
      </c>
      <c r="V339" s="45">
        <f t="shared" si="133"/>
        <v>3089.9993399401792</v>
      </c>
      <c r="W339">
        <f t="shared" si="143"/>
        <v>6959.4542075180607</v>
      </c>
      <c r="X339">
        <f t="shared" si="151"/>
        <v>4086.0668822216617</v>
      </c>
      <c r="Y339" s="8">
        <f t="shared" si="134"/>
        <v>2097418.3934960375</v>
      </c>
    </row>
    <row r="340" spans="1:25" x14ac:dyDescent="0.25">
      <c r="A340" s="1">
        <v>331</v>
      </c>
      <c r="B340" s="81">
        <f t="shared" si="135"/>
        <v>0.34117697571055738</v>
      </c>
      <c r="C340" s="12">
        <f t="shared" si="144"/>
        <v>93940.583472421597</v>
      </c>
      <c r="D340" s="7">
        <f t="shared" si="145"/>
        <v>3184.8993100177313</v>
      </c>
      <c r="E340" s="9">
        <f t="shared" si="152"/>
        <v>607.03426739024576</v>
      </c>
      <c r="F340" s="9">
        <f t="shared" si="146"/>
        <v>7002.5714142247516</v>
      </c>
      <c r="G340" s="52">
        <f t="shared" si="149"/>
        <v>3.4177324838091203E-2</v>
      </c>
      <c r="H340" s="7">
        <f t="shared" si="150"/>
        <v>3791.9335774079773</v>
      </c>
      <c r="I340" s="11">
        <f t="shared" si="136"/>
        <v>3210.6378368167743</v>
      </c>
      <c r="J340" s="7">
        <f t="shared" si="130"/>
        <v>6395.5371468345056</v>
      </c>
      <c r="K340" s="80">
        <f t="shared" si="137"/>
        <v>0.34117697571055738</v>
      </c>
      <c r="L340" s="9">
        <f t="shared" si="138"/>
        <v>607.03426739024576</v>
      </c>
      <c r="M340">
        <f t="shared" si="131"/>
        <v>3791.9335774079773</v>
      </c>
      <c r="N340">
        <f t="shared" si="139"/>
        <v>0.93738593561526529</v>
      </c>
      <c r="O340">
        <f t="shared" si="132"/>
        <v>9.3940583472421596E-2</v>
      </c>
      <c r="P340">
        <f t="shared" si="140"/>
        <v>3727.7331715139535</v>
      </c>
      <c r="Q340">
        <f t="shared" si="141"/>
        <v>64.200405894023788</v>
      </c>
      <c r="R340" s="7">
        <f t="shared" si="147"/>
        <v>90729.945635604818</v>
      </c>
      <c r="S340" s="7">
        <f t="shared" si="142"/>
        <v>566.56531623089609</v>
      </c>
      <c r="T340">
        <f t="shared" si="148"/>
        <v>6395.5371468345111</v>
      </c>
      <c r="U340">
        <f t="shared" si="153"/>
        <v>540.8267894318476</v>
      </c>
      <c r="V340" s="45">
        <f t="shared" si="133"/>
        <v>3210.6378368167798</v>
      </c>
      <c r="W340">
        <f t="shared" si="143"/>
        <v>6962.1024630654074</v>
      </c>
      <c r="X340">
        <f t="shared" si="151"/>
        <v>4081.0269034543389</v>
      </c>
      <c r="Y340" s="8">
        <f t="shared" si="134"/>
        <v>2116922.7956022234</v>
      </c>
    </row>
    <row r="341" spans="1:25" x14ac:dyDescent="0.25">
      <c r="A341" s="1">
        <v>332</v>
      </c>
      <c r="B341" s="81">
        <f t="shared" si="135"/>
        <v>0.37269994405639417</v>
      </c>
      <c r="C341" s="12">
        <f t="shared" si="144"/>
        <v>87634.672364058904</v>
      </c>
      <c r="D341" s="7">
        <f t="shared" si="145"/>
        <v>3095.2732715459133</v>
      </c>
      <c r="E341" s="9">
        <f t="shared" si="152"/>
        <v>567.06216022253011</v>
      </c>
      <c r="F341" s="9">
        <f t="shared" si="146"/>
        <v>7002.5714142247516</v>
      </c>
      <c r="G341" s="52">
        <f t="shared" si="149"/>
        <v>3.8115461521668448E-2</v>
      </c>
      <c r="H341" s="7">
        <f t="shared" si="150"/>
        <v>3662.3354317684434</v>
      </c>
      <c r="I341" s="11">
        <f t="shared" si="136"/>
        <v>3340.2359824563082</v>
      </c>
      <c r="J341" s="7">
        <f t="shared" si="130"/>
        <v>6435.5092540022215</v>
      </c>
      <c r="K341" s="80">
        <f t="shared" si="137"/>
        <v>0.37269994405639417</v>
      </c>
      <c r="L341" s="9">
        <f t="shared" si="138"/>
        <v>567.06216022253011</v>
      </c>
      <c r="M341">
        <f t="shared" si="131"/>
        <v>3662.3354317684434</v>
      </c>
      <c r="N341">
        <f t="shared" si="139"/>
        <v>0.9328734091776858</v>
      </c>
      <c r="O341">
        <f t="shared" si="132"/>
        <v>8.7634672364058905E-2</v>
      </c>
      <c r="P341">
        <f t="shared" si="140"/>
        <v>3604.1180986881968</v>
      </c>
      <c r="Q341">
        <f t="shared" si="141"/>
        <v>58.21733308024659</v>
      </c>
      <c r="R341" s="7">
        <f t="shared" si="147"/>
        <v>84294.436381602602</v>
      </c>
      <c r="S341" s="7">
        <f t="shared" si="142"/>
        <v>529.25801620769482</v>
      </c>
      <c r="T341">
        <f t="shared" si="148"/>
        <v>6435.509254002216</v>
      </c>
      <c r="U341">
        <f t="shared" si="153"/>
        <v>284.29530529730539</v>
      </c>
      <c r="V341" s="45">
        <f t="shared" si="133"/>
        <v>3340.2359824563027</v>
      </c>
      <c r="W341">
        <f t="shared" si="143"/>
        <v>6964.7672702099107</v>
      </c>
      <c r="X341">
        <f t="shared" si="151"/>
        <v>4076.0022380354244</v>
      </c>
      <c r="Y341" s="8">
        <f t="shared" si="134"/>
        <v>2136589.0723287356</v>
      </c>
    </row>
    <row r="342" spans="1:25" x14ac:dyDescent="0.25">
      <c r="A342" s="1">
        <v>333</v>
      </c>
      <c r="B342" s="81">
        <f t="shared" si="135"/>
        <v>0.40841723756281911</v>
      </c>
      <c r="C342" s="12">
        <f t="shared" si="144"/>
        <v>81298.532782448179</v>
      </c>
      <c r="D342" s="7">
        <f t="shared" si="145"/>
        <v>2995.9035991544156</v>
      </c>
      <c r="E342" s="9">
        <f t="shared" si="152"/>
        <v>526.84022738501619</v>
      </c>
      <c r="F342" s="9">
        <f t="shared" si="146"/>
        <v>7002.5714142247516</v>
      </c>
      <c r="G342" s="52">
        <f t="shared" si="149"/>
        <v>4.2803079816916348E-2</v>
      </c>
      <c r="H342" s="7">
        <f t="shared" si="150"/>
        <v>3522.7438265394317</v>
      </c>
      <c r="I342" s="11">
        <f t="shared" si="136"/>
        <v>3479.8275876853199</v>
      </c>
      <c r="J342" s="7">
        <f t="shared" si="130"/>
        <v>6475.7311868397355</v>
      </c>
      <c r="K342" s="80">
        <f t="shared" si="137"/>
        <v>0.40841723756281911</v>
      </c>
      <c r="L342" s="9">
        <f t="shared" si="138"/>
        <v>526.84022738501619</v>
      </c>
      <c r="M342">
        <f t="shared" si="131"/>
        <v>3522.7438265394317</v>
      </c>
      <c r="N342">
        <f t="shared" si="139"/>
        <v>0.92769825674376194</v>
      </c>
      <c r="O342">
        <f t="shared" si="132"/>
        <v>8.1298532782448182E-2</v>
      </c>
      <c r="P342">
        <f t="shared" si="140"/>
        <v>3470.5914077930679</v>
      </c>
      <c r="Q342">
        <f t="shared" si="141"/>
        <v>52.152418746363765</v>
      </c>
      <c r="R342" s="7">
        <f t="shared" si="147"/>
        <v>77818.705194762864</v>
      </c>
      <c r="S342" s="7">
        <f t="shared" si="142"/>
        <v>491.71754555934854</v>
      </c>
      <c r="T342">
        <f t="shared" si="148"/>
        <v>6475.7311868397373</v>
      </c>
      <c r="U342">
        <f t="shared" si="153"/>
        <v>7.7935570284423648</v>
      </c>
      <c r="V342" s="45">
        <f t="shared" si="133"/>
        <v>3479.8275876853218</v>
      </c>
      <c r="W342">
        <f t="shared" si="143"/>
        <v>6967.4487323990861</v>
      </c>
      <c r="X342">
        <f t="shared" si="151"/>
        <v>4070.9928944868147</v>
      </c>
      <c r="Y342" s="8">
        <f t="shared" si="134"/>
        <v>2156418.4852176327</v>
      </c>
    </row>
    <row r="343" spans="1:25" x14ac:dyDescent="0.25">
      <c r="A343" s="1">
        <v>334</v>
      </c>
      <c r="B343" s="81">
        <f t="shared" si="135"/>
        <v>0.4489742856054203</v>
      </c>
      <c r="C343" s="12">
        <f t="shared" si="144"/>
        <v>74933.112560872614</v>
      </c>
      <c r="D343" s="7">
        <f t="shared" si="145"/>
        <v>2885.5926338902514</v>
      </c>
      <c r="E343" s="9">
        <f t="shared" si="152"/>
        <v>486.36690746726794</v>
      </c>
      <c r="F343" s="9">
        <f t="shared" si="146"/>
        <v>7002.5714142247516</v>
      </c>
      <c r="G343" s="52">
        <f t="shared" si="149"/>
        <v>4.8451368811323177E-2</v>
      </c>
      <c r="H343" s="7">
        <f t="shared" si="150"/>
        <v>3371.9595413575194</v>
      </c>
      <c r="I343" s="11">
        <f t="shared" si="136"/>
        <v>3630.6118728672323</v>
      </c>
      <c r="J343" s="7">
        <f t="shared" si="130"/>
        <v>6516.2045067574836</v>
      </c>
      <c r="K343" s="80">
        <f t="shared" si="137"/>
        <v>0.4489742856054203</v>
      </c>
      <c r="L343" s="9">
        <f t="shared" si="138"/>
        <v>486.36690746726794</v>
      </c>
      <c r="M343">
        <f t="shared" si="131"/>
        <v>3371.9595413575194</v>
      </c>
      <c r="N343">
        <f t="shared" si="139"/>
        <v>0.92170313530000358</v>
      </c>
      <c r="O343">
        <f t="shared" si="132"/>
        <v>7.4933112560872608E-2</v>
      </c>
      <c r="P343">
        <f t="shared" si="140"/>
        <v>3325.9596864618456</v>
      </c>
      <c r="Q343">
        <f t="shared" si="141"/>
        <v>45.999854895673707</v>
      </c>
      <c r="R343" s="7">
        <f t="shared" si="147"/>
        <v>71302.500688005384</v>
      </c>
      <c r="S343" s="7">
        <f t="shared" si="142"/>
        <v>453.94244696945009</v>
      </c>
      <c r="T343">
        <f t="shared" si="148"/>
        <v>6516.20450675748</v>
      </c>
      <c r="U343">
        <f t="shared" si="153"/>
        <v>-291.07679200752716</v>
      </c>
      <c r="V343" s="45">
        <f t="shared" si="133"/>
        <v>3630.6118728672286</v>
      </c>
      <c r="W343">
        <f t="shared" si="143"/>
        <v>6970.1469537269304</v>
      </c>
      <c r="X343">
        <f t="shared" si="151"/>
        <v>4065.9988814703524</v>
      </c>
      <c r="Y343" s="8">
        <f t="shared" si="134"/>
        <v>2176412.3052569982</v>
      </c>
    </row>
    <row r="344" spans="1:25" x14ac:dyDescent="0.25">
      <c r="A344" s="1">
        <v>335</v>
      </c>
      <c r="B344" s="81">
        <f t="shared" si="135"/>
        <v>0.49507704467513292</v>
      </c>
      <c r="C344" s="12">
        <f t="shared" si="144"/>
        <v>68539.557831303071</v>
      </c>
      <c r="D344" s="7">
        <f t="shared" si="145"/>
        <v>2762.9428567023142</v>
      </c>
      <c r="E344" s="9">
        <f t="shared" si="152"/>
        <v>445.64062930003365</v>
      </c>
      <c r="F344" s="9">
        <f t="shared" si="146"/>
        <v>7002.5714142247516</v>
      </c>
      <c r="G344" s="52">
        <f t="shared" si="149"/>
        <v>5.5354718476016064E-2</v>
      </c>
      <c r="H344" s="7">
        <f t="shared" si="150"/>
        <v>3208.5834860023479</v>
      </c>
      <c r="I344" s="11">
        <f t="shared" si="136"/>
        <v>3793.9879282224038</v>
      </c>
      <c r="J344" s="7">
        <f t="shared" si="130"/>
        <v>6556.930784924718</v>
      </c>
      <c r="K344" s="80">
        <f t="shared" si="137"/>
        <v>0.49507704467513292</v>
      </c>
      <c r="L344" s="9">
        <f t="shared" si="138"/>
        <v>445.64062930003365</v>
      </c>
      <c r="M344">
        <f t="shared" si="131"/>
        <v>3208.5834860023479</v>
      </c>
      <c r="N344">
        <f t="shared" si="139"/>
        <v>0.9146765093419057</v>
      </c>
      <c r="O344">
        <f t="shared" si="132"/>
        <v>6.8539557831303069E-2</v>
      </c>
      <c r="P344">
        <f t="shared" si="140"/>
        <v>3168.8305497403744</v>
      </c>
      <c r="Q344">
        <f t="shared" si="141"/>
        <v>39.752936261973446</v>
      </c>
      <c r="R344" s="7">
        <f t="shared" si="147"/>
        <v>64745.569903080665</v>
      </c>
      <c r="S344" s="7">
        <f t="shared" si="142"/>
        <v>415.93125401336476</v>
      </c>
      <c r="T344">
        <f t="shared" si="148"/>
        <v>6556.9307849247198</v>
      </c>
      <c r="U344">
        <f t="shared" si="153"/>
        <v>-615.1138175067266</v>
      </c>
      <c r="V344" s="45">
        <f t="shared" si="133"/>
        <v>3793.9879282224056</v>
      </c>
      <c r="W344">
        <f t="shared" si="143"/>
        <v>6972.8620389380849</v>
      </c>
      <c r="X344">
        <f t="shared" si="151"/>
        <v>4061.0202077883782</v>
      </c>
      <c r="Y344" s="8">
        <f t="shared" si="134"/>
        <v>2196571.8129497813</v>
      </c>
    </row>
    <row r="345" spans="1:25" x14ac:dyDescent="0.25">
      <c r="A345" s="1">
        <v>336</v>
      </c>
      <c r="B345" s="81">
        <f t="shared" si="135"/>
        <v>0.54744458004927199</v>
      </c>
      <c r="C345" s="12">
        <f t="shared" si="144"/>
        <v>62119.256464547019</v>
      </c>
      <c r="D345" s="7">
        <f t="shared" si="145"/>
        <v>2626.3134385336439</v>
      </c>
      <c r="E345" s="9">
        <f t="shared" si="152"/>
        <v>404.65981189425412</v>
      </c>
      <c r="F345" s="9">
        <f t="shared" si="146"/>
        <v>7002.5714142247516</v>
      </c>
      <c r="G345" s="52">
        <f t="shared" si="149"/>
        <v>6.393505637118406E-2</v>
      </c>
      <c r="H345" s="7">
        <f t="shared" si="150"/>
        <v>3030.9732504278982</v>
      </c>
      <c r="I345" s="11">
        <f t="shared" si="136"/>
        <v>3971.5981637968539</v>
      </c>
      <c r="J345" s="7">
        <f t="shared" si="130"/>
        <v>6597.9116023304978</v>
      </c>
      <c r="K345" s="80">
        <f t="shared" si="137"/>
        <v>0.54744458004927199</v>
      </c>
      <c r="L345" s="9">
        <f t="shared" si="138"/>
        <v>404.65981189425412</v>
      </c>
      <c r="M345">
        <f t="shared" si="131"/>
        <v>3030.9732504278982</v>
      </c>
      <c r="N345">
        <f t="shared" si="139"/>
        <v>0.90632706761023485</v>
      </c>
      <c r="O345">
        <f t="shared" si="132"/>
        <v>6.2119256464547017E-2</v>
      </c>
      <c r="P345">
        <f t="shared" si="140"/>
        <v>2997.5693767865355</v>
      </c>
      <c r="Q345">
        <f t="shared" si="141"/>
        <v>33.403873641362679</v>
      </c>
      <c r="R345" s="7">
        <f t="shared" si="147"/>
        <v>58147.658300750169</v>
      </c>
      <c r="S345" s="7">
        <f t="shared" si="142"/>
        <v>377.68249110130387</v>
      </c>
      <c r="T345">
        <f t="shared" si="148"/>
        <v>6597.911602330496</v>
      </c>
      <c r="U345">
        <f t="shared" si="153"/>
        <v>-967.60223416190433</v>
      </c>
      <c r="V345" s="45">
        <f t="shared" si="133"/>
        <v>3971.5981637968521</v>
      </c>
      <c r="W345">
        <f t="shared" si="143"/>
        <v>6975.5940934317996</v>
      </c>
      <c r="X345">
        <f t="shared" si="151"/>
        <v>4056.0568823841645</v>
      </c>
      <c r="Y345" s="8">
        <f t="shared" si="134"/>
        <v>2216898.2983830469</v>
      </c>
    </row>
    <row r="346" spans="1:25" x14ac:dyDescent="0.25">
      <c r="A346" s="1">
        <v>337</v>
      </c>
      <c r="B346" s="81">
        <f t="shared" si="135"/>
        <v>0.60669569398844714</v>
      </c>
      <c r="C346" s="12">
        <f t="shared" si="144"/>
        <v>55673.893360327616</v>
      </c>
      <c r="D346" s="7">
        <f t="shared" si="145"/>
        <v>2473.7649404225535</v>
      </c>
      <c r="E346" s="9">
        <f t="shared" si="152"/>
        <v>363.42286437968852</v>
      </c>
      <c r="F346" s="9">
        <f t="shared" si="146"/>
        <v>7002.5714142247516</v>
      </c>
      <c r="G346" s="52">
        <f t="shared" si="149"/>
        <v>7.4817537592775929E-2</v>
      </c>
      <c r="H346" s="7">
        <f t="shared" si="150"/>
        <v>2837.1878048022422</v>
      </c>
      <c r="I346" s="11">
        <f t="shared" si="136"/>
        <v>4165.3836094225098</v>
      </c>
      <c r="J346" s="7">
        <f t="shared" ref="J346:J369" si="154">F346-L346</f>
        <v>6639.1485498450629</v>
      </c>
      <c r="K346" s="80">
        <f t="shared" si="137"/>
        <v>0.60669569398844714</v>
      </c>
      <c r="L346" s="9">
        <f t="shared" si="138"/>
        <v>363.42286437968852</v>
      </c>
      <c r="M346">
        <f t="shared" si="131"/>
        <v>2837.1878048022422</v>
      </c>
      <c r="N346">
        <f t="shared" si="139"/>
        <v>0.89624210798630644</v>
      </c>
      <c r="O346">
        <f t="shared" si="132"/>
        <v>5.5673893360327617E-2</v>
      </c>
      <c r="P346">
        <f t="shared" si="140"/>
        <v>2810.2442462721833</v>
      </c>
      <c r="Q346">
        <f t="shared" si="141"/>
        <v>26.943558530058908</v>
      </c>
      <c r="R346" s="7">
        <f t="shared" si="147"/>
        <v>51508.509750905105</v>
      </c>
      <c r="S346" s="7">
        <f t="shared" si="142"/>
        <v>339.19467342104264</v>
      </c>
      <c r="T346">
        <f t="shared" si="148"/>
        <v>6639.1485498450638</v>
      </c>
      <c r="U346">
        <f t="shared" si="153"/>
        <v>-1352.4239955789137</v>
      </c>
      <c r="V346" s="45">
        <f t="shared" si="133"/>
        <v>4165.3836094225098</v>
      </c>
      <c r="W346">
        <f t="shared" si="143"/>
        <v>6978.3432232661062</v>
      </c>
      <c r="X346">
        <f t="shared" si="151"/>
        <v>4051.108914342447</v>
      </c>
      <c r="Y346" s="8">
        <f t="shared" si="134"/>
        <v>2237393.0612977864</v>
      </c>
    </row>
    <row r="347" spans="1:25" x14ac:dyDescent="0.25">
      <c r="A347" s="1">
        <v>338</v>
      </c>
      <c r="B347" s="81">
        <f t="shared" si="135"/>
        <v>0.67310312445908349</v>
      </c>
      <c r="C347" s="12">
        <f t="shared" si="144"/>
        <v>49205.521537289576</v>
      </c>
      <c r="D347" s="7">
        <f t="shared" si="145"/>
        <v>2302.9882136155311</v>
      </c>
      <c r="E347" s="9">
        <f t="shared" si="152"/>
        <v>321.9281859431569</v>
      </c>
      <c r="F347" s="9">
        <f t="shared" si="146"/>
        <v>7002.5714142247516</v>
      </c>
      <c r="G347" s="52">
        <f t="shared" si="149"/>
        <v>8.8966743525897424E-2</v>
      </c>
      <c r="H347" s="7">
        <f t="shared" si="150"/>
        <v>2624.9163995586878</v>
      </c>
      <c r="I347" s="11">
        <f t="shared" si="136"/>
        <v>4377.6550146660638</v>
      </c>
      <c r="J347" s="7">
        <f t="shared" si="154"/>
        <v>6680.6432282815949</v>
      </c>
      <c r="K347" s="80">
        <f t="shared" si="137"/>
        <v>0.67310312445908349</v>
      </c>
      <c r="L347" s="9">
        <f t="shared" si="138"/>
        <v>321.9281859431569</v>
      </c>
      <c r="M347">
        <f t="shared" si="131"/>
        <v>2624.9163995586878</v>
      </c>
      <c r="N347">
        <f t="shared" si="139"/>
        <v>0.88381678678058273</v>
      </c>
      <c r="O347">
        <f t="shared" si="132"/>
        <v>4.9205521537289576E-2</v>
      </c>
      <c r="P347">
        <f t="shared" si="140"/>
        <v>2604.5551359839724</v>
      </c>
      <c r="Q347">
        <f t="shared" si="141"/>
        <v>20.361263574715394</v>
      </c>
      <c r="R347" s="7">
        <f t="shared" si="147"/>
        <v>44827.86652262351</v>
      </c>
      <c r="S347" s="7">
        <f t="shared" si="142"/>
        <v>300.46630688027977</v>
      </c>
      <c r="T347">
        <f t="shared" si="148"/>
        <v>6680.6432282815949</v>
      </c>
      <c r="U347">
        <f t="shared" si="153"/>
        <v>-1774.200494170253</v>
      </c>
      <c r="V347" s="45">
        <f t="shared" si="133"/>
        <v>4377.6550146660638</v>
      </c>
      <c r="W347">
        <f t="shared" si="143"/>
        <v>6981.1095351618751</v>
      </c>
      <c r="X347">
        <f t="shared" si="151"/>
        <v>4046.176312889887</v>
      </c>
      <c r="Y347" s="8">
        <f t="shared" si="134"/>
        <v>2258057.4111591792</v>
      </c>
    </row>
    <row r="348" spans="1:25" x14ac:dyDescent="0.25">
      <c r="A348" s="1">
        <v>339</v>
      </c>
      <c r="B348" s="81">
        <f t="shared" si="135"/>
        <v>0.74608931272570467</v>
      </c>
      <c r="C348" s="12">
        <f t="shared" si="144"/>
        <v>42716.654552927677</v>
      </c>
      <c r="D348" s="7">
        <f t="shared" si="145"/>
        <v>2111.2119696958334</v>
      </c>
      <c r="E348" s="9">
        <f t="shared" si="152"/>
        <v>280.17416576639692</v>
      </c>
      <c r="F348" s="9">
        <f t="shared" si="146"/>
        <v>7002.5714142247516</v>
      </c>
      <c r="G348" s="52">
        <f t="shared" si="149"/>
        <v>0.10794818384124802</v>
      </c>
      <c r="H348" s="7">
        <f t="shared" si="150"/>
        <v>2391.3861354622304</v>
      </c>
      <c r="I348" s="11">
        <f t="shared" si="136"/>
        <v>4611.1852787625212</v>
      </c>
      <c r="J348" s="7">
        <f t="shared" si="154"/>
        <v>6722.3972484583546</v>
      </c>
      <c r="K348" s="80">
        <f t="shared" si="137"/>
        <v>0.74608931272570467</v>
      </c>
      <c r="L348" s="9">
        <f t="shared" si="138"/>
        <v>280.17416576639692</v>
      </c>
      <c r="M348">
        <f t="shared" si="131"/>
        <v>2391.3861354622304</v>
      </c>
      <c r="N348">
        <f t="shared" si="139"/>
        <v>0.86812725926612888</v>
      </c>
      <c r="O348">
        <f t="shared" si="132"/>
        <v>4.2716654552927676E-2</v>
      </c>
      <c r="P348">
        <f t="shared" si="140"/>
        <v>2377.7418780228186</v>
      </c>
      <c r="Q348">
        <f t="shared" si="141"/>
        <v>13.644257439411831</v>
      </c>
      <c r="R348" s="7">
        <f t="shared" si="147"/>
        <v>38105.469274165152</v>
      </c>
      <c r="S348" s="7">
        <f t="shared" si="142"/>
        <v>261.49588804863714</v>
      </c>
      <c r="T348">
        <f t="shared" si="148"/>
        <v>6722.3972484583574</v>
      </c>
      <c r="U348">
        <f t="shared" si="153"/>
        <v>-2238.4774210180535</v>
      </c>
      <c r="V348" s="45">
        <f t="shared" si="133"/>
        <v>4611.1852787625239</v>
      </c>
      <c r="W348">
        <f t="shared" si="143"/>
        <v>6983.8931365069948</v>
      </c>
      <c r="X348">
        <f t="shared" si="151"/>
        <v>4041.2590873955896</v>
      </c>
      <c r="Y348" s="8">
        <f t="shared" si="134"/>
        <v>2278892.6672273832</v>
      </c>
    </row>
    <row r="349" spans="1:25" x14ac:dyDescent="0.25">
      <c r="A349" s="1">
        <v>340</v>
      </c>
      <c r="B349" s="81">
        <f t="shared" si="135"/>
        <v>0.82324751764048587</v>
      </c>
      <c r="C349" s="12">
        <f t="shared" si="144"/>
        <v>36210.388111852735</v>
      </c>
      <c r="D349" s="7">
        <f t="shared" si="145"/>
        <v>1895.0811623124137</v>
      </c>
      <c r="E349" s="9">
        <f t="shared" si="152"/>
        <v>238.1591829635322</v>
      </c>
      <c r="F349" s="9">
        <f t="shared" si="146"/>
        <v>7002.5714142247516</v>
      </c>
      <c r="G349" s="52">
        <f t="shared" si="149"/>
        <v>0.13447331892460246</v>
      </c>
      <c r="H349" s="7">
        <f t="shared" si="150"/>
        <v>2133.2403452759459</v>
      </c>
      <c r="I349" s="11">
        <f t="shared" si="136"/>
        <v>4869.3310689488062</v>
      </c>
      <c r="J349" s="7">
        <f t="shared" si="154"/>
        <v>6764.4122312612199</v>
      </c>
      <c r="K349" s="80">
        <f t="shared" si="137"/>
        <v>0.82324751764048587</v>
      </c>
      <c r="L349" s="9">
        <f t="shared" si="138"/>
        <v>238.1591829635322</v>
      </c>
      <c r="M349">
        <f t="shared" si="131"/>
        <v>2133.2403452759459</v>
      </c>
      <c r="N349">
        <f t="shared" si="139"/>
        <v>0.84768782787019492</v>
      </c>
      <c r="O349">
        <f t="shared" si="132"/>
        <v>3.6210388111852738E-2</v>
      </c>
      <c r="P349">
        <f t="shared" si="140"/>
        <v>2126.463041140772</v>
      </c>
      <c r="Q349">
        <f t="shared" si="141"/>
        <v>6.7773041351738357</v>
      </c>
      <c r="R349" s="7">
        <f t="shared" si="147"/>
        <v>31341.057042903933</v>
      </c>
      <c r="S349" s="7">
        <f t="shared" si="142"/>
        <v>222.28190409929672</v>
      </c>
      <c r="T349">
        <f t="shared" si="148"/>
        <v>6764.4122312612199</v>
      </c>
      <c r="U349">
        <f t="shared" si="153"/>
        <v>-2751.9680025370958</v>
      </c>
      <c r="V349" s="45">
        <f t="shared" si="133"/>
        <v>4869.3310689488062</v>
      </c>
      <c r="W349">
        <f t="shared" si="143"/>
        <v>6986.6941353605162</v>
      </c>
      <c r="X349">
        <f t="shared" si="151"/>
        <v>4036.3572473715817</v>
      </c>
      <c r="Y349" s="8">
        <f t="shared" si="134"/>
        <v>2299900.1586288149</v>
      </c>
    </row>
    <row r="350" spans="1:25" x14ac:dyDescent="0.25">
      <c r="A350" s="1">
        <v>341</v>
      </c>
      <c r="B350" s="81">
        <f t="shared" si="135"/>
        <v>0.89863750718525437</v>
      </c>
      <c r="C350" s="12">
        <f t="shared" si="144"/>
        <v>29690.562213439258</v>
      </c>
      <c r="D350" s="7">
        <f t="shared" si="145"/>
        <v>1650.4948294646763</v>
      </c>
      <c r="E350" s="9">
        <f t="shared" si="152"/>
        <v>195.8816065181496</v>
      </c>
      <c r="F350" s="9">
        <f t="shared" si="146"/>
        <v>7002.5714142247516</v>
      </c>
      <c r="G350" s="52">
        <f t="shared" si="149"/>
        <v>0.17366444397971029</v>
      </c>
      <c r="H350" s="7">
        <f t="shared" si="150"/>
        <v>1846.3764359828258</v>
      </c>
      <c r="I350" s="11">
        <f>J350-D350</f>
        <v>5156.1949782419251</v>
      </c>
      <c r="J350" s="7">
        <f>F350-L350</f>
        <v>6806.6898077066016</v>
      </c>
      <c r="K350" s="80">
        <f t="shared" si="137"/>
        <v>0.89863750718525437</v>
      </c>
      <c r="L350" s="9">
        <f t="shared" si="138"/>
        <v>195.8816065181496</v>
      </c>
      <c r="M350">
        <f t="shared" si="131"/>
        <v>1846.3764359828258</v>
      </c>
      <c r="N350">
        <f t="shared" si="139"/>
        <v>0.81994598129481677</v>
      </c>
      <c r="O350">
        <f t="shared" si="132"/>
        <v>2.969056221343926E-2</v>
      </c>
      <c r="P350">
        <f t="shared" si="140"/>
        <v>1846.634431737212</v>
      </c>
      <c r="Q350">
        <f t="shared" si="141"/>
        <v>-0.25799575438622924</v>
      </c>
      <c r="R350" s="7">
        <f t="shared" si="147"/>
        <v>24534.367235197329</v>
      </c>
      <c r="S350" s="7">
        <f t="shared" si="142"/>
        <v>182.82283275027294</v>
      </c>
      <c r="T350">
        <f t="shared" si="148"/>
        <v>6806.6898077066035</v>
      </c>
      <c r="U350">
        <f t="shared" si="153"/>
        <v>-3322.8773160269775</v>
      </c>
      <c r="V350" s="45">
        <f t="shared" si="133"/>
        <v>5156.1949782419269</v>
      </c>
      <c r="W350">
        <f t="shared" si="143"/>
        <v>6989.5126404568764</v>
      </c>
      <c r="X350">
        <f t="shared" si="151"/>
        <v>4031.4708024733336</v>
      </c>
      <c r="Y350" s="8">
        <f t="shared" si="134"/>
        <v>2321081.224427952</v>
      </c>
    </row>
    <row r="351" spans="1:25" x14ac:dyDescent="0.25">
      <c r="A351" s="1">
        <v>342</v>
      </c>
      <c r="B351" s="81">
        <f t="shared" si="135"/>
        <v>0.96073619112044295</v>
      </c>
      <c r="C351" s="12">
        <f t="shared" si="144"/>
        <v>23161.980531566682</v>
      </c>
      <c r="D351" s="7">
        <f t="shared" si="145"/>
        <v>1372.3867036306467</v>
      </c>
      <c r="E351" s="9">
        <f t="shared" si="152"/>
        <v>153.3397952199833</v>
      </c>
      <c r="F351" s="9">
        <f t="shared" si="146"/>
        <v>7002.5714142247516</v>
      </c>
      <c r="G351" s="52">
        <f>(J351-D351)/C351</f>
        <v>0.23645840250620689</v>
      </c>
      <c r="H351" s="7">
        <f t="shared" si="150"/>
        <v>1525.7264988506299</v>
      </c>
      <c r="I351" s="11">
        <f t="shared" si="136"/>
        <v>5476.8449153741221</v>
      </c>
      <c r="J351" s="7">
        <f t="shared" si="154"/>
        <v>6849.2316190047686</v>
      </c>
      <c r="K351" s="80">
        <f t="shared" si="137"/>
        <v>0.96073619112044295</v>
      </c>
      <c r="L351" s="9">
        <f t="shared" si="138"/>
        <v>153.3397952199833</v>
      </c>
      <c r="M351">
        <f t="shared" si="131"/>
        <v>1525.7264988506299</v>
      </c>
      <c r="N351">
        <f t="shared" si="139"/>
        <v>0.7801125611923424</v>
      </c>
      <c r="O351">
        <f t="shared" si="132"/>
        <v>2.3161980531566682E-2</v>
      </c>
      <c r="P351">
        <f t="shared" si="140"/>
        <v>1533.2105822867761</v>
      </c>
      <c r="Q351">
        <f t="shared" si="141"/>
        <v>-7.484083436146193</v>
      </c>
      <c r="R351" s="7">
        <f t="shared" si="147"/>
        <v>17685.135616192561</v>
      </c>
      <c r="S351" s="7">
        <f t="shared" si="142"/>
        <v>143.11714220531775</v>
      </c>
      <c r="T351">
        <f t="shared" si="148"/>
        <v>6849.2316190047677</v>
      </c>
      <c r="U351">
        <f t="shared" si="153"/>
        <v>-3961.3410695381572</v>
      </c>
      <c r="V351" s="45">
        <f t="shared" si="133"/>
        <v>5476.8449153741212</v>
      </c>
      <c r="W351">
        <f t="shared" si="143"/>
        <v>6992.3487612100853</v>
      </c>
      <c r="X351">
        <f t="shared" si="151"/>
        <v>4026.5997625002419</v>
      </c>
      <c r="Y351" s="8">
        <f t="shared" si="134"/>
        <v>2342437.2136996305</v>
      </c>
    </row>
    <row r="352" spans="1:25" x14ac:dyDescent="0.25">
      <c r="A352" s="1">
        <v>343</v>
      </c>
      <c r="B352" s="81">
        <f t="shared" si="135"/>
        <v>0.99441758023236704</v>
      </c>
      <c r="C352" s="12">
        <f t="shared" si="144"/>
        <v>16630.712065522741</v>
      </c>
      <c r="D352" s="7">
        <f t="shared" si="145"/>
        <v>1054.4235506698203</v>
      </c>
      <c r="E352" s="9">
        <f t="shared" si="152"/>
        <v>110.53209760120352</v>
      </c>
      <c r="F352" s="9">
        <f t="shared" si="146"/>
        <v>7002.5714142247516</v>
      </c>
      <c r="G352" s="52">
        <f t="shared" si="149"/>
        <v>0.35101418044845684</v>
      </c>
      <c r="H352" s="7">
        <f t="shared" si="150"/>
        <v>1164.9556482710238</v>
      </c>
      <c r="I352" s="11">
        <f t="shared" si="136"/>
        <v>5837.6157659537275</v>
      </c>
      <c r="J352" s="7">
        <f t="shared" si="154"/>
        <v>6892.0393166235481</v>
      </c>
      <c r="K352" s="80">
        <f t="shared" si="137"/>
        <v>0.99441758023236704</v>
      </c>
      <c r="L352" s="9">
        <f t="shared" si="138"/>
        <v>110.53209760120352</v>
      </c>
      <c r="M352">
        <f t="shared" si="131"/>
        <v>1164.9556482710238</v>
      </c>
      <c r="N352">
        <f t="shared" si="139"/>
        <v>0.71801770331588466</v>
      </c>
      <c r="O352">
        <f t="shared" si="132"/>
        <v>1.6630712065522742E-2</v>
      </c>
      <c r="P352">
        <f t="shared" si="140"/>
        <v>1179.8842785491399</v>
      </c>
      <c r="Q352">
        <f t="shared" si="141"/>
        <v>-14.928630278116088</v>
      </c>
      <c r="R352" s="7">
        <f t="shared" si="147"/>
        <v>10793.096299569013</v>
      </c>
      <c r="S352" s="7">
        <f t="shared" si="142"/>
        <v>103.16329109445661</v>
      </c>
      <c r="T352">
        <f t="shared" si="148"/>
        <v>6892.0393166235481</v>
      </c>
      <c r="U352">
        <f t="shared" si="153"/>
        <v>-4680.0289241894507</v>
      </c>
      <c r="V352" s="45">
        <f t="shared" si="133"/>
        <v>5837.6157659537275</v>
      </c>
      <c r="W352">
        <f t="shared" si="143"/>
        <v>6995.2026077180044</v>
      </c>
      <c r="X352">
        <f t="shared" si="151"/>
        <v>4021.7441373961533</v>
      </c>
      <c r="Y352" s="8">
        <f t="shared" si="134"/>
        <v>2363969.4856018769</v>
      </c>
    </row>
    <row r="353" spans="1:25" x14ac:dyDescent="0.25">
      <c r="A353" s="1">
        <v>344</v>
      </c>
      <c r="B353" s="81">
        <f t="shared" si="135"/>
        <v>0.99999040296384245</v>
      </c>
      <c r="C353" s="12">
        <f t="shared" si="144"/>
        <v>10104.513455306947</v>
      </c>
      <c r="D353" s="7">
        <f t="shared" si="145"/>
        <v>688.58284426206501</v>
      </c>
      <c r="E353" s="9">
        <f t="shared" si="152"/>
        <v>67.456851872306331</v>
      </c>
      <c r="F353" s="9">
        <f t="shared" si="146"/>
        <v>7002.5714142247516</v>
      </c>
      <c r="G353" s="52">
        <f t="shared" si="149"/>
        <v>0.6181922311964132</v>
      </c>
      <c r="H353" s="7">
        <f t="shared" si="150"/>
        <v>756.0396961343713</v>
      </c>
      <c r="I353" s="11">
        <f t="shared" si="136"/>
        <v>6246.5317180903803</v>
      </c>
      <c r="J353" s="7">
        <f t="shared" si="154"/>
        <v>6935.1145623524453</v>
      </c>
      <c r="K353" s="80">
        <f>1-(1-G353)^12</f>
        <v>0.99999040296384245</v>
      </c>
      <c r="L353" s="9">
        <f t="shared" si="138"/>
        <v>67.456851872306331</v>
      </c>
      <c r="M353">
        <f t="shared" si="131"/>
        <v>756.0396961343713</v>
      </c>
      <c r="N353">
        <f t="shared" si="139"/>
        <v>0.6075815284093995</v>
      </c>
      <c r="O353">
        <f t="shared" si="132"/>
        <v>1.0104513455306947E-2</v>
      </c>
      <c r="P353">
        <f t="shared" si="140"/>
        <v>778.66586795031321</v>
      </c>
      <c r="Q353">
        <f t="shared" si="141"/>
        <v>-22.626171815941916</v>
      </c>
      <c r="R353" s="7">
        <f t="shared" si="147"/>
        <v>3857.981737216568</v>
      </c>
      <c r="S353" s="7">
        <f t="shared" si="142"/>
        <v>62.959728414152579</v>
      </c>
      <c r="T353">
        <f t="shared" si="148"/>
        <v>6935.1145623524453</v>
      </c>
      <c r="U353">
        <f t="shared" si="153"/>
        <v>-5494.9891454141625</v>
      </c>
      <c r="V353" s="45">
        <f t="shared" si="133"/>
        <v>6246.5317180903803</v>
      </c>
      <c r="W353">
        <f t="shared" si="143"/>
        <v>6998.0742907665981</v>
      </c>
      <c r="X353">
        <f t="shared" si="151"/>
        <v>4016.9039372498582</v>
      </c>
      <c r="Y353" s="8">
        <f t="shared" si="134"/>
        <v>2385679.4094492411</v>
      </c>
    </row>
    <row r="354" spans="1:25" x14ac:dyDescent="0.25">
      <c r="A354" s="1">
        <v>345</v>
      </c>
      <c r="B354" s="81">
        <f t="shared" si="135"/>
        <v>0.8161182111970704</v>
      </c>
      <c r="C354" s="12">
        <f t="shared" si="144"/>
        <v>3593.4322935661648</v>
      </c>
      <c r="D354" s="7">
        <f t="shared" si="145"/>
        <v>264.54944365040308</v>
      </c>
      <c r="E354" s="9">
        <f t="shared" si="152"/>
        <v>24.112385857603552</v>
      </c>
      <c r="F354" s="9">
        <f t="shared" si="146"/>
        <v>7002.5714142247516</v>
      </c>
      <c r="G354" s="52">
        <f t="shared" si="149"/>
        <v>1.868383494170077</v>
      </c>
      <c r="H354" s="7">
        <f t="shared" si="150"/>
        <v>288.66182950800663</v>
      </c>
      <c r="I354" s="11">
        <f t="shared" si="136"/>
        <v>6713.9095847167446</v>
      </c>
      <c r="J354" s="7">
        <f t="shared" si="154"/>
        <v>6978.4590283671478</v>
      </c>
      <c r="K354" s="80">
        <f t="shared" si="137"/>
        <v>0.8161182111970704</v>
      </c>
      <c r="L354" s="9">
        <f t="shared" si="138"/>
        <v>24.112385857603552</v>
      </c>
      <c r="M354">
        <f t="shared" si="131"/>
        <v>288.66182950800663</v>
      </c>
      <c r="N354">
        <f t="shared" si="139"/>
        <v>0.35562645440180735</v>
      </c>
      <c r="O354">
        <f t="shared" si="132"/>
        <v>3.593432293566165E-3</v>
      </c>
      <c r="P354">
        <f t="shared" si="140"/>
        <v>319.28222486664902</v>
      </c>
      <c r="Q354">
        <f t="shared" si="141"/>
        <v>-30.620395358642384</v>
      </c>
      <c r="R354" s="7">
        <f t="shared" si="147"/>
        <v>-3120.4772911505797</v>
      </c>
      <c r="S354" s="7">
        <f t="shared" si="142"/>
        <v>22.504893467096647</v>
      </c>
      <c r="T354">
        <f t="shared" si="148"/>
        <v>6978.4590283671478</v>
      </c>
      <c r="U354">
        <f t="shared" si="153"/>
        <v>-6426.8552475992446</v>
      </c>
      <c r="V354" s="45">
        <f t="shared" si="133"/>
        <v>6713.9095847167446</v>
      </c>
      <c r="W354">
        <f t="shared" si="143"/>
        <v>7000.9639218342445</v>
      </c>
      <c r="X354">
        <f t="shared" si="151"/>
        <v>4012.0791722956083</v>
      </c>
      <c r="Y354" s="8">
        <f t="shared" si="134"/>
        <v>2407568.3647866659</v>
      </c>
    </row>
    <row r="355" spans="1:25" x14ac:dyDescent="0.25">
      <c r="A355" s="1">
        <v>346</v>
      </c>
      <c r="B355" s="81">
        <f t="shared" si="135"/>
        <v>-3501345.344614808</v>
      </c>
      <c r="C355" s="12">
        <f t="shared" si="144"/>
        <v>-2889.3111060785805</v>
      </c>
      <c r="D355" s="7">
        <f t="shared" si="145"/>
        <v>-231.16618507199908</v>
      </c>
      <c r="E355" s="9">
        <f t="shared" si="152"/>
        <v>-19.502983069691123</v>
      </c>
      <c r="F355" s="9">
        <f t="shared" si="146"/>
        <v>7002.5714142247516</v>
      </c>
      <c r="G355" s="52">
        <f t="shared" si="149"/>
        <v>-2.5103702287742413</v>
      </c>
      <c r="H355" s="7">
        <f t="shared" si="150"/>
        <v>-250.66916814169019</v>
      </c>
      <c r="I355" s="11">
        <f t="shared" si="136"/>
        <v>7253.2405823664421</v>
      </c>
      <c r="J355" s="7">
        <f t="shared" si="154"/>
        <v>7022.0743972944429</v>
      </c>
      <c r="K355" s="80">
        <f t="shared" si="137"/>
        <v>-3501345.344614808</v>
      </c>
      <c r="L355" s="9">
        <f t="shared" si="138"/>
        <v>-19.502983069691123</v>
      </c>
      <c r="M355">
        <f t="shared" si="131"/>
        <v>-250.66916814169019</v>
      </c>
      <c r="N355">
        <f t="shared" si="139"/>
        <v>-0.80405330337007519</v>
      </c>
      <c r="O355">
        <f t="shared" si="132"/>
        <v>-2.8893111060785803E-3</v>
      </c>
      <c r="P355">
        <f t="shared" si="140"/>
        <v>-211.70176014851569</v>
      </c>
      <c r="Q355">
        <f t="shared" si="141"/>
        <v>-38.967407993174504</v>
      </c>
      <c r="R355" s="7">
        <f t="shared" si="147"/>
        <v>-10142.551688445023</v>
      </c>
      <c r="S355" s="7">
        <f t="shared" si="142"/>
        <v>-18.202784198378382</v>
      </c>
      <c r="T355">
        <f t="shared" si="148"/>
        <v>7022.0743972944429</v>
      </c>
      <c r="U355">
        <f t="shared" si="153"/>
        <v>-7502.6095516368196</v>
      </c>
      <c r="V355" s="45">
        <f t="shared" si="133"/>
        <v>7253.2405823664421</v>
      </c>
      <c r="W355">
        <f t="shared" si="143"/>
        <v>7003.8716130960647</v>
      </c>
      <c r="X355">
        <f t="shared" si="151"/>
        <v>4007.2698529136346</v>
      </c>
      <c r="Y355" s="8">
        <f t="shared" si="134"/>
        <v>2429637.7414638773</v>
      </c>
    </row>
    <row r="356" spans="1:25" x14ac:dyDescent="0.25">
      <c r="A356" s="1">
        <v>347</v>
      </c>
      <c r="B356" s="81">
        <f t="shared" si="135"/>
        <v>-1557.0268159576551</v>
      </c>
      <c r="C356" s="12">
        <f t="shared" si="144"/>
        <v>-9326.0010513816087</v>
      </c>
      <c r="D356" s="7">
        <f t="shared" si="145"/>
        <v>-816.55063706341423</v>
      </c>
      <c r="E356" s="9">
        <f t="shared" si="152"/>
        <v>-63.39094805278139</v>
      </c>
      <c r="F356" s="9">
        <f t="shared" si="146"/>
        <v>7002.5714142247516</v>
      </c>
      <c r="G356" s="52">
        <f t="shared" si="149"/>
        <v>-0.84521896962183862</v>
      </c>
      <c r="H356" s="7">
        <f t="shared" si="150"/>
        <v>-879.9415851161956</v>
      </c>
      <c r="I356" s="11">
        <f t="shared" si="136"/>
        <v>7882.5129993409473</v>
      </c>
      <c r="J356" s="7">
        <f t="shared" si="154"/>
        <v>7065.9623622775334</v>
      </c>
      <c r="K356" s="80">
        <f t="shared" si="137"/>
        <v>-1557.0268159576551</v>
      </c>
      <c r="L356" s="9">
        <f t="shared" si="138"/>
        <v>-63.39094805278139</v>
      </c>
      <c r="M356">
        <f t="shared" si="131"/>
        <v>-879.9415851161956</v>
      </c>
      <c r="N356">
        <f t="shared" si="139"/>
        <v>3.227759389344198</v>
      </c>
      <c r="O356">
        <f t="shared" si="132"/>
        <v>-9.3260010513816095E-3</v>
      </c>
      <c r="P356">
        <f t="shared" si="140"/>
        <v>-832.20107222133993</v>
      </c>
      <c r="Q356">
        <f t="shared" si="141"/>
        <v>-47.740512894855669</v>
      </c>
      <c r="R356" s="7">
        <f t="shared" si="147"/>
        <v>-17208.514050722555</v>
      </c>
      <c r="S356" s="7">
        <f t="shared" si="142"/>
        <v>-59.164884849262634</v>
      </c>
      <c r="T356">
        <f t="shared" si="148"/>
        <v>7065.9623622775325</v>
      </c>
      <c r="U356">
        <f t="shared" si="153"/>
        <v>-8758.2285212536226</v>
      </c>
      <c r="V356" s="45">
        <f t="shared" si="133"/>
        <v>7882.5129993409464</v>
      </c>
      <c r="W356">
        <f t="shared" si="143"/>
        <v>7006.7974774282702</v>
      </c>
      <c r="X356">
        <f t="shared" si="151"/>
        <v>4002.4759896306532</v>
      </c>
      <c r="Y356" s="8">
        <f t="shared" si="134"/>
        <v>2451888.9397103037</v>
      </c>
    </row>
    <row r="357" spans="1:25" x14ac:dyDescent="0.25">
      <c r="A357" s="1">
        <v>348</v>
      </c>
      <c r="B357" s="81">
        <f t="shared" si="135"/>
        <v>-190.86888097976291</v>
      </c>
      <c r="C357" s="12">
        <f t="shared" si="144"/>
        <v>-15692.382358524053</v>
      </c>
      <c r="D357" s="7">
        <f t="shared" si="145"/>
        <v>-1516.1316921985026</v>
      </c>
      <c r="E357" s="9">
        <f t="shared" si="152"/>
        <v>-107.55321281701596</v>
      </c>
      <c r="F357" s="9">
        <f t="shared" si="146"/>
        <v>7002.5714142247516</v>
      </c>
      <c r="G357" s="52">
        <f t="shared" si="149"/>
        <v>-0.54970979690375155</v>
      </c>
      <c r="H357" s="7">
        <f t="shared" si="150"/>
        <v>-1623.6849050155186</v>
      </c>
      <c r="I357" s="11">
        <f t="shared" si="136"/>
        <v>8626.2563192402704</v>
      </c>
      <c r="J357" s="7">
        <f t="shared" si="154"/>
        <v>7110.1246270417678</v>
      </c>
      <c r="K357" s="80">
        <f t="shared" si="137"/>
        <v>-190.86888097976291</v>
      </c>
      <c r="L357" s="9">
        <f t="shared" si="138"/>
        <v>-107.55321281701596</v>
      </c>
      <c r="M357">
        <f t="shared" si="131"/>
        <v>-1623.6849050155186</v>
      </c>
      <c r="N357">
        <f t="shared" si="139"/>
        <v>1.6826485727448306</v>
      </c>
      <c r="O357">
        <f t="shared" si="132"/>
        <v>-1.5692382358524052E-2</v>
      </c>
      <c r="P357">
        <f t="shared" si="140"/>
        <v>-1566.6475312268196</v>
      </c>
      <c r="Q357">
        <f t="shared" si="141"/>
        <v>-57.037373788698915</v>
      </c>
      <c r="R357" s="7">
        <f t="shared" si="147"/>
        <v>-24318.638677764324</v>
      </c>
      <c r="S357" s="7">
        <f t="shared" si="142"/>
        <v>-100.38299862921491</v>
      </c>
      <c r="T357">
        <f t="shared" si="148"/>
        <v>7110.1246270417687</v>
      </c>
      <c r="U357">
        <f t="shared" si="153"/>
        <v>-10242.771010067987</v>
      </c>
      <c r="V357" s="45">
        <f t="shared" si="133"/>
        <v>8626.2563192402704</v>
      </c>
      <c r="W357">
        <f t="shared" si="143"/>
        <v>7009.7416284125538</v>
      </c>
      <c r="X357">
        <f t="shared" si="151"/>
        <v>3997.6975931203938</v>
      </c>
      <c r="Y357" s="8">
        <f t="shared" si="134"/>
        <v>2474323.3702105354</v>
      </c>
    </row>
    <row r="358" spans="1:25" x14ac:dyDescent="0.25">
      <c r="A358" s="1">
        <v>349</v>
      </c>
      <c r="B358" s="81">
        <f t="shared" si="135"/>
        <v>-74.341565301149245</v>
      </c>
      <c r="C358" s="12">
        <f t="shared" si="144"/>
        <v>-21954.389765113065</v>
      </c>
      <c r="D358" s="7">
        <f t="shared" si="145"/>
        <v>-2364.2489126512601</v>
      </c>
      <c r="E358" s="9">
        <f t="shared" si="152"/>
        <v>-151.99149173602703</v>
      </c>
      <c r="F358" s="9">
        <f t="shared" si="146"/>
        <v>7002.5714142247516</v>
      </c>
      <c r="G358" s="52">
        <f t="shared" si="149"/>
        <v>-0.43357214299520375</v>
      </c>
      <c r="H358" s="7">
        <f t="shared" si="150"/>
        <v>-2516.2404043872871</v>
      </c>
      <c r="I358" s="11">
        <f t="shared" si="136"/>
        <v>9518.8118186120391</v>
      </c>
      <c r="J358" s="7">
        <f t="shared" si="154"/>
        <v>7154.5629059607791</v>
      </c>
      <c r="K358" s="80">
        <f t="shared" si="137"/>
        <v>-74.341565301149245</v>
      </c>
      <c r="L358" s="9">
        <f t="shared" si="138"/>
        <v>-151.99149173602703</v>
      </c>
      <c r="M358">
        <f t="shared" si="131"/>
        <v>-2516.2404043872871</v>
      </c>
      <c r="N358">
        <f t="shared" si="139"/>
        <v>1.3990475928715507</v>
      </c>
      <c r="O358">
        <f t="shared" si="132"/>
        <v>-2.1954389765113064E-2</v>
      </c>
      <c r="P358">
        <f t="shared" si="140"/>
        <v>-2449.2493170932653</v>
      </c>
      <c r="Q358">
        <f t="shared" si="141"/>
        <v>-66.991087294021781</v>
      </c>
      <c r="R358" s="7">
        <f t="shared" si="147"/>
        <v>-31473.201583725102</v>
      </c>
      <c r="S358" s="7">
        <f t="shared" si="142"/>
        <v>-141.85872562029189</v>
      </c>
      <c r="T358">
        <f t="shared" si="148"/>
        <v>7154.5629059607782</v>
      </c>
      <c r="U358">
        <f t="shared" si="153"/>
        <v>-12024.919456883588</v>
      </c>
      <c r="V358" s="45">
        <f t="shared" si="133"/>
        <v>9518.8118186120373</v>
      </c>
      <c r="W358">
        <f t="shared" si="143"/>
        <v>7012.7041803404863</v>
      </c>
      <c r="X358">
        <f t="shared" si="151"/>
        <v>3992.9346742041139</v>
      </c>
      <c r="Y358" s="8">
        <f t="shared" si="134"/>
        <v>2496942.4541803114</v>
      </c>
    </row>
    <row r="359" spans="1:25" x14ac:dyDescent="0.25">
      <c r="A359" s="1">
        <v>350</v>
      </c>
      <c r="B359" s="81">
        <f t="shared" si="135"/>
        <v>-45.910652717586103</v>
      </c>
      <c r="C359" s="12">
        <f t="shared" si="144"/>
        <v>-28062.696944814768</v>
      </c>
      <c r="D359" s="7">
        <f t="shared" si="145"/>
        <v>-3410.504638910335</v>
      </c>
      <c r="E359" s="9">
        <f t="shared" si="152"/>
        <v>-196.70750989828187</v>
      </c>
      <c r="F359" s="9">
        <f t="shared" si="146"/>
        <v>7002.5714142247516</v>
      </c>
      <c r="G359" s="52">
        <f t="shared" si="149"/>
        <v>-0.37807426648612869</v>
      </c>
      <c r="H359" s="7">
        <f t="shared" si="150"/>
        <v>-3607.2121488086168</v>
      </c>
      <c r="I359" s="11">
        <f t="shared" si="136"/>
        <v>10609.783563033368</v>
      </c>
      <c r="J359" s="7">
        <f t="shared" si="154"/>
        <v>7199.2789241230339</v>
      </c>
      <c r="K359" s="80">
        <f t="shared" si="137"/>
        <v>-45.910652717586103</v>
      </c>
      <c r="L359" s="9">
        <f t="shared" si="138"/>
        <v>-196.70750989828187</v>
      </c>
      <c r="M359">
        <f t="shared" si="131"/>
        <v>-3607.2121488086168</v>
      </c>
      <c r="N359">
        <f t="shared" si="139"/>
        <v>1.2782271447784987</v>
      </c>
      <c r="O359">
        <f t="shared" si="132"/>
        <v>-2.806269694481477E-2</v>
      </c>
      <c r="P359">
        <f t="shared" si="140"/>
        <v>-3529.4242501380309</v>
      </c>
      <c r="Q359">
        <f t="shared" si="141"/>
        <v>-77.787898670585946</v>
      </c>
      <c r="R359" s="7">
        <f t="shared" si="147"/>
        <v>-38672.480507848137</v>
      </c>
      <c r="S359" s="7">
        <f t="shared" si="142"/>
        <v>-183.59367590506309</v>
      </c>
      <c r="T359">
        <f t="shared" si="148"/>
        <v>7199.2789241230348</v>
      </c>
      <c r="U359">
        <f t="shared" si="153"/>
        <v>-14203.881877848769</v>
      </c>
      <c r="V359" s="45">
        <f t="shared" si="133"/>
        <v>10609.78356303337</v>
      </c>
      <c r="W359">
        <f t="shared" si="143"/>
        <v>7015.685248217972</v>
      </c>
      <c r="X359">
        <f t="shared" si="151"/>
        <v>3988.1872438511323</v>
      </c>
      <c r="Y359" s="8">
        <f t="shared" si="134"/>
        <v>2519747.6234430624</v>
      </c>
    </row>
    <row r="360" spans="1:25" x14ac:dyDescent="0.25">
      <c r="A360" s="1">
        <v>351</v>
      </c>
      <c r="B360" s="81">
        <f t="shared" si="135"/>
        <v>-36.551245224372316</v>
      </c>
      <c r="C360" s="12">
        <f t="shared" si="144"/>
        <v>-33943.177274992893</v>
      </c>
      <c r="D360" s="7">
        <f t="shared" si="145"/>
        <v>-4729.3032328552445</v>
      </c>
      <c r="E360" s="9">
        <f t="shared" si="152"/>
        <v>-241.70300317405085</v>
      </c>
      <c r="F360" s="9">
        <f t="shared" si="146"/>
        <v>7002.5714142247516</v>
      </c>
      <c r="G360" s="52">
        <f t="shared" si="149"/>
        <v>-0.35275359030916043</v>
      </c>
      <c r="H360" s="7">
        <f t="shared" si="150"/>
        <v>-4971.006236029295</v>
      </c>
      <c r="I360" s="11">
        <f t="shared" si="136"/>
        <v>11973.577650254047</v>
      </c>
      <c r="J360" s="7">
        <f t="shared" si="154"/>
        <v>7244.2744173988021</v>
      </c>
      <c r="K360" s="80">
        <f t="shared" si="137"/>
        <v>-36.551245224372316</v>
      </c>
      <c r="L360" s="9">
        <f t="shared" si="138"/>
        <v>-241.70300317405085</v>
      </c>
      <c r="M360">
        <f t="shared" si="131"/>
        <v>-4971.006236029295</v>
      </c>
      <c r="N360">
        <f t="shared" si="139"/>
        <v>1.209547939805717</v>
      </c>
      <c r="O360">
        <f t="shared" si="132"/>
        <v>-3.3943177274992894E-2</v>
      </c>
      <c r="P360">
        <f t="shared" si="140"/>
        <v>-4881.309507972991</v>
      </c>
      <c r="Q360">
        <f t="shared" si="141"/>
        <v>-89.696728056303982</v>
      </c>
      <c r="R360" s="7">
        <f t="shared" si="147"/>
        <v>-45916.75492524694</v>
      </c>
      <c r="S360" s="7">
        <f t="shared" si="142"/>
        <v>-225.58946962911415</v>
      </c>
      <c r="T360">
        <f t="shared" si="148"/>
        <v>7244.2744173988031</v>
      </c>
      <c r="U360">
        <f t="shared" si="153"/>
        <v>-16928.470352738404</v>
      </c>
      <c r="V360" s="45">
        <f t="shared" si="133"/>
        <v>11973.577650254047</v>
      </c>
      <c r="W360">
        <f t="shared" si="143"/>
        <v>7018.6849477696887</v>
      </c>
      <c r="X360">
        <f t="shared" si="151"/>
        <v>3983.4553131793414</v>
      </c>
      <c r="Y360" s="8">
        <f t="shared" si="134"/>
        <v>2542740.3205069797</v>
      </c>
    </row>
    <row r="361" spans="1:25" x14ac:dyDescent="0.25">
      <c r="A361" s="1">
        <v>352</v>
      </c>
      <c r="B361" s="81">
        <f t="shared" si="135"/>
        <v>-34.903661920845202</v>
      </c>
      <c r="C361" s="12">
        <f t="shared" si="144"/>
        <v>-39479.188110291841</v>
      </c>
      <c r="D361" s="7">
        <f t="shared" si="145"/>
        <v>-6437.5668149550966</v>
      </c>
      <c r="E361" s="9">
        <f t="shared" si="152"/>
        <v>-286.97971828279339</v>
      </c>
      <c r="F361" s="9">
        <f t="shared" si="146"/>
        <v>7002.5714142247516</v>
      </c>
      <c r="G361" s="52">
        <f t="shared" si="149"/>
        <v>-0.34770517339702117</v>
      </c>
      <c r="H361" s="7">
        <f t="shared" si="150"/>
        <v>-6724.5465332378899</v>
      </c>
      <c r="I361" s="11">
        <f t="shared" si="136"/>
        <v>13727.117947462641</v>
      </c>
      <c r="J361" s="7">
        <f t="shared" si="154"/>
        <v>7289.5511325075449</v>
      </c>
      <c r="K361" s="80">
        <f t="shared" si="137"/>
        <v>-34.903661920845202</v>
      </c>
      <c r="L361" s="9">
        <f t="shared" si="138"/>
        <v>-286.97971828279339</v>
      </c>
      <c r="M361">
        <f t="shared" si="131"/>
        <v>-6724.5465332378899</v>
      </c>
      <c r="N361">
        <f t="shared" si="139"/>
        <v>1.163096424075112</v>
      </c>
      <c r="O361">
        <f t="shared" si="132"/>
        <v>-3.9479188110291843E-2</v>
      </c>
      <c r="P361">
        <f t="shared" si="140"/>
        <v>-6621.4256918613082</v>
      </c>
      <c r="Q361">
        <f t="shared" si="141"/>
        <v>-103.12084137658167</v>
      </c>
      <c r="R361" s="7">
        <f t="shared" si="147"/>
        <v>-53206.306057754482</v>
      </c>
      <c r="S361" s="7">
        <f t="shared" si="142"/>
        <v>-267.84773706394049</v>
      </c>
      <c r="T361">
        <f t="shared" si="148"/>
        <v>7289.5511325075422</v>
      </c>
      <c r="U361">
        <f t="shared" si="153"/>
        <v>-20432.532499481676</v>
      </c>
      <c r="V361" s="45">
        <f t="shared" si="133"/>
        <v>13727.117947462639</v>
      </c>
      <c r="W361">
        <f t="shared" si="143"/>
        <v>7021.7033954436019</v>
      </c>
      <c r="X361">
        <f t="shared" si="151"/>
        <v>3978.7388934557512</v>
      </c>
      <c r="Y361" s="8">
        <f t="shared" si="134"/>
        <v>2565921.9986426551</v>
      </c>
    </row>
    <row r="362" spans="1:25" x14ac:dyDescent="0.25">
      <c r="A362" s="1">
        <v>353</v>
      </c>
      <c r="B362" s="81">
        <f t="shared" si="135"/>
        <v>-39.467463694761967</v>
      </c>
      <c r="C362" s="12">
        <f t="shared" si="144"/>
        <v>-44476.13931902172</v>
      </c>
      <c r="D362" s="7">
        <f t="shared" si="145"/>
        <v>-8730.1667387327616</v>
      </c>
      <c r="E362" s="9">
        <f t="shared" si="152"/>
        <v>-332.53941286096551</v>
      </c>
      <c r="F362" s="9">
        <f t="shared" si="146"/>
        <v>7002.5714142247516</v>
      </c>
      <c r="G362" s="52">
        <f t="shared" si="149"/>
        <v>-0.36121115303161261</v>
      </c>
      <c r="H362" s="7">
        <f t="shared" si="150"/>
        <v>-9062.7061515937276</v>
      </c>
      <c r="I362" s="11">
        <f t="shared" si="136"/>
        <v>16065.277565818478</v>
      </c>
      <c r="J362" s="7">
        <f t="shared" si="154"/>
        <v>7335.1108270857167</v>
      </c>
      <c r="K362" s="80">
        <f t="shared" si="137"/>
        <v>-39.467463694761967</v>
      </c>
      <c r="L362" s="9">
        <f t="shared" si="138"/>
        <v>-332.53941286096551</v>
      </c>
      <c r="M362">
        <f t="shared" si="131"/>
        <v>-9062.7061515937276</v>
      </c>
      <c r="N362">
        <f t="shared" si="139"/>
        <v>1.1265717824482622</v>
      </c>
      <c r="O362">
        <f t="shared" si="132"/>
        <v>-4.4476139319021724E-2</v>
      </c>
      <c r="P362">
        <f t="shared" si="140"/>
        <v>-8944.0123409968419</v>
      </c>
      <c r="Q362">
        <f t="shared" si="141"/>
        <v>-118.69381059688567</v>
      </c>
      <c r="R362" s="7">
        <f t="shared" si="147"/>
        <v>-60541.416884840197</v>
      </c>
      <c r="S362" s="7">
        <f t="shared" si="142"/>
        <v>-310.37011867023449</v>
      </c>
      <c r="T362">
        <f t="shared" si="148"/>
        <v>7335.1108270857148</v>
      </c>
      <c r="U362">
        <f t="shared" si="153"/>
        <v>-25105.814423221473</v>
      </c>
      <c r="V362" s="45">
        <f t="shared" si="133"/>
        <v>16065.277565818476</v>
      </c>
      <c r="W362">
        <f t="shared" si="143"/>
        <v>7024.7407084154802</v>
      </c>
      <c r="X362">
        <f t="shared" si="151"/>
        <v>3974.0379960970185</v>
      </c>
      <c r="Y362" s="8">
        <f t="shared" si="134"/>
        <v>2589294.1219612574</v>
      </c>
    </row>
    <row r="363" spans="1:25" s="65" customFormat="1" x14ac:dyDescent="0.25">
      <c r="A363" s="1">
        <v>354</v>
      </c>
      <c r="B363" s="81">
        <f t="shared" si="135"/>
        <v>-54.755001536155824</v>
      </c>
      <c r="C363" s="12">
        <f t="shared" si="144"/>
        <v>-48583.544050172786</v>
      </c>
      <c r="D363" s="64">
        <f t="shared" si="145"/>
        <v>-11957.872834667411</v>
      </c>
      <c r="E363" s="9">
        <f t="shared" si="152"/>
        <v>-378.3838555302512</v>
      </c>
      <c r="F363" s="9">
        <f t="shared" si="146"/>
        <v>7002.5714142247516</v>
      </c>
      <c r="G363" s="52">
        <f t="shared" si="149"/>
        <v>-0.39805305443445999</v>
      </c>
      <c r="H363" s="7">
        <f t="shared" si="150"/>
        <v>-12336.256690197662</v>
      </c>
      <c r="I363" s="11">
        <f t="shared" si="136"/>
        <v>19338.828104422413</v>
      </c>
      <c r="J363" s="7">
        <f t="shared" si="154"/>
        <v>7380.9552697550025</v>
      </c>
      <c r="K363" s="80">
        <f t="shared" si="137"/>
        <v>-54.755001536155824</v>
      </c>
      <c r="L363" s="9">
        <f t="shared" si="138"/>
        <v>-378.3838555302512</v>
      </c>
      <c r="M363" s="65">
        <f t="shared" si="131"/>
        <v>-12336.256690197662</v>
      </c>
      <c r="N363" s="65">
        <f t="shared" si="139"/>
        <v>1.0923507479300119</v>
      </c>
      <c r="O363" s="65">
        <f t="shared" si="132"/>
        <v>-4.8583544050172789E-2</v>
      </c>
      <c r="P363" s="65">
        <f t="shared" si="140"/>
        <v>-12198.785255978779</v>
      </c>
      <c r="Q363" s="65">
        <f t="shared" si="141"/>
        <v>-137.47143421888359</v>
      </c>
      <c r="R363" s="7">
        <f t="shared" si="147"/>
        <v>-67922.372154595199</v>
      </c>
      <c r="S363" s="7">
        <f t="shared" si="142"/>
        <v>-353.15826516156784</v>
      </c>
      <c r="T363" s="65">
        <f t="shared" si="148"/>
        <v>7380.9552697550025</v>
      </c>
      <c r="U363" s="65">
        <f t="shared" si="153"/>
        <v>-31649.859204251392</v>
      </c>
      <c r="V363" s="45">
        <f t="shared" si="133"/>
        <v>19338.828104422413</v>
      </c>
      <c r="W363" s="66">
        <f>S363+T363</f>
        <v>7027.7970045934344</v>
      </c>
      <c r="X363" s="67">
        <f>W363/((1+$L$6/12)^(A363-1+$O$3))</f>
        <v>3969.3526326699748</v>
      </c>
      <c r="Y363" s="68">
        <f t="shared" si="134"/>
        <v>2612858.1654932708</v>
      </c>
    </row>
    <row r="364" spans="1:25" x14ac:dyDescent="0.25">
      <c r="A364" s="1">
        <v>355</v>
      </c>
      <c r="B364" s="81">
        <f t="shared" si="135"/>
        <v>-104.65643806596574</v>
      </c>
      <c r="C364" s="12">
        <f>R363-D364</f>
        <v>-51100.145634542954</v>
      </c>
      <c r="D364" s="7">
        <f t="shared" si="145"/>
        <v>-16822.226520052245</v>
      </c>
      <c r="E364" s="9">
        <f t="shared" si="152"/>
        <v>-424.51482596622003</v>
      </c>
      <c r="F364" s="9">
        <f t="shared" si="146"/>
        <v>7002.5714142247516</v>
      </c>
      <c r="G364" s="52">
        <f t="shared" si="149"/>
        <v>-0.47454488552085528</v>
      </c>
      <c r="H364" s="7">
        <f t="shared" si="150"/>
        <v>-17246.741346018465</v>
      </c>
      <c r="I364" s="11">
        <f t="shared" si="136"/>
        <v>24249.312760243218</v>
      </c>
      <c r="J364" s="7">
        <f t="shared" si="154"/>
        <v>7427.0862401909717</v>
      </c>
      <c r="K364" s="80">
        <f t="shared" si="137"/>
        <v>-104.65643806596574</v>
      </c>
      <c r="L364" s="9">
        <f t="shared" si="138"/>
        <v>-424.51482596622003</v>
      </c>
      <c r="M364">
        <f t="shared" si="131"/>
        <v>-17246.741346018465</v>
      </c>
      <c r="N364">
        <f t="shared" si="139"/>
        <v>1.0517994648922946</v>
      </c>
      <c r="O364">
        <f t="shared" si="132"/>
        <v>-5.1100145634542952E-2</v>
      </c>
      <c r="P364">
        <f t="shared" si="140"/>
        <v>-17085.387383657348</v>
      </c>
      <c r="Q364">
        <f t="shared" si="141"/>
        <v>-161.35396236111774</v>
      </c>
      <c r="R364" s="7">
        <f t="shared" si="147"/>
        <v>-75349.458394786168</v>
      </c>
      <c r="S364" s="7">
        <f t="shared" si="142"/>
        <v>-396.213837568472</v>
      </c>
      <c r="T364">
        <f t="shared" si="148"/>
        <v>7427.086240190969</v>
      </c>
      <c r="U364">
        <f t="shared" si="153"/>
        <v>-41467.753117863933</v>
      </c>
      <c r="V364" s="45">
        <f t="shared" si="133"/>
        <v>24249.312760243214</v>
      </c>
      <c r="W364">
        <f t="shared" si="143"/>
        <v>7030.8724026224972</v>
      </c>
      <c r="X364">
        <f t="shared" si="151"/>
        <v>3964.6828148921659</v>
      </c>
      <c r="Y364" s="8">
        <f t="shared" si="134"/>
        <v>2636615.6152677941</v>
      </c>
    </row>
    <row r="365" spans="1:25" x14ac:dyDescent="0.25">
      <c r="A365" s="1">
        <v>356</v>
      </c>
      <c r="B365" s="81">
        <f t="shared" si="135"/>
        <v>-387.82080490311318</v>
      </c>
      <c r="C365" s="12">
        <f t="shared" si="144"/>
        <v>-50389.298266080703</v>
      </c>
      <c r="D365" s="7">
        <f t="shared" si="145"/>
        <v>-24960.160128705465</v>
      </c>
      <c r="E365" s="9">
        <f t="shared" si="152"/>
        <v>-470.93411496741351</v>
      </c>
      <c r="F365" s="9">
        <f t="shared" si="146"/>
        <v>7002.5714142247516</v>
      </c>
      <c r="G365" s="52">
        <f t="shared" si="149"/>
        <v>-0.6436617848224766</v>
      </c>
      <c r="H365" s="7">
        <f t="shared" si="150"/>
        <v>-25431.09424367288</v>
      </c>
      <c r="I365" s="11">
        <f t="shared" si="136"/>
        <v>32433.665657897633</v>
      </c>
      <c r="J365" s="7">
        <f t="shared" si="154"/>
        <v>7473.5055291921653</v>
      </c>
      <c r="K365" s="80">
        <f t="shared" si="137"/>
        <v>-387.82080490311318</v>
      </c>
      <c r="L365" s="9">
        <f t="shared" si="138"/>
        <v>-470.93411496741351</v>
      </c>
      <c r="M365">
        <f t="shared" si="131"/>
        <v>-25431.09424367288</v>
      </c>
      <c r="N365">
        <f t="shared" si="139"/>
        <v>0.98608913223954242</v>
      </c>
      <c r="O365">
        <f t="shared" si="132"/>
        <v>-5.0389298266080705E-2</v>
      </c>
      <c r="P365">
        <f t="shared" si="140"/>
        <v>-25236.952584225906</v>
      </c>
      <c r="Q365">
        <f t="shared" si="141"/>
        <v>-194.14165944697379</v>
      </c>
      <c r="R365" s="7">
        <f t="shared" si="147"/>
        <v>-82822.963923978328</v>
      </c>
      <c r="S365" s="7">
        <f t="shared" si="142"/>
        <v>-439.53850730291936</v>
      </c>
      <c r="T365">
        <f t="shared" si="148"/>
        <v>7473.5055291921599</v>
      </c>
      <c r="U365">
        <f t="shared" si="153"/>
        <v>-57833.364293906008</v>
      </c>
      <c r="V365" s="45">
        <f t="shared" si="133"/>
        <v>32433.665657897625</v>
      </c>
      <c r="W365">
        <f t="shared" si="143"/>
        <v>7033.9670218892406</v>
      </c>
      <c r="X365">
        <f t="shared" si="151"/>
        <v>3960.0285546323989</v>
      </c>
      <c r="Y365" s="8">
        <f t="shared" si="134"/>
        <v>2660567.9683924089</v>
      </c>
    </row>
    <row r="366" spans="1:25" x14ac:dyDescent="0.25">
      <c r="A366" s="1">
        <v>357</v>
      </c>
      <c r="B366" s="81">
        <f t="shared" si="135"/>
        <v>-11195.57185469413</v>
      </c>
      <c r="C366" s="12">
        <f t="shared" si="144"/>
        <v>-41540.489693958902</v>
      </c>
      <c r="D366" s="7">
        <f t="shared" si="145"/>
        <v>-41282.474230019427</v>
      </c>
      <c r="E366" s="9">
        <f t="shared" si="152"/>
        <v>-517.64352452486457</v>
      </c>
      <c r="F366" s="9">
        <f t="shared" si="146"/>
        <v>7002.5714142247516</v>
      </c>
      <c r="G366" s="52">
        <f t="shared" si="149"/>
        <v>-1.1748221922349236</v>
      </c>
      <c r="H366" s="7">
        <f t="shared" si="150"/>
        <v>-41800.117754544292</v>
      </c>
      <c r="I366" s="11">
        <f t="shared" si="136"/>
        <v>48802.689168769044</v>
      </c>
      <c r="J366" s="7">
        <f t="shared" si="154"/>
        <v>7520.2149387496165</v>
      </c>
      <c r="K366" s="80">
        <f t="shared" si="137"/>
        <v>-11195.57185469413</v>
      </c>
      <c r="L366" s="9">
        <f t="shared" si="138"/>
        <v>-517.64352452486457</v>
      </c>
      <c r="M366">
        <f t="shared" si="131"/>
        <v>-41800.117754544292</v>
      </c>
      <c r="N366">
        <f t="shared" si="139"/>
        <v>0.82439111325988967</v>
      </c>
      <c r="O366">
        <f t="shared" si="132"/>
        <v>-4.1540489693958904E-2</v>
      </c>
      <c r="P366">
        <f t="shared" si="140"/>
        <v>-41555.416262294028</v>
      </c>
      <c r="Q366">
        <f t="shared" si="141"/>
        <v>-244.70149225026398</v>
      </c>
      <c r="R366" s="7">
        <f t="shared" si="147"/>
        <v>-90343.178862727946</v>
      </c>
      <c r="S366" s="7">
        <f t="shared" si="142"/>
        <v>-483.13395622320695</v>
      </c>
      <c r="T366">
        <f t="shared" si="148"/>
        <v>7520.2149387496174</v>
      </c>
      <c r="U366">
        <f t="shared" si="153"/>
        <v>-90568.297355011673</v>
      </c>
      <c r="V366" s="45">
        <f t="shared" si="133"/>
        <v>48802.689168769044</v>
      </c>
      <c r="W366">
        <f t="shared" si="143"/>
        <v>7037.0809825264105</v>
      </c>
      <c r="X366">
        <f t="shared" si="151"/>
        <v>3955.3898639112895</v>
      </c>
      <c r="Y366" s="8">
        <f t="shared" si="134"/>
        <v>2684716.7331336136</v>
      </c>
    </row>
    <row r="367" spans="1:25" x14ac:dyDescent="0.25">
      <c r="A367" s="1">
        <v>358</v>
      </c>
      <c r="B367" s="81">
        <f t="shared" si="135"/>
        <v>-6.5139368561776109E+164</v>
      </c>
      <c r="C367" s="12">
        <f t="shared" si="144"/>
        <v>-1.8044374883174896E-9</v>
      </c>
      <c r="D367" s="7">
        <f t="shared" si="145"/>
        <v>-90343.178862726141</v>
      </c>
      <c r="E367" s="9">
        <f t="shared" si="152"/>
        <v>-564.64486789204966</v>
      </c>
      <c r="F367" s="9">
        <f t="shared" si="146"/>
        <v>7002.5714142247516</v>
      </c>
      <c r="G367" s="52">
        <f t="shared" si="149"/>
        <v>-54260896140069.367</v>
      </c>
      <c r="H367" s="7">
        <f t="shared" si="150"/>
        <v>-90907.823730618198</v>
      </c>
      <c r="I367" s="11">
        <f t="shared" si="136"/>
        <v>97910.395144842943</v>
      </c>
      <c r="J367" s="7">
        <f t="shared" si="154"/>
        <v>7567.2162821168013</v>
      </c>
      <c r="K367" s="80">
        <f t="shared" si="137"/>
        <v>-6.5139368561776109E+164</v>
      </c>
      <c r="L367" s="9">
        <f t="shared" si="138"/>
        <v>-564.64486789204966</v>
      </c>
      <c r="M367">
        <f t="shared" si="131"/>
        <v>-90907.823730618198</v>
      </c>
      <c r="N367">
        <f t="shared" si="139"/>
        <v>4.3438040851499713E-14</v>
      </c>
      <c r="O367">
        <f t="shared" si="132"/>
        <v>-1.8044374883174897E-15</v>
      </c>
      <c r="P367">
        <f t="shared" si="140"/>
        <v>-90568.189848568421</v>
      </c>
      <c r="Q367">
        <f t="shared" si="141"/>
        <v>-339.63388204977673</v>
      </c>
      <c r="R367" s="7">
        <f t="shared" si="147"/>
        <v>-97910.395144844748</v>
      </c>
      <c r="S367" s="7">
        <f t="shared" si="142"/>
        <v>-527.0018766992464</v>
      </c>
      <c r="T367">
        <f t="shared" si="148"/>
        <v>7567.2162821168022</v>
      </c>
      <c r="U367">
        <f t="shared" si="153"/>
        <v>-188780.57588426833</v>
      </c>
      <c r="V367" s="45">
        <f t="shared" si="133"/>
        <v>97910.395144842943</v>
      </c>
      <c r="W367">
        <f t="shared" si="143"/>
        <v>7040.214405417556</v>
      </c>
      <c r="X367">
        <f t="shared" si="151"/>
        <v>3950.766754901781</v>
      </c>
      <c r="Y367" s="8">
        <f t="shared" si="134"/>
        <v>2709063.4289978151</v>
      </c>
    </row>
    <row r="368" spans="1:25" x14ac:dyDescent="0.25">
      <c r="A368" s="1">
        <v>359</v>
      </c>
      <c r="B368" s="81" t="e">
        <f t="shared" si="135"/>
        <v>#DIV/0!</v>
      </c>
      <c r="C368" s="12" t="e">
        <f t="shared" si="144"/>
        <v>#DIV/0!</v>
      </c>
      <c r="D368" s="7" t="e">
        <f t="shared" si="145"/>
        <v>#DIV/0!</v>
      </c>
      <c r="E368" s="9">
        <f t="shared" si="152"/>
        <v>-611.9399696552797</v>
      </c>
      <c r="F368" s="9">
        <f t="shared" si="146"/>
        <v>7002.5714142247516</v>
      </c>
      <c r="G368" s="52" t="e">
        <f t="shared" si="149"/>
        <v>#DIV/0!</v>
      </c>
      <c r="H368" s="7" t="e">
        <f t="shared" si="150"/>
        <v>#DIV/0!</v>
      </c>
      <c r="I368" s="11" t="e">
        <f t="shared" si="136"/>
        <v>#DIV/0!</v>
      </c>
      <c r="J368" s="7">
        <f t="shared" si="154"/>
        <v>7614.5113838800316</v>
      </c>
      <c r="K368" s="80" t="e">
        <f t="shared" si="137"/>
        <v>#DIV/0!</v>
      </c>
      <c r="L368" s="9">
        <f t="shared" si="138"/>
        <v>-611.9399696552797</v>
      </c>
      <c r="M368" t="e">
        <f t="shared" si="131"/>
        <v>#DIV/0!</v>
      </c>
      <c r="N368" t="e">
        <f t="shared" si="139"/>
        <v>#DIV/0!</v>
      </c>
      <c r="O368" t="e">
        <f t="shared" si="132"/>
        <v>#DIV/0!</v>
      </c>
      <c r="P368" t="e">
        <f t="shared" si="140"/>
        <v>#DIV/0!</v>
      </c>
      <c r="Q368" t="e">
        <f t="shared" si="141"/>
        <v>#DIV/0!</v>
      </c>
      <c r="R368" s="7">
        <f t="shared" si="147"/>
        <v>-105524.90652872478</v>
      </c>
      <c r="S368" s="7">
        <f t="shared" si="142"/>
        <v>-571.1439716782611</v>
      </c>
      <c r="T368">
        <f t="shared" si="148"/>
        <v>7614.5113838800316</v>
      </c>
      <c r="U368" t="e">
        <f t="shared" si="153"/>
        <v>#DIV/0!</v>
      </c>
      <c r="V368" s="45" t="e">
        <f t="shared" si="133"/>
        <v>#DIV/0!</v>
      </c>
      <c r="W368">
        <f t="shared" si="143"/>
        <v>7043.367412201771</v>
      </c>
      <c r="X368">
        <f t="shared" si="151"/>
        <v>3946.1592399297269</v>
      </c>
      <c r="Y368" s="8">
        <f t="shared" si="134"/>
        <v>2733609.5868129316</v>
      </c>
    </row>
    <row r="369" spans="1:32" x14ac:dyDescent="0.25">
      <c r="A369" s="1">
        <v>360</v>
      </c>
      <c r="B369" s="81">
        <f t="shared" si="135"/>
        <v>0.99945464578278376</v>
      </c>
      <c r="C369" s="12">
        <f t="shared" si="144"/>
        <v>-211709.34372325259</v>
      </c>
      <c r="D369">
        <f t="shared" si="145"/>
        <v>106184.4371945278</v>
      </c>
      <c r="E369" s="9">
        <f t="shared" si="152"/>
        <v>-659.5306658045298</v>
      </c>
      <c r="F369" s="9">
        <f t="shared" si="146"/>
        <v>7002.5714142247516</v>
      </c>
      <c r="G369" s="52">
        <f t="shared" si="149"/>
        <v>0.46536602202729116</v>
      </c>
      <c r="H369" s="7">
        <f t="shared" si="150"/>
        <v>105524.90652872327</v>
      </c>
      <c r="I369" s="11">
        <f t="shared" si="136"/>
        <v>-98522.335114498521</v>
      </c>
      <c r="J369" s="7">
        <f t="shared" si="154"/>
        <v>7662.1020800292818</v>
      </c>
      <c r="K369" s="80">
        <f t="shared" si="137"/>
        <v>0.99945464578278376</v>
      </c>
      <c r="L369" s="9">
        <f t="shared" si="138"/>
        <v>-659.5306658045298</v>
      </c>
      <c r="M369">
        <f t="shared" si="131"/>
        <v>105524.90652872327</v>
      </c>
      <c r="N369" t="e">
        <f t="shared" si="139"/>
        <v>#DIV/0!</v>
      </c>
      <c r="O369">
        <f t="shared" si="132"/>
        <v>-0.21170934372325259</v>
      </c>
      <c r="P369" t="e">
        <f t="shared" si="140"/>
        <v>#DIV/0!</v>
      </c>
      <c r="Q369" t="e">
        <f t="shared" si="141"/>
        <v>#DIV/0!</v>
      </c>
      <c r="R369" s="7">
        <f t="shared" si="147"/>
        <v>-113187.00860875405</v>
      </c>
      <c r="S369" s="7">
        <f t="shared" si="142"/>
        <v>-615.56195475089453</v>
      </c>
      <c r="T369">
        <f t="shared" si="148"/>
        <v>7662.1020800292754</v>
      </c>
      <c r="U369">
        <f t="shared" si="153"/>
        <v>204091.21035427545</v>
      </c>
      <c r="V369" s="45">
        <f t="shared" si="133"/>
        <v>-98522.335114498521</v>
      </c>
      <c r="W369">
        <f t="shared" si="143"/>
        <v>7046.5401252783813</v>
      </c>
      <c r="X369">
        <f t="shared" si="151"/>
        <v>3941.5673314744199</v>
      </c>
      <c r="Y369" s="8">
        <f t="shared" si="134"/>
        <v>2758356.748810539</v>
      </c>
    </row>
    <row r="370" spans="1:32" x14ac:dyDescent="0.25">
      <c r="C370" s="12"/>
      <c r="X370">
        <f>SUM(X10:X369)</f>
        <v>1844255.4373221614</v>
      </c>
      <c r="AF370" s="25"/>
    </row>
    <row r="371" spans="1:32" x14ac:dyDescent="0.25">
      <c r="C371" s="12"/>
      <c r="AF371" s="25"/>
    </row>
    <row r="372" spans="1:32" x14ac:dyDescent="0.25">
      <c r="C372" s="12"/>
      <c r="AF372" s="25"/>
    </row>
    <row r="373" spans="1:32" x14ac:dyDescent="0.25">
      <c r="C373" s="12"/>
      <c r="AF373" s="25"/>
    </row>
    <row r="374" spans="1:32" x14ac:dyDescent="0.25">
      <c r="C374" s="12"/>
      <c r="AF374" s="25"/>
    </row>
    <row r="375" spans="1:32" x14ac:dyDescent="0.25">
      <c r="C375" s="12"/>
      <c r="AF375" s="25"/>
    </row>
    <row r="376" spans="1:32" x14ac:dyDescent="0.25">
      <c r="C376" s="12"/>
    </row>
  </sheetData>
  <mergeCells count="2">
    <mergeCell ref="Z19:Z21"/>
    <mergeCell ref="Z22:Z2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061E-52F5-8D47-9BE5-DF233F36FB4C}">
  <sheetPr codeName="Sheet5"/>
  <dimension ref="A1:AO376"/>
  <sheetViews>
    <sheetView zoomScale="90" zoomScaleNormal="90" workbookViewId="0">
      <pane xSplit="1" ySplit="9" topLeftCell="B10" activePane="bottomRight" state="frozen"/>
      <selection pane="topRight" activeCell="B1" sqref="B1"/>
      <selection pane="bottomLeft" activeCell="A10" sqref="A10"/>
      <selection pane="bottomRight" activeCell="D18" sqref="D18"/>
    </sheetView>
  </sheetViews>
  <sheetFormatPr defaultColWidth="11.125" defaultRowHeight="15.75" x14ac:dyDescent="0.25"/>
  <cols>
    <col min="1" max="1" width="17.5" style="1" customWidth="1"/>
    <col min="2" max="2" width="14.875" customWidth="1"/>
    <col min="3" max="3" width="18.5" customWidth="1"/>
    <col min="4" max="4" width="18.625" customWidth="1"/>
    <col min="5" max="5" width="17.125" customWidth="1"/>
    <col min="6" max="6" width="14" customWidth="1"/>
    <col min="7" max="7" width="15.5" hidden="1" customWidth="1"/>
    <col min="8" max="8" width="15.625" hidden="1" customWidth="1"/>
    <col min="9" max="9" width="13.125" hidden="1" customWidth="1"/>
    <col min="10" max="10" width="15.625" hidden="1" customWidth="1"/>
    <col min="11" max="11" width="15.625" customWidth="1"/>
    <col min="12" max="12" width="18.625" customWidth="1"/>
    <col min="13" max="13" width="17.5" style="7" customWidth="1"/>
    <col min="14" max="14" width="15" customWidth="1"/>
    <col min="15" max="15" width="19.875" customWidth="1"/>
    <col min="16" max="16" width="15.375" customWidth="1"/>
    <col min="17" max="17" width="19.875" customWidth="1"/>
    <col min="18" max="18" width="17" customWidth="1"/>
    <col min="19" max="19" width="14.375" customWidth="1"/>
    <col min="20" max="22" width="19.875" customWidth="1"/>
    <col min="23" max="23" width="28.125" customWidth="1"/>
    <col min="24" max="24" width="18" bestFit="1" customWidth="1"/>
    <col min="25" max="25" width="22" customWidth="1"/>
    <col min="26" max="26" width="24.375" customWidth="1"/>
    <col min="27" max="27" width="14.875" customWidth="1"/>
    <col min="28" max="28" width="12.125" customWidth="1"/>
    <col min="29" max="31" width="16.375" customWidth="1"/>
    <col min="32" max="32" width="15" bestFit="1" customWidth="1"/>
  </cols>
  <sheetData>
    <row r="1" spans="1:41" ht="30" customHeight="1" x14ac:dyDescent="0.25">
      <c r="B1" s="2" t="s">
        <v>0</v>
      </c>
      <c r="C1" s="3">
        <f>S8/12</f>
        <v>0</v>
      </c>
      <c r="E1" s="88" t="s">
        <v>116</v>
      </c>
      <c r="F1" s="89">
        <f>C5-C4</f>
        <v>0.127558</v>
      </c>
      <c r="G1" s="4">
        <v>50</v>
      </c>
      <c r="H1" s="6"/>
      <c r="I1">
        <f>1+H1</f>
        <v>1</v>
      </c>
      <c r="J1">
        <f>I1^6</f>
        <v>1</v>
      </c>
      <c r="K1" t="s">
        <v>2</v>
      </c>
      <c r="L1" t="s">
        <v>3</v>
      </c>
      <c r="N1">
        <f>1/(1+C1)</f>
        <v>1</v>
      </c>
      <c r="O1" s="19" t="s">
        <v>102</v>
      </c>
      <c r="P1" s="84">
        <v>0</v>
      </c>
      <c r="Q1" s="82">
        <v>0</v>
      </c>
      <c r="R1" s="82">
        <v>0.5</v>
      </c>
      <c r="S1" s="82"/>
      <c r="T1" s="82"/>
      <c r="U1" s="82"/>
      <c r="V1" s="82"/>
      <c r="W1" s="9">
        <f>O10-Z1</f>
        <v>-1227094242.4903691</v>
      </c>
      <c r="X1" s="10" t="s">
        <v>4</v>
      </c>
      <c r="Y1" s="11">
        <f>125311490+1109461494</f>
        <v>1234772984</v>
      </c>
      <c r="Z1" s="12">
        <v>1234772980.2912445</v>
      </c>
      <c r="AA1" t="s">
        <v>5</v>
      </c>
      <c r="AC1" t="s">
        <v>6</v>
      </c>
      <c r="AD1" s="13">
        <v>2.2943000000000002E-2</v>
      </c>
      <c r="AI1" t="s">
        <v>7</v>
      </c>
    </row>
    <row r="2" spans="1:41" x14ac:dyDescent="0.25">
      <c r="A2" s="1">
        <f>J1/1000</f>
        <v>1E-3</v>
      </c>
      <c r="B2" s="2" t="s">
        <v>8</v>
      </c>
      <c r="C2">
        <f>F4</f>
        <v>3769849.9426046163</v>
      </c>
      <c r="E2" s="2" t="s">
        <v>9</v>
      </c>
      <c r="F2" s="5">
        <v>0.27500000000000002</v>
      </c>
      <c r="G2" s="2" t="s">
        <v>10</v>
      </c>
      <c r="H2" t="s">
        <v>11</v>
      </c>
      <c r="I2">
        <v>1</v>
      </c>
      <c r="K2" t="s">
        <v>12</v>
      </c>
      <c r="L2" t="s">
        <v>13</v>
      </c>
      <c r="O2" s="19" t="s">
        <v>103</v>
      </c>
      <c r="P2" s="19">
        <f>1-(1-P1)^(1/12)</f>
        <v>0</v>
      </c>
      <c r="Q2" s="19">
        <f>1-(1-Q1)^(1/12)</f>
        <v>0</v>
      </c>
      <c r="R2" s="19">
        <f>1-(1-R1)^(1/12)</f>
        <v>5.6125687318306472E-2</v>
      </c>
      <c r="S2" s="83"/>
      <c r="T2" s="83"/>
      <c r="U2" s="83"/>
      <c r="V2" s="83"/>
      <c r="W2" t="s">
        <v>15</v>
      </c>
      <c r="Z2">
        <v>105</v>
      </c>
      <c r="AC2" t="s">
        <v>16</v>
      </c>
      <c r="AD2" s="13">
        <f xml:space="preserve"> (((AD1/2) + 1)^( 1/6)  - 1 ) * 12</f>
        <v>2.2834099822978793E-2</v>
      </c>
      <c r="AG2" s="10"/>
      <c r="AN2">
        <v>4</v>
      </c>
    </row>
    <row r="3" spans="1:41" x14ac:dyDescent="0.25">
      <c r="B3" s="2" t="s">
        <v>17</v>
      </c>
      <c r="C3" s="12">
        <v>150000000</v>
      </c>
      <c r="D3">
        <v>82601215532.443359</v>
      </c>
      <c r="E3" s="2" t="s">
        <v>18</v>
      </c>
      <c r="F3" s="69">
        <f xml:space="preserve"> 1 - (1-F2) ^ (1/12)</f>
        <v>2.6442738188939829E-2</v>
      </c>
      <c r="G3" s="2" t="s">
        <v>19</v>
      </c>
      <c r="H3" t="s">
        <v>20</v>
      </c>
      <c r="I3">
        <f>(25-I2)/30</f>
        <v>0.8</v>
      </c>
      <c r="J3">
        <f>500* 1.0151</f>
        <v>507.54999999999995</v>
      </c>
      <c r="K3" t="s">
        <v>21</v>
      </c>
      <c r="L3" t="s">
        <v>22</v>
      </c>
      <c r="N3">
        <f>E11/E10</f>
        <v>0.97355726181106006</v>
      </c>
      <c r="O3" s="34" t="s">
        <v>105</v>
      </c>
      <c r="P3" s="85">
        <f>P2+F3</f>
        <v>2.6442738188939829E-2</v>
      </c>
      <c r="AI3">
        <f>10/1.03</f>
        <v>9.7087378640776691</v>
      </c>
      <c r="AN3">
        <v>199</v>
      </c>
    </row>
    <row r="4" spans="1:41" x14ac:dyDescent="0.25">
      <c r="A4" s="15">
        <f>80149549645+124024396 + 1092868707</f>
        <v>81366442748</v>
      </c>
      <c r="B4" s="2" t="s">
        <v>117</v>
      </c>
      <c r="C4" s="3">
        <f>S8</f>
        <v>0</v>
      </c>
      <c r="E4" s="2" t="s">
        <v>25</v>
      </c>
      <c r="F4" s="86">
        <f>C3*C5/12/(1-(1/(1+C5/12))^C7)</f>
        <v>3769849.9426046163</v>
      </c>
      <c r="G4" s="2" t="s">
        <v>26</v>
      </c>
      <c r="H4" t="s">
        <v>27</v>
      </c>
      <c r="I4">
        <f>((I2-1) /30 )*C4/12</f>
        <v>0</v>
      </c>
      <c r="K4" t="s">
        <v>28</v>
      </c>
      <c r="L4" t="s">
        <v>29</v>
      </c>
      <c r="M4" s="7">
        <f>C11-N11</f>
        <v>-3748929.0622636862</v>
      </c>
      <c r="O4" t="s">
        <v>114</v>
      </c>
      <c r="P4" s="14">
        <v>1</v>
      </c>
      <c r="Q4" s="9"/>
      <c r="W4" s="9"/>
      <c r="X4" t="s">
        <v>31</v>
      </c>
      <c r="Y4" s="9">
        <f>(C3-Y1)*Y5</f>
        <v>0</v>
      </c>
      <c r="Z4" t="e">
        <f>W7/C3</f>
        <v>#DIV/0!</v>
      </c>
      <c r="AN4">
        <v>-5</v>
      </c>
    </row>
    <row r="5" spans="1:41" x14ac:dyDescent="0.25">
      <c r="B5" s="2" t="s">
        <v>32</v>
      </c>
      <c r="C5" s="17">
        <v>0.127558</v>
      </c>
      <c r="E5" s="2" t="s">
        <v>33</v>
      </c>
      <c r="F5" s="18"/>
      <c r="G5" s="2">
        <f>98139.08-97305.46</f>
        <v>833.61999999999534</v>
      </c>
      <c r="H5" t="s">
        <v>34</v>
      </c>
      <c r="K5" t="s">
        <v>35</v>
      </c>
      <c r="L5" t="s">
        <v>36</v>
      </c>
      <c r="M5" s="7">
        <f>M11+M4+C11</f>
        <v>-78764.274702954106</v>
      </c>
      <c r="Q5" s="92"/>
      <c r="R5" s="19"/>
      <c r="S5" s="19"/>
      <c r="T5" s="90">
        <f>0.1*T8</f>
        <v>3.8000000000000002E-4</v>
      </c>
      <c r="U5" s="19"/>
      <c r="V5" s="19"/>
      <c r="W5" s="20"/>
      <c r="X5" s="21" t="s">
        <v>38</v>
      </c>
      <c r="Y5" s="22">
        <f>W5+I4</f>
        <v>0</v>
      </c>
      <c r="Z5" s="23">
        <f>C3*(Z2/100 + I4)</f>
        <v>157500000</v>
      </c>
      <c r="AA5" s="22"/>
      <c r="AB5" s="22"/>
      <c r="AE5" s="24">
        <v>1.05</v>
      </c>
      <c r="AF5" s="25"/>
      <c r="AH5" t="e">
        <f>SUM(W10:W369)</f>
        <v>#DIV/0!</v>
      </c>
      <c r="AI5" s="10" t="e">
        <f>AH5/C3</f>
        <v>#DIV/0!</v>
      </c>
      <c r="AJ5" t="s">
        <v>26</v>
      </c>
      <c r="AN5">
        <v>2</v>
      </c>
      <c r="AO5">
        <f>AVERAGE(AN2:AN5)</f>
        <v>50</v>
      </c>
    </row>
    <row r="6" spans="1:41" x14ac:dyDescent="0.25">
      <c r="A6" s="1" t="s">
        <v>39</v>
      </c>
      <c r="B6" s="2" t="s">
        <v>40</v>
      </c>
      <c r="C6" s="3"/>
      <c r="D6">
        <f>B10*F3</f>
        <v>3908887.8582709008</v>
      </c>
      <c r="E6" s="2" t="s">
        <v>26</v>
      </c>
      <c r="F6" s="26">
        <v>1.9391692176921538E-2</v>
      </c>
      <c r="G6" s="2">
        <f>98823.37-98667.15</f>
        <v>156.22000000000116</v>
      </c>
      <c r="L6" t="s">
        <v>41</v>
      </c>
      <c r="M6" s="7">
        <v>100</v>
      </c>
      <c r="Q6" s="19"/>
      <c r="R6" s="19"/>
      <c r="S6" s="19"/>
      <c r="T6" s="19"/>
      <c r="U6" s="19"/>
      <c r="V6" s="19"/>
      <c r="W6" s="26" t="e">
        <f>W7/W4</f>
        <v>#DIV/0!</v>
      </c>
      <c r="X6" s="19" t="s">
        <v>42</v>
      </c>
      <c r="Y6" s="28" t="e">
        <f>100*W7/C3 -I4</f>
        <v>#DIV/0!</v>
      </c>
      <c r="Z6" s="9" t="e">
        <f>Z5-W7</f>
        <v>#DIV/0!</v>
      </c>
      <c r="AA6" s="29"/>
      <c r="AB6" s="29"/>
      <c r="AD6" s="30"/>
      <c r="AE6">
        <f>AE5*C3</f>
        <v>157500000</v>
      </c>
      <c r="AF6" s="31"/>
      <c r="AI6" s="10"/>
    </row>
    <row r="7" spans="1:41" x14ac:dyDescent="0.25">
      <c r="A7" s="32">
        <f>125311490+1109461494</f>
        <v>1234772984</v>
      </c>
      <c r="B7" s="2" t="s">
        <v>43</v>
      </c>
      <c r="C7">
        <v>52</v>
      </c>
      <c r="E7" s="2" t="s">
        <v>44</v>
      </c>
      <c r="F7" s="33">
        <f>2 * ( ((1+F6/12)^6) -1 )</f>
        <v>1.94702023709179E-2</v>
      </c>
      <c r="G7" s="2">
        <f>G5-G6</f>
        <v>677.39999999999418</v>
      </c>
      <c r="H7" s="1" t="s">
        <v>8</v>
      </c>
      <c r="I7" t="s">
        <v>45</v>
      </c>
      <c r="L7" t="s">
        <v>19</v>
      </c>
      <c r="M7" s="11">
        <f>C3*M6/100</f>
        <v>150000000</v>
      </c>
      <c r="N7" s="34" t="e">
        <f>SUM(N10:N69)</f>
        <v>#DIV/0!</v>
      </c>
      <c r="O7" s="34">
        <f>SUM(O10:O56)</f>
        <v>174809318.58426198</v>
      </c>
      <c r="Q7" s="34"/>
      <c r="R7" s="34"/>
      <c r="S7" s="34"/>
      <c r="T7" s="34"/>
      <c r="U7" s="34"/>
      <c r="V7" s="34"/>
      <c r="W7" s="35" t="e">
        <f>SUM(W10:W69)</f>
        <v>#DIV/0!</v>
      </c>
      <c r="X7" s="30" t="e">
        <f>X9/C3/12</f>
        <v>#DIV/0!</v>
      </c>
      <c r="Y7" s="1" t="s">
        <v>47</v>
      </c>
      <c r="Z7" s="21" t="e">
        <f>(W5/W6)*W7</f>
        <v>#DIV/0!</v>
      </c>
      <c r="AA7" s="1"/>
      <c r="AB7" s="1"/>
      <c r="AE7" t="e">
        <f>SUM(W10:W363)</f>
        <v>#DIV/0!</v>
      </c>
      <c r="AI7" s="10"/>
    </row>
    <row r="8" spans="1:41" x14ac:dyDescent="0.25">
      <c r="B8" s="2" t="s">
        <v>40</v>
      </c>
      <c r="C8" s="24">
        <f>C5/12</f>
        <v>1.0629833333333333E-2</v>
      </c>
      <c r="D8" s="7" t="e">
        <f>SUM(D10:D363)</f>
        <v>#DIV/0!</v>
      </c>
      <c r="E8" s="2"/>
      <c r="F8" s="36">
        <v>1.9349000000000002E-2</v>
      </c>
      <c r="G8" s="2"/>
      <c r="H8" s="5"/>
      <c r="M8" s="11"/>
      <c r="N8" s="12"/>
      <c r="P8" s="34"/>
      <c r="Q8" s="34"/>
      <c r="R8" s="34"/>
      <c r="S8" s="91">
        <v>0</v>
      </c>
      <c r="T8" s="91">
        <v>3.8E-3</v>
      </c>
      <c r="U8" s="91" t="s">
        <v>128</v>
      </c>
      <c r="V8" s="91"/>
      <c r="W8" s="37"/>
      <c r="X8" s="30" t="s">
        <v>48</v>
      </c>
      <c r="Y8" s="1"/>
      <c r="Z8" s="1"/>
      <c r="AA8" s="1"/>
      <c r="AB8" s="1"/>
      <c r="AI8" s="10"/>
    </row>
    <row r="9" spans="1:41" s="39" customFormat="1" ht="32.1" customHeight="1" x14ac:dyDescent="0.25">
      <c r="A9" s="38" t="s">
        <v>49</v>
      </c>
      <c r="B9" s="93">
        <v>100000000</v>
      </c>
      <c r="C9" s="39" t="s">
        <v>50</v>
      </c>
      <c r="D9" s="39" t="s">
        <v>122</v>
      </c>
      <c r="E9" s="12" t="s">
        <v>52</v>
      </c>
      <c r="F9" s="39" t="s">
        <v>121</v>
      </c>
      <c r="G9" s="39" t="s">
        <v>53</v>
      </c>
      <c r="H9" s="40" t="s">
        <v>54</v>
      </c>
      <c r="I9" s="39" t="s">
        <v>55</v>
      </c>
      <c r="J9" s="39" t="s">
        <v>56</v>
      </c>
      <c r="K9" s="39" t="s">
        <v>124</v>
      </c>
      <c r="L9" s="40" t="s">
        <v>123</v>
      </c>
      <c r="M9" s="41" t="s">
        <v>119</v>
      </c>
      <c r="N9" s="87" t="s">
        <v>125</v>
      </c>
      <c r="O9" s="40" t="s">
        <v>62</v>
      </c>
      <c r="P9" s="87" t="s">
        <v>104</v>
      </c>
      <c r="Q9" s="94" t="s">
        <v>115</v>
      </c>
      <c r="R9" s="40" t="s">
        <v>118</v>
      </c>
      <c r="S9" s="40" t="s">
        <v>120</v>
      </c>
      <c r="T9" s="40" t="s">
        <v>126</v>
      </c>
      <c r="U9" s="94" t="s">
        <v>127</v>
      </c>
      <c r="V9" s="87" t="s">
        <v>129</v>
      </c>
      <c r="W9" s="40" t="s">
        <v>63</v>
      </c>
      <c r="X9" s="42" t="e">
        <f>SUM(X10:X363)/C3/12</f>
        <v>#DIV/0!</v>
      </c>
      <c r="Y9" s="2" t="s">
        <v>64</v>
      </c>
      <c r="Z9" s="2">
        <v>8</v>
      </c>
      <c r="AA9" s="2">
        <v>15</v>
      </c>
      <c r="AB9">
        <v>30</v>
      </c>
      <c r="AC9" s="43"/>
    </row>
    <row r="10" spans="1:41" x14ac:dyDescent="0.25">
      <c r="A10" s="1">
        <v>1</v>
      </c>
      <c r="B10" s="12">
        <f>C3-C10</f>
        <v>147824625.0573954</v>
      </c>
      <c r="C10" s="7">
        <f t="shared" ref="C10:C15" si="0">E10-D10</f>
        <v>2175374.9426046163</v>
      </c>
      <c r="D10" s="44">
        <f>C3*C5/12</f>
        <v>1594475</v>
      </c>
      <c r="E10" s="11">
        <f>$F$4</f>
        <v>3769849.9426046163</v>
      </c>
      <c r="F10" s="7">
        <f>C3*C1</f>
        <v>0</v>
      </c>
      <c r="G10" s="9">
        <f>F10+C10</f>
        <v>2175374.9426046163</v>
      </c>
      <c r="H10">
        <f>B10/C3</f>
        <v>0.98549750038263595</v>
      </c>
      <c r="I10">
        <f t="shared" ref="I10:I73" si="1">B10/$C$3</f>
        <v>0.98549750038263595</v>
      </c>
      <c r="J10">
        <f>C10 + (C1-F1) *C3</f>
        <v>-16958325.057395384</v>
      </c>
      <c r="K10" s="9">
        <f>D10-T10</f>
        <v>1546975</v>
      </c>
      <c r="L10" s="7"/>
      <c r="M10" s="7">
        <f>C3*C8</f>
        <v>1594475</v>
      </c>
      <c r="N10" s="12">
        <f>C10+(C3-C10)*$F$3</f>
        <v>6084262.8008755166</v>
      </c>
      <c r="O10" s="7">
        <f>M10+N10</f>
        <v>7678737.8008755166</v>
      </c>
      <c r="P10" s="7">
        <f>C3-(N10+Q10)</f>
        <v>143915737.19912449</v>
      </c>
      <c r="Q10" s="7">
        <f>C3*P2</f>
        <v>0</v>
      </c>
      <c r="R10" s="7">
        <f>Q10*$C$5/12</f>
        <v>0</v>
      </c>
      <c r="S10" s="7">
        <f>C3*S$8/12</f>
        <v>0</v>
      </c>
      <c r="T10" s="7">
        <f>S10+$T$8*C3/12</f>
        <v>47500</v>
      </c>
      <c r="U10" s="44">
        <f>IF(AND(U$8="F",A10&lt;25),B9*R$2,IF(AND(U$8="F",A10&gt;=25),0,IF(AND(U$8="B",A10&lt;25),0,IF(AND(U8="B",A10&gt;=25),B9*R$2))))</f>
        <v>5612568.7318306472</v>
      </c>
      <c r="V10" s="7">
        <f>B9-(U10+N10)</f>
        <v>88303168.467293829</v>
      </c>
      <c r="W10" s="7"/>
      <c r="X10" s="8">
        <f t="shared" ref="X10:X73" si="2">N10*A10</f>
        <v>6084262.8008755166</v>
      </c>
      <c r="Y10" s="46" t="s">
        <v>26</v>
      </c>
      <c r="Z10" s="46" t="s">
        <v>10</v>
      </c>
      <c r="AA10" s="46"/>
      <c r="AB10" s="46"/>
      <c r="AD10" t="s">
        <v>49</v>
      </c>
      <c r="AF10" t="s">
        <v>65</v>
      </c>
      <c r="AG10" t="s">
        <v>66</v>
      </c>
      <c r="AH10" t="s">
        <v>67</v>
      </c>
    </row>
    <row r="11" spans="1:41" x14ac:dyDescent="0.25">
      <c r="A11" s="1">
        <v>2</v>
      </c>
      <c r="B11" s="12">
        <f>P10-C11</f>
        <v>141775372.71203426</v>
      </c>
      <c r="C11" s="7">
        <f t="shared" si="0"/>
        <v>2140364.4870902384</v>
      </c>
      <c r="D11" s="9">
        <f>P10*$C$5/12</f>
        <v>1529800.3004704935</v>
      </c>
      <c r="E11" s="7">
        <f>$C$8*P10/(1-(1/(1+$C$8))^($C$7-A10))</f>
        <v>3670164.7875607321</v>
      </c>
      <c r="F11" s="7">
        <f>B10*$C$1</f>
        <v>0</v>
      </c>
      <c r="G11" s="9">
        <f>F11+C11</f>
        <v>2140364.4870902384</v>
      </c>
      <c r="H11">
        <f t="shared" ref="H11:H74" si="3">B11/B10</f>
        <v>0.95907818238664622</v>
      </c>
      <c r="I11">
        <f t="shared" si="1"/>
        <v>0.94516915141356173</v>
      </c>
      <c r="J11">
        <f t="shared" ref="J11:J74" si="4">C11 + ($C$1-$F$1) *B10</f>
        <v>-16715849.035981007</v>
      </c>
      <c r="K11" s="9">
        <f t="shared" ref="K11:K74" si="5">D11-T11</f>
        <v>1484226.9836907708</v>
      </c>
      <c r="L11" s="7">
        <f>(1-$F$3)*B11</f>
        <v>138026443.64977056</v>
      </c>
      <c r="M11" s="7">
        <f>($C$5/12)*P10</f>
        <v>1529800.3004704935</v>
      </c>
      <c r="N11" s="12">
        <f>C11+(P10-C11)*$F$3</f>
        <v>5889293.5493539246</v>
      </c>
      <c r="O11" s="7">
        <f t="shared" ref="O11:O73" si="6">M11+N11</f>
        <v>7419093.8498244183</v>
      </c>
      <c r="P11" s="7">
        <f>P10-(N11+Q11)</f>
        <v>138026443.64977056</v>
      </c>
      <c r="Q11" s="7">
        <f>P10*$P$2</f>
        <v>0</v>
      </c>
      <c r="R11" s="7">
        <f t="shared" ref="R11:R74" si="7">Q11*$C$5/12</f>
        <v>0</v>
      </c>
      <c r="S11" s="7">
        <f>$S$8*L10/12</f>
        <v>0</v>
      </c>
      <c r="T11" s="7">
        <f>S11+T$8*P10/12</f>
        <v>45573.316779722751</v>
      </c>
      <c r="U11" s="44">
        <f>IF(AND(U$8="F",A11&lt;25),V10*R$2,IF(AND(U$8="F",A11&gt;=25),0,IF(AND(U$8="B",A11&lt;25),0,IF(AND(U$8="B",A11&gt;=25),V10*R$2))))</f>
        <v>4956076.0226110732</v>
      </c>
      <c r="V11" s="7">
        <f>V10-(U11+N11)</f>
        <v>77457798.895328835</v>
      </c>
      <c r="W11" s="7">
        <f t="shared" ref="W11:W74" si="8">O11/((1+$F$6/12)^(A11-1+$I$3))</f>
        <v>7397562.254993422</v>
      </c>
      <c r="X11" s="8">
        <f t="shared" si="2"/>
        <v>11778587.098707849</v>
      </c>
      <c r="Y11" s="14">
        <v>0.03</v>
      </c>
      <c r="Z11" s="47">
        <v>100</v>
      </c>
      <c r="AA11" s="47">
        <v>100</v>
      </c>
      <c r="AB11" s="47">
        <v>100</v>
      </c>
      <c r="AD11">
        <v>19</v>
      </c>
      <c r="AE11" t="s">
        <v>68</v>
      </c>
      <c r="AF11" t="e">
        <f>$C$3 *  (1 - (1 +$AH$11) ^ (AD11-$C$7))/ (1- ( 1 + $AH$11) ^ (-$C$7))</f>
        <v>#DIV/0!</v>
      </c>
      <c r="AG11">
        <f>C7-AD11</f>
        <v>33</v>
      </c>
      <c r="AH11">
        <f>C1</f>
        <v>0</v>
      </c>
      <c r="AO11">
        <v>0.02</v>
      </c>
    </row>
    <row r="12" spans="1:41" x14ac:dyDescent="0.25">
      <c r="A12" s="1">
        <v>3</v>
      </c>
      <c r="B12" s="12">
        <f>P11-C12</f>
        <v>135920526.16038734</v>
      </c>
      <c r="C12" s="7">
        <f t="shared" si="0"/>
        <v>2105917.4893832114</v>
      </c>
      <c r="D12" s="9">
        <f>P11*$C$5/12</f>
        <v>1467198.0915897861</v>
      </c>
      <c r="E12" s="7">
        <f>$C$8*P11/(1-(1/(1+$C$8))^($C$7-A11))</f>
        <v>3573115.5809729975</v>
      </c>
      <c r="F12" s="7">
        <f>B11*$C$1</f>
        <v>0</v>
      </c>
      <c r="G12">
        <f t="shared" ref="G12:G73" si="9">F12+C12</f>
        <v>2105917.4893832114</v>
      </c>
      <c r="H12">
        <f t="shared" si="3"/>
        <v>0.95870335983147836</v>
      </c>
      <c r="I12">
        <f t="shared" si="1"/>
        <v>0.90613684106924897</v>
      </c>
      <c r="J12">
        <f t="shared" si="4"/>
        <v>-15978665.503018456</v>
      </c>
      <c r="K12" s="9">
        <f>D12-T12</f>
        <v>1423489.7177673588</v>
      </c>
      <c r="L12" s="7">
        <f>(1-$F$3)*B12</f>
        <v>132326415.27262527</v>
      </c>
      <c r="M12" s="7">
        <f>($C$5/12)*P11</f>
        <v>1467198.0915897861</v>
      </c>
      <c r="N12" s="12">
        <f>C12+(P11-C12)*$F$3</f>
        <v>5700028.3771452811</v>
      </c>
      <c r="O12" s="7">
        <f t="shared" si="6"/>
        <v>7167226.4687350672</v>
      </c>
      <c r="P12" s="7">
        <f t="shared" ref="P12:P75" si="10">P11-(N12+Q12)</f>
        <v>132326415.27262528</v>
      </c>
      <c r="Q12" s="7">
        <f t="shared" ref="Q12:Q75" si="11">P11*$P$2</f>
        <v>0</v>
      </c>
      <c r="R12" s="7">
        <f>Q12*$C$5/12</f>
        <v>0</v>
      </c>
      <c r="S12" s="7">
        <f>$S$8*L11/12</f>
        <v>0</v>
      </c>
      <c r="T12" s="7">
        <f>S12+T$8*P11/12</f>
        <v>43708.373822427347</v>
      </c>
      <c r="U12" s="44">
        <f>IF(AND(U$8="F",A12&lt;25),V11*R$2,IF(AND(U$8="F",A12&gt;=25),0,IF(AND(U$8="B",A12&lt;25),0,IF(AND(U$8="B",A12&gt;=25),V11*R$2))))</f>
        <v>4347372.2011634903</v>
      </c>
      <c r="V12" s="7">
        <f t="shared" ref="V12:V75" si="12">V11-(U12+N12)</f>
        <v>67410398.317020059</v>
      </c>
      <c r="W12" s="7">
        <f t="shared" si="8"/>
        <v>7134896.0310825966</v>
      </c>
      <c r="X12" s="8">
        <f t="shared" si="2"/>
        <v>17100085.131435841</v>
      </c>
      <c r="Y12" s="17">
        <v>3.0099999999999998E-2</v>
      </c>
      <c r="Z12" s="48">
        <v>99.931979999999996</v>
      </c>
      <c r="AA12">
        <v>99.954451000000006</v>
      </c>
      <c r="AB12">
        <v>99.975313999999997</v>
      </c>
      <c r="AD12">
        <v>9</v>
      </c>
      <c r="AE12" t="s">
        <v>69</v>
      </c>
      <c r="AF12" t="e">
        <f>$C$3 *  (1 - (1 +$AH$11) ^ (AD12-$C$7))/ (1- ( 1 + $AH$11) ^ (-$C$7))</f>
        <v>#DIV/0!</v>
      </c>
      <c r="AO12">
        <v>2.5000000000000001E-2</v>
      </c>
    </row>
    <row r="13" spans="1:41" x14ac:dyDescent="0.25">
      <c r="A13" s="1">
        <v>4</v>
      </c>
      <c r="B13" s="12">
        <f t="shared" ref="B13:B75" si="13">P12-C13</f>
        <v>130254390.39142424</v>
      </c>
      <c r="C13" s="7">
        <f t="shared" si="0"/>
        <v>2072024.8812010449</v>
      </c>
      <c r="D13" s="9">
        <f>P12*$C$5/12</f>
        <v>1406607.7399454613</v>
      </c>
      <c r="E13" s="7">
        <f>$C$8*P12/(1-(1/(1+$C$8))^($C$7-A12))</f>
        <v>3478632.6211465062</v>
      </c>
      <c r="F13" s="7">
        <f t="shared" ref="F13:F76" si="14">B12*$C$1</f>
        <v>0</v>
      </c>
      <c r="G13">
        <f t="shared" si="9"/>
        <v>2072024.8812010449</v>
      </c>
      <c r="H13">
        <f t="shared" si="3"/>
        <v>0.9583128764357709</v>
      </c>
      <c r="I13">
        <f t="shared" si="1"/>
        <v>0.86836260260949494</v>
      </c>
      <c r="J13">
        <f t="shared" si="4"/>
        <v>-15265725.594765643</v>
      </c>
      <c r="K13" s="9">
        <f>D13-T13</f>
        <v>1364704.3751091301</v>
      </c>
      <c r="L13" s="7">
        <f>(1-$F$3)*B13</f>
        <v>126810107.64834385</v>
      </c>
      <c r="M13" s="7">
        <f t="shared" ref="M13:M75" si="15">($C$5/12)*P12</f>
        <v>1406607.7399454613</v>
      </c>
      <c r="N13" s="12">
        <f>C13+(P12-C13)*$F$3</f>
        <v>5516307.6242814362</v>
      </c>
      <c r="O13" s="7">
        <f t="shared" si="6"/>
        <v>6922915.3642268972</v>
      </c>
      <c r="P13" s="7">
        <f t="shared" si="10"/>
        <v>126810107.64834385</v>
      </c>
      <c r="Q13" s="7">
        <f t="shared" si="11"/>
        <v>0</v>
      </c>
      <c r="R13" s="7">
        <f t="shared" si="7"/>
        <v>0</v>
      </c>
      <c r="S13" s="7">
        <f>$S$8*L12/12</f>
        <v>0</v>
      </c>
      <c r="T13" s="7">
        <f t="shared" ref="T13:T75" si="16">S13+T$8*P12/12</f>
        <v>41903.36483633134</v>
      </c>
      <c r="U13" s="44">
        <f>IF(AND(U$8="F",A13&lt;25),V12*R$2,IF(AND(U$8="F",A13&gt;=25),0,IF(AND(U$8="B",A13&lt;25),0,IF(AND(U$8="B",A13&gt;=25),V12*R$2))))</f>
        <v>3783454.9379435605</v>
      </c>
      <c r="V13" s="7">
        <f t="shared" si="12"/>
        <v>58110635.75479506</v>
      </c>
      <c r="W13" s="7">
        <f t="shared" si="8"/>
        <v>6880568.1609260207</v>
      </c>
      <c r="X13" s="8">
        <f t="shared" si="2"/>
        <v>22065230.497125745</v>
      </c>
      <c r="AA13" s="49"/>
      <c r="AB13" s="49"/>
      <c r="AJ13" t="s">
        <v>70</v>
      </c>
      <c r="AK13" t="s">
        <v>70</v>
      </c>
      <c r="AL13" t="s">
        <v>70</v>
      </c>
    </row>
    <row r="14" spans="1:41" x14ac:dyDescent="0.25">
      <c r="A14" s="1">
        <v>5</v>
      </c>
      <c r="B14" s="12">
        <f t="shared" si="13"/>
        <v>124771429.90813778</v>
      </c>
      <c r="C14" s="7">
        <f t="shared" si="0"/>
        <v>2038677.7402060695</v>
      </c>
      <c r="D14" s="9">
        <f>P13*$C$5/12</f>
        <v>1347970.3092839539</v>
      </c>
      <c r="E14" s="7">
        <f>$C$8*P13/(1-(1/(1+$C$8))^($C$7-A13))</f>
        <v>3386648.0494900234</v>
      </c>
      <c r="F14" s="7">
        <f>B13*$C$1</f>
        <v>0</v>
      </c>
      <c r="G14">
        <f t="shared" si="9"/>
        <v>2038677.7402060695</v>
      </c>
      <c r="H14">
        <f t="shared" si="3"/>
        <v>0.95790575298990122</v>
      </c>
      <c r="I14">
        <f t="shared" si="1"/>
        <v>0.83180953272091851</v>
      </c>
      <c r="J14">
        <f t="shared" si="4"/>
        <v>-14576311.789343223</v>
      </c>
      <c r="K14" s="9">
        <f t="shared" si="5"/>
        <v>1307813.7751953118</v>
      </c>
      <c r="L14" s="7">
        <f>(1-$F$3)*B14</f>
        <v>121472131.65361723</v>
      </c>
      <c r="M14" s="7">
        <f t="shared" si="15"/>
        <v>1347970.3092839536</v>
      </c>
      <c r="N14" s="12">
        <f t="shared" ref="N14:N75" si="17">C14+(P13-C14)*$F$3</f>
        <v>5337975.9947266141</v>
      </c>
      <c r="O14" s="7">
        <f t="shared" si="6"/>
        <v>6685946.3040105682</v>
      </c>
      <c r="P14" s="7">
        <f t="shared" si="10"/>
        <v>121472131.65361723</v>
      </c>
      <c r="Q14" s="7">
        <f t="shared" si="11"/>
        <v>0</v>
      </c>
      <c r="R14" s="7">
        <f t="shared" si="7"/>
        <v>0</v>
      </c>
      <c r="S14" s="7">
        <f>$S$8*L13/12</f>
        <v>0</v>
      </c>
      <c r="T14" s="7">
        <f t="shared" si="16"/>
        <v>40156.53408864222</v>
      </c>
      <c r="U14" s="44">
        <f t="shared" ref="U14:U75" si="18">IF(AND(U$8="F",A14&lt;25),V13*R$2,IF(AND(U$8="F",A14&gt;=25),0,IF(AND(U$8="B",A14&lt;25),0,IF(AND(U$8="B",A14&gt;=25),V13*R$2))))</f>
        <v>3261499.3722416279</v>
      </c>
      <c r="V14" s="7">
        <f t="shared" si="12"/>
        <v>49511160.387826815</v>
      </c>
      <c r="W14" s="7">
        <f t="shared" si="8"/>
        <v>6634327.7277848031</v>
      </c>
      <c r="X14" s="8">
        <f t="shared" si="2"/>
        <v>26689879.97363307</v>
      </c>
      <c r="AD14" t="s">
        <v>71</v>
      </c>
      <c r="AE14" t="s">
        <v>72</v>
      </c>
      <c r="AF14" t="s">
        <v>73</v>
      </c>
      <c r="AG14" t="s">
        <v>74</v>
      </c>
      <c r="AH14" t="s">
        <v>64</v>
      </c>
      <c r="AI14" t="s">
        <v>49</v>
      </c>
      <c r="AJ14" t="s">
        <v>75</v>
      </c>
      <c r="AK14" t="s">
        <v>76</v>
      </c>
      <c r="AL14" t="s">
        <v>77</v>
      </c>
      <c r="AM14" t="s">
        <v>78</v>
      </c>
    </row>
    <row r="15" spans="1:41" x14ac:dyDescent="0.25">
      <c r="A15" s="1">
        <v>6</v>
      </c>
      <c r="B15" s="12">
        <f>P14-C15</f>
        <v>119466264.36596063</v>
      </c>
      <c r="C15" s="7">
        <f t="shared" si="0"/>
        <v>2005867.2876565987</v>
      </c>
      <c r="D15" s="9">
        <f t="shared" ref="D15:D75" si="19">P14*$C$5/12</f>
        <v>1291228.5141226756</v>
      </c>
      <c r="E15" s="7">
        <f>$C$8*P14/(1-(1/(1+$C$8))^($C$7-A14))</f>
        <v>3297095.8017792744</v>
      </c>
      <c r="F15" s="7">
        <f>B14*$C$1</f>
        <v>0</v>
      </c>
      <c r="G15">
        <f t="shared" si="9"/>
        <v>2005867.2876565987</v>
      </c>
      <c r="H15">
        <f t="shared" si="3"/>
        <v>0.95748092695512865</v>
      </c>
      <c r="I15">
        <f t="shared" si="1"/>
        <v>0.79644176243973752</v>
      </c>
      <c r="J15">
        <f t="shared" si="4"/>
        <v>-13909726.76856564</v>
      </c>
      <c r="K15" s="9">
        <f>D15-T15</f>
        <v>1252762.3390990302</v>
      </c>
      <c r="L15" s="7">
        <f t="shared" ref="L15:L74" si="20">(1-$F$3)*B15</f>
        <v>116307249.21492086</v>
      </c>
      <c r="M15" s="7">
        <f t="shared" si="15"/>
        <v>1291228.5141226756</v>
      </c>
      <c r="N15" s="12">
        <f t="shared" si="17"/>
        <v>5164882.4386963677</v>
      </c>
      <c r="O15" s="7">
        <f t="shared" si="6"/>
        <v>6456110.9528190438</v>
      </c>
      <c r="P15" s="7">
        <f t="shared" si="10"/>
        <v>116307249.21492086</v>
      </c>
      <c r="Q15" s="7">
        <f t="shared" si="11"/>
        <v>0</v>
      </c>
      <c r="R15" s="7">
        <f t="shared" si="7"/>
        <v>0</v>
      </c>
      <c r="S15" s="7">
        <f>$S$8*L14/12</f>
        <v>0</v>
      </c>
      <c r="T15" s="7">
        <f t="shared" si="16"/>
        <v>38466.175023645461</v>
      </c>
      <c r="U15" s="44">
        <f t="shared" si="18"/>
        <v>2778847.9066936891</v>
      </c>
      <c r="V15" s="7">
        <f t="shared" si="12"/>
        <v>41567430.042436756</v>
      </c>
      <c r="W15" s="7">
        <f t="shared" si="8"/>
        <v>6395931.1503934413</v>
      </c>
      <c r="X15" s="8">
        <f t="shared" si="2"/>
        <v>30989294.632178206</v>
      </c>
      <c r="Y15" s="37" t="s">
        <v>79</v>
      </c>
      <c r="Z15" s="51">
        <f>(Z11-Z12)/1</f>
        <v>6.8020000000004188E-2</v>
      </c>
      <c r="AA15" s="51">
        <f>AA11-AA12</f>
        <v>4.5548999999994066E-2</v>
      </c>
      <c r="AB15" s="51">
        <f>(AB11-AB12)/(10000* (Y12-Y11))</f>
        <v>2.4686000000002799E-2</v>
      </c>
      <c r="AD15">
        <v>82601215532.443359</v>
      </c>
      <c r="AE15">
        <v>354</v>
      </c>
      <c r="AF15" s="14" t="s">
        <v>80</v>
      </c>
      <c r="AG15" s="52">
        <v>3.2099999999999997E-2</v>
      </c>
      <c r="AH15" s="52">
        <v>0.08</v>
      </c>
      <c r="AI15">
        <v>1</v>
      </c>
    </row>
    <row r="16" spans="1:41" x14ac:dyDescent="0.25">
      <c r="A16" s="1">
        <v>7</v>
      </c>
      <c r="B16" s="12">
        <f t="shared" si="13"/>
        <v>114333664.32882497</v>
      </c>
      <c r="C16" s="7">
        <f t="shared" ref="C16:C75" si="21">E16-D16</f>
        <v>1973584.8860958992</v>
      </c>
      <c r="D16" s="9">
        <f t="shared" si="19"/>
        <v>1236326.674613073</v>
      </c>
      <c r="E16" s="7">
        <f t="shared" ref="E16:E75" si="22">$C$8*P15/(1-(1/(1+$C$8))^($C$7-A15))</f>
        <v>3209911.5607089722</v>
      </c>
      <c r="F16" s="7">
        <f>B15*$C$1</f>
        <v>0</v>
      </c>
      <c r="G16">
        <f t="shared" si="9"/>
        <v>1973584.8860958992</v>
      </c>
      <c r="H16">
        <f t="shared" si="3"/>
        <v>0.95703724340611351</v>
      </c>
      <c r="I16">
        <f t="shared" si="1"/>
        <v>0.76222442885883313</v>
      </c>
      <c r="J16">
        <f t="shared" si="4"/>
        <v>-13265292.863897309</v>
      </c>
      <c r="K16" s="9">
        <f t="shared" si="5"/>
        <v>1199496.0456950148</v>
      </c>
      <c r="L16" s="7">
        <f t="shared" si="20"/>
        <v>111310369.17679572</v>
      </c>
      <c r="M16" s="7">
        <f t="shared" si="15"/>
        <v>1236326.674613073</v>
      </c>
      <c r="N16" s="12">
        <f>C16+(P15-C16)*$F$3</f>
        <v>4996880.0381251462</v>
      </c>
      <c r="O16" s="7">
        <f t="shared" si="6"/>
        <v>6233206.7127382196</v>
      </c>
      <c r="P16" s="7">
        <f t="shared" si="10"/>
        <v>111310369.17679572</v>
      </c>
      <c r="Q16" s="7">
        <f t="shared" si="11"/>
        <v>0</v>
      </c>
      <c r="R16" s="7">
        <f t="shared" si="7"/>
        <v>0</v>
      </c>
      <c r="S16" s="7">
        <f t="shared" ref="S16:S75" si="23">$S$8*L15/12</f>
        <v>0</v>
      </c>
      <c r="T16" s="7">
        <f t="shared" si="16"/>
        <v>36830.628918058275</v>
      </c>
      <c r="U16" s="44">
        <f t="shared" si="18"/>
        <v>2333000.5811873842</v>
      </c>
      <c r="V16" s="7">
        <f t="shared" si="12"/>
        <v>34237549.423124224</v>
      </c>
      <c r="W16" s="7">
        <f t="shared" si="8"/>
        <v>6165141.9720498156</v>
      </c>
      <c r="X16" s="8">
        <f t="shared" si="2"/>
        <v>34978160.266876027</v>
      </c>
      <c r="Y16" s="53"/>
      <c r="AA16" s="51"/>
    </row>
    <row r="17" spans="1:38" ht="20.100000000000001" customHeight="1" x14ac:dyDescent="0.25">
      <c r="A17" s="1">
        <v>8</v>
      </c>
      <c r="B17" s="12">
        <f>P16-C17</f>
        <v>109368547.13971737</v>
      </c>
      <c r="C17" s="7">
        <f>E17-D17</f>
        <v>1941822.037078351</v>
      </c>
      <c r="D17" s="9">
        <f>P16*$C$5/12</f>
        <v>1183210.6726211424</v>
      </c>
      <c r="E17" s="7">
        <f>$C$8*P16/(1-(1/(1+$C$8))^($C$7-A16))</f>
        <v>3125032.7096994934</v>
      </c>
      <c r="F17" s="7">
        <f t="shared" si="14"/>
        <v>0</v>
      </c>
      <c r="G17">
        <f t="shared" si="9"/>
        <v>1941822.037078351</v>
      </c>
      <c r="H17">
        <f t="shared" si="3"/>
        <v>0.95657344476577033</v>
      </c>
      <c r="I17">
        <f t="shared" si="1"/>
        <v>0.72912364759811576</v>
      </c>
      <c r="J17">
        <f t="shared" si="4"/>
        <v>-12642351.517377906</v>
      </c>
      <c r="K17" s="9">
        <f t="shared" si="5"/>
        <v>1147962.3890484904</v>
      </c>
      <c r="L17" s="7">
        <f t="shared" si="20"/>
        <v>106476543.28159709</v>
      </c>
      <c r="M17" s="7">
        <f t="shared" si="15"/>
        <v>1183210.6726211424</v>
      </c>
      <c r="N17" s="12">
        <f t="shared" si="17"/>
        <v>4833825.8951986218</v>
      </c>
      <c r="O17" s="7">
        <f t="shared" si="6"/>
        <v>6017036.5678197639</v>
      </c>
      <c r="P17" s="7">
        <f t="shared" si="10"/>
        <v>106476543.28159709</v>
      </c>
      <c r="Q17" s="7">
        <f t="shared" si="11"/>
        <v>0</v>
      </c>
      <c r="R17" s="7">
        <f t="shared" si="7"/>
        <v>0</v>
      </c>
      <c r="S17" s="7">
        <f t="shared" si="23"/>
        <v>0</v>
      </c>
      <c r="T17" s="7">
        <f t="shared" si="16"/>
        <v>35248.283572651977</v>
      </c>
      <c r="U17" s="44">
        <f t="shared" si="18"/>
        <v>1921605.9934673344</v>
      </c>
      <c r="V17" s="7">
        <f t="shared" si="12"/>
        <v>27482117.534458268</v>
      </c>
      <c r="W17" s="7">
        <f t="shared" si="8"/>
        <v>5941730.6557093011</v>
      </c>
      <c r="X17" s="8">
        <f t="shared" si="2"/>
        <v>38670607.161588974</v>
      </c>
      <c r="Y17" s="53"/>
      <c r="AA17" s="51"/>
      <c r="AC17" s="54" t="s">
        <v>81</v>
      </c>
      <c r="AD17" s="55" t="s">
        <v>82</v>
      </c>
      <c r="AE17" s="2" t="s">
        <v>83</v>
      </c>
      <c r="AF17" s="2" t="s">
        <v>84</v>
      </c>
      <c r="AG17" s="2" t="s">
        <v>85</v>
      </c>
    </row>
    <row r="18" spans="1:38" ht="20.100000000000001" customHeight="1" x14ac:dyDescent="0.25">
      <c r="A18" s="1">
        <v>9</v>
      </c>
      <c r="B18" s="12">
        <f t="shared" si="13"/>
        <v>104565972.90266488</v>
      </c>
      <c r="C18" s="7">
        <f t="shared" si="21"/>
        <v>1910570.378932206</v>
      </c>
      <c r="D18" s="9">
        <f t="shared" si="19"/>
        <v>1131827.9089928302</v>
      </c>
      <c r="E18" s="7">
        <f>$C$8*P17/(1-(1/(1+$C$8))^($C$7-A17))</f>
        <v>3042398.2879250362</v>
      </c>
      <c r="F18" s="7">
        <f t="shared" si="14"/>
        <v>0</v>
      </c>
      <c r="G18">
        <f t="shared" si="9"/>
        <v>1910570.378932206</v>
      </c>
      <c r="H18">
        <f t="shared" si="3"/>
        <v>0.95608815914033096</v>
      </c>
      <c r="I18">
        <f t="shared" si="1"/>
        <v>0.69710648601776593</v>
      </c>
      <c r="J18">
        <f t="shared" si="4"/>
        <v>-12040262.757115863</v>
      </c>
      <c r="K18" s="9">
        <f t="shared" si="5"/>
        <v>1098110.3369536577</v>
      </c>
      <c r="L18" s="7">
        <f>(1-$F$3)*B18</f>
        <v>101800962.25772794</v>
      </c>
      <c r="M18" s="7">
        <f t="shared" si="15"/>
        <v>1131827.9089928302</v>
      </c>
      <c r="N18" s="12">
        <f t="shared" si="17"/>
        <v>4675581.0238691503</v>
      </c>
      <c r="O18" s="7">
        <f t="shared" si="6"/>
        <v>5807408.9328619801</v>
      </c>
      <c r="P18" s="7">
        <f t="shared" si="10"/>
        <v>101800962.25772794</v>
      </c>
      <c r="Q18" s="7">
        <f t="shared" si="11"/>
        <v>0</v>
      </c>
      <c r="R18" s="7">
        <f t="shared" si="7"/>
        <v>0</v>
      </c>
      <c r="S18" s="7">
        <f t="shared" si="23"/>
        <v>0</v>
      </c>
      <c r="T18" s="7">
        <f t="shared" si="16"/>
        <v>33717.57203917241</v>
      </c>
      <c r="U18" s="44">
        <f t="shared" si="18"/>
        <v>1542452.7355839524</v>
      </c>
      <c r="V18" s="7">
        <f t="shared" si="12"/>
        <v>21264083.775005165</v>
      </c>
      <c r="W18" s="7">
        <f t="shared" si="8"/>
        <v>5725474.3849130999</v>
      </c>
      <c r="X18" s="8">
        <f t="shared" si="2"/>
        <v>42080229.214822352</v>
      </c>
      <c r="Y18" s="53" t="s">
        <v>86</v>
      </c>
      <c r="Z18" s="56">
        <f>(Z11-Z12)/Z11/(1/100)</f>
        <v>6.8020000000004188E-2</v>
      </c>
      <c r="AA18" s="56">
        <f>((AA11-AA12)/100)/0.01</f>
        <v>4.5548999999994066E-2</v>
      </c>
      <c r="AB18" s="57">
        <f>((AB11-AB12)/100)/0.01</f>
        <v>2.468600000000265E-2</v>
      </c>
      <c r="AC18">
        <v>0.02</v>
      </c>
      <c r="AD18">
        <f>(AC18/12) / ( 1-(1 + ( AC18/12))^(-$AE$15))</f>
        <v>3.7419513811784051E-3</v>
      </c>
      <c r="AE18">
        <f>$AD$15*(AC18/12) / (1- (1/(1+AC18/12)) ^ $AE$15)</f>
        <v>309089732.54864699</v>
      </c>
      <c r="AF18">
        <f>$AD$15*(AC18/12) *((1+AC18/12) ^ (-$AE$15 +$AI$15-1) /(1-(1+AC18/12)^(-$AE$15)))</f>
        <v>171421039.99456927</v>
      </c>
      <c r="AG18">
        <f>AF18/AE18</f>
        <v>0.55459959339668352</v>
      </c>
    </row>
    <row r="19" spans="1:38" s="74" customFormat="1" x14ac:dyDescent="0.25">
      <c r="A19" s="70">
        <v>10</v>
      </c>
      <c r="B19" s="12">
        <f t="shared" si="13"/>
        <v>99921140.573169589</v>
      </c>
      <c r="C19" s="72">
        <f t="shared" si="21"/>
        <v>1879821.6845583504</v>
      </c>
      <c r="D19" s="9">
        <f t="shared" si="19"/>
        <v>1082127.261972605</v>
      </c>
      <c r="E19" s="7">
        <f t="shared" si="22"/>
        <v>2961948.9465309554</v>
      </c>
      <c r="F19" s="72">
        <f t="shared" si="14"/>
        <v>0</v>
      </c>
      <c r="G19" s="74">
        <f t="shared" si="9"/>
        <v>1879821.6845583504</v>
      </c>
      <c r="H19" s="74">
        <f t="shared" si="3"/>
        <v>0.95557988702673924</v>
      </c>
      <c r="I19" s="74">
        <f t="shared" si="1"/>
        <v>0.66614093715446387</v>
      </c>
      <c r="J19" s="74">
        <f t="shared" si="4"/>
        <v>-11458404.686959777</v>
      </c>
      <c r="K19" s="9">
        <f t="shared" si="5"/>
        <v>1049890.2905909913</v>
      </c>
      <c r="L19" s="7">
        <f t="shared" si="20"/>
        <v>97278952.013453007</v>
      </c>
      <c r="M19" s="7">
        <f t="shared" si="15"/>
        <v>1082127.261972605</v>
      </c>
      <c r="N19" s="12">
        <f t="shared" si="17"/>
        <v>4522010.2442749273</v>
      </c>
      <c r="O19" s="72">
        <f t="shared" si="6"/>
        <v>5604137.5062475326</v>
      </c>
      <c r="P19" s="7">
        <f t="shared" si="10"/>
        <v>97278952.013453007</v>
      </c>
      <c r="Q19" s="7">
        <f t="shared" si="11"/>
        <v>0</v>
      </c>
      <c r="R19" s="7">
        <f t="shared" si="7"/>
        <v>0</v>
      </c>
      <c r="S19" s="7">
        <f t="shared" si="23"/>
        <v>0</v>
      </c>
      <c r="T19" s="7">
        <f t="shared" si="16"/>
        <v>32236.971381613843</v>
      </c>
      <c r="U19" s="44">
        <f t="shared" si="18"/>
        <v>1193461.3170662138</v>
      </c>
      <c r="V19" s="7">
        <f t="shared" si="12"/>
        <v>15548612.213664025</v>
      </c>
      <c r="W19" s="72">
        <f t="shared" si="8"/>
        <v>5516156.8703857176</v>
      </c>
      <c r="X19" s="76">
        <f t="shared" si="2"/>
        <v>45220102.442749277</v>
      </c>
      <c r="Y19" s="255" t="s">
        <v>87</v>
      </c>
      <c r="AC19" s="74">
        <v>3.8690000000000002E-2</v>
      </c>
      <c r="AD19" s="74">
        <f>(AC19/12) / ( 1-(1 + ( AC19/12))^(-$AE$15))</f>
        <v>4.7412325904522415E-3</v>
      </c>
      <c r="AE19" s="72">
        <f>$AD$15*(AC19/12) / (1- (1/(1+AC19/12)) ^ $AE$15)</f>
        <v>391631575.09338671</v>
      </c>
      <c r="AF19" s="77">
        <f>$AD$15*(AC19/12) *((1+AC19/12) ^ (-$AE$15 +$AI$15-1) /(1-(1+AC19/12)^(-$AE$15)))</f>
        <v>125311489.34753756</v>
      </c>
      <c r="AG19" s="74">
        <f>AF19/AE19</f>
        <v>0.3199728962549977</v>
      </c>
    </row>
    <row r="20" spans="1:38" x14ac:dyDescent="0.25">
      <c r="A20" s="1">
        <v>11</v>
      </c>
      <c r="B20" s="12">
        <f t="shared" si="13"/>
        <v>95429384.154188514</v>
      </c>
      <c r="C20" s="7">
        <f t="shared" si="21"/>
        <v>1849567.8592644935</v>
      </c>
      <c r="D20" s="9">
        <f t="shared" si="19"/>
        <v>1034059.0467443365</v>
      </c>
      <c r="E20" s="7">
        <f t="shared" si="22"/>
        <v>2883626.9060088298</v>
      </c>
      <c r="F20" s="7">
        <f t="shared" si="14"/>
        <v>0</v>
      </c>
      <c r="G20">
        <f t="shared" si="9"/>
        <v>1849567.8592644935</v>
      </c>
      <c r="H20">
        <f t="shared" si="3"/>
        <v>0.95504698612110139</v>
      </c>
      <c r="I20">
        <f t="shared" si="1"/>
        <v>0.63619589436125679</v>
      </c>
      <c r="J20">
        <f t="shared" si="4"/>
        <v>-10896172.989967873</v>
      </c>
      <c r="K20" s="9">
        <f t="shared" si="5"/>
        <v>1003254.0452734097</v>
      </c>
      <c r="L20" s="7">
        <f t="shared" si="20"/>
        <v>92905969.933467537</v>
      </c>
      <c r="M20" s="7">
        <f t="shared" si="15"/>
        <v>1034059.0467443365</v>
      </c>
      <c r="N20" s="12">
        <f t="shared" si="17"/>
        <v>4372982.079985464</v>
      </c>
      <c r="O20" s="7">
        <f t="shared" si="6"/>
        <v>5407041.1267298004</v>
      </c>
      <c r="P20" s="7">
        <f t="shared" si="10"/>
        <v>92905969.933467537</v>
      </c>
      <c r="Q20" s="7">
        <f t="shared" si="11"/>
        <v>0</v>
      </c>
      <c r="R20" s="7">
        <f t="shared" si="7"/>
        <v>0</v>
      </c>
      <c r="S20" s="7">
        <f t="shared" si="23"/>
        <v>0</v>
      </c>
      <c r="T20" s="7">
        <f t="shared" si="16"/>
        <v>30805.001470926785</v>
      </c>
      <c r="U20" s="44">
        <f t="shared" si="18"/>
        <v>872676.54733770806</v>
      </c>
      <c r="V20" s="7">
        <f t="shared" si="12"/>
        <v>10302953.586340852</v>
      </c>
      <c r="W20" s="7">
        <f t="shared" si="8"/>
        <v>5313568.1621410856</v>
      </c>
      <c r="X20" s="8">
        <f t="shared" si="2"/>
        <v>48102802.879840106</v>
      </c>
      <c r="Y20" s="255"/>
      <c r="AC20">
        <v>0.04</v>
      </c>
      <c r="AD20">
        <f>(AC20/12) / ( 1-(1 + ( AC20/12))^(-$AE$15))</f>
        <v>4.8161365641220012E-3</v>
      </c>
      <c r="AE20">
        <f>$AD$15*(AC20/12) / (1- (1/(1+AC20/12)) ^ $AE$15)</f>
        <v>397818734.36672676</v>
      </c>
      <c r="AF20" s="58">
        <f>$AD$15*(AC20/12) *(1+AC20/12) ^ (-$AE$15 +$AI$15-1) /(1-(1+AC20/12)^(-$AE$15))</f>
        <v>122481349.25857808</v>
      </c>
      <c r="AG20">
        <f>AF20/AE20</f>
        <v>0.30788230587871057</v>
      </c>
    </row>
    <row r="21" spans="1:38" x14ac:dyDescent="0.25">
      <c r="A21" s="1">
        <v>12</v>
      </c>
      <c r="B21" s="12">
        <f t="shared" si="13"/>
        <v>91086168.99483332</v>
      </c>
      <c r="C21" s="7">
        <f t="shared" si="21"/>
        <v>1819800.9386342186</v>
      </c>
      <c r="D21" s="9">
        <f t="shared" si="19"/>
        <v>987574.97606443765</v>
      </c>
      <c r="E21" s="7">
        <f t="shared" si="22"/>
        <v>2807375.9146986562</v>
      </c>
      <c r="F21" s="7">
        <f t="shared" si="14"/>
        <v>0</v>
      </c>
      <c r="G21">
        <f t="shared" si="9"/>
        <v>1819800.9386342186</v>
      </c>
      <c r="H21">
        <f t="shared" si="3"/>
        <v>0.95448765390398294</v>
      </c>
      <c r="I21">
        <f t="shared" si="1"/>
        <v>0.60724112663222218</v>
      </c>
      <c r="J21">
        <f t="shared" si="4"/>
        <v>-10352980.445305761</v>
      </c>
      <c r="K21" s="9">
        <f t="shared" si="5"/>
        <v>958154.75225217291</v>
      </c>
      <c r="L21" s="7">
        <f t="shared" si="20"/>
        <v>88677601.275469407</v>
      </c>
      <c r="M21" s="7">
        <f t="shared" si="15"/>
        <v>987574.97606443765</v>
      </c>
      <c r="N21" s="12">
        <f t="shared" si="17"/>
        <v>4228368.6579981241</v>
      </c>
      <c r="O21" s="7">
        <f t="shared" si="6"/>
        <v>5215943.6340625621</v>
      </c>
      <c r="P21" s="7">
        <f t="shared" si="10"/>
        <v>88677601.275469407</v>
      </c>
      <c r="Q21" s="7">
        <f t="shared" si="11"/>
        <v>0</v>
      </c>
      <c r="R21" s="7">
        <f t="shared" si="7"/>
        <v>0</v>
      </c>
      <c r="S21" s="7">
        <f t="shared" si="23"/>
        <v>0</v>
      </c>
      <c r="T21" s="7">
        <f t="shared" si="16"/>
        <v>29420.223812264721</v>
      </c>
      <c r="U21" s="44">
        <f t="shared" si="18"/>
        <v>578260.35144199093</v>
      </c>
      <c r="V21" s="7">
        <f t="shared" si="12"/>
        <v>5496324.5769007374</v>
      </c>
      <c r="W21" s="7">
        <f t="shared" si="8"/>
        <v>5117504.4669414787</v>
      </c>
      <c r="X21" s="8">
        <f t="shared" si="2"/>
        <v>50740423.89597749</v>
      </c>
      <c r="Y21" s="255" t="s">
        <v>88</v>
      </c>
      <c r="Z21" s="59">
        <f>((Z11-Z12) /100) /( 1/100)</f>
        <v>6.8020000000004188E-2</v>
      </c>
      <c r="AA21" s="60">
        <f>((AA11-AA12) /100) /( 1/100)</f>
        <v>4.5548999999994066E-2</v>
      </c>
      <c r="AB21" s="60">
        <f>((AB11-AB12) /100) /( 1/100)</f>
        <v>2.468600000000265E-2</v>
      </c>
      <c r="AC21">
        <v>0.05</v>
      </c>
      <c r="AD21">
        <f>(AC21/12) / ( 1-(1 + ( AC21/12))^(-$AE$15))</f>
        <v>5.4076096538155389E-3</v>
      </c>
      <c r="AE21">
        <f>$AD$15*(AC21/12) / (1- (1/(1+AC21/12)) ^ $AE$15)</f>
        <v>446675130.53014064</v>
      </c>
      <c r="AF21" s="58">
        <f>$AD$15*(AC21/12) *(1+AC21/12) ^ (-$AE$15 +$AI$15-1) /(1-(1+AC21/12)^(-$AE$15))</f>
        <v>102503399.14495808</v>
      </c>
      <c r="AG21">
        <f>AF21/AE21</f>
        <v>0.2294808735451668</v>
      </c>
    </row>
    <row r="22" spans="1:38" x14ac:dyDescent="0.25">
      <c r="A22" s="1">
        <v>13</v>
      </c>
      <c r="B22" s="12">
        <f t="shared" si="13"/>
        <v>86887088.189039096</v>
      </c>
      <c r="C22" s="7">
        <f t="shared" si="21"/>
        <v>1790513.0864303159</v>
      </c>
      <c r="D22" s="9">
        <f t="shared" si="19"/>
        <v>942628.12195802724</v>
      </c>
      <c r="E22" s="7">
        <f t="shared" si="22"/>
        <v>2733141.208388343</v>
      </c>
      <c r="F22" s="7">
        <f t="shared" si="14"/>
        <v>0</v>
      </c>
      <c r="G22">
        <f t="shared" si="9"/>
        <v>1790513.0864303159</v>
      </c>
      <c r="H22">
        <f t="shared" si="3"/>
        <v>0.95389990761349941</v>
      </c>
      <c r="I22">
        <f t="shared" si="1"/>
        <v>0.57924725459359394</v>
      </c>
      <c r="J22">
        <f t="shared" si="4"/>
        <v>-9828256.4582126327</v>
      </c>
      <c r="K22" s="9">
        <f t="shared" si="5"/>
        <v>914546.8815541286</v>
      </c>
      <c r="L22" s="7">
        <f t="shared" si="20"/>
        <v>84589555.664057016</v>
      </c>
      <c r="M22" s="7">
        <f t="shared" si="15"/>
        <v>942628.12195802724</v>
      </c>
      <c r="N22" s="12">
        <f t="shared" si="17"/>
        <v>4088045.6114124027</v>
      </c>
      <c r="O22" s="7">
        <f t="shared" si="6"/>
        <v>5030673.7333704298</v>
      </c>
      <c r="P22" s="7">
        <f t="shared" si="10"/>
        <v>84589555.664057001</v>
      </c>
      <c r="Q22" s="7">
        <f t="shared" si="11"/>
        <v>0</v>
      </c>
      <c r="R22" s="7">
        <f t="shared" si="7"/>
        <v>0</v>
      </c>
      <c r="S22" s="7">
        <f t="shared" si="23"/>
        <v>0</v>
      </c>
      <c r="T22" s="7">
        <f t="shared" si="16"/>
        <v>28081.240403898646</v>
      </c>
      <c r="U22" s="44">
        <f t="shared" si="18"/>
        <v>308484.9946030539</v>
      </c>
      <c r="V22" s="7">
        <f t="shared" si="12"/>
        <v>1099793.9708852805</v>
      </c>
      <c r="W22" s="7">
        <f t="shared" si="8"/>
        <v>4927767.9709576303</v>
      </c>
      <c r="X22" s="8">
        <f t="shared" si="2"/>
        <v>53144592.948361233</v>
      </c>
      <c r="Y22" s="255" t="s">
        <v>89</v>
      </c>
      <c r="AC22">
        <v>0.06</v>
      </c>
      <c r="AD22">
        <f>(AC22/12) / ( 1-(1 + ( AC22/12))^(-$AE$15))</f>
        <v>6.0319878846160123E-3</v>
      </c>
      <c r="AE22">
        <f>$AD$15*(AC22/12) / (1- (1/(1+AC22/12)) ^ $AE$15)</f>
        <v>498249531.34625345</v>
      </c>
      <c r="AF22" s="58">
        <f>$AD$15*(AC22/12) *(1+AC22/12) ^ (-$AE$15 +$AI$15-1) /(1-(1+AC22/12)^(-$AE$15))</f>
        <v>85243453.684037551</v>
      </c>
      <c r="AG22">
        <f>AF22/AE22</f>
        <v>0.17108586826707617</v>
      </c>
    </row>
    <row r="23" spans="1:38" x14ac:dyDescent="0.25">
      <c r="A23" s="1">
        <v>14</v>
      </c>
      <c r="B23" s="12">
        <f t="shared" si="13"/>
        <v>82827859.071525127</v>
      </c>
      <c r="C23" s="7">
        <f t="shared" si="21"/>
        <v>1761696.592531878</v>
      </c>
      <c r="D23" s="9">
        <f t="shared" si="19"/>
        <v>899172.87844964862</v>
      </c>
      <c r="E23" s="7">
        <f t="shared" si="22"/>
        <v>2660869.4709815267</v>
      </c>
      <c r="F23" s="7">
        <f t="shared" si="14"/>
        <v>0</v>
      </c>
      <c r="G23">
        <f t="shared" si="9"/>
        <v>1761696.592531878</v>
      </c>
      <c r="H23">
        <f t="shared" si="3"/>
        <v>0.9532815611373423</v>
      </c>
      <c r="I23">
        <f t="shared" si="1"/>
        <v>0.55218572714350089</v>
      </c>
      <c r="J23">
        <f t="shared" si="4"/>
        <v>-9321446.6026855707</v>
      </c>
      <c r="K23" s="9">
        <f t="shared" si="5"/>
        <v>872386.18582269724</v>
      </c>
      <c r="L23" s="7">
        <f t="shared" si="20"/>
        <v>80637663.679346383</v>
      </c>
      <c r="M23" s="7">
        <f t="shared" si="15"/>
        <v>899172.87844964862</v>
      </c>
      <c r="N23" s="12">
        <f t="shared" si="17"/>
        <v>3951891.9847106216</v>
      </c>
      <c r="O23" s="7">
        <f t="shared" si="6"/>
        <v>4851064.8631602703</v>
      </c>
      <c r="P23" s="7">
        <f t="shared" si="10"/>
        <v>80637663.679346383</v>
      </c>
      <c r="Q23" s="7">
        <f>P22*$P$2</f>
        <v>0</v>
      </c>
      <c r="R23" s="7">
        <f t="shared" si="7"/>
        <v>0</v>
      </c>
      <c r="S23" s="7">
        <f>$S$8*L22/12</f>
        <v>0</v>
      </c>
      <c r="T23" s="7">
        <f t="shared" si="16"/>
        <v>26786.692626951382</v>
      </c>
      <c r="U23" s="44">
        <f t="shared" si="18"/>
        <v>61726.692524465907</v>
      </c>
      <c r="V23" s="7">
        <f t="shared" si="12"/>
        <v>-2913824.7063498069</v>
      </c>
      <c r="W23" s="7">
        <f t="shared" si="8"/>
        <v>4744166.667482839</v>
      </c>
      <c r="X23" s="8">
        <f t="shared" si="2"/>
        <v>55326487.785948701</v>
      </c>
      <c r="Y23" s="255"/>
      <c r="AE23" t="s">
        <v>60</v>
      </c>
      <c r="AF23" s="58" t="e">
        <f>AD19*(AC23/12) *(1+AC23/12) ^ (-$AE$15 +$AI$15-1) /(1-(1+AC23/12)^(-$AE$15))</f>
        <v>#DIV/0!</v>
      </c>
      <c r="AH23" t="s">
        <v>60</v>
      </c>
      <c r="AI23" t="s">
        <v>90</v>
      </c>
      <c r="AK23" t="s">
        <v>60</v>
      </c>
      <c r="AL23" t="s">
        <v>90</v>
      </c>
    </row>
    <row r="24" spans="1:38" x14ac:dyDescent="0.25">
      <c r="A24" s="1">
        <v>15</v>
      </c>
      <c r="B24" s="12">
        <f t="shared" si="13"/>
        <v>78904319.808441803</v>
      </c>
      <c r="C24" s="7">
        <f t="shared" si="21"/>
        <v>1733343.8709045812</v>
      </c>
      <c r="D24" s="9">
        <f t="shared" si="19"/>
        <v>857164.92530083889</v>
      </c>
      <c r="E24" s="7">
        <f t="shared" si="22"/>
        <v>2590508.79620542</v>
      </c>
      <c r="F24" s="7">
        <f t="shared" si="14"/>
        <v>0</v>
      </c>
      <c r="G24">
        <f t="shared" si="9"/>
        <v>1733343.8709045812</v>
      </c>
      <c r="H24">
        <f t="shared" si="3"/>
        <v>0.95263019825617856</v>
      </c>
      <c r="I24">
        <f t="shared" si="1"/>
        <v>0.52602879872294539</v>
      </c>
      <c r="J24">
        <f t="shared" si="4"/>
        <v>-8832012.1765410211</v>
      </c>
      <c r="K24" s="9">
        <f t="shared" si="5"/>
        <v>831629.6651357126</v>
      </c>
      <c r="L24" s="7">
        <f t="shared" si="20"/>
        <v>76817873.537770793</v>
      </c>
      <c r="M24" s="7">
        <f t="shared" si="15"/>
        <v>857164.92530083878</v>
      </c>
      <c r="N24" s="12">
        <f t="shared" si="17"/>
        <v>3819790.141575587</v>
      </c>
      <c r="O24" s="7">
        <f t="shared" si="6"/>
        <v>4676955.0668764254</v>
      </c>
      <c r="P24" s="7">
        <f t="shared" si="10"/>
        <v>76817873.537770793</v>
      </c>
      <c r="Q24" s="7">
        <f t="shared" si="11"/>
        <v>0</v>
      </c>
      <c r="R24" s="7">
        <f t="shared" si="7"/>
        <v>0</v>
      </c>
      <c r="S24" s="7">
        <f t="shared" si="23"/>
        <v>0</v>
      </c>
      <c r="T24" s="7">
        <f t="shared" si="16"/>
        <v>25535.260165126354</v>
      </c>
      <c r="U24" s="44">
        <f t="shared" si="18"/>
        <v>-163540.41436894544</v>
      </c>
      <c r="V24" s="7">
        <f t="shared" si="12"/>
        <v>-6570074.4335564487</v>
      </c>
      <c r="W24" s="7">
        <f t="shared" si="8"/>
        <v>4566514.18955795</v>
      </c>
      <c r="X24" s="8">
        <f t="shared" si="2"/>
        <v>57296852.123633802</v>
      </c>
      <c r="Y24" s="255"/>
      <c r="AC24" s="61" t="s">
        <v>49</v>
      </c>
      <c r="AD24" s="37">
        <v>100000</v>
      </c>
      <c r="AE24" s="37">
        <f>SUM(AE26:AE36)/AD15</f>
        <v>6.4139582711060346E-8</v>
      </c>
      <c r="AG24">
        <v>100000</v>
      </c>
      <c r="AJ24">
        <v>100000</v>
      </c>
    </row>
    <row r="25" spans="1:38" x14ac:dyDescent="0.25">
      <c r="A25" s="1">
        <v>16</v>
      </c>
      <c r="B25" s="12">
        <f t="shared" si="13"/>
        <v>75112426.080167159</v>
      </c>
      <c r="C25" s="7">
        <f t="shared" si="21"/>
        <v>1705447.4576036329</v>
      </c>
      <c r="D25" s="9">
        <f t="shared" si="19"/>
        <v>816561.19272758067</v>
      </c>
      <c r="E25" s="7">
        <f t="shared" si="22"/>
        <v>2522008.6503312136</v>
      </c>
      <c r="F25" s="7">
        <f t="shared" si="14"/>
        <v>0</v>
      </c>
      <c r="G25">
        <f t="shared" si="9"/>
        <v>1705447.4576036329</v>
      </c>
      <c r="H25">
        <f t="shared" si="3"/>
        <v>0.95194314154813919</v>
      </c>
      <c r="I25">
        <f t="shared" si="1"/>
        <v>0.50074950720111444</v>
      </c>
      <c r="J25">
        <f t="shared" si="4"/>
        <v>-8359429.7685215864</v>
      </c>
      <c r="K25" s="9">
        <f t="shared" si="5"/>
        <v>792235.53277395328</v>
      </c>
      <c r="L25" s="7">
        <f t="shared" si="20"/>
        <v>73126247.862593204</v>
      </c>
      <c r="M25" s="7">
        <f t="shared" si="15"/>
        <v>816561.19272758055</v>
      </c>
      <c r="N25" s="12">
        <f t="shared" si="17"/>
        <v>3691625.6751775891</v>
      </c>
      <c r="O25" s="7">
        <f t="shared" si="6"/>
        <v>4508186.8679051697</v>
      </c>
      <c r="P25" s="7">
        <f t="shared" si="10"/>
        <v>73126247.862593204</v>
      </c>
      <c r="Q25" s="7">
        <f t="shared" si="11"/>
        <v>0</v>
      </c>
      <c r="R25" s="7">
        <f t="shared" si="7"/>
        <v>0</v>
      </c>
      <c r="S25" s="7">
        <f t="shared" si="23"/>
        <v>0</v>
      </c>
      <c r="T25" s="7">
        <f t="shared" si="16"/>
        <v>24325.659953627419</v>
      </c>
      <c r="U25" s="44">
        <f t="shared" si="18"/>
        <v>-368749.94331578875</v>
      </c>
      <c r="V25" s="7">
        <f t="shared" si="12"/>
        <v>-9892950.1654182486</v>
      </c>
      <c r="W25">
        <f t="shared" si="8"/>
        <v>4394629.6473681377</v>
      </c>
      <c r="X25" s="8">
        <f t="shared" si="2"/>
        <v>59066010.802841425</v>
      </c>
      <c r="AC25">
        <v>1</v>
      </c>
      <c r="AD25">
        <v>180</v>
      </c>
      <c r="AE25">
        <f t="shared" ref="AE25:AE36" si="24" xml:space="preserve"> ($AD$24*$AD$26/12)*( 1+($AD$26/12))^(-$AD$25+AC25-1) / (1-(1+($AD$26/12))^(-$AD$25))</f>
        <v>476.84203389103612</v>
      </c>
      <c r="AF25" s="58">
        <f t="shared" ref="AF25:AF36" si="25">$AE$18-AE25</f>
        <v>309089255.70661312</v>
      </c>
      <c r="AG25">
        <v>180</v>
      </c>
      <c r="AJ25">
        <v>180</v>
      </c>
    </row>
    <row r="26" spans="1:38" x14ac:dyDescent="0.25">
      <c r="A26" s="1">
        <v>17</v>
      </c>
      <c r="B26" s="12">
        <f t="shared" si="13"/>
        <v>71448247.853784323</v>
      </c>
      <c r="C26" s="7">
        <f t="shared" si="21"/>
        <v>1678000.008808875</v>
      </c>
      <c r="D26" s="9">
        <f t="shared" si="19"/>
        <v>777319.82707138872</v>
      </c>
      <c r="E26" s="7">
        <f t="shared" si="22"/>
        <v>2455319.8358802637</v>
      </c>
      <c r="F26" s="7">
        <f t="shared" si="14"/>
        <v>0</v>
      </c>
      <c r="G26">
        <f t="shared" si="9"/>
        <v>1678000.008808875</v>
      </c>
      <c r="H26">
        <f t="shared" si="3"/>
        <v>0.95121741611072352</v>
      </c>
      <c r="I26">
        <f t="shared" si="1"/>
        <v>0.47632165235856216</v>
      </c>
      <c r="J26">
        <f t="shared" si="4"/>
        <v>-7903190.8371250872</v>
      </c>
      <c r="K26" s="9">
        <f t="shared" si="5"/>
        <v>754163.1819149009</v>
      </c>
      <c r="L26" s="7">
        <f t="shared" si="20"/>
        <v>69558960.541728228</v>
      </c>
      <c r="M26" s="7">
        <f t="shared" si="15"/>
        <v>777319.8270713886</v>
      </c>
      <c r="N26" s="12">
        <f t="shared" si="17"/>
        <v>3567287.3208649759</v>
      </c>
      <c r="O26">
        <f t="shared" si="6"/>
        <v>4344607.1479363646</v>
      </c>
      <c r="P26" s="7">
        <f t="shared" si="10"/>
        <v>69558960.541728228</v>
      </c>
      <c r="Q26" s="7">
        <f t="shared" si="11"/>
        <v>0</v>
      </c>
      <c r="R26" s="7">
        <f t="shared" si="7"/>
        <v>0</v>
      </c>
      <c r="S26" s="7">
        <f t="shared" si="23"/>
        <v>0</v>
      </c>
      <c r="T26" s="7">
        <f t="shared" si="16"/>
        <v>23156.645156487848</v>
      </c>
      <c r="U26" s="44">
        <f t="shared" si="18"/>
        <v>-555248.62763985293</v>
      </c>
      <c r="V26" s="7">
        <f t="shared" si="12"/>
        <v>-12904988.858643372</v>
      </c>
      <c r="W26">
        <f t="shared" si="8"/>
        <v>4228337.4702763688</v>
      </c>
      <c r="X26" s="8">
        <f t="shared" si="2"/>
        <v>60643884.45470459</v>
      </c>
      <c r="AC26">
        <v>2</v>
      </c>
      <c r="AD26" s="61">
        <v>0.02</v>
      </c>
      <c r="AE26">
        <f t="shared" si="24"/>
        <v>477.63677061418792</v>
      </c>
      <c r="AF26" s="58">
        <f t="shared" si="25"/>
        <v>309089254.91187638</v>
      </c>
      <c r="AG26" s="62">
        <v>0.04</v>
      </c>
      <c r="AJ26">
        <v>0.06</v>
      </c>
    </row>
    <row r="27" spans="1:38" x14ac:dyDescent="0.25">
      <c r="A27" s="1">
        <v>18</v>
      </c>
      <c r="B27" s="12">
        <f t="shared" si="13"/>
        <v>67907966.242836744</v>
      </c>
      <c r="C27" s="7">
        <f t="shared" si="21"/>
        <v>1650994.2988914899</v>
      </c>
      <c r="D27" s="9">
        <f t="shared" si="19"/>
        <v>739400.15739848081</v>
      </c>
      <c r="E27" s="7">
        <f t="shared" si="22"/>
        <v>2390394.4562899708</v>
      </c>
      <c r="F27">
        <f t="shared" si="14"/>
        <v>0</v>
      </c>
      <c r="G27">
        <f t="shared" si="9"/>
        <v>1650994.2988914899</v>
      </c>
      <c r="H27">
        <f t="shared" si="3"/>
        <v>0.95044970706359921</v>
      </c>
      <c r="I27">
        <f t="shared" si="1"/>
        <v>0.45271977495224497</v>
      </c>
      <c r="J27">
        <f t="shared" si="4"/>
        <v>-7462801.3008415308</v>
      </c>
      <c r="K27" s="9">
        <f t="shared" si="5"/>
        <v>717373.15322693356</v>
      </c>
      <c r="L27" s="7">
        <f t="shared" si="20"/>
        <v>66112293.670534045</v>
      </c>
      <c r="M27" s="7">
        <f t="shared" si="15"/>
        <v>739400.15739848081</v>
      </c>
      <c r="N27" s="12">
        <f t="shared" si="17"/>
        <v>3446666.8711941857</v>
      </c>
      <c r="O27">
        <f t="shared" si="6"/>
        <v>4186067.0285926666</v>
      </c>
      <c r="P27" s="7">
        <f t="shared" si="10"/>
        <v>66112293.670534045</v>
      </c>
      <c r="Q27" s="7">
        <f t="shared" si="11"/>
        <v>0</v>
      </c>
      <c r="R27" s="7">
        <f t="shared" si="7"/>
        <v>0</v>
      </c>
      <c r="S27" s="7">
        <f t="shared" si="23"/>
        <v>0</v>
      </c>
      <c r="T27" s="7">
        <f t="shared" si="16"/>
        <v>22027.004171547273</v>
      </c>
      <c r="U27" s="44">
        <f t="shared" si="18"/>
        <v>-724301.36952644656</v>
      </c>
      <c r="V27" s="7">
        <f t="shared" si="12"/>
        <v>-15627354.36031111</v>
      </c>
      <c r="W27">
        <f t="shared" si="8"/>
        <v>4067467.253362183</v>
      </c>
      <c r="X27" s="8">
        <f t="shared" si="2"/>
        <v>62040003.681495339</v>
      </c>
      <c r="AC27">
        <v>3</v>
      </c>
      <c r="AE27">
        <f t="shared" si="24"/>
        <v>478.43283189854492</v>
      </c>
      <c r="AF27" s="58">
        <f t="shared" si="25"/>
        <v>309089254.1158151</v>
      </c>
    </row>
    <row r="28" spans="1:38" x14ac:dyDescent="0.25">
      <c r="A28" s="1">
        <v>19</v>
      </c>
      <c r="B28" s="12">
        <f t="shared" si="13"/>
        <v>64487870.45202221</v>
      </c>
      <c r="C28" s="7">
        <f t="shared" si="21"/>
        <v>1624423.2185118366</v>
      </c>
      <c r="D28" s="9">
        <f t="shared" si="19"/>
        <v>702762.66300216515</v>
      </c>
      <c r="E28" s="7">
        <f t="shared" si="22"/>
        <v>2327185.8815140016</v>
      </c>
      <c r="F28">
        <f t="shared" si="14"/>
        <v>0</v>
      </c>
      <c r="G28">
        <f t="shared" si="9"/>
        <v>1624423.2185118366</v>
      </c>
      <c r="H28">
        <f t="shared" si="3"/>
        <v>0.94963630955189593</v>
      </c>
      <c r="I28">
        <f t="shared" si="1"/>
        <v>0.42991913634681472</v>
      </c>
      <c r="J28">
        <f t="shared" si="4"/>
        <v>-7037781.1394919325</v>
      </c>
      <c r="K28" s="9">
        <f t="shared" si="5"/>
        <v>681827.10333982937</v>
      </c>
      <c r="L28" s="7">
        <f t="shared" si="20"/>
        <v>62782634.577297121</v>
      </c>
      <c r="M28" s="7">
        <f t="shared" si="15"/>
        <v>702762.66300216515</v>
      </c>
      <c r="N28" s="12">
        <f t="shared" si="17"/>
        <v>3329659.0932369288</v>
      </c>
      <c r="O28">
        <f t="shared" si="6"/>
        <v>4032421.7562390938</v>
      </c>
      <c r="P28" s="7">
        <f t="shared" si="10"/>
        <v>62782634.577297114</v>
      </c>
      <c r="Q28" s="7">
        <f t="shared" si="11"/>
        <v>0</v>
      </c>
      <c r="R28" s="7">
        <f t="shared" si="7"/>
        <v>0</v>
      </c>
      <c r="S28" s="7">
        <f t="shared" si="23"/>
        <v>0</v>
      </c>
      <c r="T28" s="7">
        <f t="shared" si="16"/>
        <v>20935.559662335781</v>
      </c>
      <c r="U28" s="44">
        <f t="shared" si="18"/>
        <v>-877096.00443919457</v>
      </c>
      <c r="V28" s="7">
        <f t="shared" si="12"/>
        <v>-18079917.449108843</v>
      </c>
      <c r="W28">
        <f t="shared" si="8"/>
        <v>3911853.6083381921</v>
      </c>
      <c r="X28" s="8">
        <f t="shared" si="2"/>
        <v>63263522.771501645</v>
      </c>
      <c r="AC28">
        <v>4</v>
      </c>
      <c r="AE28">
        <f t="shared" si="24"/>
        <v>479.23021995170916</v>
      </c>
      <c r="AF28" s="58">
        <f t="shared" si="25"/>
        <v>309089253.31842703</v>
      </c>
    </row>
    <row r="29" spans="1:38" x14ac:dyDescent="0.25">
      <c r="A29" s="1">
        <v>20</v>
      </c>
      <c r="B29" s="12">
        <f t="shared" si="13"/>
        <v>61184354.804549225</v>
      </c>
      <c r="C29" s="7">
        <f t="shared" si="21"/>
        <v>1598279.7727478901</v>
      </c>
      <c r="D29" s="9">
        <f t="shared" si="19"/>
        <v>667368.94178423879</v>
      </c>
      <c r="E29" s="7">
        <f t="shared" si="22"/>
        <v>2265648.714532129</v>
      </c>
      <c r="F29">
        <f t="shared" si="14"/>
        <v>0</v>
      </c>
      <c r="G29">
        <f t="shared" si="9"/>
        <v>1598279.7727478901</v>
      </c>
      <c r="H29">
        <f t="shared" si="3"/>
        <v>0.94877306965918906</v>
      </c>
      <c r="I29">
        <f t="shared" si="1"/>
        <v>0.40789569869699482</v>
      </c>
      <c r="J29">
        <f t="shared" si="4"/>
        <v>-6627664.0063711591</v>
      </c>
      <c r="K29" s="9">
        <f t="shared" si="5"/>
        <v>647487.77416809474</v>
      </c>
      <c r="L29" s="7">
        <f t="shared" si="20"/>
        <v>59566472.929193325</v>
      </c>
      <c r="M29" s="7">
        <f t="shared" si="15"/>
        <v>667368.94178423879</v>
      </c>
      <c r="N29" s="12">
        <f t="shared" si="17"/>
        <v>3216161.648103788</v>
      </c>
      <c r="O29">
        <f t="shared" si="6"/>
        <v>3883530.5898880269</v>
      </c>
      <c r="P29" s="7">
        <f t="shared" si="10"/>
        <v>59566472.929193325</v>
      </c>
      <c r="Q29" s="7">
        <f t="shared" si="11"/>
        <v>0</v>
      </c>
      <c r="R29" s="7">
        <f t="shared" si="7"/>
        <v>0</v>
      </c>
      <c r="S29" s="7">
        <f t="shared" si="23"/>
        <v>0</v>
      </c>
      <c r="T29" s="7">
        <f t="shared" si="16"/>
        <v>19881.167616144088</v>
      </c>
      <c r="U29" s="44">
        <f t="shared" si="18"/>
        <v>-1014747.7934894761</v>
      </c>
      <c r="V29" s="7">
        <f t="shared" si="12"/>
        <v>-20281331.303723156</v>
      </c>
      <c r="W29">
        <f t="shared" si="8"/>
        <v>3761336.0187202552</v>
      </c>
      <c r="X29" s="8">
        <f t="shared" si="2"/>
        <v>64323232.962075762</v>
      </c>
      <c r="AC29">
        <v>5</v>
      </c>
      <c r="AE29">
        <f t="shared" si="24"/>
        <v>480.02893698496206</v>
      </c>
      <c r="AF29" s="58">
        <f t="shared" si="25"/>
        <v>309089252.51971</v>
      </c>
    </row>
    <row r="30" spans="1:38" x14ac:dyDescent="0.25">
      <c r="A30" s="1">
        <v>21</v>
      </c>
      <c r="B30" s="12">
        <f t="shared" si="13"/>
        <v>57993915.849939518</v>
      </c>
      <c r="C30" s="7">
        <f t="shared" si="21"/>
        <v>1572557.0792538105</v>
      </c>
      <c r="D30" s="9">
        <f t="shared" si="19"/>
        <v>633181.67949183693</v>
      </c>
      <c r="E30" s="7">
        <f t="shared" si="22"/>
        <v>2205738.7587456475</v>
      </c>
      <c r="F30">
        <f t="shared" si="14"/>
        <v>0</v>
      </c>
      <c r="G30">
        <f t="shared" si="9"/>
        <v>1572557.0792538105</v>
      </c>
      <c r="H30">
        <f t="shared" si="3"/>
        <v>0.9478553142416648</v>
      </c>
      <c r="I30">
        <f t="shared" si="1"/>
        <v>0.38662610566626343</v>
      </c>
      <c r="J30">
        <f t="shared" si="4"/>
        <v>-6231996.8509048801</v>
      </c>
      <c r="K30" s="9">
        <f t="shared" si="5"/>
        <v>614318.96306425903</v>
      </c>
      <c r="L30" s="7">
        <f t="shared" si="20"/>
        <v>56460397.91656816</v>
      </c>
      <c r="M30" s="7">
        <f t="shared" si="15"/>
        <v>633181.67949183681</v>
      </c>
      <c r="N30" s="12">
        <f t="shared" si="17"/>
        <v>3106075.012625169</v>
      </c>
      <c r="O30">
        <f t="shared" si="6"/>
        <v>3739256.6921170056</v>
      </c>
      <c r="P30" s="7">
        <f t="shared" si="10"/>
        <v>56460397.91656816</v>
      </c>
      <c r="Q30" s="7">
        <f t="shared" si="11"/>
        <v>0</v>
      </c>
      <c r="R30" s="7">
        <f t="shared" si="7"/>
        <v>0</v>
      </c>
      <c r="S30" s="7">
        <f t="shared" si="23"/>
        <v>0</v>
      </c>
      <c r="T30" s="7">
        <f t="shared" si="16"/>
        <v>18862.716427577889</v>
      </c>
      <c r="U30" s="44">
        <f t="shared" si="18"/>
        <v>-1138303.6591517469</v>
      </c>
      <c r="V30" s="7">
        <f t="shared" si="12"/>
        <v>-22249102.657196578</v>
      </c>
      <c r="W30">
        <f t="shared" si="8"/>
        <v>3615758.6991308127</v>
      </c>
      <c r="X30" s="8">
        <f t="shared" si="2"/>
        <v>65227575.265128553</v>
      </c>
      <c r="AC30">
        <v>6</v>
      </c>
      <c r="AE30">
        <f t="shared" si="24"/>
        <v>480.82898521327036</v>
      </c>
      <c r="AF30" s="58">
        <f t="shared" si="25"/>
        <v>309089251.71966177</v>
      </c>
    </row>
    <row r="31" spans="1:38" x14ac:dyDescent="0.25">
      <c r="A31" s="1">
        <v>22</v>
      </c>
      <c r="B31" s="12">
        <f t="shared" si="13"/>
        <v>54913149.550120018</v>
      </c>
      <c r="C31" s="7">
        <f t="shared" si="21"/>
        <v>1547248.3664481386</v>
      </c>
      <c r="D31" s="9">
        <f t="shared" si="19"/>
        <v>600164.61978680012</v>
      </c>
      <c r="E31" s="7">
        <f t="shared" si="22"/>
        <v>2147412.9862349387</v>
      </c>
      <c r="F31">
        <f t="shared" si="14"/>
        <v>0</v>
      </c>
      <c r="G31">
        <f t="shared" si="9"/>
        <v>1547248.3664481386</v>
      </c>
      <c r="H31">
        <f t="shared" si="3"/>
        <v>0.9468777671818015</v>
      </c>
      <c r="I31">
        <f t="shared" si="1"/>
        <v>0.36608766366746681</v>
      </c>
      <c r="J31">
        <f t="shared" si="4"/>
        <v>-5850339.551538446</v>
      </c>
      <c r="K31" s="9">
        <f t="shared" si="5"/>
        <v>582285.49377988686</v>
      </c>
      <c r="L31" s="7">
        <f t="shared" si="20"/>
        <v>53461095.513436094</v>
      </c>
      <c r="M31" s="7">
        <f t="shared" si="15"/>
        <v>600164.61978680012</v>
      </c>
      <c r="N31" s="12">
        <f t="shared" si="17"/>
        <v>2999302.4031320615</v>
      </c>
      <c r="O31">
        <f t="shared" si="6"/>
        <v>3599467.0229188614</v>
      </c>
      <c r="P31" s="7">
        <f t="shared" si="10"/>
        <v>53461095.513436101</v>
      </c>
      <c r="Q31" s="7">
        <f t="shared" si="11"/>
        <v>0</v>
      </c>
      <c r="R31" s="7">
        <f t="shared" si="7"/>
        <v>0</v>
      </c>
      <c r="S31" s="7">
        <f t="shared" si="23"/>
        <v>0</v>
      </c>
      <c r="T31" s="7">
        <f t="shared" si="16"/>
        <v>17879.126006913251</v>
      </c>
      <c r="U31" s="44">
        <f t="shared" si="18"/>
        <v>-1248746.1788507167</v>
      </c>
      <c r="V31" s="7">
        <f t="shared" si="12"/>
        <v>-23999658.881477922</v>
      </c>
      <c r="W31">
        <f t="shared" si="8"/>
        <v>3474970.4586182344</v>
      </c>
      <c r="X31" s="8">
        <f t="shared" si="2"/>
        <v>65984652.868905351</v>
      </c>
      <c r="AC31">
        <v>7</v>
      </c>
      <c r="AE31">
        <f t="shared" si="24"/>
        <v>481.63036685529255</v>
      </c>
      <c r="AF31" s="58">
        <f t="shared" si="25"/>
        <v>309089250.91828012</v>
      </c>
    </row>
    <row r="32" spans="1:38" x14ac:dyDescent="0.25">
      <c r="A32" s="1">
        <v>23</v>
      </c>
      <c r="B32" s="12">
        <f t="shared" si="13"/>
        <v>51938748.541704945</v>
      </c>
      <c r="C32" s="7">
        <f t="shared" si="21"/>
        <v>1522346.9717311589</v>
      </c>
      <c r="D32" s="9">
        <f t="shared" si="19"/>
        <v>568282.53512524022</v>
      </c>
      <c r="E32" s="7">
        <f t="shared" si="22"/>
        <v>2090629.5068563991</v>
      </c>
      <c r="F32">
        <f t="shared" si="14"/>
        <v>0</v>
      </c>
      <c r="G32">
        <f t="shared" si="9"/>
        <v>1522346.9717311589</v>
      </c>
      <c r="H32">
        <f t="shared" si="3"/>
        <v>0.94583444889278667</v>
      </c>
      <c r="I32">
        <f t="shared" si="1"/>
        <v>0.34625832361136633</v>
      </c>
      <c r="J32">
        <f t="shared" si="4"/>
        <v>-5482264.558583051</v>
      </c>
      <c r="K32" s="9">
        <f t="shared" si="5"/>
        <v>551353.18821265211</v>
      </c>
      <c r="L32" s="7">
        <f t="shared" si="20"/>
        <v>50565345.812155463</v>
      </c>
      <c r="M32" s="7">
        <f t="shared" si="15"/>
        <v>568282.53512524022</v>
      </c>
      <c r="N32" s="12">
        <f t="shared" si="17"/>
        <v>2895749.7012806432</v>
      </c>
      <c r="O32">
        <f t="shared" si="6"/>
        <v>3464032.2364058835</v>
      </c>
      <c r="P32" s="7">
        <f t="shared" si="10"/>
        <v>50565345.812155455</v>
      </c>
      <c r="Q32" s="7">
        <f t="shared" si="11"/>
        <v>0</v>
      </c>
      <c r="R32" s="7">
        <f t="shared" si="7"/>
        <v>0</v>
      </c>
      <c r="S32" s="7">
        <f t="shared" si="23"/>
        <v>0</v>
      </c>
      <c r="T32" s="7">
        <f t="shared" si="16"/>
        <v>16929.346912588098</v>
      </c>
      <c r="U32" s="44">
        <f t="shared" si="18"/>
        <v>-1346997.3501278467</v>
      </c>
      <c r="V32" s="7">
        <f t="shared" si="12"/>
        <v>-25548411.232630718</v>
      </c>
      <c r="W32">
        <f t="shared" si="8"/>
        <v>3338824.5678783869</v>
      </c>
      <c r="X32" s="8">
        <f t="shared" si="2"/>
        <v>66602243.129454792</v>
      </c>
      <c r="AC32">
        <v>8</v>
      </c>
      <c r="AE32">
        <f t="shared" si="24"/>
        <v>482.4330841333848</v>
      </c>
      <c r="AF32" s="58">
        <f t="shared" si="25"/>
        <v>309089250.11556286</v>
      </c>
    </row>
    <row r="33" spans="1:36" x14ac:dyDescent="0.25">
      <c r="A33" s="1">
        <v>24</v>
      </c>
      <c r="B33" s="12">
        <f t="shared" si="13"/>
        <v>49067499.472424507</v>
      </c>
      <c r="C33" s="7">
        <f t="shared" si="21"/>
        <v>1497846.339730945</v>
      </c>
      <c r="D33" s="9">
        <f t="shared" si="19"/>
        <v>537501.19842557714</v>
      </c>
      <c r="E33" s="7">
        <f t="shared" si="22"/>
        <v>2035347.538156522</v>
      </c>
      <c r="F33">
        <f t="shared" si="14"/>
        <v>0</v>
      </c>
      <c r="G33">
        <f t="shared" si="9"/>
        <v>1497846.339730945</v>
      </c>
      <c r="H33">
        <f t="shared" si="3"/>
        <v>0.94471855503074109</v>
      </c>
      <c r="I33">
        <f t="shared" si="1"/>
        <v>0.32711666314949672</v>
      </c>
      <c r="J33">
        <f t="shared" si="4"/>
        <v>-5127356.5467518549</v>
      </c>
      <c r="K33" s="9">
        <f t="shared" si="5"/>
        <v>521488.83891839458</v>
      </c>
      <c r="L33" s="7">
        <f t="shared" si="20"/>
        <v>47770020.430289246</v>
      </c>
      <c r="M33" s="7">
        <f t="shared" si="15"/>
        <v>537501.19842557714</v>
      </c>
      <c r="N33" s="12">
        <f t="shared" si="17"/>
        <v>2795325.3818662092</v>
      </c>
      <c r="O33">
        <f t="shared" si="6"/>
        <v>3332826.5802917862</v>
      </c>
      <c r="P33" s="7">
        <f t="shared" si="10"/>
        <v>47770020.430289246</v>
      </c>
      <c r="Q33" s="7">
        <f t="shared" si="11"/>
        <v>0</v>
      </c>
      <c r="R33" s="7">
        <f t="shared" si="7"/>
        <v>0</v>
      </c>
      <c r="S33" s="7">
        <f t="shared" si="23"/>
        <v>0</v>
      </c>
      <c r="T33" s="7">
        <f t="shared" si="16"/>
        <v>16012.35950718256</v>
      </c>
      <c r="U33" s="44">
        <f t="shared" si="18"/>
        <v>-1433922.1403221407</v>
      </c>
      <c r="V33" s="7">
        <f t="shared" si="12"/>
        <v>-26909814.474174786</v>
      </c>
      <c r="W33">
        <f t="shared" si="8"/>
        <v>3207178.6302677724</v>
      </c>
      <c r="X33" s="8">
        <f t="shared" si="2"/>
        <v>67087809.164789021</v>
      </c>
      <c r="AC33">
        <v>9</v>
      </c>
      <c r="AE33">
        <f t="shared" si="24"/>
        <v>483.23713927360711</v>
      </c>
      <c r="AF33" s="58">
        <f t="shared" si="25"/>
        <v>309089249.3115077</v>
      </c>
    </row>
    <row r="34" spans="1:36" x14ac:dyDescent="0.25">
      <c r="A34" s="1">
        <v>25</v>
      </c>
      <c r="B34" s="12">
        <f t="shared" si="13"/>
        <v>46296280.409711599</v>
      </c>
      <c r="C34" s="7">
        <f t="shared" si="21"/>
        <v>1473740.0205776431</v>
      </c>
      <c r="D34" s="9">
        <f t="shared" si="19"/>
        <v>507787.355503903</v>
      </c>
      <c r="E34" s="7">
        <f t="shared" si="22"/>
        <v>1981527.3760815461</v>
      </c>
      <c r="F34">
        <f t="shared" si="14"/>
        <v>0</v>
      </c>
      <c r="G34">
        <f t="shared" si="9"/>
        <v>1473740.0205776431</v>
      </c>
      <c r="H34">
        <f t="shared" si="3"/>
        <v>0.94352230921670854</v>
      </c>
      <c r="I34">
        <f t="shared" si="1"/>
        <v>0.30864186939807731</v>
      </c>
      <c r="J34">
        <f t="shared" si="4"/>
        <v>-4785212.0771258827</v>
      </c>
      <c r="K34" s="9">
        <f t="shared" si="5"/>
        <v>492660.18236764474</v>
      </c>
      <c r="L34" s="7">
        <f t="shared" si="20"/>
        <v>45072079.987715855</v>
      </c>
      <c r="M34" s="7">
        <f t="shared" si="15"/>
        <v>507787.35550390295</v>
      </c>
      <c r="N34" s="12">
        <f t="shared" si="17"/>
        <v>2697940.4425733909</v>
      </c>
      <c r="O34">
        <f t="shared" si="6"/>
        <v>3205727.7980772937</v>
      </c>
      <c r="P34" s="7">
        <f t="shared" si="10"/>
        <v>45072079.987715855</v>
      </c>
      <c r="Q34" s="7">
        <f t="shared" si="11"/>
        <v>0</v>
      </c>
      <c r="R34" s="7">
        <f t="shared" si="7"/>
        <v>0</v>
      </c>
      <c r="S34" s="7">
        <f t="shared" si="23"/>
        <v>0</v>
      </c>
      <c r="T34" s="7">
        <f t="shared" si="16"/>
        <v>15127.17313625826</v>
      </c>
      <c r="U34" s="44">
        <f t="shared" si="18"/>
        <v>0</v>
      </c>
      <c r="V34" s="7">
        <f t="shared" si="12"/>
        <v>-29607754.916748177</v>
      </c>
      <c r="W34">
        <f t="shared" si="8"/>
        <v>3079894.4565008041</v>
      </c>
      <c r="X34" s="8">
        <f t="shared" si="2"/>
        <v>67448511.06433478</v>
      </c>
      <c r="AC34">
        <v>10</v>
      </c>
      <c r="AE34">
        <f t="shared" si="24"/>
        <v>484.0425345057298</v>
      </c>
      <c r="AF34" s="58">
        <f t="shared" si="25"/>
        <v>309089248.50611246</v>
      </c>
    </row>
    <row r="35" spans="1:36" x14ac:dyDescent="0.25">
      <c r="A35" s="1">
        <v>26</v>
      </c>
      <c r="B35" s="12">
        <f t="shared" si="13"/>
        <v>43622058.319510341</v>
      </c>
      <c r="C35" s="7">
        <f t="shared" si="21"/>
        <v>1450021.6682055162</v>
      </c>
      <c r="D35" s="9">
        <f t="shared" si="19"/>
        <v>479108.69825608825</v>
      </c>
      <c r="E35" s="7">
        <f t="shared" si="22"/>
        <v>1929130.3664616044</v>
      </c>
      <c r="F35">
        <f t="shared" si="14"/>
        <v>0</v>
      </c>
      <c r="G35">
        <f t="shared" si="9"/>
        <v>1450021.6682055162</v>
      </c>
      <c r="H35">
        <f t="shared" si="3"/>
        <v>0.94223678303019165</v>
      </c>
      <c r="I35">
        <f t="shared" si="1"/>
        <v>0.29081372213006895</v>
      </c>
      <c r="J35">
        <f t="shared" si="4"/>
        <v>-4455439.2682964765</v>
      </c>
      <c r="K35" s="9">
        <f t="shared" si="5"/>
        <v>464835.87292664486</v>
      </c>
      <c r="L35" s="7">
        <f t="shared" si="20"/>
        <v>42468571.652104862</v>
      </c>
      <c r="M35" s="7">
        <f t="shared" si="15"/>
        <v>479108.69825608825</v>
      </c>
      <c r="N35" s="12">
        <f t="shared" si="17"/>
        <v>2603508.3356109927</v>
      </c>
      <c r="O35">
        <f t="shared" si="6"/>
        <v>3082617.0338670812</v>
      </c>
      <c r="P35" s="7">
        <f t="shared" si="10"/>
        <v>42468571.652104862</v>
      </c>
      <c r="Q35" s="7">
        <f t="shared" si="11"/>
        <v>0</v>
      </c>
      <c r="R35" s="7">
        <f t="shared" si="7"/>
        <v>0</v>
      </c>
      <c r="S35" s="7">
        <f t="shared" si="23"/>
        <v>0</v>
      </c>
      <c r="T35" s="7">
        <f t="shared" si="16"/>
        <v>14272.825329443354</v>
      </c>
      <c r="U35" s="44">
        <f t="shared" si="18"/>
        <v>0</v>
      </c>
      <c r="V35" s="7">
        <f t="shared" si="12"/>
        <v>-32211263.25235917</v>
      </c>
      <c r="W35">
        <f t="shared" si="8"/>
        <v>2956837.9429266942</v>
      </c>
      <c r="X35" s="8">
        <f t="shared" si="2"/>
        <v>67691216.725885808</v>
      </c>
      <c r="AC35">
        <v>11</v>
      </c>
      <c r="AE35">
        <f t="shared" si="24"/>
        <v>484.84927206323943</v>
      </c>
      <c r="AF35" s="58">
        <f t="shared" si="25"/>
        <v>309089247.69937491</v>
      </c>
    </row>
    <row r="36" spans="1:36" x14ac:dyDescent="0.25">
      <c r="A36" s="1">
        <v>27</v>
      </c>
      <c r="B36" s="12">
        <f t="shared" si="13"/>
        <v>41041886.613422535</v>
      </c>
      <c r="C36" s="7">
        <f t="shared" si="21"/>
        <v>1426685.0386823267</v>
      </c>
      <c r="D36" s="9">
        <f t="shared" si="19"/>
        <v>451433.83856659936</v>
      </c>
      <c r="E36" s="7">
        <f t="shared" si="22"/>
        <v>1878118.8772489261</v>
      </c>
      <c r="F36">
        <f t="shared" si="14"/>
        <v>0</v>
      </c>
      <c r="G36">
        <f t="shared" si="9"/>
        <v>1426685.0386823267</v>
      </c>
      <c r="H36">
        <f t="shared" si="3"/>
        <v>0.94085167446273843</v>
      </c>
      <c r="I36">
        <f t="shared" si="1"/>
        <v>0.27361257742281692</v>
      </c>
      <c r="J36">
        <f t="shared" si="4"/>
        <v>-4137657.4764377736</v>
      </c>
      <c r="K36" s="9">
        <f t="shared" si="5"/>
        <v>437985.45754343283</v>
      </c>
      <c r="L36" s="7">
        <f t="shared" si="20"/>
        <v>39956626.750923648</v>
      </c>
      <c r="M36" s="7">
        <f t="shared" si="15"/>
        <v>451433.8385665993</v>
      </c>
      <c r="N36" s="12">
        <f t="shared" si="17"/>
        <v>2511944.9011812131</v>
      </c>
      <c r="O36">
        <f t="shared" si="6"/>
        <v>2963378.7397478125</v>
      </c>
      <c r="P36" s="7">
        <f t="shared" si="10"/>
        <v>39956626.750923648</v>
      </c>
      <c r="Q36" s="7">
        <f t="shared" si="11"/>
        <v>0</v>
      </c>
      <c r="R36" s="7">
        <f t="shared" si="7"/>
        <v>0</v>
      </c>
      <c r="S36" s="7">
        <f t="shared" si="23"/>
        <v>0</v>
      </c>
      <c r="T36" s="7">
        <f t="shared" si="16"/>
        <v>13448.381023166539</v>
      </c>
      <c r="U36" s="44">
        <f t="shared" si="18"/>
        <v>0</v>
      </c>
      <c r="V36" s="7">
        <f t="shared" si="12"/>
        <v>-34723208.15354038</v>
      </c>
      <c r="W36">
        <f t="shared" si="8"/>
        <v>2837878.9532845113</v>
      </c>
      <c r="X36" s="8">
        <f t="shared" si="2"/>
        <v>67822512.331892759</v>
      </c>
      <c r="AC36">
        <v>12</v>
      </c>
      <c r="AE36">
        <f t="shared" si="24"/>
        <v>485.65735418334486</v>
      </c>
      <c r="AF36" s="58">
        <f t="shared" si="25"/>
        <v>309089246.89129281</v>
      </c>
    </row>
    <row r="37" spans="1:36" x14ac:dyDescent="0.25">
      <c r="A37" s="1">
        <v>28</v>
      </c>
      <c r="B37" s="12">
        <f t="shared" si="13"/>
        <v>38552902.762358047</v>
      </c>
      <c r="C37" s="7">
        <f t="shared" si="21"/>
        <v>1403723.9885656002</v>
      </c>
      <c r="D37" s="9">
        <f t="shared" si="19"/>
        <v>424732.2829245266</v>
      </c>
      <c r="E37" s="7">
        <f t="shared" si="22"/>
        <v>1828456.2714901268</v>
      </c>
      <c r="F37">
        <f t="shared" si="14"/>
        <v>0</v>
      </c>
      <c r="G37">
        <f t="shared" si="9"/>
        <v>1403723.9885656002</v>
      </c>
      <c r="H37">
        <f t="shared" si="3"/>
        <v>0.93935503320038705</v>
      </c>
      <c r="I37">
        <f t="shared" si="1"/>
        <v>0.25701935174905366</v>
      </c>
      <c r="J37">
        <f t="shared" si="4"/>
        <v>-3831496.9840693511</v>
      </c>
      <c r="K37" s="9">
        <f t="shared" si="5"/>
        <v>412079.35112006747</v>
      </c>
      <c r="L37" s="7">
        <f t="shared" si="20"/>
        <v>37533458.448189355</v>
      </c>
      <c r="M37" s="7">
        <f t="shared" si="15"/>
        <v>424732.28292452655</v>
      </c>
      <c r="N37" s="12">
        <f t="shared" si="17"/>
        <v>2423168.3027342893</v>
      </c>
      <c r="O37">
        <f t="shared" si="6"/>
        <v>2847900.5856588157</v>
      </c>
      <c r="P37" s="7">
        <f t="shared" si="10"/>
        <v>37533458.448189363</v>
      </c>
      <c r="Q37" s="7">
        <f t="shared" si="11"/>
        <v>0</v>
      </c>
      <c r="R37" s="7">
        <f t="shared" si="7"/>
        <v>0</v>
      </c>
      <c r="S37" s="7">
        <f t="shared" si="23"/>
        <v>0</v>
      </c>
      <c r="T37" s="7">
        <f t="shared" si="16"/>
        <v>12652.931804459156</v>
      </c>
      <c r="U37" s="44">
        <f t="shared" si="18"/>
        <v>0</v>
      </c>
      <c r="V37" s="7">
        <f t="shared" si="12"/>
        <v>-37146376.456274673</v>
      </c>
      <c r="W37">
        <f t="shared" si="8"/>
        <v>2722891.2038377286</v>
      </c>
      <c r="X37" s="8">
        <f t="shared" si="2"/>
        <v>67848712.476560101</v>
      </c>
      <c r="AD37">
        <v>100000</v>
      </c>
      <c r="AG37">
        <v>100000</v>
      </c>
      <c r="AJ37">
        <v>100000</v>
      </c>
    </row>
    <row r="38" spans="1:36" x14ac:dyDescent="0.25">
      <c r="A38" s="1">
        <v>29</v>
      </c>
      <c r="B38" s="12">
        <f t="shared" si="13"/>
        <v>36152325.974904023</v>
      </c>
      <c r="C38" s="7">
        <f t="shared" si="21"/>
        <v>1381132.4732853426</v>
      </c>
      <c r="D38" s="9">
        <f t="shared" si="19"/>
        <v>398974.40772784495</v>
      </c>
      <c r="E38" s="7">
        <f t="shared" si="22"/>
        <v>1780106.8810131876</v>
      </c>
      <c r="F38">
        <f t="shared" si="14"/>
        <v>0</v>
      </c>
      <c r="G38">
        <f t="shared" si="9"/>
        <v>1381132.4732853426</v>
      </c>
      <c r="H38">
        <f t="shared" si="3"/>
        <v>0.93773291722671848</v>
      </c>
      <c r="I38">
        <f t="shared" si="1"/>
        <v>0.24101550649936015</v>
      </c>
      <c r="J38">
        <f t="shared" si="4"/>
        <v>-3536598.697275525</v>
      </c>
      <c r="K38" s="9">
        <f t="shared" si="5"/>
        <v>387088.81255258498</v>
      </c>
      <c r="L38" s="7">
        <f t="shared" si="20"/>
        <v>35196359.484228425</v>
      </c>
      <c r="M38" s="7">
        <f t="shared" si="15"/>
        <v>398974.4077278449</v>
      </c>
      <c r="N38" s="12">
        <f t="shared" si="17"/>
        <v>2337098.9639609386</v>
      </c>
      <c r="O38">
        <f t="shared" si="6"/>
        <v>2736073.3716887836</v>
      </c>
      <c r="P38" s="7">
        <f t="shared" si="10"/>
        <v>35196359.484228425</v>
      </c>
      <c r="Q38" s="7">
        <f t="shared" si="11"/>
        <v>0</v>
      </c>
      <c r="R38" s="7">
        <f t="shared" si="7"/>
        <v>0</v>
      </c>
      <c r="S38" s="7">
        <f t="shared" si="23"/>
        <v>0</v>
      </c>
      <c r="T38" s="7">
        <f t="shared" si="16"/>
        <v>11885.595175259965</v>
      </c>
      <c r="U38" s="44">
        <f t="shared" si="18"/>
        <v>0</v>
      </c>
      <c r="V38" s="7">
        <f t="shared" si="12"/>
        <v>-39483475.420235611</v>
      </c>
      <c r="W38">
        <f t="shared" si="8"/>
        <v>2611752.1517924108</v>
      </c>
      <c r="X38" s="8">
        <f t="shared" si="2"/>
        <v>67775869.954867214</v>
      </c>
      <c r="AC38">
        <v>1</v>
      </c>
      <c r="AD38">
        <v>360</v>
      </c>
      <c r="AE38">
        <f t="shared" ref="AE38:AE49" si="26" xml:space="preserve"> ($AD$24*$AD$26/12)*( 1+($AD$26/12))^(-$AD$38+AC38-1) / (1-(1+($AD$26/12))^(-$AD$38))</f>
        <v>202.95280602214268</v>
      </c>
      <c r="AG38">
        <v>360</v>
      </c>
      <c r="AJ38">
        <v>360</v>
      </c>
    </row>
    <row r="39" spans="1:36" x14ac:dyDescent="0.25">
      <c r="A39" s="1">
        <v>30</v>
      </c>
      <c r="B39" s="12">
        <f t="shared" si="13"/>
        <v>33837454.938675635</v>
      </c>
      <c r="C39" s="7">
        <f t="shared" si="21"/>
        <v>1358904.5455527911</v>
      </c>
      <c r="D39" s="9">
        <f t="shared" si="19"/>
        <v>374131.43525743415</v>
      </c>
      <c r="E39" s="7">
        <f t="shared" si="22"/>
        <v>1733035.9808102252</v>
      </c>
      <c r="F39">
        <f t="shared" si="14"/>
        <v>0</v>
      </c>
      <c r="G39">
        <f t="shared" si="9"/>
        <v>1358904.5455527911</v>
      </c>
      <c r="H39">
        <f t="shared" si="3"/>
        <v>0.93596895984409656</v>
      </c>
      <c r="I39">
        <f t="shared" si="1"/>
        <v>0.22558303292450424</v>
      </c>
      <c r="J39">
        <f t="shared" si="4"/>
        <v>-3252613.8511540163</v>
      </c>
      <c r="K39" s="9">
        <f t="shared" si="5"/>
        <v>362985.92142076179</v>
      </c>
      <c r="L39" s="7">
        <f t="shared" si="20"/>
        <v>32942699.976752184</v>
      </c>
      <c r="M39" s="7">
        <f t="shared" si="15"/>
        <v>374131.43525743409</v>
      </c>
      <c r="N39" s="12">
        <f t="shared" si="17"/>
        <v>2253659.5074762399</v>
      </c>
      <c r="O39">
        <f t="shared" si="6"/>
        <v>2627790.9427336738</v>
      </c>
      <c r="P39" s="7">
        <f t="shared" si="10"/>
        <v>32942699.976752184</v>
      </c>
      <c r="Q39" s="7">
        <f t="shared" si="11"/>
        <v>0</v>
      </c>
      <c r="R39" s="7">
        <f t="shared" si="7"/>
        <v>0</v>
      </c>
      <c r="S39" s="7">
        <f t="shared" si="23"/>
        <v>0</v>
      </c>
      <c r="T39" s="7">
        <f t="shared" si="16"/>
        <v>11145.513836672335</v>
      </c>
      <c r="U39" s="44">
        <f t="shared" si="18"/>
        <v>0</v>
      </c>
      <c r="V39" s="7">
        <f t="shared" si="12"/>
        <v>-41737134.927711852</v>
      </c>
      <c r="W39">
        <f t="shared" si="8"/>
        <v>2504342.8869059039</v>
      </c>
      <c r="X39" s="8">
        <f t="shared" si="2"/>
        <v>67609785.224287197</v>
      </c>
      <c r="AC39">
        <v>2</v>
      </c>
      <c r="AD39" s="62">
        <v>0.02</v>
      </c>
      <c r="AE39">
        <f t="shared" si="26"/>
        <v>203.29106069884625</v>
      </c>
      <c r="AG39">
        <v>0.04</v>
      </c>
      <c r="AJ39">
        <v>0.06</v>
      </c>
    </row>
    <row r="40" spans="1:36" x14ac:dyDescent="0.25">
      <c r="A40" s="1">
        <v>31</v>
      </c>
      <c r="B40" s="12">
        <f t="shared" si="13"/>
        <v>31605665.622957416</v>
      </c>
      <c r="C40" s="7">
        <f t="shared" si="21"/>
        <v>1337034.3537947682</v>
      </c>
      <c r="D40" s="9">
        <f t="shared" si="19"/>
        <v>350175.41030287958</v>
      </c>
      <c r="E40" s="7">
        <f t="shared" si="22"/>
        <v>1687209.7640976477</v>
      </c>
      <c r="F40">
        <f t="shared" si="14"/>
        <v>0</v>
      </c>
      <c r="G40">
        <f t="shared" si="9"/>
        <v>1337034.3537947682</v>
      </c>
      <c r="H40">
        <f t="shared" si="3"/>
        <v>0.9340438186097938</v>
      </c>
      <c r="I40">
        <f t="shared" si="1"/>
        <v>0.21070443748638276</v>
      </c>
      <c r="J40">
        <f t="shared" si="4"/>
        <v>-2979203.7232728181</v>
      </c>
      <c r="K40" s="9">
        <f t="shared" si="5"/>
        <v>339743.55531024141</v>
      </c>
      <c r="L40" s="7">
        <f t="shared" si="20"/>
        <v>30769925.281602379</v>
      </c>
      <c r="M40" s="7">
        <f t="shared" si="15"/>
        <v>350175.41030287958</v>
      </c>
      <c r="N40" s="12">
        <f t="shared" si="17"/>
        <v>2172774.6951498073</v>
      </c>
      <c r="O40">
        <f t="shared" si="6"/>
        <v>2522950.105452687</v>
      </c>
      <c r="P40" s="7">
        <f t="shared" si="10"/>
        <v>30769925.281602375</v>
      </c>
      <c r="Q40" s="7">
        <f t="shared" si="11"/>
        <v>0</v>
      </c>
      <c r="R40" s="7">
        <f t="shared" si="7"/>
        <v>0</v>
      </c>
      <c r="S40" s="7">
        <f t="shared" si="23"/>
        <v>0</v>
      </c>
      <c r="T40" s="7">
        <f t="shared" si="16"/>
        <v>10431.854992638191</v>
      </c>
      <c r="U40" s="44">
        <f t="shared" si="18"/>
        <v>0</v>
      </c>
      <c r="V40" s="7">
        <f t="shared" si="12"/>
        <v>-43909909.622861661</v>
      </c>
      <c r="W40">
        <f t="shared" si="8"/>
        <v>2400548.0261954912</v>
      </c>
      <c r="X40" s="8">
        <f t="shared" si="2"/>
        <v>67356015.549644023</v>
      </c>
      <c r="AC40">
        <v>3</v>
      </c>
      <c r="AE40">
        <f t="shared" si="26"/>
        <v>203.62987913334439</v>
      </c>
    </row>
    <row r="41" spans="1:36" x14ac:dyDescent="0.25">
      <c r="A41" s="1">
        <v>32</v>
      </c>
      <c r="B41" s="12">
        <f t="shared" si="13"/>
        <v>29454409.14098914</v>
      </c>
      <c r="C41" s="7">
        <f t="shared" si="21"/>
        <v>1315516.1406132372</v>
      </c>
      <c r="D41" s="9">
        <f t="shared" si="19"/>
        <v>327079.17742255301</v>
      </c>
      <c r="E41" s="7">
        <f t="shared" si="22"/>
        <v>1642595.3180357902</v>
      </c>
      <c r="F41">
        <f t="shared" si="14"/>
        <v>0</v>
      </c>
      <c r="G41">
        <f t="shared" si="9"/>
        <v>1315516.1406132372</v>
      </c>
      <c r="H41">
        <f t="shared" si="3"/>
        <v>0.93193446682528758</v>
      </c>
      <c r="I41">
        <f t="shared" si="1"/>
        <v>0.19636272760659426</v>
      </c>
      <c r="J41">
        <f t="shared" si="4"/>
        <v>-2716039.3549199654</v>
      </c>
      <c r="K41" s="9">
        <f t="shared" si="5"/>
        <v>317335.36775004561</v>
      </c>
      <c r="L41" s="7">
        <f t="shared" si="20"/>
        <v>28675553.911564048</v>
      </c>
      <c r="M41" s="7">
        <f t="shared" si="15"/>
        <v>327079.17742255295</v>
      </c>
      <c r="N41" s="12">
        <f t="shared" si="17"/>
        <v>2094371.3700383292</v>
      </c>
      <c r="O41">
        <f t="shared" si="6"/>
        <v>2421450.547460882</v>
      </c>
      <c r="P41" s="7">
        <f t="shared" si="10"/>
        <v>28675553.911564045</v>
      </c>
      <c r="Q41" s="7">
        <f t="shared" si="11"/>
        <v>0</v>
      </c>
      <c r="R41" s="7">
        <f t="shared" si="7"/>
        <v>0</v>
      </c>
      <c r="S41" s="7">
        <f t="shared" si="23"/>
        <v>0</v>
      </c>
      <c r="T41" s="7">
        <f t="shared" si="16"/>
        <v>9743.8096725074192</v>
      </c>
      <c r="U41" s="44">
        <f t="shared" si="18"/>
        <v>0</v>
      </c>
      <c r="V41" s="7">
        <f t="shared" si="12"/>
        <v>-46004280.992899992</v>
      </c>
      <c r="W41">
        <f t="shared" si="8"/>
        <v>2300255.6116590528</v>
      </c>
      <c r="X41" s="8">
        <f t="shared" si="2"/>
        <v>67019883.841226533</v>
      </c>
      <c r="AC41">
        <v>4</v>
      </c>
      <c r="AE41">
        <f t="shared" si="26"/>
        <v>203.96926226523331</v>
      </c>
    </row>
    <row r="42" spans="1:36" x14ac:dyDescent="0.25">
      <c r="A42" s="1">
        <v>33</v>
      </c>
      <c r="B42" s="12">
        <f t="shared" si="13"/>
        <v>27381209.670294393</v>
      </c>
      <c r="C42" s="7">
        <f t="shared" si="21"/>
        <v>1294344.2412696506</v>
      </c>
      <c r="D42" s="9">
        <f t="shared" si="19"/>
        <v>304816.35882094054</v>
      </c>
      <c r="E42" s="7">
        <f t="shared" si="22"/>
        <v>1599160.6000905912</v>
      </c>
      <c r="F42">
        <f t="shared" si="14"/>
        <v>0</v>
      </c>
      <c r="G42">
        <f t="shared" si="9"/>
        <v>1294344.2412696506</v>
      </c>
      <c r="H42">
        <f t="shared" si="3"/>
        <v>0.92961327247234926</v>
      </c>
      <c r="I42">
        <f t="shared" si="1"/>
        <v>0.18254139780196263</v>
      </c>
      <c r="J42">
        <f t="shared" si="4"/>
        <v>-2462801.2799366424</v>
      </c>
      <c r="K42" s="9">
        <f t="shared" si="5"/>
        <v>295735.76674894529</v>
      </c>
      <c r="L42" s="7">
        <f t="shared" si="20"/>
        <v>26657175.511686333</v>
      </c>
      <c r="M42" s="7">
        <f t="shared" si="15"/>
        <v>304816.35882094054</v>
      </c>
      <c r="N42" s="12">
        <f t="shared" si="17"/>
        <v>2018378.3998777126</v>
      </c>
      <c r="O42">
        <f t="shared" si="6"/>
        <v>2323194.758698653</v>
      </c>
      <c r="P42" s="7">
        <f t="shared" si="10"/>
        <v>26657175.511686333</v>
      </c>
      <c r="Q42" s="7">
        <f t="shared" si="11"/>
        <v>0</v>
      </c>
      <c r="R42" s="7">
        <f t="shared" si="7"/>
        <v>0</v>
      </c>
      <c r="S42" s="7">
        <f t="shared" si="23"/>
        <v>0</v>
      </c>
      <c r="T42" s="7">
        <f t="shared" si="16"/>
        <v>9080.592071995281</v>
      </c>
      <c r="U42" s="44">
        <f t="shared" si="18"/>
        <v>0</v>
      </c>
      <c r="V42" s="7">
        <f t="shared" si="12"/>
        <v>-48022659.392777704</v>
      </c>
      <c r="W42">
        <f t="shared" si="8"/>
        <v>2203357.0109222652</v>
      </c>
      <c r="X42" s="8">
        <f t="shared" si="2"/>
        <v>66606487.195964515</v>
      </c>
      <c r="AC42">
        <v>5</v>
      </c>
      <c r="AE42">
        <f t="shared" si="26"/>
        <v>204.30921103567536</v>
      </c>
    </row>
    <row r="43" spans="1:36" x14ac:dyDescent="0.25">
      <c r="A43" s="1">
        <v>34</v>
      </c>
      <c r="B43" s="12">
        <f t="shared" si="13"/>
        <v>25383662.429492645</v>
      </c>
      <c r="C43" s="7">
        <f t="shared" si="21"/>
        <v>1273513.0821936859</v>
      </c>
      <c r="D43" s="9">
        <f t="shared" si="19"/>
        <v>283361.33282664046</v>
      </c>
      <c r="E43" s="7">
        <f t="shared" si="22"/>
        <v>1556874.4150203264</v>
      </c>
      <c r="F43">
        <f t="shared" si="14"/>
        <v>0</v>
      </c>
      <c r="G43">
        <f t="shared" si="9"/>
        <v>1273513.0821936859</v>
      </c>
      <c r="H43">
        <f t="shared" si="3"/>
        <v>0.92704678628684301</v>
      </c>
      <c r="I43">
        <f t="shared" si="1"/>
        <v>0.16922441619661763</v>
      </c>
      <c r="J43">
        <f t="shared" si="4"/>
        <v>-2219179.2609297261</v>
      </c>
      <c r="K43" s="9">
        <f t="shared" si="5"/>
        <v>274919.89391460642</v>
      </c>
      <c r="L43" s="7">
        <f t="shared" si="20"/>
        <v>24712448.889593143</v>
      </c>
      <c r="M43" s="7">
        <f t="shared" si="15"/>
        <v>283361.33282664046</v>
      </c>
      <c r="N43" s="12">
        <f t="shared" si="17"/>
        <v>1944726.6220931881</v>
      </c>
      <c r="O43">
        <f t="shared" si="6"/>
        <v>2228087.9549198286</v>
      </c>
      <c r="P43" s="7">
        <f t="shared" si="10"/>
        <v>24712448.889593143</v>
      </c>
      <c r="Q43" s="7">
        <f t="shared" si="11"/>
        <v>0</v>
      </c>
      <c r="R43" s="7">
        <f t="shared" si="7"/>
        <v>0</v>
      </c>
      <c r="S43" s="7">
        <f t="shared" si="23"/>
        <v>0</v>
      </c>
      <c r="T43" s="7">
        <f t="shared" si="16"/>
        <v>8441.4389120340056</v>
      </c>
      <c r="U43" s="44">
        <f t="shared" si="18"/>
        <v>0</v>
      </c>
      <c r="V43" s="7">
        <f t="shared" si="12"/>
        <v>-49967386.014870889</v>
      </c>
      <c r="W43">
        <f t="shared" si="8"/>
        <v>2109746.8207292426</v>
      </c>
      <c r="X43" s="8">
        <f t="shared" si="2"/>
        <v>66120705.151168399</v>
      </c>
      <c r="AC43">
        <v>6</v>
      </c>
      <c r="AE43">
        <f t="shared" si="26"/>
        <v>204.6497263874015</v>
      </c>
    </row>
    <row r="44" spans="1:36" x14ac:dyDescent="0.25">
      <c r="A44" s="1">
        <v>35</v>
      </c>
      <c r="B44" s="12">
        <f t="shared" si="13"/>
        <v>23459431.710077152</v>
      </c>
      <c r="C44" s="7">
        <f t="shared" si="21"/>
        <v>1253017.1795159916</v>
      </c>
      <c r="D44" s="9">
        <f t="shared" si="19"/>
        <v>262689.21295489353</v>
      </c>
      <c r="E44" s="7">
        <f t="shared" si="22"/>
        <v>1515706.3924708851</v>
      </c>
      <c r="F44">
        <f t="shared" si="14"/>
        <v>0</v>
      </c>
      <c r="G44">
        <f t="shared" si="9"/>
        <v>1253017.1795159916</v>
      </c>
      <c r="H44">
        <f t="shared" si="3"/>
        <v>0.92419412585711913</v>
      </c>
      <c r="I44">
        <f t="shared" si="1"/>
        <v>0.15639621140051435</v>
      </c>
      <c r="J44">
        <f t="shared" si="4"/>
        <v>-1984872.0326652315</v>
      </c>
      <c r="K44" s="9">
        <f t="shared" si="5"/>
        <v>254863.60413985571</v>
      </c>
      <c r="L44" s="7">
        <f t="shared" si="20"/>
        <v>22839100.099306267</v>
      </c>
      <c r="M44" s="7">
        <f t="shared" si="15"/>
        <v>262689.21295489353</v>
      </c>
      <c r="N44" s="12">
        <f t="shared" si="17"/>
        <v>1873348.7902868749</v>
      </c>
      <c r="O44">
        <f t="shared" si="6"/>
        <v>2136038.0032417686</v>
      </c>
      <c r="P44" s="7">
        <f t="shared" si="10"/>
        <v>22839100.099306267</v>
      </c>
      <c r="Q44" s="7">
        <f t="shared" si="11"/>
        <v>0</v>
      </c>
      <c r="R44" s="7">
        <f t="shared" si="7"/>
        <v>0</v>
      </c>
      <c r="S44" s="7">
        <f t="shared" si="23"/>
        <v>0</v>
      </c>
      <c r="T44" s="7">
        <f t="shared" si="16"/>
        <v>7825.6088150378282</v>
      </c>
      <c r="U44" s="44">
        <f t="shared" si="18"/>
        <v>0</v>
      </c>
      <c r="V44" s="7">
        <f t="shared" si="12"/>
        <v>-51840734.805157766</v>
      </c>
      <c r="W44">
        <f t="shared" si="8"/>
        <v>2019322.7731959396</v>
      </c>
      <c r="X44" s="8">
        <f t="shared" si="2"/>
        <v>65567207.660040617</v>
      </c>
      <c r="AC44">
        <v>7</v>
      </c>
      <c r="AE44">
        <f t="shared" si="26"/>
        <v>204.99080926471382</v>
      </c>
    </row>
    <row r="45" spans="1:36" x14ac:dyDescent="0.25">
      <c r="A45" s="1">
        <v>36</v>
      </c>
      <c r="B45" s="12">
        <f t="shared" si="13"/>
        <v>21606248.961681735</v>
      </c>
      <c r="C45" s="7">
        <f t="shared" si="21"/>
        <v>1232851.1376245322</v>
      </c>
      <c r="D45" s="9">
        <f t="shared" si="19"/>
        <v>242775.82753894242</v>
      </c>
      <c r="E45" s="7">
        <f t="shared" si="22"/>
        <v>1475626.9651634747</v>
      </c>
      <c r="F45">
        <f t="shared" si="14"/>
        <v>0</v>
      </c>
      <c r="G45">
        <f t="shared" si="9"/>
        <v>1232851.1376245322</v>
      </c>
      <c r="H45">
        <f t="shared" si="3"/>
        <v>0.92100478940419639</v>
      </c>
      <c r="I45">
        <f t="shared" si="1"/>
        <v>0.14404165974454489</v>
      </c>
      <c r="J45">
        <f t="shared" si="4"/>
        <v>-1759587.0524494892</v>
      </c>
      <c r="K45" s="9">
        <f t="shared" si="5"/>
        <v>235543.44584082876</v>
      </c>
      <c r="L45" s="7">
        <f t="shared" si="20"/>
        <v>21034920.577142932</v>
      </c>
      <c r="M45" s="7">
        <f t="shared" si="15"/>
        <v>242775.82753894239</v>
      </c>
      <c r="N45" s="12">
        <f t="shared" si="17"/>
        <v>1804179.5221633352</v>
      </c>
      <c r="O45">
        <f t="shared" si="6"/>
        <v>2046955.3497022777</v>
      </c>
      <c r="P45" s="7">
        <f t="shared" si="10"/>
        <v>21034920.577142932</v>
      </c>
      <c r="Q45" s="7">
        <f t="shared" si="11"/>
        <v>0</v>
      </c>
      <c r="R45" s="7">
        <f t="shared" si="7"/>
        <v>0</v>
      </c>
      <c r="S45" s="7">
        <f t="shared" si="23"/>
        <v>0</v>
      </c>
      <c r="T45" s="7">
        <f t="shared" si="16"/>
        <v>7232.3816981136515</v>
      </c>
      <c r="U45" s="44">
        <f t="shared" si="18"/>
        <v>0</v>
      </c>
      <c r="V45" s="7">
        <f t="shared" si="12"/>
        <v>-53644914.327321097</v>
      </c>
      <c r="W45">
        <f t="shared" si="8"/>
        <v>1931985.6447478267</v>
      </c>
      <c r="X45" s="8">
        <f t="shared" si="2"/>
        <v>64950462.797880068</v>
      </c>
      <c r="AC45">
        <v>8</v>
      </c>
      <c r="AE45">
        <f t="shared" si="26"/>
        <v>205.33246061348837</v>
      </c>
    </row>
    <row r="46" spans="1:36" x14ac:dyDescent="0.25">
      <c r="A46" s="1">
        <v>37</v>
      </c>
      <c r="B46" s="12">
        <f t="shared" si="13"/>
        <v>19821910.929398749</v>
      </c>
      <c r="C46" s="7">
        <f t="shared" si="21"/>
        <v>1213009.647744183</v>
      </c>
      <c r="D46" s="9">
        <f t="shared" si="19"/>
        <v>223597.69991493318</v>
      </c>
      <c r="E46" s="7">
        <f t="shared" si="22"/>
        <v>1436607.3476591161</v>
      </c>
      <c r="F46">
        <f t="shared" si="14"/>
        <v>0</v>
      </c>
      <c r="G46">
        <f t="shared" si="9"/>
        <v>1213009.647744183</v>
      </c>
      <c r="H46">
        <f t="shared" si="3"/>
        <v>0.91741564972950762</v>
      </c>
      <c r="I46">
        <f t="shared" si="1"/>
        <v>0.13214607286265834</v>
      </c>
      <c r="J46">
        <f t="shared" si="4"/>
        <v>-1543040.2573100161</v>
      </c>
      <c r="K46" s="9">
        <f t="shared" si="5"/>
        <v>216936.64173217127</v>
      </c>
      <c r="L46" s="7">
        <f t="shared" si="20"/>
        <v>19297765.328288171</v>
      </c>
      <c r="M46" s="7">
        <f t="shared" si="15"/>
        <v>223597.69991493315</v>
      </c>
      <c r="N46" s="12">
        <f t="shared" si="17"/>
        <v>1737155.2488547591</v>
      </c>
      <c r="O46">
        <f t="shared" si="6"/>
        <v>1960752.9487696923</v>
      </c>
      <c r="P46" s="7">
        <f t="shared" si="10"/>
        <v>19297765.328288171</v>
      </c>
      <c r="Q46" s="7">
        <f t="shared" si="11"/>
        <v>0</v>
      </c>
      <c r="R46" s="7">
        <f t="shared" si="7"/>
        <v>0</v>
      </c>
      <c r="S46" s="7">
        <f t="shared" si="23"/>
        <v>0</v>
      </c>
      <c r="T46" s="7">
        <f t="shared" si="16"/>
        <v>6661.058182761928</v>
      </c>
      <c r="U46" s="44">
        <f t="shared" si="18"/>
        <v>0</v>
      </c>
      <c r="V46" s="7">
        <f t="shared" si="12"/>
        <v>-55382069.576175854</v>
      </c>
      <c r="W46">
        <f t="shared" si="8"/>
        <v>1847639.1676656725</v>
      </c>
      <c r="X46" s="8">
        <f t="shared" si="2"/>
        <v>64274744.207626089</v>
      </c>
      <c r="AC46">
        <v>9</v>
      </c>
      <c r="AE46">
        <f t="shared" si="26"/>
        <v>205.67468138117755</v>
      </c>
    </row>
    <row r="47" spans="1:36" x14ac:dyDescent="0.25">
      <c r="A47" s="1">
        <v>38</v>
      </c>
      <c r="B47" s="12">
        <f t="shared" si="13"/>
        <v>18104277.841748994</v>
      </c>
      <c r="C47" s="7">
        <f t="shared" si="21"/>
        <v>1193487.4865391767</v>
      </c>
      <c r="D47" s="9">
        <f t="shared" si="19"/>
        <v>205132.02914548188</v>
      </c>
      <c r="E47" s="7">
        <f t="shared" si="22"/>
        <v>1398619.5156846584</v>
      </c>
      <c r="F47">
        <f t="shared" si="14"/>
        <v>0</v>
      </c>
      <c r="G47">
        <f t="shared" si="9"/>
        <v>1193487.4865391767</v>
      </c>
      <c r="H47">
        <f t="shared" si="3"/>
        <v>0.91334674574174091</v>
      </c>
      <c r="I47">
        <f t="shared" si="1"/>
        <v>0.12069518561165996</v>
      </c>
      <c r="J47">
        <f t="shared" si="4"/>
        <v>-1334955.8277930692</v>
      </c>
      <c r="K47" s="9">
        <f t="shared" si="5"/>
        <v>199021.0701248573</v>
      </c>
      <c r="L47" s="7">
        <f t="shared" si="20"/>
        <v>17625551.162679799</v>
      </c>
      <c r="M47" s="7">
        <f t="shared" si="15"/>
        <v>205132.02914548188</v>
      </c>
      <c r="N47" s="12">
        <f t="shared" si="17"/>
        <v>1672214.16560837</v>
      </c>
      <c r="O47">
        <f t="shared" si="6"/>
        <v>1877346.1947538517</v>
      </c>
      <c r="P47" s="7">
        <f t="shared" si="10"/>
        <v>17625551.162679803</v>
      </c>
      <c r="Q47" s="7">
        <f t="shared" si="11"/>
        <v>0</v>
      </c>
      <c r="R47" s="7">
        <f t="shared" si="7"/>
        <v>0</v>
      </c>
      <c r="S47" s="7">
        <f t="shared" si="23"/>
        <v>0</v>
      </c>
      <c r="T47" s="7">
        <f t="shared" si="16"/>
        <v>6110.9590206245875</v>
      </c>
      <c r="U47" s="44">
        <f t="shared" si="18"/>
        <v>0</v>
      </c>
      <c r="V47" s="7">
        <f t="shared" si="12"/>
        <v>-57054283.741784222</v>
      </c>
      <c r="W47">
        <f t="shared" si="8"/>
        <v>1766189.9441653022</v>
      </c>
      <c r="X47" s="8">
        <f t="shared" si="2"/>
        <v>63544138.29311806</v>
      </c>
      <c r="AC47">
        <v>10</v>
      </c>
      <c r="AE47">
        <f t="shared" si="26"/>
        <v>206.01747251681289</v>
      </c>
    </row>
    <row r="48" spans="1:36" x14ac:dyDescent="0.25">
      <c r="A48" s="1">
        <v>39</v>
      </c>
      <c r="B48" s="12">
        <f t="shared" si="13"/>
        <v>16451271.647941761</v>
      </c>
      <c r="C48" s="7">
        <f t="shared" si="21"/>
        <v>1174279.514738041</v>
      </c>
      <c r="D48" s="9">
        <f t="shared" si="19"/>
        <v>187356.67126742587</v>
      </c>
      <c r="E48" s="7">
        <f t="shared" si="22"/>
        <v>1361636.1860054669</v>
      </c>
      <c r="F48">
        <f t="shared" si="14"/>
        <v>0</v>
      </c>
      <c r="G48">
        <f t="shared" si="9"/>
        <v>1174279.514738041</v>
      </c>
      <c r="H48">
        <f t="shared" si="3"/>
        <v>0.90869527035232789</v>
      </c>
      <c r="I48">
        <f t="shared" si="1"/>
        <v>0.10967514431961174</v>
      </c>
      <c r="J48">
        <f t="shared" si="4"/>
        <v>-1135065.9581997772</v>
      </c>
      <c r="K48" s="9">
        <f t="shared" si="5"/>
        <v>181775.24673257727</v>
      </c>
      <c r="L48" s="7">
        <f t="shared" si="20"/>
        <v>16016254.978880107</v>
      </c>
      <c r="M48" s="7">
        <f t="shared" si="15"/>
        <v>187356.67126742585</v>
      </c>
      <c r="N48" s="12">
        <f t="shared" si="17"/>
        <v>1609296.1837996936</v>
      </c>
      <c r="O48">
        <f t="shared" si="6"/>
        <v>1796652.8550671195</v>
      </c>
      <c r="P48" s="7">
        <f t="shared" si="10"/>
        <v>16016254.978880109</v>
      </c>
      <c r="Q48" s="7">
        <f t="shared" si="11"/>
        <v>0</v>
      </c>
      <c r="R48" s="7">
        <f t="shared" si="7"/>
        <v>0</v>
      </c>
      <c r="S48" s="7">
        <f t="shared" si="23"/>
        <v>0</v>
      </c>
      <c r="T48" s="7">
        <f t="shared" si="16"/>
        <v>5581.4245348486038</v>
      </c>
      <c r="U48" s="44">
        <f t="shared" si="18"/>
        <v>0</v>
      </c>
      <c r="V48" s="7">
        <f t="shared" si="12"/>
        <v>-58663579.925583914</v>
      </c>
      <c r="W48">
        <f t="shared" si="8"/>
        <v>1687547.3629394015</v>
      </c>
      <c r="X48" s="8">
        <f t="shared" si="2"/>
        <v>62762551.16818805</v>
      </c>
      <c r="AC48">
        <v>11</v>
      </c>
      <c r="AE48">
        <f t="shared" si="26"/>
        <v>206.36083497100762</v>
      </c>
    </row>
    <row r="49" spans="1:31" x14ac:dyDescent="0.25">
      <c r="A49" s="1">
        <v>40</v>
      </c>
      <c r="B49" s="12">
        <f t="shared" si="13"/>
        <v>14860874.303099439</v>
      </c>
      <c r="C49" s="7">
        <f t="shared" si="21"/>
        <v>1155380.6757806714</v>
      </c>
      <c r="D49" s="9">
        <f t="shared" si="19"/>
        <v>170250.12104966576</v>
      </c>
      <c r="E49" s="7">
        <f t="shared" si="22"/>
        <v>1325630.7968303373</v>
      </c>
      <c r="F49">
        <f t="shared" si="14"/>
        <v>0</v>
      </c>
      <c r="G49">
        <f t="shared" si="9"/>
        <v>1155380.6757806714</v>
      </c>
      <c r="H49">
        <f t="shared" si="3"/>
        <v>0.90332678355345875</v>
      </c>
      <c r="I49">
        <f t="shared" si="1"/>
        <v>9.9072495353996259E-2</v>
      </c>
      <c r="J49">
        <f t="shared" si="4"/>
        <v>-943110.63308748393</v>
      </c>
      <c r="K49" s="9">
        <f t="shared" si="5"/>
        <v>165178.3069730204</v>
      </c>
      <c r="L49" s="7">
        <f t="shared" si="20"/>
        <v>14467912.094643837</v>
      </c>
      <c r="M49" s="7">
        <f t="shared" si="15"/>
        <v>170250.12104966576</v>
      </c>
      <c r="N49" s="12">
        <f t="shared" si="17"/>
        <v>1548342.8842362736</v>
      </c>
      <c r="O49">
        <f t="shared" si="6"/>
        <v>1718593.0052859394</v>
      </c>
      <c r="P49" s="7">
        <f t="shared" si="10"/>
        <v>14467912.094643835</v>
      </c>
      <c r="Q49" s="7">
        <f t="shared" si="11"/>
        <v>0</v>
      </c>
      <c r="R49" s="7">
        <f t="shared" si="7"/>
        <v>0</v>
      </c>
      <c r="S49" s="7">
        <f t="shared" si="23"/>
        <v>0</v>
      </c>
      <c r="T49" s="7">
        <f t="shared" si="16"/>
        <v>5071.814076645368</v>
      </c>
      <c r="U49" s="44">
        <f t="shared" si="18"/>
        <v>0</v>
      </c>
      <c r="V49" s="7">
        <f t="shared" si="12"/>
        <v>-60211922.80982019</v>
      </c>
      <c r="W49">
        <f t="shared" si="8"/>
        <v>1611623.5180913911</v>
      </c>
      <c r="X49" s="8">
        <f t="shared" si="2"/>
        <v>61933715.369450942</v>
      </c>
      <c r="AC49">
        <v>12</v>
      </c>
      <c r="AE49">
        <f t="shared" si="26"/>
        <v>206.70476969595924</v>
      </c>
    </row>
    <row r="50" spans="1:31" x14ac:dyDescent="0.25">
      <c r="A50" s="1">
        <v>41</v>
      </c>
      <c r="B50" s="12">
        <f t="shared" si="13"/>
        <v>13331126.100156661</v>
      </c>
      <c r="C50" s="7">
        <f t="shared" si="21"/>
        <v>1136785.9944871746</v>
      </c>
      <c r="D50" s="9">
        <f t="shared" si="19"/>
        <v>153791.49424738155</v>
      </c>
      <c r="E50" s="7">
        <f t="shared" si="22"/>
        <v>1290577.4887345561</v>
      </c>
      <c r="F50">
        <f t="shared" si="14"/>
        <v>0</v>
      </c>
      <c r="G50">
        <f t="shared" si="9"/>
        <v>1136785.9944871746</v>
      </c>
      <c r="H50">
        <f t="shared" si="3"/>
        <v>0.89706203203510526</v>
      </c>
      <c r="I50">
        <f t="shared" si="1"/>
        <v>8.8874174001044401E-2</v>
      </c>
      <c r="J50">
        <f t="shared" si="4"/>
        <v>-758837.40986758377</v>
      </c>
      <c r="K50" s="9">
        <f t="shared" si="5"/>
        <v>149209.98875074432</v>
      </c>
      <c r="L50" s="7">
        <f t="shared" si="20"/>
        <v>12978614.622926475</v>
      </c>
      <c r="M50" s="7">
        <f t="shared" si="15"/>
        <v>153791.49424738152</v>
      </c>
      <c r="N50" s="12">
        <f t="shared" si="17"/>
        <v>1489297.4717173595</v>
      </c>
      <c r="O50">
        <f t="shared" si="6"/>
        <v>1643088.9659647411</v>
      </c>
      <c r="P50" s="7">
        <f t="shared" si="10"/>
        <v>12978614.622926475</v>
      </c>
      <c r="Q50" s="7">
        <f t="shared" si="11"/>
        <v>0</v>
      </c>
      <c r="R50" s="7">
        <f t="shared" si="7"/>
        <v>0</v>
      </c>
      <c r="S50" s="7">
        <f t="shared" si="23"/>
        <v>0</v>
      </c>
      <c r="T50" s="7">
        <f t="shared" si="16"/>
        <v>4581.5054966372145</v>
      </c>
      <c r="U50" s="44">
        <f t="shared" si="18"/>
        <v>0</v>
      </c>
      <c r="V50" s="7">
        <f t="shared" si="12"/>
        <v>-61701220.281537548</v>
      </c>
      <c r="W50">
        <f t="shared" si="8"/>
        <v>1538333.1303934213</v>
      </c>
      <c r="X50" s="8">
        <f t="shared" si="2"/>
        <v>61061196.340411738</v>
      </c>
    </row>
    <row r="51" spans="1:31" x14ac:dyDescent="0.25">
      <c r="A51" s="1">
        <v>42</v>
      </c>
      <c r="B51" s="12">
        <f t="shared" si="13"/>
        <v>11860124.047178339</v>
      </c>
      <c r="C51" s="7">
        <f t="shared" si="21"/>
        <v>1118490.5757481367</v>
      </c>
      <c r="D51" s="9">
        <f t="shared" si="19"/>
        <v>137960.51033927128</v>
      </c>
      <c r="E51" s="7">
        <f t="shared" si="22"/>
        <v>1256451.086087408</v>
      </c>
      <c r="F51">
        <f t="shared" si="14"/>
        <v>0</v>
      </c>
      <c r="G51">
        <f t="shared" si="9"/>
        <v>1118490.5757481367</v>
      </c>
      <c r="H51">
        <f t="shared" si="3"/>
        <v>0.88965657950223465</v>
      </c>
      <c r="I51">
        <f t="shared" si="1"/>
        <v>7.9067493647855591E-2</v>
      </c>
      <c r="J51">
        <f t="shared" si="4"/>
        <v>-582001.20733564673</v>
      </c>
      <c r="K51" s="9">
        <f t="shared" si="5"/>
        <v>133850.61570867788</v>
      </c>
      <c r="L51" s="7">
        <f t="shared" si="20"/>
        <v>11546509.892110452</v>
      </c>
      <c r="M51" s="7">
        <f t="shared" si="15"/>
        <v>137960.51033927128</v>
      </c>
      <c r="N51" s="12">
        <f t="shared" si="17"/>
        <v>1432104.730816023</v>
      </c>
      <c r="O51">
        <f t="shared" si="6"/>
        <v>1570065.2411552942</v>
      </c>
      <c r="P51" s="7">
        <f t="shared" si="10"/>
        <v>11546509.892110452</v>
      </c>
      <c r="Q51" s="7">
        <f t="shared" si="11"/>
        <v>0</v>
      </c>
      <c r="R51" s="7">
        <f t="shared" si="7"/>
        <v>0</v>
      </c>
      <c r="S51" s="7">
        <f t="shared" si="23"/>
        <v>0</v>
      </c>
      <c r="T51" s="7">
        <f t="shared" si="16"/>
        <v>4109.8946305933841</v>
      </c>
      <c r="U51" s="44">
        <f t="shared" si="18"/>
        <v>0</v>
      </c>
      <c r="V51" s="7">
        <f t="shared" si="12"/>
        <v>-63133325.012353569</v>
      </c>
      <c r="W51">
        <f t="shared" si="8"/>
        <v>1467593.4708024361</v>
      </c>
      <c r="X51" s="8">
        <f t="shared" si="2"/>
        <v>60148398.694272965</v>
      </c>
    </row>
    <row r="52" spans="1:31" x14ac:dyDescent="0.25">
      <c r="A52" s="1">
        <v>43</v>
      </c>
      <c r="B52" s="12">
        <f t="shared" si="13"/>
        <v>10446020.288874481</v>
      </c>
      <c r="C52" s="7">
        <f t="shared" si="21"/>
        <v>1100489.6032359705</v>
      </c>
      <c r="D52" s="9">
        <f t="shared" si="19"/>
        <v>122737.47573481877</v>
      </c>
      <c r="E52" s="7">
        <f t="shared" si="22"/>
        <v>1223227.0789707892</v>
      </c>
      <c r="F52">
        <f t="shared" si="14"/>
        <v>0</v>
      </c>
      <c r="G52">
        <f t="shared" si="9"/>
        <v>1100489.6032359705</v>
      </c>
      <c r="H52">
        <f t="shared" si="3"/>
        <v>0.88076821518234538</v>
      </c>
      <c r="I52">
        <f t="shared" si="1"/>
        <v>6.9640135259163211E-2</v>
      </c>
      <c r="J52">
        <f t="shared" si="4"/>
        <v>-412364.09997400409</v>
      </c>
      <c r="K52" s="9">
        <f t="shared" si="5"/>
        <v>119081.08093565046</v>
      </c>
      <c r="L52" s="7">
        <f t="shared" si="20"/>
        <v>10169798.90925942</v>
      </c>
      <c r="M52" s="7">
        <f t="shared" si="15"/>
        <v>122737.47573481876</v>
      </c>
      <c r="N52" s="12">
        <f t="shared" si="17"/>
        <v>1376710.9828510319</v>
      </c>
      <c r="O52">
        <f t="shared" si="6"/>
        <v>1499448.4585858507</v>
      </c>
      <c r="P52" s="7">
        <f t="shared" si="10"/>
        <v>10169798.90925942</v>
      </c>
      <c r="Q52" s="7">
        <f t="shared" si="11"/>
        <v>0</v>
      </c>
      <c r="R52" s="7">
        <f t="shared" si="7"/>
        <v>0</v>
      </c>
      <c r="S52" s="7">
        <f t="shared" si="23"/>
        <v>0</v>
      </c>
      <c r="T52" s="7">
        <f t="shared" si="16"/>
        <v>3656.3947991683094</v>
      </c>
      <c r="U52" s="44">
        <f t="shared" si="18"/>
        <v>0</v>
      </c>
      <c r="V52" s="7">
        <f t="shared" si="12"/>
        <v>-64510035.995204598</v>
      </c>
      <c r="W52">
        <f t="shared" si="8"/>
        <v>1399324.2861701204</v>
      </c>
      <c r="X52" s="8">
        <f t="shared" si="2"/>
        <v>59198572.262594372</v>
      </c>
    </row>
    <row r="53" spans="1:31" x14ac:dyDescent="0.25">
      <c r="A53" s="1">
        <v>44</v>
      </c>
      <c r="B53" s="12">
        <f t="shared" si="13"/>
        <v>9087020.571122421</v>
      </c>
      <c r="C53" s="7">
        <f t="shared" si="21"/>
        <v>1082778.3381369994</v>
      </c>
      <c r="D53" s="9">
        <f t="shared" si="19"/>
        <v>108103.26743894276</v>
      </c>
      <c r="E53" s="7">
        <f t="shared" si="22"/>
        <v>1190881.6055759422</v>
      </c>
      <c r="F53">
        <f t="shared" si="14"/>
        <v>0</v>
      </c>
      <c r="G53">
        <f t="shared" si="9"/>
        <v>1082778.3381369994</v>
      </c>
      <c r="H53">
        <f t="shared" si="3"/>
        <v>0.86990263467136275</v>
      </c>
      <c r="I53">
        <f t="shared" si="1"/>
        <v>6.0580137140816143E-2</v>
      </c>
      <c r="J53">
        <f t="shared" si="4"/>
        <v>-249695.11787125166</v>
      </c>
      <c r="K53" s="9">
        <f t="shared" si="5"/>
        <v>104882.83111767727</v>
      </c>
      <c r="L53" s="7">
        <f t="shared" si="20"/>
        <v>8846734.8652427197</v>
      </c>
      <c r="M53" s="7">
        <f t="shared" si="15"/>
        <v>108103.26743894276</v>
      </c>
      <c r="N53" s="12">
        <f t="shared" si="17"/>
        <v>1323064.0440167</v>
      </c>
      <c r="O53">
        <f t="shared" si="6"/>
        <v>1431167.3114556428</v>
      </c>
      <c r="P53" s="7">
        <f t="shared" si="10"/>
        <v>8846734.8652427197</v>
      </c>
      <c r="Q53" s="7">
        <f t="shared" si="11"/>
        <v>0</v>
      </c>
      <c r="R53" s="7">
        <f t="shared" si="7"/>
        <v>0</v>
      </c>
      <c r="S53" s="7">
        <f t="shared" si="23"/>
        <v>0</v>
      </c>
      <c r="T53" s="7">
        <f t="shared" si="16"/>
        <v>3220.436321265483</v>
      </c>
      <c r="U53" s="44">
        <f t="shared" si="18"/>
        <v>0</v>
      </c>
      <c r="V53" s="7">
        <f t="shared" si="12"/>
        <v>-65833100.039221294</v>
      </c>
      <c r="W53">
        <f t="shared" si="8"/>
        <v>1333447.7270843708</v>
      </c>
      <c r="X53" s="8">
        <f t="shared" si="2"/>
        <v>58214817.936734803</v>
      </c>
    </row>
    <row r="54" spans="1:31" x14ac:dyDescent="0.25">
      <c r="A54" s="1">
        <v>45</v>
      </c>
      <c r="B54" s="12">
        <f t="shared" si="13"/>
        <v>7781382.7473387662</v>
      </c>
      <c r="C54" s="7">
        <f t="shared" si="21"/>
        <v>1065352.117903953</v>
      </c>
      <c r="D54" s="9">
        <f t="shared" si="19"/>
        <v>94039.317161719242</v>
      </c>
      <c r="E54" s="7">
        <f t="shared" si="22"/>
        <v>1159391.4350656723</v>
      </c>
      <c r="F54">
        <f t="shared" si="14"/>
        <v>0</v>
      </c>
      <c r="G54">
        <f t="shared" si="9"/>
        <v>1065352.117903953</v>
      </c>
      <c r="H54">
        <f t="shared" si="3"/>
        <v>0.85631838141394423</v>
      </c>
      <c r="I54">
        <f t="shared" si="1"/>
        <v>5.1875884982258438E-2</v>
      </c>
      <c r="J54">
        <f t="shared" si="4"/>
        <v>-93770.052107280819</v>
      </c>
      <c r="K54" s="9">
        <f t="shared" si="5"/>
        <v>91237.851121059051</v>
      </c>
      <c r="L54" s="7">
        <f t="shared" si="20"/>
        <v>7575621.6806029538</v>
      </c>
      <c r="M54" s="7">
        <f t="shared" si="15"/>
        <v>94039.317161719227</v>
      </c>
      <c r="N54" s="12">
        <f t="shared" si="17"/>
        <v>1271113.1846397652</v>
      </c>
      <c r="O54">
        <f t="shared" si="6"/>
        <v>1365152.5018014845</v>
      </c>
      <c r="P54" s="7">
        <f t="shared" si="10"/>
        <v>7575621.6806029547</v>
      </c>
      <c r="Q54" s="7">
        <f t="shared" si="11"/>
        <v>0</v>
      </c>
      <c r="R54" s="7">
        <f t="shared" si="7"/>
        <v>0</v>
      </c>
      <c r="S54" s="7">
        <f t="shared" si="23"/>
        <v>0</v>
      </c>
      <c r="T54" s="7">
        <f t="shared" si="16"/>
        <v>2801.4660406601943</v>
      </c>
      <c r="U54" s="44">
        <f t="shared" si="18"/>
        <v>0</v>
      </c>
      <c r="V54" s="7">
        <f t="shared" si="12"/>
        <v>-67104213.223861061</v>
      </c>
      <c r="W54">
        <f t="shared" si="8"/>
        <v>1269888.2777816914</v>
      </c>
      <c r="X54" s="8">
        <f t="shared" si="2"/>
        <v>57200093.308789432</v>
      </c>
    </row>
    <row r="55" spans="1:31" x14ac:dyDescent="0.25">
      <c r="A55" s="1">
        <v>46</v>
      </c>
      <c r="B55" s="12">
        <f t="shared" si="13"/>
        <v>6527415.3255744204</v>
      </c>
      <c r="C55" s="7">
        <f t="shared" si="21"/>
        <v>1048206.3550285344</v>
      </c>
      <c r="D55" s="9">
        <f t="shared" si="19"/>
        <v>80527.59586119598</v>
      </c>
      <c r="E55" s="7">
        <f t="shared" si="22"/>
        <v>1128733.9508897304</v>
      </c>
      <c r="F55">
        <f t="shared" si="14"/>
        <v>0</v>
      </c>
      <c r="G55">
        <f t="shared" si="9"/>
        <v>1048206.3550285344</v>
      </c>
      <c r="H55">
        <f t="shared" si="3"/>
        <v>0.83885030945262229</v>
      </c>
      <c r="I55">
        <f t="shared" si="1"/>
        <v>4.3516102170496139E-2</v>
      </c>
      <c r="J55">
        <f t="shared" si="4"/>
        <v>55628.734543496044</v>
      </c>
      <c r="K55" s="9">
        <f t="shared" si="5"/>
        <v>78128.648995671712</v>
      </c>
      <c r="L55" s="7">
        <f t="shared" si="20"/>
        <v>6354812.5910697822</v>
      </c>
      <c r="M55" s="7">
        <f t="shared" si="15"/>
        <v>80527.59586119598</v>
      </c>
      <c r="N55" s="12">
        <f t="shared" si="17"/>
        <v>1220809.0895331723</v>
      </c>
      <c r="O55">
        <f t="shared" si="6"/>
        <v>1301336.6853943684</v>
      </c>
      <c r="P55" s="7">
        <f t="shared" si="10"/>
        <v>6354812.5910697822</v>
      </c>
      <c r="Q55" s="7">
        <f t="shared" si="11"/>
        <v>0</v>
      </c>
      <c r="R55" s="7">
        <f t="shared" si="7"/>
        <v>0</v>
      </c>
      <c r="S55" s="7">
        <f t="shared" si="23"/>
        <v>0</v>
      </c>
      <c r="T55" s="7">
        <f t="shared" si="16"/>
        <v>2398.946865524269</v>
      </c>
      <c r="U55" s="44">
        <f t="shared" si="18"/>
        <v>0</v>
      </c>
      <c r="V55" s="7">
        <f t="shared" si="12"/>
        <v>-68325022.313394234</v>
      </c>
      <c r="W55">
        <f t="shared" si="8"/>
        <v>1208572.6880716158</v>
      </c>
      <c r="X55" s="8">
        <f t="shared" si="2"/>
        <v>56157218.11852593</v>
      </c>
    </row>
    <row r="56" spans="1:31" x14ac:dyDescent="0.25">
      <c r="A56" s="1">
        <v>47</v>
      </c>
      <c r="B56" s="12">
        <f t="shared" si="13"/>
        <v>5323476.0552360378</v>
      </c>
      <c r="C56" s="7">
        <f t="shared" si="21"/>
        <v>1031336.5358337447</v>
      </c>
      <c r="D56" s="9">
        <f t="shared" si="19"/>
        <v>67550.598707639947</v>
      </c>
      <c r="E56" s="7">
        <f t="shared" si="22"/>
        <v>1098887.1345413846</v>
      </c>
      <c r="F56">
        <f t="shared" si="14"/>
        <v>0</v>
      </c>
      <c r="G56">
        <f t="shared" si="9"/>
        <v>1031336.5358337447</v>
      </c>
      <c r="H56">
        <f t="shared" si="3"/>
        <v>0.81555650892607567</v>
      </c>
      <c r="I56">
        <f t="shared" si="1"/>
        <v>3.5489840368240252E-2</v>
      </c>
      <c r="J56">
        <f t="shared" si="4"/>
        <v>198712.49173412274</v>
      </c>
      <c r="K56" s="9">
        <f t="shared" si="5"/>
        <v>65538.24138713452</v>
      </c>
      <c r="L56" s="7">
        <f t="shared" si="20"/>
        <v>5182708.7716523409</v>
      </c>
      <c r="M56" s="7">
        <f t="shared" si="15"/>
        <v>67550.598707639932</v>
      </c>
      <c r="N56" s="12">
        <f t="shared" si="17"/>
        <v>1172103.8194174415</v>
      </c>
      <c r="O56">
        <f t="shared" si="6"/>
        <v>1239654.4181250813</v>
      </c>
      <c r="P56" s="7">
        <f t="shared" si="10"/>
        <v>5182708.7716523409</v>
      </c>
      <c r="Q56" s="7">
        <f t="shared" si="11"/>
        <v>0</v>
      </c>
      <c r="R56" s="7">
        <f t="shared" si="7"/>
        <v>0</v>
      </c>
      <c r="S56" s="7">
        <f t="shared" si="23"/>
        <v>0</v>
      </c>
      <c r="T56" s="7">
        <f t="shared" si="16"/>
        <v>2012.3573205054311</v>
      </c>
      <c r="U56" s="44">
        <f t="shared" si="18"/>
        <v>0</v>
      </c>
      <c r="V56" s="7">
        <f t="shared" si="12"/>
        <v>-69497126.13281168</v>
      </c>
      <c r="W56">
        <f t="shared" si="8"/>
        <v>1149429.9072159359</v>
      </c>
      <c r="X56" s="8">
        <f t="shared" si="2"/>
        <v>55088879.512619749</v>
      </c>
    </row>
    <row r="57" spans="1:31" x14ac:dyDescent="0.25">
      <c r="A57" s="1">
        <v>48</v>
      </c>
      <c r="B57" s="12">
        <f t="shared" si="13"/>
        <v>4167970.5523666982</v>
      </c>
      <c r="C57" s="7">
        <f t="shared" si="21"/>
        <v>1014738.2192856428</v>
      </c>
      <c r="D57" s="9">
        <f t="shared" si="19"/>
        <v>55091.33045786911</v>
      </c>
      <c r="E57" s="7">
        <f>$C$8*P56/(1-(1/(1+$C$8))^($C$7-A56))</f>
        <v>1069829.5497435119</v>
      </c>
      <c r="F57">
        <f t="shared" si="14"/>
        <v>0</v>
      </c>
      <c r="G57">
        <f t="shared" si="9"/>
        <v>1014738.2192856428</v>
      </c>
      <c r="H57">
        <f t="shared" si="3"/>
        <v>0.78294154216532763</v>
      </c>
      <c r="I57">
        <f t="shared" si="1"/>
        <v>2.778647034911132E-2</v>
      </c>
      <c r="J57">
        <f t="shared" si="4"/>
        <v>335686.26063184428</v>
      </c>
      <c r="K57" s="9">
        <f t="shared" si="5"/>
        <v>53450.13934684587</v>
      </c>
      <c r="L57" s="7">
        <f t="shared" si="20"/>
        <v>4057757.9982712548</v>
      </c>
      <c r="M57" s="7">
        <f t="shared" si="15"/>
        <v>55091.33045786911</v>
      </c>
      <c r="N57" s="12">
        <f t="shared" si="17"/>
        <v>1124950.7733810863</v>
      </c>
      <c r="O57">
        <f t="shared" si="6"/>
        <v>1180042.1038389555</v>
      </c>
      <c r="P57" s="7">
        <f t="shared" si="10"/>
        <v>4057757.9982712548</v>
      </c>
      <c r="Q57" s="7">
        <f t="shared" si="11"/>
        <v>0</v>
      </c>
      <c r="R57" s="7">
        <f t="shared" si="7"/>
        <v>0</v>
      </c>
      <c r="S57" s="7">
        <f t="shared" si="23"/>
        <v>0</v>
      </c>
      <c r="T57" s="7">
        <f t="shared" si="16"/>
        <v>1641.1911110232413</v>
      </c>
      <c r="U57" s="44">
        <f t="shared" si="18"/>
        <v>0</v>
      </c>
      <c r="V57" s="7">
        <f t="shared" si="12"/>
        <v>-70622076.906192765</v>
      </c>
      <c r="W57">
        <f t="shared" si="8"/>
        <v>1092391.0197071377</v>
      </c>
      <c r="X57" s="8">
        <f t="shared" si="2"/>
        <v>53997637.122292146</v>
      </c>
    </row>
    <row r="58" spans="1:31" x14ac:dyDescent="0.25">
      <c r="A58" s="1">
        <v>49</v>
      </c>
      <c r="B58" s="12">
        <f t="shared" si="13"/>
        <v>3059350.9624470272</v>
      </c>
      <c r="C58" s="7">
        <f t="shared" si="21"/>
        <v>998407.0358242275</v>
      </c>
      <c r="D58" s="9">
        <f t="shared" si="19"/>
        <v>43133.291228623733</v>
      </c>
      <c r="E58" s="7">
        <f t="shared" si="22"/>
        <v>1041540.3270528512</v>
      </c>
      <c r="F58">
        <f t="shared" si="14"/>
        <v>0</v>
      </c>
      <c r="G58">
        <f t="shared" si="9"/>
        <v>998407.0358242275</v>
      </c>
      <c r="H58">
        <f t="shared" si="3"/>
        <v>0.73401453393422766</v>
      </c>
      <c r="I58">
        <f t="shared" si="1"/>
        <v>2.0395673082980181E-2</v>
      </c>
      <c r="J58">
        <f t="shared" si="4"/>
        <v>466749.04810543614</v>
      </c>
      <c r="K58" s="9">
        <f t="shared" si="5"/>
        <v>41848.334529171167</v>
      </c>
      <c r="L58" s="7">
        <f t="shared" si="20"/>
        <v>2978453.3459189595</v>
      </c>
      <c r="M58" s="7">
        <f t="shared" si="15"/>
        <v>43133.291228623726</v>
      </c>
      <c r="N58" s="12">
        <f t="shared" si="17"/>
        <v>1079304.6523522954</v>
      </c>
      <c r="O58">
        <f t="shared" si="6"/>
        <v>1122437.9435809192</v>
      </c>
      <c r="P58" s="7">
        <f t="shared" si="10"/>
        <v>2978453.3459189595</v>
      </c>
      <c r="Q58" s="7">
        <f t="shared" si="11"/>
        <v>0</v>
      </c>
      <c r="R58" s="7">
        <f t="shared" si="7"/>
        <v>0</v>
      </c>
      <c r="S58" s="7">
        <f t="shared" si="23"/>
        <v>0</v>
      </c>
      <c r="T58" s="7">
        <f t="shared" si="16"/>
        <v>1284.956699452564</v>
      </c>
      <c r="U58" s="44">
        <f t="shared" si="18"/>
        <v>0</v>
      </c>
      <c r="V58" s="7">
        <f t="shared" si="12"/>
        <v>-71701381.558545053</v>
      </c>
      <c r="W58">
        <f t="shared" si="8"/>
        <v>1037389.1828919965</v>
      </c>
      <c r="X58" s="8">
        <f t="shared" si="2"/>
        <v>52885927.965262473</v>
      </c>
    </row>
    <row r="59" spans="1:31" x14ac:dyDescent="0.25">
      <c r="A59" s="1">
        <v>50</v>
      </c>
      <c r="B59" s="12">
        <f t="shared" si="13"/>
        <v>1996114.6597058214</v>
      </c>
      <c r="C59" s="7">
        <f t="shared" si="21"/>
        <v>982338.68621313805</v>
      </c>
      <c r="D59" s="9">
        <f t="shared" si="19"/>
        <v>31660.462658227552</v>
      </c>
      <c r="E59" s="7">
        <f t="shared" si="22"/>
        <v>1013999.1488713656</v>
      </c>
      <c r="F59">
        <f t="shared" si="14"/>
        <v>0</v>
      </c>
      <c r="G59">
        <f t="shared" si="9"/>
        <v>982338.68621313805</v>
      </c>
      <c r="H59">
        <f t="shared" si="3"/>
        <v>0.6524634421508887</v>
      </c>
      <c r="I59">
        <f t="shared" si="1"/>
        <v>1.3307431064705477E-2</v>
      </c>
      <c r="J59">
        <f t="shared" si="4"/>
        <v>592093.99614532012</v>
      </c>
      <c r="K59" s="9">
        <f t="shared" si="5"/>
        <v>30717.285765353216</v>
      </c>
      <c r="L59" s="7">
        <f t="shared" si="20"/>
        <v>1943331.9223641157</v>
      </c>
      <c r="M59" s="7">
        <f t="shared" si="15"/>
        <v>31660.462658227552</v>
      </c>
      <c r="N59" s="12">
        <f t="shared" si="17"/>
        <v>1035121.4235548438</v>
      </c>
      <c r="O59">
        <f t="shared" si="6"/>
        <v>1066781.8862130714</v>
      </c>
      <c r="P59" s="7">
        <f t="shared" si="10"/>
        <v>1943331.9223641157</v>
      </c>
      <c r="Q59" s="7">
        <f t="shared" si="11"/>
        <v>0</v>
      </c>
      <c r="R59" s="7">
        <f t="shared" si="7"/>
        <v>0</v>
      </c>
      <c r="S59" s="7">
        <f t="shared" si="23"/>
        <v>0</v>
      </c>
      <c r="T59" s="7">
        <f t="shared" si="16"/>
        <v>943.17689287433723</v>
      </c>
      <c r="U59" s="44">
        <f t="shared" si="18"/>
        <v>0</v>
      </c>
      <c r="V59" s="7">
        <f t="shared" si="12"/>
        <v>-72736502.982099891</v>
      </c>
      <c r="W59">
        <f t="shared" si="8"/>
        <v>984359.56638784555</v>
      </c>
      <c r="X59" s="8">
        <f t="shared" si="2"/>
        <v>51756071.177742191</v>
      </c>
    </row>
    <row r="60" spans="1:31" x14ac:dyDescent="0.25">
      <c r="A60" s="1">
        <v>51</v>
      </c>
      <c r="B60" s="12">
        <f t="shared" si="13"/>
        <v>976802.98195624165</v>
      </c>
      <c r="C60" s="7">
        <f t="shared" si="21"/>
        <v>966528.94040787406</v>
      </c>
      <c r="D60" s="9">
        <f t="shared" si="19"/>
        <v>20657.294446076823</v>
      </c>
      <c r="E60" s="7">
        <f t="shared" si="22"/>
        <v>987186.23485395091</v>
      </c>
      <c r="F60">
        <f t="shared" si="14"/>
        <v>0</v>
      </c>
      <c r="G60">
        <f t="shared" si="9"/>
        <v>966528.94040787406</v>
      </c>
      <c r="H60">
        <f t="shared" si="3"/>
        <v>0.4893521407734156</v>
      </c>
      <c r="I60">
        <f t="shared" si="1"/>
        <v>6.5120198797082775E-3</v>
      </c>
      <c r="J60">
        <f t="shared" si="4"/>
        <v>711908.54664511885</v>
      </c>
      <c r="K60" s="9">
        <f t="shared" si="5"/>
        <v>20041.906003994853</v>
      </c>
      <c r="L60" s="7">
        <f t="shared" si="20"/>
        <v>950973.63644219702</v>
      </c>
      <c r="M60" s="7">
        <f t="shared" si="15"/>
        <v>20657.294446076823</v>
      </c>
      <c r="N60" s="12">
        <f t="shared" si="17"/>
        <v>992358.28592191869</v>
      </c>
      <c r="O60">
        <f t="shared" si="6"/>
        <v>1013015.5803679955</v>
      </c>
      <c r="P60" s="7">
        <f t="shared" si="10"/>
        <v>950973.63644219702</v>
      </c>
      <c r="Q60" s="7">
        <f t="shared" si="11"/>
        <v>0</v>
      </c>
      <c r="R60" s="7">
        <f t="shared" si="7"/>
        <v>0</v>
      </c>
      <c r="S60" s="7">
        <f t="shared" si="23"/>
        <v>0</v>
      </c>
      <c r="T60" s="7">
        <f t="shared" si="16"/>
        <v>615.38844208196997</v>
      </c>
      <c r="U60" s="44">
        <f t="shared" si="18"/>
        <v>0</v>
      </c>
      <c r="V60" s="7">
        <f t="shared" si="12"/>
        <v>-73728861.268021807</v>
      </c>
      <c r="W60">
        <f t="shared" si="8"/>
        <v>933239.29324049142</v>
      </c>
      <c r="X60" s="8">
        <f t="shared" si="2"/>
        <v>50610272.582017854</v>
      </c>
    </row>
    <row r="61" spans="1:31" x14ac:dyDescent="0.25">
      <c r="A61" s="1">
        <v>52</v>
      </c>
      <c r="B61" s="12">
        <f t="shared" si="13"/>
        <v>-4.4237822294235229E-9</v>
      </c>
      <c r="C61" s="7">
        <f t="shared" si="21"/>
        <v>950973.63644220144</v>
      </c>
      <c r="D61" s="9">
        <f t="shared" si="19"/>
        <v>10108.691259774481</v>
      </c>
      <c r="E61" s="7">
        <f t="shared" si="22"/>
        <v>961082.32770197594</v>
      </c>
      <c r="F61">
        <f t="shared" si="14"/>
        <v>0</v>
      </c>
      <c r="G61">
        <f t="shared" si="9"/>
        <v>950973.63644220144</v>
      </c>
      <c r="H61">
        <f t="shared" si="3"/>
        <v>-4.5288377606751585E-15</v>
      </c>
      <c r="I61">
        <f t="shared" si="1"/>
        <v>-2.9491881529490152E-17</v>
      </c>
      <c r="J61">
        <f t="shared" si="4"/>
        <v>826374.60166982713</v>
      </c>
      <c r="K61" s="9">
        <f t="shared" si="5"/>
        <v>9807.5496082344525</v>
      </c>
      <c r="L61" s="7">
        <f t="shared" si="20"/>
        <v>-4.3068053141259925E-9</v>
      </c>
      <c r="M61" s="7">
        <f t="shared" si="15"/>
        <v>10108.691259774481</v>
      </c>
      <c r="N61" s="12">
        <f t="shared" si="17"/>
        <v>950973.63644220133</v>
      </c>
      <c r="O61">
        <f t="shared" si="6"/>
        <v>961082.32770197582</v>
      </c>
      <c r="P61" s="7">
        <f t="shared" si="10"/>
        <v>-4.3073669075965881E-9</v>
      </c>
      <c r="Q61" s="7">
        <f t="shared" si="11"/>
        <v>0</v>
      </c>
      <c r="R61" s="7">
        <f t="shared" si="7"/>
        <v>0</v>
      </c>
      <c r="S61" s="7">
        <f t="shared" si="23"/>
        <v>0</v>
      </c>
      <c r="T61" s="7">
        <f t="shared" si="16"/>
        <v>301.14165154002905</v>
      </c>
      <c r="U61" s="44">
        <f t="shared" si="18"/>
        <v>0</v>
      </c>
      <c r="V61" s="7">
        <f t="shared" si="12"/>
        <v>-74679834.904464006</v>
      </c>
      <c r="W61">
        <f t="shared" si="8"/>
        <v>883967.38277417177</v>
      </c>
      <c r="X61" s="8">
        <f t="shared" si="2"/>
        <v>49450629.09499447</v>
      </c>
    </row>
    <row r="62" spans="1:31" x14ac:dyDescent="0.25">
      <c r="A62" s="1">
        <v>53</v>
      </c>
      <c r="B62" s="12" t="e">
        <f t="shared" si="13"/>
        <v>#DIV/0!</v>
      </c>
      <c r="C62" s="7" t="e">
        <f t="shared" si="21"/>
        <v>#DIV/0!</v>
      </c>
      <c r="D62" s="9">
        <f t="shared" si="19"/>
        <v>-4.5786592333267135E-11</v>
      </c>
      <c r="E62" s="7" t="e">
        <f t="shared" si="22"/>
        <v>#DIV/0!</v>
      </c>
      <c r="F62">
        <f t="shared" si="14"/>
        <v>0</v>
      </c>
      <c r="G62" t="e">
        <f t="shared" si="9"/>
        <v>#DIV/0!</v>
      </c>
      <c r="H62" t="e">
        <f t="shared" si="3"/>
        <v>#DIV/0!</v>
      </c>
      <c r="I62" t="e">
        <f t="shared" si="1"/>
        <v>#DIV/0!</v>
      </c>
      <c r="J62" t="e">
        <f t="shared" si="4"/>
        <v>#DIV/0!</v>
      </c>
      <c r="K62" s="9">
        <f t="shared" si="5"/>
        <v>-4.4422592812528217E-11</v>
      </c>
      <c r="L62" s="7" t="e">
        <f t="shared" si="20"/>
        <v>#DIV/0!</v>
      </c>
      <c r="M62" s="7">
        <f t="shared" si="15"/>
        <v>-4.5786592333267135E-11</v>
      </c>
      <c r="N62" s="12" t="e">
        <f t="shared" si="17"/>
        <v>#DIV/0!</v>
      </c>
      <c r="O62" t="e">
        <f t="shared" si="6"/>
        <v>#DIV/0!</v>
      </c>
      <c r="P62" s="7" t="e">
        <f t="shared" si="10"/>
        <v>#DIV/0!</v>
      </c>
      <c r="Q62" s="7">
        <f t="shared" si="11"/>
        <v>0</v>
      </c>
      <c r="R62" s="7">
        <f t="shared" si="7"/>
        <v>0</v>
      </c>
      <c r="S62" s="7">
        <f t="shared" si="23"/>
        <v>0</v>
      </c>
      <c r="T62" s="7">
        <f t="shared" si="16"/>
        <v>-1.3639995207389196E-12</v>
      </c>
      <c r="U62" s="44">
        <f t="shared" si="18"/>
        <v>0</v>
      </c>
      <c r="V62" s="7" t="e">
        <f t="shared" si="12"/>
        <v>#DIV/0!</v>
      </c>
      <c r="W62" t="e">
        <f t="shared" si="8"/>
        <v>#DIV/0!</v>
      </c>
      <c r="X62" s="8" t="e">
        <f t="shared" si="2"/>
        <v>#DIV/0!</v>
      </c>
    </row>
    <row r="63" spans="1:31" x14ac:dyDescent="0.25">
      <c r="A63" s="1">
        <v>54</v>
      </c>
      <c r="B63" s="12" t="e">
        <f t="shared" si="13"/>
        <v>#DIV/0!</v>
      </c>
      <c r="C63" s="7" t="e">
        <f t="shared" si="21"/>
        <v>#DIV/0!</v>
      </c>
      <c r="D63" s="9" t="e">
        <f t="shared" si="19"/>
        <v>#DIV/0!</v>
      </c>
      <c r="E63" s="7" t="e">
        <f t="shared" si="22"/>
        <v>#DIV/0!</v>
      </c>
      <c r="F63" t="e">
        <f t="shared" si="14"/>
        <v>#DIV/0!</v>
      </c>
      <c r="G63" t="e">
        <f t="shared" si="9"/>
        <v>#DIV/0!</v>
      </c>
      <c r="H63" t="e">
        <f t="shared" si="3"/>
        <v>#DIV/0!</v>
      </c>
      <c r="I63" t="e">
        <f t="shared" si="1"/>
        <v>#DIV/0!</v>
      </c>
      <c r="J63" t="e">
        <f t="shared" si="4"/>
        <v>#DIV/0!</v>
      </c>
      <c r="K63" s="9" t="e">
        <f t="shared" si="5"/>
        <v>#DIV/0!</v>
      </c>
      <c r="L63" s="7" t="e">
        <f t="shared" si="20"/>
        <v>#DIV/0!</v>
      </c>
      <c r="M63" s="7" t="e">
        <f t="shared" si="15"/>
        <v>#DIV/0!</v>
      </c>
      <c r="N63" s="12" t="e">
        <f t="shared" si="17"/>
        <v>#DIV/0!</v>
      </c>
      <c r="O63" t="e">
        <f t="shared" si="6"/>
        <v>#DIV/0!</v>
      </c>
      <c r="P63" s="7" t="e">
        <f t="shared" si="10"/>
        <v>#DIV/0!</v>
      </c>
      <c r="Q63" s="7" t="e">
        <f t="shared" si="11"/>
        <v>#DIV/0!</v>
      </c>
      <c r="R63" s="7" t="e">
        <f t="shared" si="7"/>
        <v>#DIV/0!</v>
      </c>
      <c r="S63" s="7" t="e">
        <f t="shared" si="23"/>
        <v>#DIV/0!</v>
      </c>
      <c r="T63" s="7" t="e">
        <f t="shared" si="16"/>
        <v>#DIV/0!</v>
      </c>
      <c r="U63" s="44">
        <f t="shared" si="18"/>
        <v>0</v>
      </c>
      <c r="V63" s="7" t="e">
        <f t="shared" si="12"/>
        <v>#DIV/0!</v>
      </c>
      <c r="W63" t="e">
        <f t="shared" si="8"/>
        <v>#DIV/0!</v>
      </c>
      <c r="X63" s="8" t="e">
        <f t="shared" si="2"/>
        <v>#DIV/0!</v>
      </c>
    </row>
    <row r="64" spans="1:31" x14ac:dyDescent="0.25">
      <c r="A64" s="1">
        <v>55</v>
      </c>
      <c r="B64" s="12" t="e">
        <f t="shared" si="13"/>
        <v>#DIV/0!</v>
      </c>
      <c r="C64" s="7" t="e">
        <f t="shared" si="21"/>
        <v>#DIV/0!</v>
      </c>
      <c r="D64" s="9" t="e">
        <f t="shared" si="19"/>
        <v>#DIV/0!</v>
      </c>
      <c r="E64" s="7" t="e">
        <f t="shared" si="22"/>
        <v>#DIV/0!</v>
      </c>
      <c r="F64" t="e">
        <f>B63*$C$1</f>
        <v>#DIV/0!</v>
      </c>
      <c r="G64" t="e">
        <f t="shared" si="9"/>
        <v>#DIV/0!</v>
      </c>
      <c r="H64" t="e">
        <f t="shared" si="3"/>
        <v>#DIV/0!</v>
      </c>
      <c r="I64" t="e">
        <f t="shared" si="1"/>
        <v>#DIV/0!</v>
      </c>
      <c r="J64" t="e">
        <f t="shared" si="4"/>
        <v>#DIV/0!</v>
      </c>
      <c r="K64" s="9" t="e">
        <f t="shared" si="5"/>
        <v>#DIV/0!</v>
      </c>
      <c r="L64" s="7" t="e">
        <f t="shared" si="20"/>
        <v>#DIV/0!</v>
      </c>
      <c r="M64" s="7" t="e">
        <f t="shared" si="15"/>
        <v>#DIV/0!</v>
      </c>
      <c r="N64" s="12" t="e">
        <f t="shared" si="17"/>
        <v>#DIV/0!</v>
      </c>
      <c r="O64" t="e">
        <f t="shared" si="6"/>
        <v>#DIV/0!</v>
      </c>
      <c r="P64" s="7" t="e">
        <f t="shared" si="10"/>
        <v>#DIV/0!</v>
      </c>
      <c r="Q64" s="7" t="e">
        <f t="shared" si="11"/>
        <v>#DIV/0!</v>
      </c>
      <c r="R64" s="7" t="e">
        <f t="shared" si="7"/>
        <v>#DIV/0!</v>
      </c>
      <c r="S64" s="7" t="e">
        <f t="shared" si="23"/>
        <v>#DIV/0!</v>
      </c>
      <c r="T64" s="7" t="e">
        <f t="shared" si="16"/>
        <v>#DIV/0!</v>
      </c>
      <c r="U64" s="44">
        <f t="shared" si="18"/>
        <v>0</v>
      </c>
      <c r="V64" s="7" t="e">
        <f t="shared" si="12"/>
        <v>#DIV/0!</v>
      </c>
      <c r="W64" t="e">
        <f t="shared" si="8"/>
        <v>#DIV/0!</v>
      </c>
      <c r="X64" s="8" t="e">
        <f t="shared" si="2"/>
        <v>#DIV/0!</v>
      </c>
    </row>
    <row r="65" spans="1:24" x14ac:dyDescent="0.25">
      <c r="A65" s="1">
        <v>56</v>
      </c>
      <c r="B65" s="12" t="e">
        <f t="shared" si="13"/>
        <v>#DIV/0!</v>
      </c>
      <c r="C65" s="7" t="e">
        <f t="shared" si="21"/>
        <v>#DIV/0!</v>
      </c>
      <c r="D65" s="9" t="e">
        <f t="shared" si="19"/>
        <v>#DIV/0!</v>
      </c>
      <c r="E65" s="7" t="e">
        <f>$C$8*P64/(1-(1/(1+$C$8))^($C$7-A64))</f>
        <v>#DIV/0!</v>
      </c>
      <c r="F65" t="e">
        <f t="shared" si="14"/>
        <v>#DIV/0!</v>
      </c>
      <c r="G65" t="e">
        <f t="shared" si="9"/>
        <v>#DIV/0!</v>
      </c>
      <c r="H65" t="e">
        <f t="shared" si="3"/>
        <v>#DIV/0!</v>
      </c>
      <c r="I65" t="e">
        <f t="shared" si="1"/>
        <v>#DIV/0!</v>
      </c>
      <c r="J65" t="e">
        <f t="shared" si="4"/>
        <v>#DIV/0!</v>
      </c>
      <c r="K65" s="9" t="e">
        <f t="shared" si="5"/>
        <v>#DIV/0!</v>
      </c>
      <c r="L65" s="7" t="e">
        <f t="shared" si="20"/>
        <v>#DIV/0!</v>
      </c>
      <c r="M65" s="7" t="e">
        <f t="shared" si="15"/>
        <v>#DIV/0!</v>
      </c>
      <c r="N65" s="12" t="e">
        <f t="shared" si="17"/>
        <v>#DIV/0!</v>
      </c>
      <c r="O65" t="e">
        <f t="shared" si="6"/>
        <v>#DIV/0!</v>
      </c>
      <c r="P65" s="7" t="e">
        <f t="shared" si="10"/>
        <v>#DIV/0!</v>
      </c>
      <c r="Q65" s="7" t="e">
        <f t="shared" si="11"/>
        <v>#DIV/0!</v>
      </c>
      <c r="R65" s="7" t="e">
        <f t="shared" si="7"/>
        <v>#DIV/0!</v>
      </c>
      <c r="S65" s="7" t="e">
        <f t="shared" si="23"/>
        <v>#DIV/0!</v>
      </c>
      <c r="T65" s="7" t="e">
        <f t="shared" si="16"/>
        <v>#DIV/0!</v>
      </c>
      <c r="U65" s="44">
        <f t="shared" si="18"/>
        <v>0</v>
      </c>
      <c r="V65" s="7" t="e">
        <f t="shared" si="12"/>
        <v>#DIV/0!</v>
      </c>
      <c r="W65" t="e">
        <f t="shared" si="8"/>
        <v>#DIV/0!</v>
      </c>
      <c r="X65" s="8" t="e">
        <f t="shared" si="2"/>
        <v>#DIV/0!</v>
      </c>
    </row>
    <row r="66" spans="1:24" x14ac:dyDescent="0.25">
      <c r="A66" s="1">
        <v>57</v>
      </c>
      <c r="B66" s="12" t="e">
        <f t="shared" si="13"/>
        <v>#DIV/0!</v>
      </c>
      <c r="C66" s="7" t="e">
        <f t="shared" si="21"/>
        <v>#DIV/0!</v>
      </c>
      <c r="D66" s="9" t="e">
        <f t="shared" si="19"/>
        <v>#DIV/0!</v>
      </c>
      <c r="E66" s="7" t="e">
        <f t="shared" si="22"/>
        <v>#DIV/0!</v>
      </c>
      <c r="F66" t="e">
        <f t="shared" si="14"/>
        <v>#DIV/0!</v>
      </c>
      <c r="G66" t="e">
        <f t="shared" si="9"/>
        <v>#DIV/0!</v>
      </c>
      <c r="H66" t="e">
        <f t="shared" si="3"/>
        <v>#DIV/0!</v>
      </c>
      <c r="I66" t="e">
        <f t="shared" si="1"/>
        <v>#DIV/0!</v>
      </c>
      <c r="J66" t="e">
        <f t="shared" si="4"/>
        <v>#DIV/0!</v>
      </c>
      <c r="K66" s="9" t="e">
        <f t="shared" si="5"/>
        <v>#DIV/0!</v>
      </c>
      <c r="L66" s="7" t="e">
        <f t="shared" si="20"/>
        <v>#DIV/0!</v>
      </c>
      <c r="M66" s="7" t="e">
        <f t="shared" si="15"/>
        <v>#DIV/0!</v>
      </c>
      <c r="N66" s="12" t="e">
        <f t="shared" si="17"/>
        <v>#DIV/0!</v>
      </c>
      <c r="O66" t="e">
        <f t="shared" si="6"/>
        <v>#DIV/0!</v>
      </c>
      <c r="P66" s="7" t="e">
        <f t="shared" si="10"/>
        <v>#DIV/0!</v>
      </c>
      <c r="Q66" s="7" t="e">
        <f t="shared" si="11"/>
        <v>#DIV/0!</v>
      </c>
      <c r="R66" s="7" t="e">
        <f t="shared" si="7"/>
        <v>#DIV/0!</v>
      </c>
      <c r="S66" s="7" t="e">
        <f t="shared" si="23"/>
        <v>#DIV/0!</v>
      </c>
      <c r="T66" s="7" t="e">
        <f t="shared" si="16"/>
        <v>#DIV/0!</v>
      </c>
      <c r="U66" s="44">
        <f t="shared" si="18"/>
        <v>0</v>
      </c>
      <c r="V66" s="7" t="e">
        <f t="shared" si="12"/>
        <v>#DIV/0!</v>
      </c>
      <c r="W66" t="e">
        <f t="shared" si="8"/>
        <v>#DIV/0!</v>
      </c>
      <c r="X66" s="8" t="e">
        <f t="shared" si="2"/>
        <v>#DIV/0!</v>
      </c>
    </row>
    <row r="67" spans="1:24" x14ac:dyDescent="0.25">
      <c r="A67" s="1">
        <v>58</v>
      </c>
      <c r="B67" s="12" t="e">
        <f t="shared" si="13"/>
        <v>#DIV/0!</v>
      </c>
      <c r="C67" s="7" t="e">
        <f t="shared" si="21"/>
        <v>#DIV/0!</v>
      </c>
      <c r="D67" s="9" t="e">
        <f t="shared" si="19"/>
        <v>#DIV/0!</v>
      </c>
      <c r="E67" s="7" t="e">
        <f>$C$8*P66/(1-(1/(1+$C$8))^($C$7-A66))</f>
        <v>#DIV/0!</v>
      </c>
      <c r="F67" t="e">
        <f t="shared" si="14"/>
        <v>#DIV/0!</v>
      </c>
      <c r="G67" t="e">
        <f t="shared" si="9"/>
        <v>#DIV/0!</v>
      </c>
      <c r="H67" t="e">
        <f t="shared" si="3"/>
        <v>#DIV/0!</v>
      </c>
      <c r="I67" t="e">
        <f t="shared" si="1"/>
        <v>#DIV/0!</v>
      </c>
      <c r="J67" t="e">
        <f t="shared" si="4"/>
        <v>#DIV/0!</v>
      </c>
      <c r="K67" s="9" t="e">
        <f t="shared" si="5"/>
        <v>#DIV/0!</v>
      </c>
      <c r="L67" s="7" t="e">
        <f t="shared" si="20"/>
        <v>#DIV/0!</v>
      </c>
      <c r="M67" s="7" t="e">
        <f t="shared" si="15"/>
        <v>#DIV/0!</v>
      </c>
      <c r="N67" s="12" t="e">
        <f t="shared" si="17"/>
        <v>#DIV/0!</v>
      </c>
      <c r="O67" t="e">
        <f t="shared" si="6"/>
        <v>#DIV/0!</v>
      </c>
      <c r="P67" s="7" t="e">
        <f t="shared" si="10"/>
        <v>#DIV/0!</v>
      </c>
      <c r="Q67" s="7" t="e">
        <f t="shared" si="11"/>
        <v>#DIV/0!</v>
      </c>
      <c r="R67" s="7" t="e">
        <f t="shared" si="7"/>
        <v>#DIV/0!</v>
      </c>
      <c r="S67" s="7" t="e">
        <f t="shared" si="23"/>
        <v>#DIV/0!</v>
      </c>
      <c r="T67" s="7" t="e">
        <f t="shared" si="16"/>
        <v>#DIV/0!</v>
      </c>
      <c r="U67" s="44">
        <f t="shared" si="18"/>
        <v>0</v>
      </c>
      <c r="V67" s="7" t="e">
        <f t="shared" si="12"/>
        <v>#DIV/0!</v>
      </c>
      <c r="W67" t="e">
        <f t="shared" si="8"/>
        <v>#DIV/0!</v>
      </c>
      <c r="X67" s="8" t="e">
        <f t="shared" si="2"/>
        <v>#DIV/0!</v>
      </c>
    </row>
    <row r="68" spans="1:24" x14ac:dyDescent="0.25">
      <c r="A68" s="1">
        <v>59</v>
      </c>
      <c r="B68" s="12" t="e">
        <f t="shared" si="13"/>
        <v>#DIV/0!</v>
      </c>
      <c r="C68" s="7" t="e">
        <f t="shared" si="21"/>
        <v>#DIV/0!</v>
      </c>
      <c r="D68" s="9" t="e">
        <f t="shared" si="19"/>
        <v>#DIV/0!</v>
      </c>
      <c r="E68" s="7" t="e">
        <f t="shared" si="22"/>
        <v>#DIV/0!</v>
      </c>
      <c r="F68" t="e">
        <f t="shared" si="14"/>
        <v>#DIV/0!</v>
      </c>
      <c r="G68" t="e">
        <f t="shared" si="9"/>
        <v>#DIV/0!</v>
      </c>
      <c r="H68" t="e">
        <f t="shared" si="3"/>
        <v>#DIV/0!</v>
      </c>
      <c r="I68" t="e">
        <f t="shared" si="1"/>
        <v>#DIV/0!</v>
      </c>
      <c r="J68" t="e">
        <f t="shared" si="4"/>
        <v>#DIV/0!</v>
      </c>
      <c r="K68" s="9" t="e">
        <f t="shared" si="5"/>
        <v>#DIV/0!</v>
      </c>
      <c r="L68" s="7" t="e">
        <f t="shared" si="20"/>
        <v>#DIV/0!</v>
      </c>
      <c r="M68" s="7" t="e">
        <f t="shared" si="15"/>
        <v>#DIV/0!</v>
      </c>
      <c r="N68" s="12" t="e">
        <f t="shared" si="17"/>
        <v>#DIV/0!</v>
      </c>
      <c r="O68" t="e">
        <f t="shared" si="6"/>
        <v>#DIV/0!</v>
      </c>
      <c r="P68" s="7" t="e">
        <f t="shared" si="10"/>
        <v>#DIV/0!</v>
      </c>
      <c r="Q68" s="7" t="e">
        <f t="shared" si="11"/>
        <v>#DIV/0!</v>
      </c>
      <c r="R68" s="7" t="e">
        <f t="shared" si="7"/>
        <v>#DIV/0!</v>
      </c>
      <c r="S68" s="7" t="e">
        <f t="shared" si="23"/>
        <v>#DIV/0!</v>
      </c>
      <c r="T68" s="7" t="e">
        <f t="shared" si="16"/>
        <v>#DIV/0!</v>
      </c>
      <c r="U68" s="44">
        <f t="shared" si="18"/>
        <v>0</v>
      </c>
      <c r="V68" s="7" t="e">
        <f t="shared" si="12"/>
        <v>#DIV/0!</v>
      </c>
      <c r="W68" t="e">
        <f t="shared" si="8"/>
        <v>#DIV/0!</v>
      </c>
      <c r="X68" s="8" t="e">
        <f t="shared" si="2"/>
        <v>#DIV/0!</v>
      </c>
    </row>
    <row r="69" spans="1:24" x14ac:dyDescent="0.25">
      <c r="A69" s="1">
        <v>60</v>
      </c>
      <c r="B69" s="12" t="e">
        <f t="shared" si="13"/>
        <v>#DIV/0!</v>
      </c>
      <c r="C69" s="7" t="e">
        <f t="shared" si="21"/>
        <v>#DIV/0!</v>
      </c>
      <c r="D69" s="9" t="e">
        <f t="shared" si="19"/>
        <v>#DIV/0!</v>
      </c>
      <c r="E69" s="7" t="e">
        <f t="shared" si="22"/>
        <v>#DIV/0!</v>
      </c>
      <c r="F69" t="e">
        <f t="shared" si="14"/>
        <v>#DIV/0!</v>
      </c>
      <c r="G69" t="e">
        <f t="shared" si="9"/>
        <v>#DIV/0!</v>
      </c>
      <c r="H69" t="e">
        <f t="shared" si="3"/>
        <v>#DIV/0!</v>
      </c>
      <c r="I69" t="e">
        <f t="shared" si="1"/>
        <v>#DIV/0!</v>
      </c>
      <c r="J69" t="e">
        <f t="shared" si="4"/>
        <v>#DIV/0!</v>
      </c>
      <c r="K69" s="9" t="e">
        <f t="shared" si="5"/>
        <v>#DIV/0!</v>
      </c>
      <c r="L69" s="7" t="e">
        <f t="shared" si="20"/>
        <v>#DIV/0!</v>
      </c>
      <c r="M69" s="7" t="e">
        <f t="shared" si="15"/>
        <v>#DIV/0!</v>
      </c>
      <c r="N69" s="12" t="e">
        <f t="shared" si="17"/>
        <v>#DIV/0!</v>
      </c>
      <c r="O69" t="e">
        <f t="shared" si="6"/>
        <v>#DIV/0!</v>
      </c>
      <c r="P69" s="7" t="e">
        <f t="shared" si="10"/>
        <v>#DIV/0!</v>
      </c>
      <c r="Q69" s="7" t="e">
        <f t="shared" si="11"/>
        <v>#DIV/0!</v>
      </c>
      <c r="R69" s="7" t="e">
        <f t="shared" si="7"/>
        <v>#DIV/0!</v>
      </c>
      <c r="S69" s="7" t="e">
        <f t="shared" si="23"/>
        <v>#DIV/0!</v>
      </c>
      <c r="T69" s="7" t="e">
        <f t="shared" si="16"/>
        <v>#DIV/0!</v>
      </c>
      <c r="U69" s="44">
        <f t="shared" si="18"/>
        <v>0</v>
      </c>
      <c r="V69" s="7" t="e">
        <f t="shared" si="12"/>
        <v>#DIV/0!</v>
      </c>
      <c r="W69" t="e">
        <f t="shared" si="8"/>
        <v>#DIV/0!</v>
      </c>
      <c r="X69" s="8" t="e">
        <f t="shared" si="2"/>
        <v>#DIV/0!</v>
      </c>
    </row>
    <row r="70" spans="1:24" x14ac:dyDescent="0.25">
      <c r="A70" s="1">
        <v>61</v>
      </c>
      <c r="B70" s="12" t="e">
        <f t="shared" si="13"/>
        <v>#DIV/0!</v>
      </c>
      <c r="C70" s="7" t="e">
        <f t="shared" si="21"/>
        <v>#DIV/0!</v>
      </c>
      <c r="D70" s="9" t="e">
        <f t="shared" si="19"/>
        <v>#DIV/0!</v>
      </c>
      <c r="E70" s="7" t="e">
        <f t="shared" si="22"/>
        <v>#DIV/0!</v>
      </c>
      <c r="F70" t="e">
        <f t="shared" si="14"/>
        <v>#DIV/0!</v>
      </c>
      <c r="G70" t="e">
        <f t="shared" si="9"/>
        <v>#DIV/0!</v>
      </c>
      <c r="H70" t="e">
        <f t="shared" si="3"/>
        <v>#DIV/0!</v>
      </c>
      <c r="I70" t="e">
        <f t="shared" si="1"/>
        <v>#DIV/0!</v>
      </c>
      <c r="J70" t="e">
        <f t="shared" si="4"/>
        <v>#DIV/0!</v>
      </c>
      <c r="K70" s="9" t="e">
        <f t="shared" si="5"/>
        <v>#DIV/0!</v>
      </c>
      <c r="L70" s="7" t="e">
        <f t="shared" si="20"/>
        <v>#DIV/0!</v>
      </c>
      <c r="M70" s="7" t="e">
        <f t="shared" si="15"/>
        <v>#DIV/0!</v>
      </c>
      <c r="N70" s="12" t="e">
        <f t="shared" si="17"/>
        <v>#DIV/0!</v>
      </c>
      <c r="O70" t="e">
        <f t="shared" si="6"/>
        <v>#DIV/0!</v>
      </c>
      <c r="P70" s="7" t="e">
        <f t="shared" si="10"/>
        <v>#DIV/0!</v>
      </c>
      <c r="Q70" s="7" t="e">
        <f t="shared" si="11"/>
        <v>#DIV/0!</v>
      </c>
      <c r="R70" s="7" t="e">
        <f t="shared" si="7"/>
        <v>#DIV/0!</v>
      </c>
      <c r="S70" s="7" t="e">
        <f t="shared" si="23"/>
        <v>#DIV/0!</v>
      </c>
      <c r="T70" s="7" t="e">
        <f t="shared" si="16"/>
        <v>#DIV/0!</v>
      </c>
      <c r="U70" s="44">
        <f t="shared" si="18"/>
        <v>0</v>
      </c>
      <c r="V70" s="7" t="e">
        <f t="shared" si="12"/>
        <v>#DIV/0!</v>
      </c>
      <c r="W70" t="e">
        <f t="shared" si="8"/>
        <v>#DIV/0!</v>
      </c>
      <c r="X70" s="8" t="e">
        <f t="shared" si="2"/>
        <v>#DIV/0!</v>
      </c>
    </row>
    <row r="71" spans="1:24" x14ac:dyDescent="0.25">
      <c r="A71" s="1">
        <v>62</v>
      </c>
      <c r="B71" s="12" t="e">
        <f t="shared" si="13"/>
        <v>#DIV/0!</v>
      </c>
      <c r="C71" s="7" t="e">
        <f t="shared" si="21"/>
        <v>#DIV/0!</v>
      </c>
      <c r="D71" s="9" t="e">
        <f t="shared" si="19"/>
        <v>#DIV/0!</v>
      </c>
      <c r="E71" s="7" t="e">
        <f t="shared" si="22"/>
        <v>#DIV/0!</v>
      </c>
      <c r="F71" t="e">
        <f t="shared" si="14"/>
        <v>#DIV/0!</v>
      </c>
      <c r="G71" t="e">
        <f t="shared" si="9"/>
        <v>#DIV/0!</v>
      </c>
      <c r="H71" t="e">
        <f t="shared" si="3"/>
        <v>#DIV/0!</v>
      </c>
      <c r="I71" t="e">
        <f t="shared" si="1"/>
        <v>#DIV/0!</v>
      </c>
      <c r="J71" t="e">
        <f t="shared" si="4"/>
        <v>#DIV/0!</v>
      </c>
      <c r="K71" s="9" t="e">
        <f t="shared" si="5"/>
        <v>#DIV/0!</v>
      </c>
      <c r="L71" s="7" t="e">
        <f t="shared" si="20"/>
        <v>#DIV/0!</v>
      </c>
      <c r="M71" s="7" t="e">
        <f t="shared" si="15"/>
        <v>#DIV/0!</v>
      </c>
      <c r="N71" s="12" t="e">
        <f t="shared" si="17"/>
        <v>#DIV/0!</v>
      </c>
      <c r="O71" t="e">
        <f t="shared" si="6"/>
        <v>#DIV/0!</v>
      </c>
      <c r="P71" s="7" t="e">
        <f t="shared" si="10"/>
        <v>#DIV/0!</v>
      </c>
      <c r="Q71" s="7" t="e">
        <f t="shared" si="11"/>
        <v>#DIV/0!</v>
      </c>
      <c r="R71" s="7" t="e">
        <f t="shared" si="7"/>
        <v>#DIV/0!</v>
      </c>
      <c r="S71" s="7" t="e">
        <f t="shared" si="23"/>
        <v>#DIV/0!</v>
      </c>
      <c r="T71" s="7" t="e">
        <f t="shared" si="16"/>
        <v>#DIV/0!</v>
      </c>
      <c r="U71" s="44">
        <f t="shared" si="18"/>
        <v>0</v>
      </c>
      <c r="V71" s="7" t="e">
        <f t="shared" si="12"/>
        <v>#DIV/0!</v>
      </c>
      <c r="W71" t="e">
        <f t="shared" si="8"/>
        <v>#DIV/0!</v>
      </c>
      <c r="X71" s="8" t="e">
        <f t="shared" si="2"/>
        <v>#DIV/0!</v>
      </c>
    </row>
    <row r="72" spans="1:24" x14ac:dyDescent="0.25">
      <c r="A72" s="1">
        <v>63</v>
      </c>
      <c r="B72" s="12" t="e">
        <f t="shared" si="13"/>
        <v>#DIV/0!</v>
      </c>
      <c r="C72" s="7" t="e">
        <f t="shared" si="21"/>
        <v>#DIV/0!</v>
      </c>
      <c r="D72" s="9" t="e">
        <f t="shared" si="19"/>
        <v>#DIV/0!</v>
      </c>
      <c r="E72" s="7" t="e">
        <f t="shared" si="22"/>
        <v>#DIV/0!</v>
      </c>
      <c r="F72" t="e">
        <f t="shared" si="14"/>
        <v>#DIV/0!</v>
      </c>
      <c r="G72" t="e">
        <f t="shared" si="9"/>
        <v>#DIV/0!</v>
      </c>
      <c r="H72" t="e">
        <f t="shared" si="3"/>
        <v>#DIV/0!</v>
      </c>
      <c r="I72" t="e">
        <f t="shared" si="1"/>
        <v>#DIV/0!</v>
      </c>
      <c r="J72" t="e">
        <f t="shared" si="4"/>
        <v>#DIV/0!</v>
      </c>
      <c r="K72" s="9" t="e">
        <f t="shared" si="5"/>
        <v>#DIV/0!</v>
      </c>
      <c r="L72" s="7" t="e">
        <f t="shared" si="20"/>
        <v>#DIV/0!</v>
      </c>
      <c r="M72" s="7" t="e">
        <f t="shared" si="15"/>
        <v>#DIV/0!</v>
      </c>
      <c r="N72" s="12" t="e">
        <f t="shared" si="17"/>
        <v>#DIV/0!</v>
      </c>
      <c r="O72" t="e">
        <f t="shared" si="6"/>
        <v>#DIV/0!</v>
      </c>
      <c r="P72" s="7" t="e">
        <f t="shared" si="10"/>
        <v>#DIV/0!</v>
      </c>
      <c r="Q72" s="7" t="e">
        <f t="shared" si="11"/>
        <v>#DIV/0!</v>
      </c>
      <c r="R72" s="7" t="e">
        <f t="shared" si="7"/>
        <v>#DIV/0!</v>
      </c>
      <c r="S72" s="7" t="e">
        <f t="shared" si="23"/>
        <v>#DIV/0!</v>
      </c>
      <c r="T72" s="7" t="e">
        <f t="shared" si="16"/>
        <v>#DIV/0!</v>
      </c>
      <c r="U72" s="44">
        <f t="shared" si="18"/>
        <v>0</v>
      </c>
      <c r="V72" s="7" t="e">
        <f t="shared" si="12"/>
        <v>#DIV/0!</v>
      </c>
      <c r="W72" t="e">
        <f t="shared" si="8"/>
        <v>#DIV/0!</v>
      </c>
      <c r="X72" s="8" t="e">
        <f t="shared" si="2"/>
        <v>#DIV/0!</v>
      </c>
    </row>
    <row r="73" spans="1:24" x14ac:dyDescent="0.25">
      <c r="A73" s="1">
        <v>64</v>
      </c>
      <c r="B73" s="12" t="e">
        <f t="shared" si="13"/>
        <v>#DIV/0!</v>
      </c>
      <c r="C73" s="7" t="e">
        <f t="shared" si="21"/>
        <v>#DIV/0!</v>
      </c>
      <c r="D73" s="9" t="e">
        <f t="shared" si="19"/>
        <v>#DIV/0!</v>
      </c>
      <c r="E73" s="7" t="e">
        <f t="shared" si="22"/>
        <v>#DIV/0!</v>
      </c>
      <c r="F73" t="e">
        <f t="shared" si="14"/>
        <v>#DIV/0!</v>
      </c>
      <c r="G73" t="e">
        <f t="shared" si="9"/>
        <v>#DIV/0!</v>
      </c>
      <c r="H73" t="e">
        <f t="shared" si="3"/>
        <v>#DIV/0!</v>
      </c>
      <c r="I73" t="e">
        <f t="shared" si="1"/>
        <v>#DIV/0!</v>
      </c>
      <c r="J73" t="e">
        <f t="shared" si="4"/>
        <v>#DIV/0!</v>
      </c>
      <c r="K73" s="9" t="e">
        <f t="shared" si="5"/>
        <v>#DIV/0!</v>
      </c>
      <c r="L73" s="7" t="e">
        <f t="shared" si="20"/>
        <v>#DIV/0!</v>
      </c>
      <c r="M73" s="7" t="e">
        <f t="shared" si="15"/>
        <v>#DIV/0!</v>
      </c>
      <c r="N73" s="12" t="e">
        <f t="shared" si="17"/>
        <v>#DIV/0!</v>
      </c>
      <c r="O73" t="e">
        <f t="shared" si="6"/>
        <v>#DIV/0!</v>
      </c>
      <c r="P73" s="7" t="e">
        <f t="shared" si="10"/>
        <v>#DIV/0!</v>
      </c>
      <c r="Q73" s="7" t="e">
        <f t="shared" si="11"/>
        <v>#DIV/0!</v>
      </c>
      <c r="R73" s="7" t="e">
        <f t="shared" si="7"/>
        <v>#DIV/0!</v>
      </c>
      <c r="S73" s="7" t="e">
        <f t="shared" si="23"/>
        <v>#DIV/0!</v>
      </c>
      <c r="T73" s="7" t="e">
        <f t="shared" si="16"/>
        <v>#DIV/0!</v>
      </c>
      <c r="U73" s="44">
        <f t="shared" si="18"/>
        <v>0</v>
      </c>
      <c r="V73" s="7" t="e">
        <f t="shared" si="12"/>
        <v>#DIV/0!</v>
      </c>
      <c r="W73" t="e">
        <f t="shared" si="8"/>
        <v>#DIV/0!</v>
      </c>
      <c r="X73" s="8" t="e">
        <f t="shared" si="2"/>
        <v>#DIV/0!</v>
      </c>
    </row>
    <row r="74" spans="1:24" x14ac:dyDescent="0.25">
      <c r="A74" s="1">
        <v>65</v>
      </c>
      <c r="B74" s="12" t="e">
        <f t="shared" si="13"/>
        <v>#DIV/0!</v>
      </c>
      <c r="C74" s="7" t="e">
        <f t="shared" si="21"/>
        <v>#DIV/0!</v>
      </c>
      <c r="D74" s="9" t="e">
        <f t="shared" si="19"/>
        <v>#DIV/0!</v>
      </c>
      <c r="E74" s="7" t="e">
        <f t="shared" si="22"/>
        <v>#DIV/0!</v>
      </c>
      <c r="F74" t="e">
        <f t="shared" si="14"/>
        <v>#DIV/0!</v>
      </c>
      <c r="G74" t="e">
        <f t="shared" ref="G74:G137" si="27">F74+C74</f>
        <v>#DIV/0!</v>
      </c>
      <c r="H74" t="e">
        <f t="shared" si="3"/>
        <v>#DIV/0!</v>
      </c>
      <c r="I74" t="e">
        <f t="shared" ref="I74:I137" si="28">B74/$C$3</f>
        <v>#DIV/0!</v>
      </c>
      <c r="J74" t="e">
        <f t="shared" si="4"/>
        <v>#DIV/0!</v>
      </c>
      <c r="K74" s="9" t="e">
        <f t="shared" si="5"/>
        <v>#DIV/0!</v>
      </c>
      <c r="L74" s="7" t="e">
        <f t="shared" si="20"/>
        <v>#DIV/0!</v>
      </c>
      <c r="M74" s="7" t="e">
        <f t="shared" si="15"/>
        <v>#DIV/0!</v>
      </c>
      <c r="N74" s="12" t="e">
        <f t="shared" si="17"/>
        <v>#DIV/0!</v>
      </c>
      <c r="O74" t="e">
        <f t="shared" ref="O74:O137" si="29">M74+N74</f>
        <v>#DIV/0!</v>
      </c>
      <c r="P74" s="7" t="e">
        <f t="shared" si="10"/>
        <v>#DIV/0!</v>
      </c>
      <c r="Q74" s="7" t="e">
        <f t="shared" si="11"/>
        <v>#DIV/0!</v>
      </c>
      <c r="R74" s="7" t="e">
        <f t="shared" si="7"/>
        <v>#DIV/0!</v>
      </c>
      <c r="S74" s="7" t="e">
        <f t="shared" si="23"/>
        <v>#DIV/0!</v>
      </c>
      <c r="T74" s="7" t="e">
        <f t="shared" si="16"/>
        <v>#DIV/0!</v>
      </c>
      <c r="U74" s="44">
        <f t="shared" si="18"/>
        <v>0</v>
      </c>
      <c r="V74" s="7" t="e">
        <f t="shared" si="12"/>
        <v>#DIV/0!</v>
      </c>
      <c r="W74" t="e">
        <f t="shared" si="8"/>
        <v>#DIV/0!</v>
      </c>
      <c r="X74" s="8" t="e">
        <f t="shared" ref="X74:X137" si="30">N74*A74</f>
        <v>#DIV/0!</v>
      </c>
    </row>
    <row r="75" spans="1:24" x14ac:dyDescent="0.25">
      <c r="A75" s="1">
        <v>66</v>
      </c>
      <c r="B75" s="12" t="e">
        <f t="shared" si="13"/>
        <v>#DIV/0!</v>
      </c>
      <c r="C75" s="7" t="e">
        <f t="shared" si="21"/>
        <v>#DIV/0!</v>
      </c>
      <c r="D75" s="9" t="e">
        <f t="shared" si="19"/>
        <v>#DIV/0!</v>
      </c>
      <c r="E75" s="7" t="e">
        <f t="shared" si="22"/>
        <v>#DIV/0!</v>
      </c>
      <c r="F75" t="e">
        <f t="shared" si="14"/>
        <v>#DIV/0!</v>
      </c>
      <c r="G75" t="e">
        <f t="shared" si="27"/>
        <v>#DIV/0!</v>
      </c>
      <c r="H75" t="e">
        <f t="shared" ref="H75:H138" si="31">B75/B74</f>
        <v>#DIV/0!</v>
      </c>
      <c r="I75" t="e">
        <f t="shared" si="28"/>
        <v>#DIV/0!</v>
      </c>
      <c r="J75" t="e">
        <f t="shared" ref="J75:J138" si="32">C75 + ($C$1-$F$1) *B74</f>
        <v>#DIV/0!</v>
      </c>
      <c r="K75" s="9" t="e">
        <f t="shared" ref="K75:K138" si="33">D75-T75</f>
        <v>#DIV/0!</v>
      </c>
      <c r="L75" s="7" t="e">
        <f t="shared" ref="L75:L138" si="34">(1-$F$3)*B75</f>
        <v>#DIV/0!</v>
      </c>
      <c r="M75" s="7" t="e">
        <f t="shared" si="15"/>
        <v>#DIV/0!</v>
      </c>
      <c r="N75" s="12" t="e">
        <f t="shared" si="17"/>
        <v>#DIV/0!</v>
      </c>
      <c r="O75" t="e">
        <f t="shared" si="29"/>
        <v>#DIV/0!</v>
      </c>
      <c r="P75" s="7" t="e">
        <f t="shared" si="10"/>
        <v>#DIV/0!</v>
      </c>
      <c r="Q75" s="7" t="e">
        <f t="shared" si="11"/>
        <v>#DIV/0!</v>
      </c>
      <c r="R75" s="7" t="e">
        <f t="shared" ref="R75:R138" si="35">Q75*$C$5/12</f>
        <v>#DIV/0!</v>
      </c>
      <c r="S75" s="7" t="e">
        <f t="shared" si="23"/>
        <v>#DIV/0!</v>
      </c>
      <c r="T75" s="7" t="e">
        <f t="shared" si="16"/>
        <v>#DIV/0!</v>
      </c>
      <c r="U75" s="44">
        <f t="shared" si="18"/>
        <v>0</v>
      </c>
      <c r="V75" s="7" t="e">
        <f t="shared" si="12"/>
        <v>#DIV/0!</v>
      </c>
      <c r="W75" t="e">
        <f t="shared" ref="W75:W138" si="36">O75/((1+$F$6/12)^(A75-1+$I$3))</f>
        <v>#DIV/0!</v>
      </c>
      <c r="X75" s="8" t="e">
        <f t="shared" si="30"/>
        <v>#DIV/0!</v>
      </c>
    </row>
    <row r="76" spans="1:24" x14ac:dyDescent="0.25">
      <c r="A76" s="1">
        <v>67</v>
      </c>
      <c r="B76" s="12" t="e">
        <f t="shared" ref="B76:B139" si="37">P75-C76</f>
        <v>#DIV/0!</v>
      </c>
      <c r="C76" s="7" t="e">
        <f t="shared" ref="C76:C139" si="38">E76-D76</f>
        <v>#DIV/0!</v>
      </c>
      <c r="D76" s="9" t="e">
        <f t="shared" ref="D76:D139" si="39">P75*$C$5/12</f>
        <v>#DIV/0!</v>
      </c>
      <c r="E76" s="7" t="e">
        <f t="shared" ref="E76:E139" si="40">$C$8*P75/(1-(1/(1+$C$8))^($C$7-A75))</f>
        <v>#DIV/0!</v>
      </c>
      <c r="F76" t="e">
        <f t="shared" si="14"/>
        <v>#DIV/0!</v>
      </c>
      <c r="G76" t="e">
        <f t="shared" si="27"/>
        <v>#DIV/0!</v>
      </c>
      <c r="H76" t="e">
        <f t="shared" si="31"/>
        <v>#DIV/0!</v>
      </c>
      <c r="I76" t="e">
        <f t="shared" si="28"/>
        <v>#DIV/0!</v>
      </c>
      <c r="J76" t="e">
        <f t="shared" si="32"/>
        <v>#DIV/0!</v>
      </c>
      <c r="K76" s="9" t="e">
        <f t="shared" si="33"/>
        <v>#DIV/0!</v>
      </c>
      <c r="L76" s="7" t="e">
        <f t="shared" si="34"/>
        <v>#DIV/0!</v>
      </c>
      <c r="M76" s="7" t="e">
        <f t="shared" ref="M76:M139" si="41">($C$5/12)*P75</f>
        <v>#DIV/0!</v>
      </c>
      <c r="N76" s="12" t="e">
        <f t="shared" ref="N76:N139" si="42">C76+(P75-C76)*$F$3</f>
        <v>#DIV/0!</v>
      </c>
      <c r="O76" t="e">
        <f t="shared" si="29"/>
        <v>#DIV/0!</v>
      </c>
      <c r="P76" s="7" t="e">
        <f t="shared" ref="P76:P139" si="43">P75-(N76+Q76)</f>
        <v>#DIV/0!</v>
      </c>
      <c r="Q76" s="7" t="e">
        <f t="shared" ref="Q76:Q139" si="44">P75*$P$2</f>
        <v>#DIV/0!</v>
      </c>
      <c r="R76" s="7" t="e">
        <f t="shared" si="35"/>
        <v>#DIV/0!</v>
      </c>
      <c r="S76" s="7" t="e">
        <f t="shared" ref="S76:S139" si="45">$S$8*L75/12</f>
        <v>#DIV/0!</v>
      </c>
      <c r="T76" s="7" t="e">
        <f t="shared" ref="T76:T139" si="46">S76+T$8*P75/12</f>
        <v>#DIV/0!</v>
      </c>
      <c r="U76" s="44">
        <f t="shared" ref="U76:U139" si="47">IF(AND(U$8="F",A76&lt;25),V75*R$2,IF(AND(U$8="F",A76&gt;=25),0,IF(AND(U$8="B",A76&lt;25),0,IF(AND(U$8="B",A76&gt;=25),V75*R$2))))</f>
        <v>0</v>
      </c>
      <c r="V76" s="7" t="e">
        <f t="shared" ref="V76:V139" si="48">V75-(U76+N76)</f>
        <v>#DIV/0!</v>
      </c>
      <c r="W76" t="e">
        <f t="shared" si="36"/>
        <v>#DIV/0!</v>
      </c>
      <c r="X76" s="8" t="e">
        <f t="shared" si="30"/>
        <v>#DIV/0!</v>
      </c>
    </row>
    <row r="77" spans="1:24" x14ac:dyDescent="0.25">
      <c r="A77" s="1">
        <v>68</v>
      </c>
      <c r="B77" s="12" t="e">
        <f t="shared" si="37"/>
        <v>#DIV/0!</v>
      </c>
      <c r="C77" s="7" t="e">
        <f t="shared" si="38"/>
        <v>#DIV/0!</v>
      </c>
      <c r="D77" s="9" t="e">
        <f t="shared" si="39"/>
        <v>#DIV/0!</v>
      </c>
      <c r="E77" s="7" t="e">
        <f t="shared" si="40"/>
        <v>#DIV/0!</v>
      </c>
      <c r="F77" t="e">
        <f t="shared" ref="F77:F140" si="49">B76*$C$1</f>
        <v>#DIV/0!</v>
      </c>
      <c r="G77" t="e">
        <f t="shared" si="27"/>
        <v>#DIV/0!</v>
      </c>
      <c r="H77" t="e">
        <f t="shared" si="31"/>
        <v>#DIV/0!</v>
      </c>
      <c r="I77" t="e">
        <f t="shared" si="28"/>
        <v>#DIV/0!</v>
      </c>
      <c r="J77" t="e">
        <f t="shared" si="32"/>
        <v>#DIV/0!</v>
      </c>
      <c r="K77" s="9" t="e">
        <f t="shared" si="33"/>
        <v>#DIV/0!</v>
      </c>
      <c r="L77" s="7" t="e">
        <f t="shared" si="34"/>
        <v>#DIV/0!</v>
      </c>
      <c r="M77" s="7" t="e">
        <f t="shared" si="41"/>
        <v>#DIV/0!</v>
      </c>
      <c r="N77" s="12" t="e">
        <f t="shared" si="42"/>
        <v>#DIV/0!</v>
      </c>
      <c r="O77" t="e">
        <f t="shared" si="29"/>
        <v>#DIV/0!</v>
      </c>
      <c r="P77" s="7" t="e">
        <f t="shared" si="43"/>
        <v>#DIV/0!</v>
      </c>
      <c r="Q77" s="7" t="e">
        <f t="shared" si="44"/>
        <v>#DIV/0!</v>
      </c>
      <c r="R77" s="7" t="e">
        <f t="shared" si="35"/>
        <v>#DIV/0!</v>
      </c>
      <c r="S77" s="7" t="e">
        <f t="shared" si="45"/>
        <v>#DIV/0!</v>
      </c>
      <c r="T77" s="7" t="e">
        <f t="shared" si="46"/>
        <v>#DIV/0!</v>
      </c>
      <c r="U77" s="44">
        <f t="shared" si="47"/>
        <v>0</v>
      </c>
      <c r="V77" s="7" t="e">
        <f t="shared" si="48"/>
        <v>#DIV/0!</v>
      </c>
      <c r="W77" t="e">
        <f t="shared" si="36"/>
        <v>#DIV/0!</v>
      </c>
      <c r="X77" s="8" t="e">
        <f t="shared" si="30"/>
        <v>#DIV/0!</v>
      </c>
    </row>
    <row r="78" spans="1:24" x14ac:dyDescent="0.25">
      <c r="A78" s="1">
        <v>69</v>
      </c>
      <c r="B78" s="12" t="e">
        <f t="shared" si="37"/>
        <v>#DIV/0!</v>
      </c>
      <c r="C78" s="7" t="e">
        <f t="shared" si="38"/>
        <v>#DIV/0!</v>
      </c>
      <c r="D78" s="9" t="e">
        <f t="shared" si="39"/>
        <v>#DIV/0!</v>
      </c>
      <c r="E78" s="7" t="e">
        <f t="shared" si="40"/>
        <v>#DIV/0!</v>
      </c>
      <c r="F78" t="e">
        <f t="shared" si="49"/>
        <v>#DIV/0!</v>
      </c>
      <c r="G78" t="e">
        <f t="shared" si="27"/>
        <v>#DIV/0!</v>
      </c>
      <c r="H78" t="e">
        <f t="shared" si="31"/>
        <v>#DIV/0!</v>
      </c>
      <c r="I78" t="e">
        <f t="shared" si="28"/>
        <v>#DIV/0!</v>
      </c>
      <c r="J78" t="e">
        <f t="shared" si="32"/>
        <v>#DIV/0!</v>
      </c>
      <c r="K78" s="9" t="e">
        <f t="shared" si="33"/>
        <v>#DIV/0!</v>
      </c>
      <c r="L78" s="7" t="e">
        <f t="shared" si="34"/>
        <v>#DIV/0!</v>
      </c>
      <c r="M78" s="7" t="e">
        <f t="shared" si="41"/>
        <v>#DIV/0!</v>
      </c>
      <c r="N78" s="12" t="e">
        <f t="shared" si="42"/>
        <v>#DIV/0!</v>
      </c>
      <c r="O78" t="e">
        <f t="shared" si="29"/>
        <v>#DIV/0!</v>
      </c>
      <c r="P78" s="7" t="e">
        <f t="shared" si="43"/>
        <v>#DIV/0!</v>
      </c>
      <c r="Q78" s="7" t="e">
        <f t="shared" si="44"/>
        <v>#DIV/0!</v>
      </c>
      <c r="R78" s="7" t="e">
        <f t="shared" si="35"/>
        <v>#DIV/0!</v>
      </c>
      <c r="S78" s="7" t="e">
        <f t="shared" si="45"/>
        <v>#DIV/0!</v>
      </c>
      <c r="T78" s="7" t="e">
        <f t="shared" si="46"/>
        <v>#DIV/0!</v>
      </c>
      <c r="U78" s="44">
        <f t="shared" si="47"/>
        <v>0</v>
      </c>
      <c r="V78" s="7" t="e">
        <f t="shared" si="48"/>
        <v>#DIV/0!</v>
      </c>
      <c r="W78" t="e">
        <f t="shared" si="36"/>
        <v>#DIV/0!</v>
      </c>
      <c r="X78" s="8" t="e">
        <f t="shared" si="30"/>
        <v>#DIV/0!</v>
      </c>
    </row>
    <row r="79" spans="1:24" x14ac:dyDescent="0.25">
      <c r="A79" s="1">
        <v>70</v>
      </c>
      <c r="B79" s="12" t="e">
        <f t="shared" si="37"/>
        <v>#DIV/0!</v>
      </c>
      <c r="C79" s="7" t="e">
        <f t="shared" si="38"/>
        <v>#DIV/0!</v>
      </c>
      <c r="D79" s="9" t="e">
        <f t="shared" si="39"/>
        <v>#DIV/0!</v>
      </c>
      <c r="E79" s="7" t="e">
        <f t="shared" si="40"/>
        <v>#DIV/0!</v>
      </c>
      <c r="F79" t="e">
        <f t="shared" si="49"/>
        <v>#DIV/0!</v>
      </c>
      <c r="G79" t="e">
        <f t="shared" si="27"/>
        <v>#DIV/0!</v>
      </c>
      <c r="H79" t="e">
        <f t="shared" si="31"/>
        <v>#DIV/0!</v>
      </c>
      <c r="I79" t="e">
        <f t="shared" si="28"/>
        <v>#DIV/0!</v>
      </c>
      <c r="J79" t="e">
        <f t="shared" si="32"/>
        <v>#DIV/0!</v>
      </c>
      <c r="K79" s="9" t="e">
        <f t="shared" si="33"/>
        <v>#DIV/0!</v>
      </c>
      <c r="L79" s="7" t="e">
        <f t="shared" si="34"/>
        <v>#DIV/0!</v>
      </c>
      <c r="M79" s="7" t="e">
        <f t="shared" si="41"/>
        <v>#DIV/0!</v>
      </c>
      <c r="N79" s="12" t="e">
        <f t="shared" si="42"/>
        <v>#DIV/0!</v>
      </c>
      <c r="O79" t="e">
        <f t="shared" si="29"/>
        <v>#DIV/0!</v>
      </c>
      <c r="P79" s="7" t="e">
        <f t="shared" si="43"/>
        <v>#DIV/0!</v>
      </c>
      <c r="Q79" s="7" t="e">
        <f t="shared" si="44"/>
        <v>#DIV/0!</v>
      </c>
      <c r="R79" s="7" t="e">
        <f t="shared" si="35"/>
        <v>#DIV/0!</v>
      </c>
      <c r="S79" s="7" t="e">
        <f t="shared" si="45"/>
        <v>#DIV/0!</v>
      </c>
      <c r="T79" s="7" t="e">
        <f t="shared" si="46"/>
        <v>#DIV/0!</v>
      </c>
      <c r="U79" s="44">
        <f t="shared" si="47"/>
        <v>0</v>
      </c>
      <c r="V79" s="7" t="e">
        <f t="shared" si="48"/>
        <v>#DIV/0!</v>
      </c>
      <c r="W79" t="e">
        <f t="shared" si="36"/>
        <v>#DIV/0!</v>
      </c>
      <c r="X79" s="8" t="e">
        <f t="shared" si="30"/>
        <v>#DIV/0!</v>
      </c>
    </row>
    <row r="80" spans="1:24" x14ac:dyDescent="0.25">
      <c r="A80" s="1">
        <v>71</v>
      </c>
      <c r="B80" s="12" t="e">
        <f t="shared" si="37"/>
        <v>#DIV/0!</v>
      </c>
      <c r="C80" s="7" t="e">
        <f t="shared" si="38"/>
        <v>#DIV/0!</v>
      </c>
      <c r="D80" s="9" t="e">
        <f t="shared" si="39"/>
        <v>#DIV/0!</v>
      </c>
      <c r="E80" s="7" t="e">
        <f t="shared" si="40"/>
        <v>#DIV/0!</v>
      </c>
      <c r="F80" t="e">
        <f t="shared" si="49"/>
        <v>#DIV/0!</v>
      </c>
      <c r="G80" t="e">
        <f t="shared" si="27"/>
        <v>#DIV/0!</v>
      </c>
      <c r="H80" t="e">
        <f t="shared" si="31"/>
        <v>#DIV/0!</v>
      </c>
      <c r="I80" t="e">
        <f t="shared" si="28"/>
        <v>#DIV/0!</v>
      </c>
      <c r="J80" t="e">
        <f t="shared" si="32"/>
        <v>#DIV/0!</v>
      </c>
      <c r="K80" s="9" t="e">
        <f t="shared" si="33"/>
        <v>#DIV/0!</v>
      </c>
      <c r="L80" s="7" t="e">
        <f t="shared" si="34"/>
        <v>#DIV/0!</v>
      </c>
      <c r="M80" s="7" t="e">
        <f t="shared" si="41"/>
        <v>#DIV/0!</v>
      </c>
      <c r="N80" s="12" t="e">
        <f t="shared" si="42"/>
        <v>#DIV/0!</v>
      </c>
      <c r="O80" t="e">
        <f t="shared" si="29"/>
        <v>#DIV/0!</v>
      </c>
      <c r="P80" s="7" t="e">
        <f t="shared" si="43"/>
        <v>#DIV/0!</v>
      </c>
      <c r="Q80" s="7" t="e">
        <f t="shared" si="44"/>
        <v>#DIV/0!</v>
      </c>
      <c r="R80" s="7" t="e">
        <f t="shared" si="35"/>
        <v>#DIV/0!</v>
      </c>
      <c r="S80" s="7" t="e">
        <f t="shared" si="45"/>
        <v>#DIV/0!</v>
      </c>
      <c r="T80" s="7" t="e">
        <f t="shared" si="46"/>
        <v>#DIV/0!</v>
      </c>
      <c r="U80" s="44">
        <f t="shared" si="47"/>
        <v>0</v>
      </c>
      <c r="V80" s="7" t="e">
        <f t="shared" si="48"/>
        <v>#DIV/0!</v>
      </c>
      <c r="W80" t="e">
        <f t="shared" si="36"/>
        <v>#DIV/0!</v>
      </c>
      <c r="X80" s="8" t="e">
        <f t="shared" si="30"/>
        <v>#DIV/0!</v>
      </c>
    </row>
    <row r="81" spans="1:24" x14ac:dyDescent="0.25">
      <c r="A81" s="1">
        <v>72</v>
      </c>
      <c r="B81" s="12" t="e">
        <f t="shared" si="37"/>
        <v>#DIV/0!</v>
      </c>
      <c r="C81" s="7" t="e">
        <f t="shared" si="38"/>
        <v>#DIV/0!</v>
      </c>
      <c r="D81" s="9" t="e">
        <f t="shared" si="39"/>
        <v>#DIV/0!</v>
      </c>
      <c r="E81" s="7" t="e">
        <f t="shared" si="40"/>
        <v>#DIV/0!</v>
      </c>
      <c r="F81" t="e">
        <f t="shared" si="49"/>
        <v>#DIV/0!</v>
      </c>
      <c r="G81" t="e">
        <f t="shared" si="27"/>
        <v>#DIV/0!</v>
      </c>
      <c r="H81" t="e">
        <f t="shared" si="31"/>
        <v>#DIV/0!</v>
      </c>
      <c r="I81" t="e">
        <f t="shared" si="28"/>
        <v>#DIV/0!</v>
      </c>
      <c r="J81" t="e">
        <f t="shared" si="32"/>
        <v>#DIV/0!</v>
      </c>
      <c r="K81" s="9" t="e">
        <f t="shared" si="33"/>
        <v>#DIV/0!</v>
      </c>
      <c r="L81" s="7" t="e">
        <f t="shared" si="34"/>
        <v>#DIV/0!</v>
      </c>
      <c r="M81" s="7" t="e">
        <f t="shared" si="41"/>
        <v>#DIV/0!</v>
      </c>
      <c r="N81" s="12" t="e">
        <f t="shared" si="42"/>
        <v>#DIV/0!</v>
      </c>
      <c r="O81" t="e">
        <f t="shared" si="29"/>
        <v>#DIV/0!</v>
      </c>
      <c r="P81" s="7" t="e">
        <f t="shared" si="43"/>
        <v>#DIV/0!</v>
      </c>
      <c r="Q81" s="7" t="e">
        <f t="shared" si="44"/>
        <v>#DIV/0!</v>
      </c>
      <c r="R81" s="7" t="e">
        <f t="shared" si="35"/>
        <v>#DIV/0!</v>
      </c>
      <c r="S81" s="7" t="e">
        <f t="shared" si="45"/>
        <v>#DIV/0!</v>
      </c>
      <c r="T81" s="7" t="e">
        <f t="shared" si="46"/>
        <v>#DIV/0!</v>
      </c>
      <c r="U81" s="44">
        <f t="shared" si="47"/>
        <v>0</v>
      </c>
      <c r="V81" s="7" t="e">
        <f t="shared" si="48"/>
        <v>#DIV/0!</v>
      </c>
      <c r="W81" t="e">
        <f t="shared" si="36"/>
        <v>#DIV/0!</v>
      </c>
      <c r="X81" s="8" t="e">
        <f t="shared" si="30"/>
        <v>#DIV/0!</v>
      </c>
    </row>
    <row r="82" spans="1:24" x14ac:dyDescent="0.25">
      <c r="A82" s="1">
        <v>73</v>
      </c>
      <c r="B82" s="12" t="e">
        <f t="shared" si="37"/>
        <v>#DIV/0!</v>
      </c>
      <c r="C82" s="7" t="e">
        <f t="shared" si="38"/>
        <v>#DIV/0!</v>
      </c>
      <c r="D82" s="9" t="e">
        <f t="shared" si="39"/>
        <v>#DIV/0!</v>
      </c>
      <c r="E82" s="7" t="e">
        <f t="shared" si="40"/>
        <v>#DIV/0!</v>
      </c>
      <c r="F82" t="e">
        <f t="shared" si="49"/>
        <v>#DIV/0!</v>
      </c>
      <c r="G82" t="e">
        <f t="shared" si="27"/>
        <v>#DIV/0!</v>
      </c>
      <c r="H82" t="e">
        <f t="shared" si="31"/>
        <v>#DIV/0!</v>
      </c>
      <c r="I82" t="e">
        <f t="shared" si="28"/>
        <v>#DIV/0!</v>
      </c>
      <c r="J82" t="e">
        <f t="shared" si="32"/>
        <v>#DIV/0!</v>
      </c>
      <c r="K82" s="9" t="e">
        <f t="shared" si="33"/>
        <v>#DIV/0!</v>
      </c>
      <c r="L82" s="7" t="e">
        <f t="shared" si="34"/>
        <v>#DIV/0!</v>
      </c>
      <c r="M82" s="7" t="e">
        <f t="shared" si="41"/>
        <v>#DIV/0!</v>
      </c>
      <c r="N82" s="12" t="e">
        <f t="shared" si="42"/>
        <v>#DIV/0!</v>
      </c>
      <c r="O82" t="e">
        <f t="shared" si="29"/>
        <v>#DIV/0!</v>
      </c>
      <c r="P82" s="7" t="e">
        <f t="shared" si="43"/>
        <v>#DIV/0!</v>
      </c>
      <c r="Q82" s="7" t="e">
        <f t="shared" si="44"/>
        <v>#DIV/0!</v>
      </c>
      <c r="R82" s="7" t="e">
        <f t="shared" si="35"/>
        <v>#DIV/0!</v>
      </c>
      <c r="S82" s="7" t="e">
        <f t="shared" si="45"/>
        <v>#DIV/0!</v>
      </c>
      <c r="T82" s="7" t="e">
        <f t="shared" si="46"/>
        <v>#DIV/0!</v>
      </c>
      <c r="U82" s="44">
        <f t="shared" si="47"/>
        <v>0</v>
      </c>
      <c r="V82" s="7" t="e">
        <f t="shared" si="48"/>
        <v>#DIV/0!</v>
      </c>
      <c r="W82" t="e">
        <f t="shared" si="36"/>
        <v>#DIV/0!</v>
      </c>
      <c r="X82" s="8" t="e">
        <f t="shared" si="30"/>
        <v>#DIV/0!</v>
      </c>
    </row>
    <row r="83" spans="1:24" x14ac:dyDescent="0.25">
      <c r="A83" s="1">
        <v>74</v>
      </c>
      <c r="B83" s="12" t="e">
        <f t="shared" si="37"/>
        <v>#DIV/0!</v>
      </c>
      <c r="C83" s="7" t="e">
        <f t="shared" si="38"/>
        <v>#DIV/0!</v>
      </c>
      <c r="D83" s="9" t="e">
        <f t="shared" si="39"/>
        <v>#DIV/0!</v>
      </c>
      <c r="E83" s="7" t="e">
        <f t="shared" si="40"/>
        <v>#DIV/0!</v>
      </c>
      <c r="F83" t="e">
        <f t="shared" si="49"/>
        <v>#DIV/0!</v>
      </c>
      <c r="G83" t="e">
        <f t="shared" si="27"/>
        <v>#DIV/0!</v>
      </c>
      <c r="H83" t="e">
        <f t="shared" si="31"/>
        <v>#DIV/0!</v>
      </c>
      <c r="I83" t="e">
        <f t="shared" si="28"/>
        <v>#DIV/0!</v>
      </c>
      <c r="J83" t="e">
        <f t="shared" si="32"/>
        <v>#DIV/0!</v>
      </c>
      <c r="K83" s="9" t="e">
        <f t="shared" si="33"/>
        <v>#DIV/0!</v>
      </c>
      <c r="L83" s="7" t="e">
        <f t="shared" si="34"/>
        <v>#DIV/0!</v>
      </c>
      <c r="M83" s="7" t="e">
        <f t="shared" si="41"/>
        <v>#DIV/0!</v>
      </c>
      <c r="N83" s="12" t="e">
        <f t="shared" si="42"/>
        <v>#DIV/0!</v>
      </c>
      <c r="O83" t="e">
        <f t="shared" si="29"/>
        <v>#DIV/0!</v>
      </c>
      <c r="P83" s="7" t="e">
        <f t="shared" si="43"/>
        <v>#DIV/0!</v>
      </c>
      <c r="Q83" s="7" t="e">
        <f t="shared" si="44"/>
        <v>#DIV/0!</v>
      </c>
      <c r="R83" s="7" t="e">
        <f t="shared" si="35"/>
        <v>#DIV/0!</v>
      </c>
      <c r="S83" s="7" t="e">
        <f t="shared" si="45"/>
        <v>#DIV/0!</v>
      </c>
      <c r="T83" s="7" t="e">
        <f t="shared" si="46"/>
        <v>#DIV/0!</v>
      </c>
      <c r="U83" s="44">
        <f t="shared" si="47"/>
        <v>0</v>
      </c>
      <c r="V83" s="7" t="e">
        <f t="shared" si="48"/>
        <v>#DIV/0!</v>
      </c>
      <c r="W83" t="e">
        <f t="shared" si="36"/>
        <v>#DIV/0!</v>
      </c>
      <c r="X83" s="8" t="e">
        <f t="shared" si="30"/>
        <v>#DIV/0!</v>
      </c>
    </row>
    <row r="84" spans="1:24" x14ac:dyDescent="0.25">
      <c r="A84" s="1">
        <v>75</v>
      </c>
      <c r="B84" s="12" t="e">
        <f t="shared" si="37"/>
        <v>#DIV/0!</v>
      </c>
      <c r="C84" s="7" t="e">
        <f t="shared" si="38"/>
        <v>#DIV/0!</v>
      </c>
      <c r="D84" s="9" t="e">
        <f t="shared" si="39"/>
        <v>#DIV/0!</v>
      </c>
      <c r="E84" s="7" t="e">
        <f t="shared" si="40"/>
        <v>#DIV/0!</v>
      </c>
      <c r="F84" t="e">
        <f t="shared" si="49"/>
        <v>#DIV/0!</v>
      </c>
      <c r="G84" t="e">
        <f t="shared" si="27"/>
        <v>#DIV/0!</v>
      </c>
      <c r="H84" t="e">
        <f t="shared" si="31"/>
        <v>#DIV/0!</v>
      </c>
      <c r="I84" t="e">
        <f t="shared" si="28"/>
        <v>#DIV/0!</v>
      </c>
      <c r="J84" t="e">
        <f t="shared" si="32"/>
        <v>#DIV/0!</v>
      </c>
      <c r="K84" s="9" t="e">
        <f t="shared" si="33"/>
        <v>#DIV/0!</v>
      </c>
      <c r="L84" s="7" t="e">
        <f t="shared" si="34"/>
        <v>#DIV/0!</v>
      </c>
      <c r="M84" s="7" t="e">
        <f t="shared" si="41"/>
        <v>#DIV/0!</v>
      </c>
      <c r="N84" s="12" t="e">
        <f t="shared" si="42"/>
        <v>#DIV/0!</v>
      </c>
      <c r="O84" t="e">
        <f t="shared" si="29"/>
        <v>#DIV/0!</v>
      </c>
      <c r="P84" s="7" t="e">
        <f t="shared" si="43"/>
        <v>#DIV/0!</v>
      </c>
      <c r="Q84" s="7" t="e">
        <f t="shared" si="44"/>
        <v>#DIV/0!</v>
      </c>
      <c r="R84" s="7" t="e">
        <f t="shared" si="35"/>
        <v>#DIV/0!</v>
      </c>
      <c r="S84" s="7" t="e">
        <f t="shared" si="45"/>
        <v>#DIV/0!</v>
      </c>
      <c r="T84" s="7" t="e">
        <f t="shared" si="46"/>
        <v>#DIV/0!</v>
      </c>
      <c r="U84" s="44">
        <f t="shared" si="47"/>
        <v>0</v>
      </c>
      <c r="V84" s="7" t="e">
        <f t="shared" si="48"/>
        <v>#DIV/0!</v>
      </c>
      <c r="W84" t="e">
        <f t="shared" si="36"/>
        <v>#DIV/0!</v>
      </c>
      <c r="X84" s="8" t="e">
        <f t="shared" si="30"/>
        <v>#DIV/0!</v>
      </c>
    </row>
    <row r="85" spans="1:24" x14ac:dyDescent="0.25">
      <c r="A85" s="1">
        <v>76</v>
      </c>
      <c r="B85" s="12" t="e">
        <f t="shared" si="37"/>
        <v>#DIV/0!</v>
      </c>
      <c r="C85" s="7" t="e">
        <f t="shared" si="38"/>
        <v>#DIV/0!</v>
      </c>
      <c r="D85" s="9" t="e">
        <f t="shared" si="39"/>
        <v>#DIV/0!</v>
      </c>
      <c r="E85" s="7" t="e">
        <f t="shared" si="40"/>
        <v>#DIV/0!</v>
      </c>
      <c r="F85" t="e">
        <f t="shared" si="49"/>
        <v>#DIV/0!</v>
      </c>
      <c r="G85" t="e">
        <f t="shared" si="27"/>
        <v>#DIV/0!</v>
      </c>
      <c r="H85" t="e">
        <f t="shared" si="31"/>
        <v>#DIV/0!</v>
      </c>
      <c r="I85" t="e">
        <f t="shared" si="28"/>
        <v>#DIV/0!</v>
      </c>
      <c r="J85" t="e">
        <f t="shared" si="32"/>
        <v>#DIV/0!</v>
      </c>
      <c r="K85" s="9" t="e">
        <f t="shared" si="33"/>
        <v>#DIV/0!</v>
      </c>
      <c r="L85" s="7" t="e">
        <f t="shared" si="34"/>
        <v>#DIV/0!</v>
      </c>
      <c r="M85" s="7" t="e">
        <f t="shared" si="41"/>
        <v>#DIV/0!</v>
      </c>
      <c r="N85" s="12" t="e">
        <f t="shared" si="42"/>
        <v>#DIV/0!</v>
      </c>
      <c r="O85" t="e">
        <f t="shared" si="29"/>
        <v>#DIV/0!</v>
      </c>
      <c r="P85" s="7" t="e">
        <f t="shared" si="43"/>
        <v>#DIV/0!</v>
      </c>
      <c r="Q85" s="7" t="e">
        <f t="shared" si="44"/>
        <v>#DIV/0!</v>
      </c>
      <c r="R85" s="7" t="e">
        <f t="shared" si="35"/>
        <v>#DIV/0!</v>
      </c>
      <c r="S85" s="7" t="e">
        <f t="shared" si="45"/>
        <v>#DIV/0!</v>
      </c>
      <c r="T85" s="7" t="e">
        <f t="shared" si="46"/>
        <v>#DIV/0!</v>
      </c>
      <c r="U85" s="44">
        <f t="shared" si="47"/>
        <v>0</v>
      </c>
      <c r="V85" s="7" t="e">
        <f t="shared" si="48"/>
        <v>#DIV/0!</v>
      </c>
      <c r="W85" t="e">
        <f t="shared" si="36"/>
        <v>#DIV/0!</v>
      </c>
      <c r="X85" s="8" t="e">
        <f t="shared" si="30"/>
        <v>#DIV/0!</v>
      </c>
    </row>
    <row r="86" spans="1:24" x14ac:dyDescent="0.25">
      <c r="A86" s="1">
        <v>77</v>
      </c>
      <c r="B86" s="12" t="e">
        <f t="shared" si="37"/>
        <v>#DIV/0!</v>
      </c>
      <c r="C86" s="7" t="e">
        <f t="shared" si="38"/>
        <v>#DIV/0!</v>
      </c>
      <c r="D86" s="9" t="e">
        <f t="shared" si="39"/>
        <v>#DIV/0!</v>
      </c>
      <c r="E86" s="7" t="e">
        <f t="shared" si="40"/>
        <v>#DIV/0!</v>
      </c>
      <c r="F86" t="e">
        <f t="shared" si="49"/>
        <v>#DIV/0!</v>
      </c>
      <c r="G86" t="e">
        <f t="shared" si="27"/>
        <v>#DIV/0!</v>
      </c>
      <c r="H86" t="e">
        <f t="shared" si="31"/>
        <v>#DIV/0!</v>
      </c>
      <c r="I86" t="e">
        <f t="shared" si="28"/>
        <v>#DIV/0!</v>
      </c>
      <c r="J86" t="e">
        <f t="shared" si="32"/>
        <v>#DIV/0!</v>
      </c>
      <c r="K86" s="9" t="e">
        <f t="shared" si="33"/>
        <v>#DIV/0!</v>
      </c>
      <c r="L86" s="7" t="e">
        <f t="shared" si="34"/>
        <v>#DIV/0!</v>
      </c>
      <c r="M86" s="7" t="e">
        <f t="shared" si="41"/>
        <v>#DIV/0!</v>
      </c>
      <c r="N86" s="12" t="e">
        <f t="shared" si="42"/>
        <v>#DIV/0!</v>
      </c>
      <c r="O86" t="e">
        <f t="shared" si="29"/>
        <v>#DIV/0!</v>
      </c>
      <c r="P86" s="7" t="e">
        <f t="shared" si="43"/>
        <v>#DIV/0!</v>
      </c>
      <c r="Q86" s="7" t="e">
        <f t="shared" si="44"/>
        <v>#DIV/0!</v>
      </c>
      <c r="R86" s="7" t="e">
        <f t="shared" si="35"/>
        <v>#DIV/0!</v>
      </c>
      <c r="S86" s="7" t="e">
        <f t="shared" si="45"/>
        <v>#DIV/0!</v>
      </c>
      <c r="T86" s="7" t="e">
        <f t="shared" si="46"/>
        <v>#DIV/0!</v>
      </c>
      <c r="U86" s="44">
        <f t="shared" si="47"/>
        <v>0</v>
      </c>
      <c r="V86" s="7" t="e">
        <f t="shared" si="48"/>
        <v>#DIV/0!</v>
      </c>
      <c r="W86" t="e">
        <f t="shared" si="36"/>
        <v>#DIV/0!</v>
      </c>
      <c r="X86" s="8" t="e">
        <f t="shared" si="30"/>
        <v>#DIV/0!</v>
      </c>
    </row>
    <row r="87" spans="1:24" x14ac:dyDescent="0.25">
      <c r="A87" s="1">
        <v>78</v>
      </c>
      <c r="B87" s="12" t="e">
        <f t="shared" si="37"/>
        <v>#DIV/0!</v>
      </c>
      <c r="C87" s="7" t="e">
        <f t="shared" si="38"/>
        <v>#DIV/0!</v>
      </c>
      <c r="D87" s="9" t="e">
        <f t="shared" si="39"/>
        <v>#DIV/0!</v>
      </c>
      <c r="E87" s="7" t="e">
        <f t="shared" si="40"/>
        <v>#DIV/0!</v>
      </c>
      <c r="F87" t="e">
        <f t="shared" si="49"/>
        <v>#DIV/0!</v>
      </c>
      <c r="G87" t="e">
        <f t="shared" si="27"/>
        <v>#DIV/0!</v>
      </c>
      <c r="H87" t="e">
        <f t="shared" si="31"/>
        <v>#DIV/0!</v>
      </c>
      <c r="I87" t="e">
        <f t="shared" si="28"/>
        <v>#DIV/0!</v>
      </c>
      <c r="J87" t="e">
        <f t="shared" si="32"/>
        <v>#DIV/0!</v>
      </c>
      <c r="K87" s="9" t="e">
        <f t="shared" si="33"/>
        <v>#DIV/0!</v>
      </c>
      <c r="L87" s="7" t="e">
        <f t="shared" si="34"/>
        <v>#DIV/0!</v>
      </c>
      <c r="M87" s="7" t="e">
        <f t="shared" si="41"/>
        <v>#DIV/0!</v>
      </c>
      <c r="N87" s="12" t="e">
        <f t="shared" si="42"/>
        <v>#DIV/0!</v>
      </c>
      <c r="O87" t="e">
        <f t="shared" si="29"/>
        <v>#DIV/0!</v>
      </c>
      <c r="P87" s="7" t="e">
        <f t="shared" si="43"/>
        <v>#DIV/0!</v>
      </c>
      <c r="Q87" s="7" t="e">
        <f t="shared" si="44"/>
        <v>#DIV/0!</v>
      </c>
      <c r="R87" s="7" t="e">
        <f t="shared" si="35"/>
        <v>#DIV/0!</v>
      </c>
      <c r="S87" s="7" t="e">
        <f t="shared" si="45"/>
        <v>#DIV/0!</v>
      </c>
      <c r="T87" s="7" t="e">
        <f t="shared" si="46"/>
        <v>#DIV/0!</v>
      </c>
      <c r="U87" s="44">
        <f t="shared" si="47"/>
        <v>0</v>
      </c>
      <c r="V87" s="7" t="e">
        <f t="shared" si="48"/>
        <v>#DIV/0!</v>
      </c>
      <c r="W87" t="e">
        <f t="shared" si="36"/>
        <v>#DIV/0!</v>
      </c>
      <c r="X87" s="8" t="e">
        <f t="shared" si="30"/>
        <v>#DIV/0!</v>
      </c>
    </row>
    <row r="88" spans="1:24" x14ac:dyDescent="0.25">
      <c r="A88" s="1">
        <v>79</v>
      </c>
      <c r="B88" s="12" t="e">
        <f t="shared" si="37"/>
        <v>#DIV/0!</v>
      </c>
      <c r="C88" s="7" t="e">
        <f t="shared" si="38"/>
        <v>#DIV/0!</v>
      </c>
      <c r="D88" s="9" t="e">
        <f t="shared" si="39"/>
        <v>#DIV/0!</v>
      </c>
      <c r="E88" s="7" t="e">
        <f t="shared" si="40"/>
        <v>#DIV/0!</v>
      </c>
      <c r="F88" t="e">
        <f t="shared" si="49"/>
        <v>#DIV/0!</v>
      </c>
      <c r="G88" t="e">
        <f t="shared" si="27"/>
        <v>#DIV/0!</v>
      </c>
      <c r="H88" t="e">
        <f t="shared" si="31"/>
        <v>#DIV/0!</v>
      </c>
      <c r="I88" t="e">
        <f t="shared" si="28"/>
        <v>#DIV/0!</v>
      </c>
      <c r="J88" t="e">
        <f t="shared" si="32"/>
        <v>#DIV/0!</v>
      </c>
      <c r="K88" s="9" t="e">
        <f t="shared" si="33"/>
        <v>#DIV/0!</v>
      </c>
      <c r="L88" s="7" t="e">
        <f t="shared" si="34"/>
        <v>#DIV/0!</v>
      </c>
      <c r="M88" s="7" t="e">
        <f t="shared" si="41"/>
        <v>#DIV/0!</v>
      </c>
      <c r="N88" s="12" t="e">
        <f t="shared" si="42"/>
        <v>#DIV/0!</v>
      </c>
      <c r="O88" t="e">
        <f t="shared" si="29"/>
        <v>#DIV/0!</v>
      </c>
      <c r="P88" s="7" t="e">
        <f t="shared" si="43"/>
        <v>#DIV/0!</v>
      </c>
      <c r="Q88" s="7" t="e">
        <f t="shared" si="44"/>
        <v>#DIV/0!</v>
      </c>
      <c r="R88" s="7" t="e">
        <f t="shared" si="35"/>
        <v>#DIV/0!</v>
      </c>
      <c r="S88" s="7" t="e">
        <f t="shared" si="45"/>
        <v>#DIV/0!</v>
      </c>
      <c r="T88" s="7" t="e">
        <f t="shared" si="46"/>
        <v>#DIV/0!</v>
      </c>
      <c r="U88" s="44">
        <f t="shared" si="47"/>
        <v>0</v>
      </c>
      <c r="V88" s="7" t="e">
        <f t="shared" si="48"/>
        <v>#DIV/0!</v>
      </c>
      <c r="W88" t="e">
        <f t="shared" si="36"/>
        <v>#DIV/0!</v>
      </c>
      <c r="X88" s="8" t="e">
        <f t="shared" si="30"/>
        <v>#DIV/0!</v>
      </c>
    </row>
    <row r="89" spans="1:24" x14ac:dyDescent="0.25">
      <c r="A89" s="1">
        <v>80</v>
      </c>
      <c r="B89" s="12" t="e">
        <f t="shared" si="37"/>
        <v>#DIV/0!</v>
      </c>
      <c r="C89" s="7" t="e">
        <f t="shared" si="38"/>
        <v>#DIV/0!</v>
      </c>
      <c r="D89" s="9" t="e">
        <f t="shared" si="39"/>
        <v>#DIV/0!</v>
      </c>
      <c r="E89" s="7" t="e">
        <f t="shared" si="40"/>
        <v>#DIV/0!</v>
      </c>
      <c r="F89" t="e">
        <f t="shared" si="49"/>
        <v>#DIV/0!</v>
      </c>
      <c r="G89" t="e">
        <f t="shared" si="27"/>
        <v>#DIV/0!</v>
      </c>
      <c r="H89" t="e">
        <f t="shared" si="31"/>
        <v>#DIV/0!</v>
      </c>
      <c r="I89" t="e">
        <f t="shared" si="28"/>
        <v>#DIV/0!</v>
      </c>
      <c r="J89" t="e">
        <f t="shared" si="32"/>
        <v>#DIV/0!</v>
      </c>
      <c r="K89" s="9" t="e">
        <f t="shared" si="33"/>
        <v>#DIV/0!</v>
      </c>
      <c r="L89" s="7" t="e">
        <f t="shared" si="34"/>
        <v>#DIV/0!</v>
      </c>
      <c r="M89" s="7" t="e">
        <f t="shared" si="41"/>
        <v>#DIV/0!</v>
      </c>
      <c r="N89" s="12" t="e">
        <f t="shared" si="42"/>
        <v>#DIV/0!</v>
      </c>
      <c r="O89" t="e">
        <f t="shared" si="29"/>
        <v>#DIV/0!</v>
      </c>
      <c r="P89" s="7" t="e">
        <f t="shared" si="43"/>
        <v>#DIV/0!</v>
      </c>
      <c r="Q89" s="7" t="e">
        <f t="shared" si="44"/>
        <v>#DIV/0!</v>
      </c>
      <c r="R89" s="7" t="e">
        <f t="shared" si="35"/>
        <v>#DIV/0!</v>
      </c>
      <c r="S89" s="7" t="e">
        <f t="shared" si="45"/>
        <v>#DIV/0!</v>
      </c>
      <c r="T89" s="7" t="e">
        <f t="shared" si="46"/>
        <v>#DIV/0!</v>
      </c>
      <c r="U89" s="44">
        <f t="shared" si="47"/>
        <v>0</v>
      </c>
      <c r="V89" s="7" t="e">
        <f t="shared" si="48"/>
        <v>#DIV/0!</v>
      </c>
      <c r="W89" t="e">
        <f t="shared" si="36"/>
        <v>#DIV/0!</v>
      </c>
      <c r="X89" s="8" t="e">
        <f t="shared" si="30"/>
        <v>#DIV/0!</v>
      </c>
    </row>
    <row r="90" spans="1:24" x14ac:dyDescent="0.25">
      <c r="A90" s="1">
        <v>81</v>
      </c>
      <c r="B90" s="12" t="e">
        <f t="shared" si="37"/>
        <v>#DIV/0!</v>
      </c>
      <c r="C90" s="7" t="e">
        <f t="shared" si="38"/>
        <v>#DIV/0!</v>
      </c>
      <c r="D90" s="9" t="e">
        <f t="shared" si="39"/>
        <v>#DIV/0!</v>
      </c>
      <c r="E90" s="7" t="e">
        <f t="shared" si="40"/>
        <v>#DIV/0!</v>
      </c>
      <c r="F90" t="e">
        <f t="shared" si="49"/>
        <v>#DIV/0!</v>
      </c>
      <c r="G90" t="e">
        <f t="shared" si="27"/>
        <v>#DIV/0!</v>
      </c>
      <c r="H90" t="e">
        <f t="shared" si="31"/>
        <v>#DIV/0!</v>
      </c>
      <c r="I90" t="e">
        <f t="shared" si="28"/>
        <v>#DIV/0!</v>
      </c>
      <c r="J90" t="e">
        <f t="shared" si="32"/>
        <v>#DIV/0!</v>
      </c>
      <c r="K90" s="9" t="e">
        <f t="shared" si="33"/>
        <v>#DIV/0!</v>
      </c>
      <c r="L90" s="7" t="e">
        <f t="shared" si="34"/>
        <v>#DIV/0!</v>
      </c>
      <c r="M90" s="7" t="e">
        <f t="shared" si="41"/>
        <v>#DIV/0!</v>
      </c>
      <c r="N90" s="12" t="e">
        <f t="shared" si="42"/>
        <v>#DIV/0!</v>
      </c>
      <c r="O90" t="e">
        <f t="shared" si="29"/>
        <v>#DIV/0!</v>
      </c>
      <c r="P90" s="7" t="e">
        <f t="shared" si="43"/>
        <v>#DIV/0!</v>
      </c>
      <c r="Q90" s="7" t="e">
        <f t="shared" si="44"/>
        <v>#DIV/0!</v>
      </c>
      <c r="R90" s="7" t="e">
        <f t="shared" si="35"/>
        <v>#DIV/0!</v>
      </c>
      <c r="S90" s="7" t="e">
        <f t="shared" si="45"/>
        <v>#DIV/0!</v>
      </c>
      <c r="T90" s="7" t="e">
        <f t="shared" si="46"/>
        <v>#DIV/0!</v>
      </c>
      <c r="U90" s="44">
        <f t="shared" si="47"/>
        <v>0</v>
      </c>
      <c r="V90" s="7" t="e">
        <f t="shared" si="48"/>
        <v>#DIV/0!</v>
      </c>
      <c r="W90" t="e">
        <f t="shared" si="36"/>
        <v>#DIV/0!</v>
      </c>
      <c r="X90" s="8" t="e">
        <f t="shared" si="30"/>
        <v>#DIV/0!</v>
      </c>
    </row>
    <row r="91" spans="1:24" x14ac:dyDescent="0.25">
      <c r="A91" s="1">
        <v>82</v>
      </c>
      <c r="B91" s="12" t="e">
        <f t="shared" si="37"/>
        <v>#DIV/0!</v>
      </c>
      <c r="C91" s="7" t="e">
        <f t="shared" si="38"/>
        <v>#DIV/0!</v>
      </c>
      <c r="D91" s="9" t="e">
        <f t="shared" si="39"/>
        <v>#DIV/0!</v>
      </c>
      <c r="E91" s="7" t="e">
        <f t="shared" si="40"/>
        <v>#DIV/0!</v>
      </c>
      <c r="F91" t="e">
        <f t="shared" si="49"/>
        <v>#DIV/0!</v>
      </c>
      <c r="G91" t="e">
        <f t="shared" si="27"/>
        <v>#DIV/0!</v>
      </c>
      <c r="H91" t="e">
        <f t="shared" si="31"/>
        <v>#DIV/0!</v>
      </c>
      <c r="I91" t="e">
        <f t="shared" si="28"/>
        <v>#DIV/0!</v>
      </c>
      <c r="J91" t="e">
        <f t="shared" si="32"/>
        <v>#DIV/0!</v>
      </c>
      <c r="K91" s="9" t="e">
        <f t="shared" si="33"/>
        <v>#DIV/0!</v>
      </c>
      <c r="L91" s="7" t="e">
        <f t="shared" si="34"/>
        <v>#DIV/0!</v>
      </c>
      <c r="M91" s="7" t="e">
        <f t="shared" si="41"/>
        <v>#DIV/0!</v>
      </c>
      <c r="N91" s="12" t="e">
        <f t="shared" si="42"/>
        <v>#DIV/0!</v>
      </c>
      <c r="O91" t="e">
        <f t="shared" si="29"/>
        <v>#DIV/0!</v>
      </c>
      <c r="P91" s="7" t="e">
        <f t="shared" si="43"/>
        <v>#DIV/0!</v>
      </c>
      <c r="Q91" s="7" t="e">
        <f t="shared" si="44"/>
        <v>#DIV/0!</v>
      </c>
      <c r="R91" s="7" t="e">
        <f t="shared" si="35"/>
        <v>#DIV/0!</v>
      </c>
      <c r="S91" s="7" t="e">
        <f t="shared" si="45"/>
        <v>#DIV/0!</v>
      </c>
      <c r="T91" s="7" t="e">
        <f t="shared" si="46"/>
        <v>#DIV/0!</v>
      </c>
      <c r="U91" s="44">
        <f t="shared" si="47"/>
        <v>0</v>
      </c>
      <c r="V91" s="7" t="e">
        <f t="shared" si="48"/>
        <v>#DIV/0!</v>
      </c>
      <c r="W91" t="e">
        <f t="shared" si="36"/>
        <v>#DIV/0!</v>
      </c>
      <c r="X91" s="8" t="e">
        <f t="shared" si="30"/>
        <v>#DIV/0!</v>
      </c>
    </row>
    <row r="92" spans="1:24" x14ac:dyDescent="0.25">
      <c r="A92" s="1">
        <v>83</v>
      </c>
      <c r="B92" s="12" t="e">
        <f t="shared" si="37"/>
        <v>#DIV/0!</v>
      </c>
      <c r="C92" s="7" t="e">
        <f t="shared" si="38"/>
        <v>#DIV/0!</v>
      </c>
      <c r="D92" s="9" t="e">
        <f t="shared" si="39"/>
        <v>#DIV/0!</v>
      </c>
      <c r="E92" s="7" t="e">
        <f t="shared" si="40"/>
        <v>#DIV/0!</v>
      </c>
      <c r="F92" t="e">
        <f t="shared" si="49"/>
        <v>#DIV/0!</v>
      </c>
      <c r="G92" t="e">
        <f t="shared" si="27"/>
        <v>#DIV/0!</v>
      </c>
      <c r="H92" t="e">
        <f t="shared" si="31"/>
        <v>#DIV/0!</v>
      </c>
      <c r="I92" t="e">
        <f t="shared" si="28"/>
        <v>#DIV/0!</v>
      </c>
      <c r="J92" t="e">
        <f t="shared" si="32"/>
        <v>#DIV/0!</v>
      </c>
      <c r="K92" s="9" t="e">
        <f t="shared" si="33"/>
        <v>#DIV/0!</v>
      </c>
      <c r="L92" s="7" t="e">
        <f t="shared" si="34"/>
        <v>#DIV/0!</v>
      </c>
      <c r="M92" s="7" t="e">
        <f t="shared" si="41"/>
        <v>#DIV/0!</v>
      </c>
      <c r="N92" s="12" t="e">
        <f t="shared" si="42"/>
        <v>#DIV/0!</v>
      </c>
      <c r="O92" t="e">
        <f t="shared" si="29"/>
        <v>#DIV/0!</v>
      </c>
      <c r="P92" s="7" t="e">
        <f t="shared" si="43"/>
        <v>#DIV/0!</v>
      </c>
      <c r="Q92" s="7" t="e">
        <f t="shared" si="44"/>
        <v>#DIV/0!</v>
      </c>
      <c r="R92" s="7" t="e">
        <f t="shared" si="35"/>
        <v>#DIV/0!</v>
      </c>
      <c r="S92" s="7" t="e">
        <f t="shared" si="45"/>
        <v>#DIV/0!</v>
      </c>
      <c r="T92" s="7" t="e">
        <f t="shared" si="46"/>
        <v>#DIV/0!</v>
      </c>
      <c r="U92" s="44">
        <f t="shared" si="47"/>
        <v>0</v>
      </c>
      <c r="V92" s="7" t="e">
        <f t="shared" si="48"/>
        <v>#DIV/0!</v>
      </c>
      <c r="W92" t="e">
        <f t="shared" si="36"/>
        <v>#DIV/0!</v>
      </c>
      <c r="X92" s="8" t="e">
        <f t="shared" si="30"/>
        <v>#DIV/0!</v>
      </c>
    </row>
    <row r="93" spans="1:24" x14ac:dyDescent="0.25">
      <c r="A93" s="1">
        <v>84</v>
      </c>
      <c r="B93" s="12" t="e">
        <f t="shared" si="37"/>
        <v>#DIV/0!</v>
      </c>
      <c r="C93" s="7" t="e">
        <f t="shared" si="38"/>
        <v>#DIV/0!</v>
      </c>
      <c r="D93" s="9" t="e">
        <f t="shared" si="39"/>
        <v>#DIV/0!</v>
      </c>
      <c r="E93" s="7" t="e">
        <f t="shared" si="40"/>
        <v>#DIV/0!</v>
      </c>
      <c r="F93" t="e">
        <f t="shared" si="49"/>
        <v>#DIV/0!</v>
      </c>
      <c r="G93" t="e">
        <f t="shared" si="27"/>
        <v>#DIV/0!</v>
      </c>
      <c r="H93" t="e">
        <f t="shared" si="31"/>
        <v>#DIV/0!</v>
      </c>
      <c r="I93" t="e">
        <f t="shared" si="28"/>
        <v>#DIV/0!</v>
      </c>
      <c r="J93" t="e">
        <f t="shared" si="32"/>
        <v>#DIV/0!</v>
      </c>
      <c r="K93" s="9" t="e">
        <f t="shared" si="33"/>
        <v>#DIV/0!</v>
      </c>
      <c r="L93" s="7" t="e">
        <f t="shared" si="34"/>
        <v>#DIV/0!</v>
      </c>
      <c r="M93" s="7" t="e">
        <f t="shared" si="41"/>
        <v>#DIV/0!</v>
      </c>
      <c r="N93" s="12" t="e">
        <f t="shared" si="42"/>
        <v>#DIV/0!</v>
      </c>
      <c r="O93" t="e">
        <f t="shared" si="29"/>
        <v>#DIV/0!</v>
      </c>
      <c r="P93" s="7" t="e">
        <f t="shared" si="43"/>
        <v>#DIV/0!</v>
      </c>
      <c r="Q93" s="7" t="e">
        <f t="shared" si="44"/>
        <v>#DIV/0!</v>
      </c>
      <c r="R93" s="7" t="e">
        <f t="shared" si="35"/>
        <v>#DIV/0!</v>
      </c>
      <c r="S93" s="7" t="e">
        <f t="shared" si="45"/>
        <v>#DIV/0!</v>
      </c>
      <c r="T93" s="7" t="e">
        <f t="shared" si="46"/>
        <v>#DIV/0!</v>
      </c>
      <c r="U93" s="44">
        <f t="shared" si="47"/>
        <v>0</v>
      </c>
      <c r="V93" s="7" t="e">
        <f t="shared" si="48"/>
        <v>#DIV/0!</v>
      </c>
      <c r="W93" t="e">
        <f t="shared" si="36"/>
        <v>#DIV/0!</v>
      </c>
      <c r="X93" s="8" t="e">
        <f t="shared" si="30"/>
        <v>#DIV/0!</v>
      </c>
    </row>
    <row r="94" spans="1:24" x14ac:dyDescent="0.25">
      <c r="A94" s="1">
        <v>85</v>
      </c>
      <c r="B94" s="12" t="e">
        <f t="shared" si="37"/>
        <v>#DIV/0!</v>
      </c>
      <c r="C94" s="7" t="e">
        <f t="shared" si="38"/>
        <v>#DIV/0!</v>
      </c>
      <c r="D94" s="9" t="e">
        <f t="shared" si="39"/>
        <v>#DIV/0!</v>
      </c>
      <c r="E94" s="7" t="e">
        <f t="shared" si="40"/>
        <v>#DIV/0!</v>
      </c>
      <c r="F94" t="e">
        <f t="shared" si="49"/>
        <v>#DIV/0!</v>
      </c>
      <c r="G94" t="e">
        <f t="shared" si="27"/>
        <v>#DIV/0!</v>
      </c>
      <c r="H94" t="e">
        <f t="shared" si="31"/>
        <v>#DIV/0!</v>
      </c>
      <c r="I94" t="e">
        <f t="shared" si="28"/>
        <v>#DIV/0!</v>
      </c>
      <c r="J94" t="e">
        <f t="shared" si="32"/>
        <v>#DIV/0!</v>
      </c>
      <c r="K94" s="9" t="e">
        <f t="shared" si="33"/>
        <v>#DIV/0!</v>
      </c>
      <c r="L94" s="7" t="e">
        <f t="shared" si="34"/>
        <v>#DIV/0!</v>
      </c>
      <c r="M94" s="7" t="e">
        <f t="shared" si="41"/>
        <v>#DIV/0!</v>
      </c>
      <c r="N94" s="12" t="e">
        <f t="shared" si="42"/>
        <v>#DIV/0!</v>
      </c>
      <c r="O94" t="e">
        <f t="shared" si="29"/>
        <v>#DIV/0!</v>
      </c>
      <c r="P94" s="7" t="e">
        <f t="shared" si="43"/>
        <v>#DIV/0!</v>
      </c>
      <c r="Q94" s="7" t="e">
        <f t="shared" si="44"/>
        <v>#DIV/0!</v>
      </c>
      <c r="R94" s="7" t="e">
        <f t="shared" si="35"/>
        <v>#DIV/0!</v>
      </c>
      <c r="S94" s="7" t="e">
        <f t="shared" si="45"/>
        <v>#DIV/0!</v>
      </c>
      <c r="T94" s="7" t="e">
        <f t="shared" si="46"/>
        <v>#DIV/0!</v>
      </c>
      <c r="U94" s="44">
        <f t="shared" si="47"/>
        <v>0</v>
      </c>
      <c r="V94" s="7" t="e">
        <f t="shared" si="48"/>
        <v>#DIV/0!</v>
      </c>
      <c r="W94" t="e">
        <f t="shared" si="36"/>
        <v>#DIV/0!</v>
      </c>
      <c r="X94" s="8" t="e">
        <f t="shared" si="30"/>
        <v>#DIV/0!</v>
      </c>
    </row>
    <row r="95" spans="1:24" x14ac:dyDescent="0.25">
      <c r="A95" s="1">
        <v>86</v>
      </c>
      <c r="B95" s="12" t="e">
        <f t="shared" si="37"/>
        <v>#DIV/0!</v>
      </c>
      <c r="C95" s="7" t="e">
        <f t="shared" si="38"/>
        <v>#DIV/0!</v>
      </c>
      <c r="D95" s="9" t="e">
        <f t="shared" si="39"/>
        <v>#DIV/0!</v>
      </c>
      <c r="E95" s="7" t="e">
        <f t="shared" si="40"/>
        <v>#DIV/0!</v>
      </c>
      <c r="F95" t="e">
        <f t="shared" si="49"/>
        <v>#DIV/0!</v>
      </c>
      <c r="G95" t="e">
        <f t="shared" si="27"/>
        <v>#DIV/0!</v>
      </c>
      <c r="H95" t="e">
        <f t="shared" si="31"/>
        <v>#DIV/0!</v>
      </c>
      <c r="I95" t="e">
        <f t="shared" si="28"/>
        <v>#DIV/0!</v>
      </c>
      <c r="J95" t="e">
        <f t="shared" si="32"/>
        <v>#DIV/0!</v>
      </c>
      <c r="K95" s="9" t="e">
        <f t="shared" si="33"/>
        <v>#DIV/0!</v>
      </c>
      <c r="L95" s="7" t="e">
        <f t="shared" si="34"/>
        <v>#DIV/0!</v>
      </c>
      <c r="M95" s="7" t="e">
        <f t="shared" si="41"/>
        <v>#DIV/0!</v>
      </c>
      <c r="N95" s="12" t="e">
        <f t="shared" si="42"/>
        <v>#DIV/0!</v>
      </c>
      <c r="O95" t="e">
        <f t="shared" si="29"/>
        <v>#DIV/0!</v>
      </c>
      <c r="P95" s="7" t="e">
        <f t="shared" si="43"/>
        <v>#DIV/0!</v>
      </c>
      <c r="Q95" s="7" t="e">
        <f t="shared" si="44"/>
        <v>#DIV/0!</v>
      </c>
      <c r="R95" s="7" t="e">
        <f t="shared" si="35"/>
        <v>#DIV/0!</v>
      </c>
      <c r="S95" s="7" t="e">
        <f t="shared" si="45"/>
        <v>#DIV/0!</v>
      </c>
      <c r="T95" s="7" t="e">
        <f t="shared" si="46"/>
        <v>#DIV/0!</v>
      </c>
      <c r="U95" s="44">
        <f t="shared" si="47"/>
        <v>0</v>
      </c>
      <c r="V95" s="7" t="e">
        <f t="shared" si="48"/>
        <v>#DIV/0!</v>
      </c>
      <c r="W95" t="e">
        <f t="shared" si="36"/>
        <v>#DIV/0!</v>
      </c>
      <c r="X95" s="8" t="e">
        <f t="shared" si="30"/>
        <v>#DIV/0!</v>
      </c>
    </row>
    <row r="96" spans="1:24" x14ac:dyDescent="0.25">
      <c r="A96" s="1">
        <v>87</v>
      </c>
      <c r="B96" s="12" t="e">
        <f t="shared" si="37"/>
        <v>#DIV/0!</v>
      </c>
      <c r="C96" s="7" t="e">
        <f t="shared" si="38"/>
        <v>#DIV/0!</v>
      </c>
      <c r="D96" s="9" t="e">
        <f t="shared" si="39"/>
        <v>#DIV/0!</v>
      </c>
      <c r="E96" s="7" t="e">
        <f t="shared" si="40"/>
        <v>#DIV/0!</v>
      </c>
      <c r="F96" t="e">
        <f t="shared" si="49"/>
        <v>#DIV/0!</v>
      </c>
      <c r="G96" t="e">
        <f t="shared" si="27"/>
        <v>#DIV/0!</v>
      </c>
      <c r="H96" t="e">
        <f t="shared" si="31"/>
        <v>#DIV/0!</v>
      </c>
      <c r="I96" t="e">
        <f t="shared" si="28"/>
        <v>#DIV/0!</v>
      </c>
      <c r="J96" t="e">
        <f t="shared" si="32"/>
        <v>#DIV/0!</v>
      </c>
      <c r="K96" s="9" t="e">
        <f t="shared" si="33"/>
        <v>#DIV/0!</v>
      </c>
      <c r="L96" s="7" t="e">
        <f t="shared" si="34"/>
        <v>#DIV/0!</v>
      </c>
      <c r="M96" s="7" t="e">
        <f t="shared" si="41"/>
        <v>#DIV/0!</v>
      </c>
      <c r="N96" s="12" t="e">
        <f t="shared" si="42"/>
        <v>#DIV/0!</v>
      </c>
      <c r="O96" t="e">
        <f t="shared" si="29"/>
        <v>#DIV/0!</v>
      </c>
      <c r="P96" s="7" t="e">
        <f t="shared" si="43"/>
        <v>#DIV/0!</v>
      </c>
      <c r="Q96" s="7" t="e">
        <f t="shared" si="44"/>
        <v>#DIV/0!</v>
      </c>
      <c r="R96" s="7" t="e">
        <f t="shared" si="35"/>
        <v>#DIV/0!</v>
      </c>
      <c r="S96" s="7" t="e">
        <f t="shared" si="45"/>
        <v>#DIV/0!</v>
      </c>
      <c r="T96" s="7" t="e">
        <f t="shared" si="46"/>
        <v>#DIV/0!</v>
      </c>
      <c r="U96" s="44">
        <f t="shared" si="47"/>
        <v>0</v>
      </c>
      <c r="V96" s="7" t="e">
        <f t="shared" si="48"/>
        <v>#DIV/0!</v>
      </c>
      <c r="W96" t="e">
        <f t="shared" si="36"/>
        <v>#DIV/0!</v>
      </c>
      <c r="X96" s="8" t="e">
        <f t="shared" si="30"/>
        <v>#DIV/0!</v>
      </c>
    </row>
    <row r="97" spans="1:24" x14ac:dyDescent="0.25">
      <c r="A97" s="1">
        <v>88</v>
      </c>
      <c r="B97" s="12" t="e">
        <f t="shared" si="37"/>
        <v>#DIV/0!</v>
      </c>
      <c r="C97" s="7" t="e">
        <f t="shared" si="38"/>
        <v>#DIV/0!</v>
      </c>
      <c r="D97" s="9" t="e">
        <f t="shared" si="39"/>
        <v>#DIV/0!</v>
      </c>
      <c r="E97" s="7" t="e">
        <f t="shared" si="40"/>
        <v>#DIV/0!</v>
      </c>
      <c r="F97" t="e">
        <f t="shared" si="49"/>
        <v>#DIV/0!</v>
      </c>
      <c r="G97" t="e">
        <f t="shared" si="27"/>
        <v>#DIV/0!</v>
      </c>
      <c r="H97" t="e">
        <f t="shared" si="31"/>
        <v>#DIV/0!</v>
      </c>
      <c r="I97" t="e">
        <f t="shared" si="28"/>
        <v>#DIV/0!</v>
      </c>
      <c r="J97" t="e">
        <f t="shared" si="32"/>
        <v>#DIV/0!</v>
      </c>
      <c r="K97" s="9" t="e">
        <f t="shared" si="33"/>
        <v>#DIV/0!</v>
      </c>
      <c r="L97" s="7" t="e">
        <f t="shared" si="34"/>
        <v>#DIV/0!</v>
      </c>
      <c r="M97" s="7" t="e">
        <f t="shared" si="41"/>
        <v>#DIV/0!</v>
      </c>
      <c r="N97" s="12" t="e">
        <f t="shared" si="42"/>
        <v>#DIV/0!</v>
      </c>
      <c r="O97" t="e">
        <f t="shared" si="29"/>
        <v>#DIV/0!</v>
      </c>
      <c r="P97" s="7" t="e">
        <f t="shared" si="43"/>
        <v>#DIV/0!</v>
      </c>
      <c r="Q97" s="7" t="e">
        <f t="shared" si="44"/>
        <v>#DIV/0!</v>
      </c>
      <c r="R97" s="7" t="e">
        <f t="shared" si="35"/>
        <v>#DIV/0!</v>
      </c>
      <c r="S97" s="7" t="e">
        <f t="shared" si="45"/>
        <v>#DIV/0!</v>
      </c>
      <c r="T97" s="7" t="e">
        <f t="shared" si="46"/>
        <v>#DIV/0!</v>
      </c>
      <c r="U97" s="44">
        <f t="shared" si="47"/>
        <v>0</v>
      </c>
      <c r="V97" s="7" t="e">
        <f t="shared" si="48"/>
        <v>#DIV/0!</v>
      </c>
      <c r="W97" t="e">
        <f t="shared" si="36"/>
        <v>#DIV/0!</v>
      </c>
      <c r="X97" s="8" t="e">
        <f t="shared" si="30"/>
        <v>#DIV/0!</v>
      </c>
    </row>
    <row r="98" spans="1:24" x14ac:dyDescent="0.25">
      <c r="A98" s="1">
        <v>89</v>
      </c>
      <c r="B98" s="12" t="e">
        <f t="shared" si="37"/>
        <v>#DIV/0!</v>
      </c>
      <c r="C98" s="7" t="e">
        <f t="shared" si="38"/>
        <v>#DIV/0!</v>
      </c>
      <c r="D98" s="9" t="e">
        <f t="shared" si="39"/>
        <v>#DIV/0!</v>
      </c>
      <c r="E98" s="7" t="e">
        <f t="shared" si="40"/>
        <v>#DIV/0!</v>
      </c>
      <c r="F98" t="e">
        <f t="shared" si="49"/>
        <v>#DIV/0!</v>
      </c>
      <c r="G98" t="e">
        <f t="shared" si="27"/>
        <v>#DIV/0!</v>
      </c>
      <c r="H98" t="e">
        <f t="shared" si="31"/>
        <v>#DIV/0!</v>
      </c>
      <c r="I98" t="e">
        <f t="shared" si="28"/>
        <v>#DIV/0!</v>
      </c>
      <c r="J98" t="e">
        <f t="shared" si="32"/>
        <v>#DIV/0!</v>
      </c>
      <c r="K98" s="9" t="e">
        <f t="shared" si="33"/>
        <v>#DIV/0!</v>
      </c>
      <c r="L98" s="7" t="e">
        <f t="shared" si="34"/>
        <v>#DIV/0!</v>
      </c>
      <c r="M98" s="7" t="e">
        <f t="shared" si="41"/>
        <v>#DIV/0!</v>
      </c>
      <c r="N98" s="12" t="e">
        <f t="shared" si="42"/>
        <v>#DIV/0!</v>
      </c>
      <c r="O98" t="e">
        <f t="shared" si="29"/>
        <v>#DIV/0!</v>
      </c>
      <c r="P98" s="7" t="e">
        <f t="shared" si="43"/>
        <v>#DIV/0!</v>
      </c>
      <c r="Q98" s="7" t="e">
        <f t="shared" si="44"/>
        <v>#DIV/0!</v>
      </c>
      <c r="R98" s="7" t="e">
        <f t="shared" si="35"/>
        <v>#DIV/0!</v>
      </c>
      <c r="S98" s="7" t="e">
        <f t="shared" si="45"/>
        <v>#DIV/0!</v>
      </c>
      <c r="T98" s="7" t="e">
        <f t="shared" si="46"/>
        <v>#DIV/0!</v>
      </c>
      <c r="U98" s="44">
        <f t="shared" si="47"/>
        <v>0</v>
      </c>
      <c r="V98" s="7" t="e">
        <f t="shared" si="48"/>
        <v>#DIV/0!</v>
      </c>
      <c r="W98" t="e">
        <f t="shared" si="36"/>
        <v>#DIV/0!</v>
      </c>
      <c r="X98" s="8" t="e">
        <f t="shared" si="30"/>
        <v>#DIV/0!</v>
      </c>
    </row>
    <row r="99" spans="1:24" x14ac:dyDescent="0.25">
      <c r="A99" s="1">
        <v>90</v>
      </c>
      <c r="B99" s="12" t="e">
        <f t="shared" si="37"/>
        <v>#DIV/0!</v>
      </c>
      <c r="C99" s="7" t="e">
        <f t="shared" si="38"/>
        <v>#DIV/0!</v>
      </c>
      <c r="D99" s="9" t="e">
        <f t="shared" si="39"/>
        <v>#DIV/0!</v>
      </c>
      <c r="E99" s="7" t="e">
        <f t="shared" si="40"/>
        <v>#DIV/0!</v>
      </c>
      <c r="F99" t="e">
        <f t="shared" si="49"/>
        <v>#DIV/0!</v>
      </c>
      <c r="G99" t="e">
        <f t="shared" si="27"/>
        <v>#DIV/0!</v>
      </c>
      <c r="H99" t="e">
        <f t="shared" si="31"/>
        <v>#DIV/0!</v>
      </c>
      <c r="I99" t="e">
        <f t="shared" si="28"/>
        <v>#DIV/0!</v>
      </c>
      <c r="J99" t="e">
        <f t="shared" si="32"/>
        <v>#DIV/0!</v>
      </c>
      <c r="K99" s="9" t="e">
        <f t="shared" si="33"/>
        <v>#DIV/0!</v>
      </c>
      <c r="L99" s="7" t="e">
        <f t="shared" si="34"/>
        <v>#DIV/0!</v>
      </c>
      <c r="M99" s="7" t="e">
        <f t="shared" si="41"/>
        <v>#DIV/0!</v>
      </c>
      <c r="N99" s="12" t="e">
        <f t="shared" si="42"/>
        <v>#DIV/0!</v>
      </c>
      <c r="O99" t="e">
        <f t="shared" si="29"/>
        <v>#DIV/0!</v>
      </c>
      <c r="P99" s="7" t="e">
        <f t="shared" si="43"/>
        <v>#DIV/0!</v>
      </c>
      <c r="Q99" s="7" t="e">
        <f t="shared" si="44"/>
        <v>#DIV/0!</v>
      </c>
      <c r="R99" s="7" t="e">
        <f t="shared" si="35"/>
        <v>#DIV/0!</v>
      </c>
      <c r="S99" s="7" t="e">
        <f t="shared" si="45"/>
        <v>#DIV/0!</v>
      </c>
      <c r="T99" s="7" t="e">
        <f t="shared" si="46"/>
        <v>#DIV/0!</v>
      </c>
      <c r="U99" s="44">
        <f t="shared" si="47"/>
        <v>0</v>
      </c>
      <c r="V99" s="7" t="e">
        <f t="shared" si="48"/>
        <v>#DIV/0!</v>
      </c>
      <c r="W99" t="e">
        <f t="shared" si="36"/>
        <v>#DIV/0!</v>
      </c>
      <c r="X99" s="8" t="e">
        <f t="shared" si="30"/>
        <v>#DIV/0!</v>
      </c>
    </row>
    <row r="100" spans="1:24" x14ac:dyDescent="0.25">
      <c r="A100" s="1">
        <v>91</v>
      </c>
      <c r="B100" s="12" t="e">
        <f t="shared" si="37"/>
        <v>#DIV/0!</v>
      </c>
      <c r="C100" s="7" t="e">
        <f t="shared" si="38"/>
        <v>#DIV/0!</v>
      </c>
      <c r="D100" s="9" t="e">
        <f t="shared" si="39"/>
        <v>#DIV/0!</v>
      </c>
      <c r="E100" s="7" t="e">
        <f t="shared" si="40"/>
        <v>#DIV/0!</v>
      </c>
      <c r="F100" t="e">
        <f t="shared" si="49"/>
        <v>#DIV/0!</v>
      </c>
      <c r="G100" t="e">
        <f t="shared" si="27"/>
        <v>#DIV/0!</v>
      </c>
      <c r="H100" t="e">
        <f t="shared" si="31"/>
        <v>#DIV/0!</v>
      </c>
      <c r="I100" t="e">
        <f t="shared" si="28"/>
        <v>#DIV/0!</v>
      </c>
      <c r="J100" t="e">
        <f t="shared" si="32"/>
        <v>#DIV/0!</v>
      </c>
      <c r="K100" s="9" t="e">
        <f t="shared" si="33"/>
        <v>#DIV/0!</v>
      </c>
      <c r="L100" s="7" t="e">
        <f t="shared" si="34"/>
        <v>#DIV/0!</v>
      </c>
      <c r="M100" s="7" t="e">
        <f t="shared" si="41"/>
        <v>#DIV/0!</v>
      </c>
      <c r="N100" s="12" t="e">
        <f t="shared" si="42"/>
        <v>#DIV/0!</v>
      </c>
      <c r="O100" t="e">
        <f t="shared" si="29"/>
        <v>#DIV/0!</v>
      </c>
      <c r="P100" s="7" t="e">
        <f t="shared" si="43"/>
        <v>#DIV/0!</v>
      </c>
      <c r="Q100" s="7" t="e">
        <f t="shared" si="44"/>
        <v>#DIV/0!</v>
      </c>
      <c r="R100" s="7" t="e">
        <f t="shared" si="35"/>
        <v>#DIV/0!</v>
      </c>
      <c r="S100" s="7" t="e">
        <f t="shared" si="45"/>
        <v>#DIV/0!</v>
      </c>
      <c r="T100" s="7" t="e">
        <f t="shared" si="46"/>
        <v>#DIV/0!</v>
      </c>
      <c r="U100" s="44">
        <f t="shared" si="47"/>
        <v>0</v>
      </c>
      <c r="V100" s="7" t="e">
        <f t="shared" si="48"/>
        <v>#DIV/0!</v>
      </c>
      <c r="W100" t="e">
        <f t="shared" si="36"/>
        <v>#DIV/0!</v>
      </c>
      <c r="X100" s="8" t="e">
        <f t="shared" si="30"/>
        <v>#DIV/0!</v>
      </c>
    </row>
    <row r="101" spans="1:24" x14ac:dyDescent="0.25">
      <c r="A101" s="1">
        <v>92</v>
      </c>
      <c r="B101" s="12" t="e">
        <f t="shared" si="37"/>
        <v>#DIV/0!</v>
      </c>
      <c r="C101" s="7" t="e">
        <f t="shared" si="38"/>
        <v>#DIV/0!</v>
      </c>
      <c r="D101" s="9" t="e">
        <f t="shared" si="39"/>
        <v>#DIV/0!</v>
      </c>
      <c r="E101" s="7" t="e">
        <f t="shared" si="40"/>
        <v>#DIV/0!</v>
      </c>
      <c r="F101" t="e">
        <f t="shared" si="49"/>
        <v>#DIV/0!</v>
      </c>
      <c r="G101" t="e">
        <f t="shared" si="27"/>
        <v>#DIV/0!</v>
      </c>
      <c r="H101" t="e">
        <f t="shared" si="31"/>
        <v>#DIV/0!</v>
      </c>
      <c r="I101" t="e">
        <f t="shared" si="28"/>
        <v>#DIV/0!</v>
      </c>
      <c r="J101" t="e">
        <f t="shared" si="32"/>
        <v>#DIV/0!</v>
      </c>
      <c r="K101" s="9" t="e">
        <f t="shared" si="33"/>
        <v>#DIV/0!</v>
      </c>
      <c r="L101" s="7" t="e">
        <f t="shared" si="34"/>
        <v>#DIV/0!</v>
      </c>
      <c r="M101" s="7" t="e">
        <f t="shared" si="41"/>
        <v>#DIV/0!</v>
      </c>
      <c r="N101" s="12" t="e">
        <f t="shared" si="42"/>
        <v>#DIV/0!</v>
      </c>
      <c r="O101" t="e">
        <f t="shared" si="29"/>
        <v>#DIV/0!</v>
      </c>
      <c r="P101" s="7" t="e">
        <f t="shared" si="43"/>
        <v>#DIV/0!</v>
      </c>
      <c r="Q101" s="7" t="e">
        <f t="shared" si="44"/>
        <v>#DIV/0!</v>
      </c>
      <c r="R101" s="7" t="e">
        <f t="shared" si="35"/>
        <v>#DIV/0!</v>
      </c>
      <c r="S101" s="7" t="e">
        <f t="shared" si="45"/>
        <v>#DIV/0!</v>
      </c>
      <c r="T101" s="7" t="e">
        <f t="shared" si="46"/>
        <v>#DIV/0!</v>
      </c>
      <c r="U101" s="44">
        <f t="shared" si="47"/>
        <v>0</v>
      </c>
      <c r="V101" s="7" t="e">
        <f t="shared" si="48"/>
        <v>#DIV/0!</v>
      </c>
      <c r="W101" t="e">
        <f t="shared" si="36"/>
        <v>#DIV/0!</v>
      </c>
      <c r="X101" s="8" t="e">
        <f t="shared" si="30"/>
        <v>#DIV/0!</v>
      </c>
    </row>
    <row r="102" spans="1:24" x14ac:dyDescent="0.25">
      <c r="A102" s="1">
        <v>93</v>
      </c>
      <c r="B102" s="12" t="e">
        <f t="shared" si="37"/>
        <v>#DIV/0!</v>
      </c>
      <c r="C102" s="7" t="e">
        <f t="shared" si="38"/>
        <v>#DIV/0!</v>
      </c>
      <c r="D102" s="9" t="e">
        <f t="shared" si="39"/>
        <v>#DIV/0!</v>
      </c>
      <c r="E102" s="7" t="e">
        <f t="shared" si="40"/>
        <v>#DIV/0!</v>
      </c>
      <c r="F102" t="e">
        <f t="shared" si="49"/>
        <v>#DIV/0!</v>
      </c>
      <c r="G102" t="e">
        <f t="shared" si="27"/>
        <v>#DIV/0!</v>
      </c>
      <c r="H102" t="e">
        <f t="shared" si="31"/>
        <v>#DIV/0!</v>
      </c>
      <c r="I102" t="e">
        <f t="shared" si="28"/>
        <v>#DIV/0!</v>
      </c>
      <c r="J102" t="e">
        <f t="shared" si="32"/>
        <v>#DIV/0!</v>
      </c>
      <c r="K102" s="9" t="e">
        <f t="shared" si="33"/>
        <v>#DIV/0!</v>
      </c>
      <c r="L102" s="7" t="e">
        <f t="shared" si="34"/>
        <v>#DIV/0!</v>
      </c>
      <c r="M102" s="7" t="e">
        <f t="shared" si="41"/>
        <v>#DIV/0!</v>
      </c>
      <c r="N102" s="12" t="e">
        <f t="shared" si="42"/>
        <v>#DIV/0!</v>
      </c>
      <c r="O102" t="e">
        <f t="shared" si="29"/>
        <v>#DIV/0!</v>
      </c>
      <c r="P102" s="7" t="e">
        <f t="shared" si="43"/>
        <v>#DIV/0!</v>
      </c>
      <c r="Q102" s="7" t="e">
        <f t="shared" si="44"/>
        <v>#DIV/0!</v>
      </c>
      <c r="R102" s="7" t="e">
        <f t="shared" si="35"/>
        <v>#DIV/0!</v>
      </c>
      <c r="S102" s="7" t="e">
        <f t="shared" si="45"/>
        <v>#DIV/0!</v>
      </c>
      <c r="T102" s="7" t="e">
        <f t="shared" si="46"/>
        <v>#DIV/0!</v>
      </c>
      <c r="U102" s="44">
        <f t="shared" si="47"/>
        <v>0</v>
      </c>
      <c r="V102" s="7" t="e">
        <f t="shared" si="48"/>
        <v>#DIV/0!</v>
      </c>
      <c r="W102" t="e">
        <f t="shared" si="36"/>
        <v>#DIV/0!</v>
      </c>
      <c r="X102" s="8" t="e">
        <f t="shared" si="30"/>
        <v>#DIV/0!</v>
      </c>
    </row>
    <row r="103" spans="1:24" x14ac:dyDescent="0.25">
      <c r="A103" s="1">
        <v>94</v>
      </c>
      <c r="B103" s="12" t="e">
        <f t="shared" si="37"/>
        <v>#DIV/0!</v>
      </c>
      <c r="C103" s="7" t="e">
        <f t="shared" si="38"/>
        <v>#DIV/0!</v>
      </c>
      <c r="D103" s="9" t="e">
        <f t="shared" si="39"/>
        <v>#DIV/0!</v>
      </c>
      <c r="E103" s="7" t="e">
        <f t="shared" si="40"/>
        <v>#DIV/0!</v>
      </c>
      <c r="F103" t="e">
        <f t="shared" si="49"/>
        <v>#DIV/0!</v>
      </c>
      <c r="G103" t="e">
        <f t="shared" si="27"/>
        <v>#DIV/0!</v>
      </c>
      <c r="H103" t="e">
        <f t="shared" si="31"/>
        <v>#DIV/0!</v>
      </c>
      <c r="I103" t="e">
        <f t="shared" si="28"/>
        <v>#DIV/0!</v>
      </c>
      <c r="J103" t="e">
        <f t="shared" si="32"/>
        <v>#DIV/0!</v>
      </c>
      <c r="K103" s="9" t="e">
        <f t="shared" si="33"/>
        <v>#DIV/0!</v>
      </c>
      <c r="L103" s="7" t="e">
        <f t="shared" si="34"/>
        <v>#DIV/0!</v>
      </c>
      <c r="M103" s="7" t="e">
        <f t="shared" si="41"/>
        <v>#DIV/0!</v>
      </c>
      <c r="N103" s="12" t="e">
        <f t="shared" si="42"/>
        <v>#DIV/0!</v>
      </c>
      <c r="O103" t="e">
        <f t="shared" si="29"/>
        <v>#DIV/0!</v>
      </c>
      <c r="P103" s="7" t="e">
        <f t="shared" si="43"/>
        <v>#DIV/0!</v>
      </c>
      <c r="Q103" s="7" t="e">
        <f t="shared" si="44"/>
        <v>#DIV/0!</v>
      </c>
      <c r="R103" s="7" t="e">
        <f t="shared" si="35"/>
        <v>#DIV/0!</v>
      </c>
      <c r="S103" s="7" t="e">
        <f t="shared" si="45"/>
        <v>#DIV/0!</v>
      </c>
      <c r="T103" s="7" t="e">
        <f t="shared" si="46"/>
        <v>#DIV/0!</v>
      </c>
      <c r="U103" s="44">
        <f t="shared" si="47"/>
        <v>0</v>
      </c>
      <c r="V103" s="7" t="e">
        <f t="shared" si="48"/>
        <v>#DIV/0!</v>
      </c>
      <c r="W103" t="e">
        <f t="shared" si="36"/>
        <v>#DIV/0!</v>
      </c>
      <c r="X103" s="8" t="e">
        <f t="shared" si="30"/>
        <v>#DIV/0!</v>
      </c>
    </row>
    <row r="104" spans="1:24" x14ac:dyDescent="0.25">
      <c r="A104" s="1">
        <v>95</v>
      </c>
      <c r="B104" s="12" t="e">
        <f t="shared" si="37"/>
        <v>#DIV/0!</v>
      </c>
      <c r="C104" s="7" t="e">
        <f t="shared" si="38"/>
        <v>#DIV/0!</v>
      </c>
      <c r="D104" s="9" t="e">
        <f t="shared" si="39"/>
        <v>#DIV/0!</v>
      </c>
      <c r="E104" s="7" t="e">
        <f t="shared" si="40"/>
        <v>#DIV/0!</v>
      </c>
      <c r="F104" t="e">
        <f t="shared" si="49"/>
        <v>#DIV/0!</v>
      </c>
      <c r="G104" t="e">
        <f t="shared" si="27"/>
        <v>#DIV/0!</v>
      </c>
      <c r="H104" t="e">
        <f t="shared" si="31"/>
        <v>#DIV/0!</v>
      </c>
      <c r="I104" t="e">
        <f t="shared" si="28"/>
        <v>#DIV/0!</v>
      </c>
      <c r="J104" t="e">
        <f t="shared" si="32"/>
        <v>#DIV/0!</v>
      </c>
      <c r="K104" s="9" t="e">
        <f t="shared" si="33"/>
        <v>#DIV/0!</v>
      </c>
      <c r="L104" s="7" t="e">
        <f t="shared" si="34"/>
        <v>#DIV/0!</v>
      </c>
      <c r="M104" s="7" t="e">
        <f t="shared" si="41"/>
        <v>#DIV/0!</v>
      </c>
      <c r="N104" s="12" t="e">
        <f t="shared" si="42"/>
        <v>#DIV/0!</v>
      </c>
      <c r="O104" t="e">
        <f t="shared" si="29"/>
        <v>#DIV/0!</v>
      </c>
      <c r="P104" s="7" t="e">
        <f t="shared" si="43"/>
        <v>#DIV/0!</v>
      </c>
      <c r="Q104" s="7" t="e">
        <f t="shared" si="44"/>
        <v>#DIV/0!</v>
      </c>
      <c r="R104" s="7" t="e">
        <f t="shared" si="35"/>
        <v>#DIV/0!</v>
      </c>
      <c r="S104" s="7" t="e">
        <f t="shared" si="45"/>
        <v>#DIV/0!</v>
      </c>
      <c r="T104" s="7" t="e">
        <f t="shared" si="46"/>
        <v>#DIV/0!</v>
      </c>
      <c r="U104" s="44">
        <f t="shared" si="47"/>
        <v>0</v>
      </c>
      <c r="V104" s="7" t="e">
        <f t="shared" si="48"/>
        <v>#DIV/0!</v>
      </c>
      <c r="W104" t="e">
        <f t="shared" si="36"/>
        <v>#DIV/0!</v>
      </c>
      <c r="X104" s="8" t="e">
        <f t="shared" si="30"/>
        <v>#DIV/0!</v>
      </c>
    </row>
    <row r="105" spans="1:24" x14ac:dyDescent="0.25">
      <c r="A105" s="1">
        <v>96</v>
      </c>
      <c r="B105" s="12" t="e">
        <f t="shared" si="37"/>
        <v>#DIV/0!</v>
      </c>
      <c r="C105" s="7" t="e">
        <f t="shared" si="38"/>
        <v>#DIV/0!</v>
      </c>
      <c r="D105" s="9" t="e">
        <f t="shared" si="39"/>
        <v>#DIV/0!</v>
      </c>
      <c r="E105" s="7" t="e">
        <f t="shared" si="40"/>
        <v>#DIV/0!</v>
      </c>
      <c r="F105" t="e">
        <f t="shared" si="49"/>
        <v>#DIV/0!</v>
      </c>
      <c r="G105" t="e">
        <f t="shared" si="27"/>
        <v>#DIV/0!</v>
      </c>
      <c r="H105" t="e">
        <f t="shared" si="31"/>
        <v>#DIV/0!</v>
      </c>
      <c r="I105" t="e">
        <f t="shared" si="28"/>
        <v>#DIV/0!</v>
      </c>
      <c r="J105" t="e">
        <f t="shared" si="32"/>
        <v>#DIV/0!</v>
      </c>
      <c r="K105" s="9" t="e">
        <f t="shared" si="33"/>
        <v>#DIV/0!</v>
      </c>
      <c r="L105" s="7" t="e">
        <f t="shared" si="34"/>
        <v>#DIV/0!</v>
      </c>
      <c r="M105" s="7" t="e">
        <f t="shared" si="41"/>
        <v>#DIV/0!</v>
      </c>
      <c r="N105" s="12" t="e">
        <f t="shared" si="42"/>
        <v>#DIV/0!</v>
      </c>
      <c r="O105" t="e">
        <f t="shared" si="29"/>
        <v>#DIV/0!</v>
      </c>
      <c r="P105" s="7" t="e">
        <f t="shared" si="43"/>
        <v>#DIV/0!</v>
      </c>
      <c r="Q105" s="7" t="e">
        <f t="shared" si="44"/>
        <v>#DIV/0!</v>
      </c>
      <c r="R105" s="7" t="e">
        <f t="shared" si="35"/>
        <v>#DIV/0!</v>
      </c>
      <c r="S105" s="7" t="e">
        <f t="shared" si="45"/>
        <v>#DIV/0!</v>
      </c>
      <c r="T105" s="7" t="e">
        <f t="shared" si="46"/>
        <v>#DIV/0!</v>
      </c>
      <c r="U105" s="44">
        <f t="shared" si="47"/>
        <v>0</v>
      </c>
      <c r="V105" s="7" t="e">
        <f t="shared" si="48"/>
        <v>#DIV/0!</v>
      </c>
      <c r="W105" t="e">
        <f t="shared" si="36"/>
        <v>#DIV/0!</v>
      </c>
      <c r="X105" s="8" t="e">
        <f t="shared" si="30"/>
        <v>#DIV/0!</v>
      </c>
    </row>
    <row r="106" spans="1:24" x14ac:dyDescent="0.25">
      <c r="A106" s="1">
        <v>97</v>
      </c>
      <c r="B106" s="12" t="e">
        <f t="shared" si="37"/>
        <v>#DIV/0!</v>
      </c>
      <c r="C106" s="7" t="e">
        <f t="shared" si="38"/>
        <v>#DIV/0!</v>
      </c>
      <c r="D106" s="9" t="e">
        <f t="shared" si="39"/>
        <v>#DIV/0!</v>
      </c>
      <c r="E106" s="7" t="e">
        <f t="shared" si="40"/>
        <v>#DIV/0!</v>
      </c>
      <c r="F106" t="e">
        <f t="shared" si="49"/>
        <v>#DIV/0!</v>
      </c>
      <c r="G106" t="e">
        <f t="shared" si="27"/>
        <v>#DIV/0!</v>
      </c>
      <c r="H106" t="e">
        <f t="shared" si="31"/>
        <v>#DIV/0!</v>
      </c>
      <c r="I106" t="e">
        <f t="shared" si="28"/>
        <v>#DIV/0!</v>
      </c>
      <c r="J106" t="e">
        <f t="shared" si="32"/>
        <v>#DIV/0!</v>
      </c>
      <c r="K106" s="9" t="e">
        <f t="shared" si="33"/>
        <v>#DIV/0!</v>
      </c>
      <c r="L106" s="7" t="e">
        <f t="shared" si="34"/>
        <v>#DIV/0!</v>
      </c>
      <c r="M106" s="7" t="e">
        <f t="shared" si="41"/>
        <v>#DIV/0!</v>
      </c>
      <c r="N106" s="12" t="e">
        <f t="shared" si="42"/>
        <v>#DIV/0!</v>
      </c>
      <c r="O106" t="e">
        <f t="shared" si="29"/>
        <v>#DIV/0!</v>
      </c>
      <c r="P106" s="7" t="e">
        <f t="shared" si="43"/>
        <v>#DIV/0!</v>
      </c>
      <c r="Q106" s="7" t="e">
        <f t="shared" si="44"/>
        <v>#DIV/0!</v>
      </c>
      <c r="R106" s="7" t="e">
        <f t="shared" si="35"/>
        <v>#DIV/0!</v>
      </c>
      <c r="S106" s="7" t="e">
        <f t="shared" si="45"/>
        <v>#DIV/0!</v>
      </c>
      <c r="T106" s="7" t="e">
        <f t="shared" si="46"/>
        <v>#DIV/0!</v>
      </c>
      <c r="U106" s="44">
        <f t="shared" si="47"/>
        <v>0</v>
      </c>
      <c r="V106" s="7" t="e">
        <f t="shared" si="48"/>
        <v>#DIV/0!</v>
      </c>
      <c r="W106" t="e">
        <f t="shared" si="36"/>
        <v>#DIV/0!</v>
      </c>
      <c r="X106" s="8" t="e">
        <f t="shared" si="30"/>
        <v>#DIV/0!</v>
      </c>
    </row>
    <row r="107" spans="1:24" x14ac:dyDescent="0.25">
      <c r="A107" s="1">
        <v>98</v>
      </c>
      <c r="B107" s="12" t="e">
        <f t="shared" si="37"/>
        <v>#DIV/0!</v>
      </c>
      <c r="C107" s="7" t="e">
        <f t="shared" si="38"/>
        <v>#DIV/0!</v>
      </c>
      <c r="D107" s="9" t="e">
        <f t="shared" si="39"/>
        <v>#DIV/0!</v>
      </c>
      <c r="E107" s="7" t="e">
        <f t="shared" si="40"/>
        <v>#DIV/0!</v>
      </c>
      <c r="F107" t="e">
        <f t="shared" si="49"/>
        <v>#DIV/0!</v>
      </c>
      <c r="G107" t="e">
        <f t="shared" si="27"/>
        <v>#DIV/0!</v>
      </c>
      <c r="H107" t="e">
        <f t="shared" si="31"/>
        <v>#DIV/0!</v>
      </c>
      <c r="I107" t="e">
        <f t="shared" si="28"/>
        <v>#DIV/0!</v>
      </c>
      <c r="J107" t="e">
        <f t="shared" si="32"/>
        <v>#DIV/0!</v>
      </c>
      <c r="K107" s="9" t="e">
        <f t="shared" si="33"/>
        <v>#DIV/0!</v>
      </c>
      <c r="L107" s="7" t="e">
        <f t="shared" si="34"/>
        <v>#DIV/0!</v>
      </c>
      <c r="M107" s="7" t="e">
        <f t="shared" si="41"/>
        <v>#DIV/0!</v>
      </c>
      <c r="N107" s="12" t="e">
        <f t="shared" si="42"/>
        <v>#DIV/0!</v>
      </c>
      <c r="O107" t="e">
        <f t="shared" si="29"/>
        <v>#DIV/0!</v>
      </c>
      <c r="P107" s="7" t="e">
        <f t="shared" si="43"/>
        <v>#DIV/0!</v>
      </c>
      <c r="Q107" s="7" t="e">
        <f t="shared" si="44"/>
        <v>#DIV/0!</v>
      </c>
      <c r="R107" s="7" t="e">
        <f t="shared" si="35"/>
        <v>#DIV/0!</v>
      </c>
      <c r="S107" s="7" t="e">
        <f t="shared" si="45"/>
        <v>#DIV/0!</v>
      </c>
      <c r="T107" s="7" t="e">
        <f t="shared" si="46"/>
        <v>#DIV/0!</v>
      </c>
      <c r="U107" s="44">
        <f t="shared" si="47"/>
        <v>0</v>
      </c>
      <c r="V107" s="7" t="e">
        <f t="shared" si="48"/>
        <v>#DIV/0!</v>
      </c>
      <c r="W107" t="e">
        <f t="shared" si="36"/>
        <v>#DIV/0!</v>
      </c>
      <c r="X107" s="8" t="e">
        <f t="shared" si="30"/>
        <v>#DIV/0!</v>
      </c>
    </row>
    <row r="108" spans="1:24" x14ac:dyDescent="0.25">
      <c r="A108" s="1">
        <v>99</v>
      </c>
      <c r="B108" s="12" t="e">
        <f t="shared" si="37"/>
        <v>#DIV/0!</v>
      </c>
      <c r="C108" s="7" t="e">
        <f t="shared" si="38"/>
        <v>#DIV/0!</v>
      </c>
      <c r="D108" s="9" t="e">
        <f t="shared" si="39"/>
        <v>#DIV/0!</v>
      </c>
      <c r="E108" s="7" t="e">
        <f t="shared" si="40"/>
        <v>#DIV/0!</v>
      </c>
      <c r="F108" t="e">
        <f t="shared" si="49"/>
        <v>#DIV/0!</v>
      </c>
      <c r="G108" t="e">
        <f t="shared" si="27"/>
        <v>#DIV/0!</v>
      </c>
      <c r="H108" t="e">
        <f t="shared" si="31"/>
        <v>#DIV/0!</v>
      </c>
      <c r="I108" t="e">
        <f t="shared" si="28"/>
        <v>#DIV/0!</v>
      </c>
      <c r="J108" t="e">
        <f t="shared" si="32"/>
        <v>#DIV/0!</v>
      </c>
      <c r="K108" s="9" t="e">
        <f t="shared" si="33"/>
        <v>#DIV/0!</v>
      </c>
      <c r="L108" s="7" t="e">
        <f t="shared" si="34"/>
        <v>#DIV/0!</v>
      </c>
      <c r="M108" s="7" t="e">
        <f t="shared" si="41"/>
        <v>#DIV/0!</v>
      </c>
      <c r="N108" s="12" t="e">
        <f t="shared" si="42"/>
        <v>#DIV/0!</v>
      </c>
      <c r="O108" t="e">
        <f t="shared" si="29"/>
        <v>#DIV/0!</v>
      </c>
      <c r="P108" s="7" t="e">
        <f t="shared" si="43"/>
        <v>#DIV/0!</v>
      </c>
      <c r="Q108" s="7" t="e">
        <f t="shared" si="44"/>
        <v>#DIV/0!</v>
      </c>
      <c r="R108" s="7" t="e">
        <f t="shared" si="35"/>
        <v>#DIV/0!</v>
      </c>
      <c r="S108" s="7" t="e">
        <f t="shared" si="45"/>
        <v>#DIV/0!</v>
      </c>
      <c r="T108" s="7" t="e">
        <f t="shared" si="46"/>
        <v>#DIV/0!</v>
      </c>
      <c r="U108" s="44">
        <f t="shared" si="47"/>
        <v>0</v>
      </c>
      <c r="V108" s="7" t="e">
        <f t="shared" si="48"/>
        <v>#DIV/0!</v>
      </c>
      <c r="W108" t="e">
        <f t="shared" si="36"/>
        <v>#DIV/0!</v>
      </c>
      <c r="X108" s="8" t="e">
        <f t="shared" si="30"/>
        <v>#DIV/0!</v>
      </c>
    </row>
    <row r="109" spans="1:24" x14ac:dyDescent="0.25">
      <c r="A109" s="1">
        <v>100</v>
      </c>
      <c r="B109" s="12" t="e">
        <f t="shared" si="37"/>
        <v>#DIV/0!</v>
      </c>
      <c r="C109" s="7" t="e">
        <f t="shared" si="38"/>
        <v>#DIV/0!</v>
      </c>
      <c r="D109" s="9" t="e">
        <f t="shared" si="39"/>
        <v>#DIV/0!</v>
      </c>
      <c r="E109" s="7" t="e">
        <f t="shared" si="40"/>
        <v>#DIV/0!</v>
      </c>
      <c r="F109" t="e">
        <f t="shared" si="49"/>
        <v>#DIV/0!</v>
      </c>
      <c r="G109" t="e">
        <f t="shared" si="27"/>
        <v>#DIV/0!</v>
      </c>
      <c r="H109" t="e">
        <f t="shared" si="31"/>
        <v>#DIV/0!</v>
      </c>
      <c r="I109" t="e">
        <f t="shared" si="28"/>
        <v>#DIV/0!</v>
      </c>
      <c r="J109" t="e">
        <f t="shared" si="32"/>
        <v>#DIV/0!</v>
      </c>
      <c r="K109" s="9" t="e">
        <f t="shared" si="33"/>
        <v>#DIV/0!</v>
      </c>
      <c r="L109" s="7" t="e">
        <f t="shared" si="34"/>
        <v>#DIV/0!</v>
      </c>
      <c r="M109" s="7" t="e">
        <f t="shared" si="41"/>
        <v>#DIV/0!</v>
      </c>
      <c r="N109" s="12" t="e">
        <f t="shared" si="42"/>
        <v>#DIV/0!</v>
      </c>
      <c r="O109" t="e">
        <f t="shared" si="29"/>
        <v>#DIV/0!</v>
      </c>
      <c r="P109" s="7" t="e">
        <f t="shared" si="43"/>
        <v>#DIV/0!</v>
      </c>
      <c r="Q109" s="7" t="e">
        <f t="shared" si="44"/>
        <v>#DIV/0!</v>
      </c>
      <c r="R109" s="7" t="e">
        <f t="shared" si="35"/>
        <v>#DIV/0!</v>
      </c>
      <c r="S109" s="7" t="e">
        <f t="shared" si="45"/>
        <v>#DIV/0!</v>
      </c>
      <c r="T109" s="7" t="e">
        <f t="shared" si="46"/>
        <v>#DIV/0!</v>
      </c>
      <c r="U109" s="44">
        <f t="shared" si="47"/>
        <v>0</v>
      </c>
      <c r="V109" s="7" t="e">
        <f t="shared" si="48"/>
        <v>#DIV/0!</v>
      </c>
      <c r="W109" t="e">
        <f t="shared" si="36"/>
        <v>#DIV/0!</v>
      </c>
      <c r="X109" s="8" t="e">
        <f t="shared" si="30"/>
        <v>#DIV/0!</v>
      </c>
    </row>
    <row r="110" spans="1:24" x14ac:dyDescent="0.25">
      <c r="A110" s="1">
        <v>101</v>
      </c>
      <c r="B110" s="12" t="e">
        <f t="shared" si="37"/>
        <v>#DIV/0!</v>
      </c>
      <c r="C110" s="7" t="e">
        <f t="shared" si="38"/>
        <v>#DIV/0!</v>
      </c>
      <c r="D110" s="9" t="e">
        <f t="shared" si="39"/>
        <v>#DIV/0!</v>
      </c>
      <c r="E110" s="7" t="e">
        <f t="shared" si="40"/>
        <v>#DIV/0!</v>
      </c>
      <c r="F110" t="e">
        <f t="shared" si="49"/>
        <v>#DIV/0!</v>
      </c>
      <c r="G110" t="e">
        <f t="shared" si="27"/>
        <v>#DIV/0!</v>
      </c>
      <c r="H110" t="e">
        <f t="shared" si="31"/>
        <v>#DIV/0!</v>
      </c>
      <c r="I110" t="e">
        <f t="shared" si="28"/>
        <v>#DIV/0!</v>
      </c>
      <c r="J110" t="e">
        <f t="shared" si="32"/>
        <v>#DIV/0!</v>
      </c>
      <c r="K110" s="9" t="e">
        <f t="shared" si="33"/>
        <v>#DIV/0!</v>
      </c>
      <c r="L110" s="7" t="e">
        <f t="shared" si="34"/>
        <v>#DIV/0!</v>
      </c>
      <c r="M110" s="7" t="e">
        <f t="shared" si="41"/>
        <v>#DIV/0!</v>
      </c>
      <c r="N110" s="12" t="e">
        <f t="shared" si="42"/>
        <v>#DIV/0!</v>
      </c>
      <c r="O110" t="e">
        <f t="shared" si="29"/>
        <v>#DIV/0!</v>
      </c>
      <c r="P110" s="7" t="e">
        <f t="shared" si="43"/>
        <v>#DIV/0!</v>
      </c>
      <c r="Q110" s="7" t="e">
        <f t="shared" si="44"/>
        <v>#DIV/0!</v>
      </c>
      <c r="R110" s="7" t="e">
        <f t="shared" si="35"/>
        <v>#DIV/0!</v>
      </c>
      <c r="S110" s="7" t="e">
        <f t="shared" si="45"/>
        <v>#DIV/0!</v>
      </c>
      <c r="T110" s="7" t="e">
        <f t="shared" si="46"/>
        <v>#DIV/0!</v>
      </c>
      <c r="U110" s="44">
        <f t="shared" si="47"/>
        <v>0</v>
      </c>
      <c r="V110" s="7" t="e">
        <f t="shared" si="48"/>
        <v>#DIV/0!</v>
      </c>
      <c r="W110" t="e">
        <f t="shared" si="36"/>
        <v>#DIV/0!</v>
      </c>
      <c r="X110" s="8" t="e">
        <f t="shared" si="30"/>
        <v>#DIV/0!</v>
      </c>
    </row>
    <row r="111" spans="1:24" x14ac:dyDescent="0.25">
      <c r="A111" s="1">
        <v>102</v>
      </c>
      <c r="B111" s="12" t="e">
        <f t="shared" si="37"/>
        <v>#DIV/0!</v>
      </c>
      <c r="C111" s="7" t="e">
        <f t="shared" si="38"/>
        <v>#DIV/0!</v>
      </c>
      <c r="D111" s="9" t="e">
        <f t="shared" si="39"/>
        <v>#DIV/0!</v>
      </c>
      <c r="E111" s="7" t="e">
        <f t="shared" si="40"/>
        <v>#DIV/0!</v>
      </c>
      <c r="F111" t="e">
        <f t="shared" si="49"/>
        <v>#DIV/0!</v>
      </c>
      <c r="G111" t="e">
        <f t="shared" si="27"/>
        <v>#DIV/0!</v>
      </c>
      <c r="H111" t="e">
        <f t="shared" si="31"/>
        <v>#DIV/0!</v>
      </c>
      <c r="I111" t="e">
        <f t="shared" si="28"/>
        <v>#DIV/0!</v>
      </c>
      <c r="J111" t="e">
        <f t="shared" si="32"/>
        <v>#DIV/0!</v>
      </c>
      <c r="K111" s="9" t="e">
        <f t="shared" si="33"/>
        <v>#DIV/0!</v>
      </c>
      <c r="L111" s="7" t="e">
        <f t="shared" si="34"/>
        <v>#DIV/0!</v>
      </c>
      <c r="M111" s="7" t="e">
        <f t="shared" si="41"/>
        <v>#DIV/0!</v>
      </c>
      <c r="N111" s="12" t="e">
        <f t="shared" si="42"/>
        <v>#DIV/0!</v>
      </c>
      <c r="O111" t="e">
        <f t="shared" si="29"/>
        <v>#DIV/0!</v>
      </c>
      <c r="P111" s="7" t="e">
        <f t="shared" si="43"/>
        <v>#DIV/0!</v>
      </c>
      <c r="Q111" s="7" t="e">
        <f t="shared" si="44"/>
        <v>#DIV/0!</v>
      </c>
      <c r="R111" s="7" t="e">
        <f t="shared" si="35"/>
        <v>#DIV/0!</v>
      </c>
      <c r="S111" s="7" t="e">
        <f t="shared" si="45"/>
        <v>#DIV/0!</v>
      </c>
      <c r="T111" s="7" t="e">
        <f t="shared" si="46"/>
        <v>#DIV/0!</v>
      </c>
      <c r="U111" s="44">
        <f t="shared" si="47"/>
        <v>0</v>
      </c>
      <c r="V111" s="7" t="e">
        <f t="shared" si="48"/>
        <v>#DIV/0!</v>
      </c>
      <c r="W111" t="e">
        <f t="shared" si="36"/>
        <v>#DIV/0!</v>
      </c>
      <c r="X111" s="8" t="e">
        <f t="shared" si="30"/>
        <v>#DIV/0!</v>
      </c>
    </row>
    <row r="112" spans="1:24" x14ac:dyDescent="0.25">
      <c r="A112" s="1">
        <v>103</v>
      </c>
      <c r="B112" s="12" t="e">
        <f t="shared" si="37"/>
        <v>#DIV/0!</v>
      </c>
      <c r="C112" s="7" t="e">
        <f t="shared" si="38"/>
        <v>#DIV/0!</v>
      </c>
      <c r="D112" s="9" t="e">
        <f t="shared" si="39"/>
        <v>#DIV/0!</v>
      </c>
      <c r="E112" s="7" t="e">
        <f t="shared" si="40"/>
        <v>#DIV/0!</v>
      </c>
      <c r="F112" t="e">
        <f t="shared" si="49"/>
        <v>#DIV/0!</v>
      </c>
      <c r="G112" t="e">
        <f t="shared" si="27"/>
        <v>#DIV/0!</v>
      </c>
      <c r="H112" t="e">
        <f t="shared" si="31"/>
        <v>#DIV/0!</v>
      </c>
      <c r="I112" t="e">
        <f t="shared" si="28"/>
        <v>#DIV/0!</v>
      </c>
      <c r="J112" t="e">
        <f t="shared" si="32"/>
        <v>#DIV/0!</v>
      </c>
      <c r="K112" s="9" t="e">
        <f t="shared" si="33"/>
        <v>#DIV/0!</v>
      </c>
      <c r="L112" s="7" t="e">
        <f t="shared" si="34"/>
        <v>#DIV/0!</v>
      </c>
      <c r="M112" s="7" t="e">
        <f t="shared" si="41"/>
        <v>#DIV/0!</v>
      </c>
      <c r="N112" s="12" t="e">
        <f t="shared" si="42"/>
        <v>#DIV/0!</v>
      </c>
      <c r="O112" t="e">
        <f t="shared" si="29"/>
        <v>#DIV/0!</v>
      </c>
      <c r="P112" s="7" t="e">
        <f t="shared" si="43"/>
        <v>#DIV/0!</v>
      </c>
      <c r="Q112" s="7" t="e">
        <f t="shared" si="44"/>
        <v>#DIV/0!</v>
      </c>
      <c r="R112" s="7" t="e">
        <f t="shared" si="35"/>
        <v>#DIV/0!</v>
      </c>
      <c r="S112" s="7" t="e">
        <f t="shared" si="45"/>
        <v>#DIV/0!</v>
      </c>
      <c r="T112" s="7" t="e">
        <f t="shared" si="46"/>
        <v>#DIV/0!</v>
      </c>
      <c r="U112" s="44">
        <f t="shared" si="47"/>
        <v>0</v>
      </c>
      <c r="V112" s="7" t="e">
        <f t="shared" si="48"/>
        <v>#DIV/0!</v>
      </c>
      <c r="W112" t="e">
        <f t="shared" si="36"/>
        <v>#DIV/0!</v>
      </c>
      <c r="X112" s="8" t="e">
        <f t="shared" si="30"/>
        <v>#DIV/0!</v>
      </c>
    </row>
    <row r="113" spans="1:24" x14ac:dyDescent="0.25">
      <c r="A113" s="1">
        <v>104</v>
      </c>
      <c r="B113" s="12" t="e">
        <f t="shared" si="37"/>
        <v>#DIV/0!</v>
      </c>
      <c r="C113" s="7" t="e">
        <f t="shared" si="38"/>
        <v>#DIV/0!</v>
      </c>
      <c r="D113" s="9" t="e">
        <f t="shared" si="39"/>
        <v>#DIV/0!</v>
      </c>
      <c r="E113" s="7" t="e">
        <f t="shared" si="40"/>
        <v>#DIV/0!</v>
      </c>
      <c r="F113" t="e">
        <f t="shared" si="49"/>
        <v>#DIV/0!</v>
      </c>
      <c r="G113" t="e">
        <f t="shared" si="27"/>
        <v>#DIV/0!</v>
      </c>
      <c r="H113" t="e">
        <f t="shared" si="31"/>
        <v>#DIV/0!</v>
      </c>
      <c r="I113" t="e">
        <f t="shared" si="28"/>
        <v>#DIV/0!</v>
      </c>
      <c r="J113" t="e">
        <f t="shared" si="32"/>
        <v>#DIV/0!</v>
      </c>
      <c r="K113" s="9" t="e">
        <f t="shared" si="33"/>
        <v>#DIV/0!</v>
      </c>
      <c r="L113" s="7" t="e">
        <f t="shared" si="34"/>
        <v>#DIV/0!</v>
      </c>
      <c r="M113" s="7" t="e">
        <f t="shared" si="41"/>
        <v>#DIV/0!</v>
      </c>
      <c r="N113" s="12" t="e">
        <f t="shared" si="42"/>
        <v>#DIV/0!</v>
      </c>
      <c r="O113" t="e">
        <f t="shared" si="29"/>
        <v>#DIV/0!</v>
      </c>
      <c r="P113" s="7" t="e">
        <f t="shared" si="43"/>
        <v>#DIV/0!</v>
      </c>
      <c r="Q113" s="7" t="e">
        <f t="shared" si="44"/>
        <v>#DIV/0!</v>
      </c>
      <c r="R113" s="7" t="e">
        <f t="shared" si="35"/>
        <v>#DIV/0!</v>
      </c>
      <c r="S113" s="7" t="e">
        <f t="shared" si="45"/>
        <v>#DIV/0!</v>
      </c>
      <c r="T113" s="7" t="e">
        <f t="shared" si="46"/>
        <v>#DIV/0!</v>
      </c>
      <c r="U113" s="44">
        <f t="shared" si="47"/>
        <v>0</v>
      </c>
      <c r="V113" s="7" t="e">
        <f t="shared" si="48"/>
        <v>#DIV/0!</v>
      </c>
      <c r="W113" t="e">
        <f t="shared" si="36"/>
        <v>#DIV/0!</v>
      </c>
      <c r="X113" s="8" t="e">
        <f t="shared" si="30"/>
        <v>#DIV/0!</v>
      </c>
    </row>
    <row r="114" spans="1:24" x14ac:dyDescent="0.25">
      <c r="A114" s="1">
        <v>105</v>
      </c>
      <c r="B114" s="12" t="e">
        <f t="shared" si="37"/>
        <v>#DIV/0!</v>
      </c>
      <c r="C114" s="7" t="e">
        <f t="shared" si="38"/>
        <v>#DIV/0!</v>
      </c>
      <c r="D114" s="9" t="e">
        <f t="shared" si="39"/>
        <v>#DIV/0!</v>
      </c>
      <c r="E114" s="7" t="e">
        <f t="shared" si="40"/>
        <v>#DIV/0!</v>
      </c>
      <c r="F114" t="e">
        <f t="shared" si="49"/>
        <v>#DIV/0!</v>
      </c>
      <c r="G114" t="e">
        <f t="shared" si="27"/>
        <v>#DIV/0!</v>
      </c>
      <c r="H114" t="e">
        <f t="shared" si="31"/>
        <v>#DIV/0!</v>
      </c>
      <c r="I114" t="e">
        <f t="shared" si="28"/>
        <v>#DIV/0!</v>
      </c>
      <c r="J114" t="e">
        <f t="shared" si="32"/>
        <v>#DIV/0!</v>
      </c>
      <c r="K114" s="9" t="e">
        <f t="shared" si="33"/>
        <v>#DIV/0!</v>
      </c>
      <c r="L114" s="7" t="e">
        <f t="shared" si="34"/>
        <v>#DIV/0!</v>
      </c>
      <c r="M114" s="7" t="e">
        <f t="shared" si="41"/>
        <v>#DIV/0!</v>
      </c>
      <c r="N114" s="12" t="e">
        <f t="shared" si="42"/>
        <v>#DIV/0!</v>
      </c>
      <c r="O114" t="e">
        <f t="shared" si="29"/>
        <v>#DIV/0!</v>
      </c>
      <c r="P114" s="7" t="e">
        <f t="shared" si="43"/>
        <v>#DIV/0!</v>
      </c>
      <c r="Q114" s="7" t="e">
        <f t="shared" si="44"/>
        <v>#DIV/0!</v>
      </c>
      <c r="R114" s="7" t="e">
        <f t="shared" si="35"/>
        <v>#DIV/0!</v>
      </c>
      <c r="S114" s="7" t="e">
        <f t="shared" si="45"/>
        <v>#DIV/0!</v>
      </c>
      <c r="T114" s="7" t="e">
        <f t="shared" si="46"/>
        <v>#DIV/0!</v>
      </c>
      <c r="U114" s="44">
        <f t="shared" si="47"/>
        <v>0</v>
      </c>
      <c r="V114" s="7" t="e">
        <f t="shared" si="48"/>
        <v>#DIV/0!</v>
      </c>
      <c r="W114" t="e">
        <f t="shared" si="36"/>
        <v>#DIV/0!</v>
      </c>
      <c r="X114" s="8" t="e">
        <f t="shared" si="30"/>
        <v>#DIV/0!</v>
      </c>
    </row>
    <row r="115" spans="1:24" x14ac:dyDescent="0.25">
      <c r="A115" s="1">
        <v>106</v>
      </c>
      <c r="B115" s="12" t="e">
        <f t="shared" si="37"/>
        <v>#DIV/0!</v>
      </c>
      <c r="C115" s="7" t="e">
        <f t="shared" si="38"/>
        <v>#DIV/0!</v>
      </c>
      <c r="D115" s="9" t="e">
        <f t="shared" si="39"/>
        <v>#DIV/0!</v>
      </c>
      <c r="E115" s="7" t="e">
        <f t="shared" si="40"/>
        <v>#DIV/0!</v>
      </c>
      <c r="F115" t="e">
        <f t="shared" si="49"/>
        <v>#DIV/0!</v>
      </c>
      <c r="G115" t="e">
        <f t="shared" si="27"/>
        <v>#DIV/0!</v>
      </c>
      <c r="H115" t="e">
        <f t="shared" si="31"/>
        <v>#DIV/0!</v>
      </c>
      <c r="I115" t="e">
        <f t="shared" si="28"/>
        <v>#DIV/0!</v>
      </c>
      <c r="J115" t="e">
        <f t="shared" si="32"/>
        <v>#DIV/0!</v>
      </c>
      <c r="K115" s="9" t="e">
        <f t="shared" si="33"/>
        <v>#DIV/0!</v>
      </c>
      <c r="L115" s="7" t="e">
        <f t="shared" si="34"/>
        <v>#DIV/0!</v>
      </c>
      <c r="M115" s="7" t="e">
        <f t="shared" si="41"/>
        <v>#DIV/0!</v>
      </c>
      <c r="N115" s="12" t="e">
        <f t="shared" si="42"/>
        <v>#DIV/0!</v>
      </c>
      <c r="O115" t="e">
        <f t="shared" si="29"/>
        <v>#DIV/0!</v>
      </c>
      <c r="P115" s="7" t="e">
        <f t="shared" si="43"/>
        <v>#DIV/0!</v>
      </c>
      <c r="Q115" s="7" t="e">
        <f t="shared" si="44"/>
        <v>#DIV/0!</v>
      </c>
      <c r="R115" s="7" t="e">
        <f t="shared" si="35"/>
        <v>#DIV/0!</v>
      </c>
      <c r="S115" s="7" t="e">
        <f t="shared" si="45"/>
        <v>#DIV/0!</v>
      </c>
      <c r="T115" s="7" t="e">
        <f t="shared" si="46"/>
        <v>#DIV/0!</v>
      </c>
      <c r="U115" s="44">
        <f t="shared" si="47"/>
        <v>0</v>
      </c>
      <c r="V115" s="7" t="e">
        <f t="shared" si="48"/>
        <v>#DIV/0!</v>
      </c>
      <c r="W115" t="e">
        <f t="shared" si="36"/>
        <v>#DIV/0!</v>
      </c>
      <c r="X115" s="8" t="e">
        <f t="shared" si="30"/>
        <v>#DIV/0!</v>
      </c>
    </row>
    <row r="116" spans="1:24" x14ac:dyDescent="0.25">
      <c r="A116" s="1">
        <v>107</v>
      </c>
      <c r="B116" s="12" t="e">
        <f t="shared" si="37"/>
        <v>#DIV/0!</v>
      </c>
      <c r="C116" s="7" t="e">
        <f t="shared" si="38"/>
        <v>#DIV/0!</v>
      </c>
      <c r="D116" s="9" t="e">
        <f t="shared" si="39"/>
        <v>#DIV/0!</v>
      </c>
      <c r="E116" s="7" t="e">
        <f t="shared" si="40"/>
        <v>#DIV/0!</v>
      </c>
      <c r="F116" t="e">
        <f t="shared" si="49"/>
        <v>#DIV/0!</v>
      </c>
      <c r="G116" t="e">
        <f t="shared" si="27"/>
        <v>#DIV/0!</v>
      </c>
      <c r="H116" t="e">
        <f t="shared" si="31"/>
        <v>#DIV/0!</v>
      </c>
      <c r="I116" t="e">
        <f t="shared" si="28"/>
        <v>#DIV/0!</v>
      </c>
      <c r="J116" t="e">
        <f t="shared" si="32"/>
        <v>#DIV/0!</v>
      </c>
      <c r="K116" s="9" t="e">
        <f t="shared" si="33"/>
        <v>#DIV/0!</v>
      </c>
      <c r="L116" s="7" t="e">
        <f t="shared" si="34"/>
        <v>#DIV/0!</v>
      </c>
      <c r="M116" s="7" t="e">
        <f t="shared" si="41"/>
        <v>#DIV/0!</v>
      </c>
      <c r="N116" s="12" t="e">
        <f t="shared" si="42"/>
        <v>#DIV/0!</v>
      </c>
      <c r="O116" t="e">
        <f t="shared" si="29"/>
        <v>#DIV/0!</v>
      </c>
      <c r="P116" s="7" t="e">
        <f t="shared" si="43"/>
        <v>#DIV/0!</v>
      </c>
      <c r="Q116" s="7" t="e">
        <f t="shared" si="44"/>
        <v>#DIV/0!</v>
      </c>
      <c r="R116" s="7" t="e">
        <f t="shared" si="35"/>
        <v>#DIV/0!</v>
      </c>
      <c r="S116" s="7" t="e">
        <f t="shared" si="45"/>
        <v>#DIV/0!</v>
      </c>
      <c r="T116" s="7" t="e">
        <f t="shared" si="46"/>
        <v>#DIV/0!</v>
      </c>
      <c r="U116" s="44">
        <f t="shared" si="47"/>
        <v>0</v>
      </c>
      <c r="V116" s="7" t="e">
        <f t="shared" si="48"/>
        <v>#DIV/0!</v>
      </c>
      <c r="W116" t="e">
        <f t="shared" si="36"/>
        <v>#DIV/0!</v>
      </c>
      <c r="X116" s="8" t="e">
        <f t="shared" si="30"/>
        <v>#DIV/0!</v>
      </c>
    </row>
    <row r="117" spans="1:24" x14ac:dyDescent="0.25">
      <c r="A117" s="1">
        <v>108</v>
      </c>
      <c r="B117" s="12" t="e">
        <f t="shared" si="37"/>
        <v>#DIV/0!</v>
      </c>
      <c r="C117" s="7" t="e">
        <f t="shared" si="38"/>
        <v>#DIV/0!</v>
      </c>
      <c r="D117" s="9" t="e">
        <f t="shared" si="39"/>
        <v>#DIV/0!</v>
      </c>
      <c r="E117" s="7" t="e">
        <f t="shared" si="40"/>
        <v>#DIV/0!</v>
      </c>
      <c r="F117" t="e">
        <f t="shared" si="49"/>
        <v>#DIV/0!</v>
      </c>
      <c r="G117" t="e">
        <f t="shared" si="27"/>
        <v>#DIV/0!</v>
      </c>
      <c r="H117" t="e">
        <f t="shared" si="31"/>
        <v>#DIV/0!</v>
      </c>
      <c r="I117" t="e">
        <f t="shared" si="28"/>
        <v>#DIV/0!</v>
      </c>
      <c r="J117" t="e">
        <f t="shared" si="32"/>
        <v>#DIV/0!</v>
      </c>
      <c r="K117" s="9" t="e">
        <f t="shared" si="33"/>
        <v>#DIV/0!</v>
      </c>
      <c r="L117" s="7" t="e">
        <f t="shared" si="34"/>
        <v>#DIV/0!</v>
      </c>
      <c r="M117" s="7" t="e">
        <f t="shared" si="41"/>
        <v>#DIV/0!</v>
      </c>
      <c r="N117" s="12" t="e">
        <f t="shared" si="42"/>
        <v>#DIV/0!</v>
      </c>
      <c r="O117" t="e">
        <f t="shared" si="29"/>
        <v>#DIV/0!</v>
      </c>
      <c r="P117" s="7" t="e">
        <f t="shared" si="43"/>
        <v>#DIV/0!</v>
      </c>
      <c r="Q117" s="7" t="e">
        <f t="shared" si="44"/>
        <v>#DIV/0!</v>
      </c>
      <c r="R117" s="7" t="e">
        <f t="shared" si="35"/>
        <v>#DIV/0!</v>
      </c>
      <c r="S117" s="7" t="e">
        <f t="shared" si="45"/>
        <v>#DIV/0!</v>
      </c>
      <c r="T117" s="7" t="e">
        <f t="shared" si="46"/>
        <v>#DIV/0!</v>
      </c>
      <c r="U117" s="44">
        <f t="shared" si="47"/>
        <v>0</v>
      </c>
      <c r="V117" s="7" t="e">
        <f t="shared" si="48"/>
        <v>#DIV/0!</v>
      </c>
      <c r="W117" t="e">
        <f t="shared" si="36"/>
        <v>#DIV/0!</v>
      </c>
      <c r="X117" s="8" t="e">
        <f t="shared" si="30"/>
        <v>#DIV/0!</v>
      </c>
    </row>
    <row r="118" spans="1:24" x14ac:dyDescent="0.25">
      <c r="A118" s="1">
        <v>109</v>
      </c>
      <c r="B118" s="12" t="e">
        <f t="shared" si="37"/>
        <v>#DIV/0!</v>
      </c>
      <c r="C118" s="7" t="e">
        <f t="shared" si="38"/>
        <v>#DIV/0!</v>
      </c>
      <c r="D118" s="9" t="e">
        <f t="shared" si="39"/>
        <v>#DIV/0!</v>
      </c>
      <c r="E118" s="7" t="e">
        <f t="shared" si="40"/>
        <v>#DIV/0!</v>
      </c>
      <c r="F118" t="e">
        <f t="shared" si="49"/>
        <v>#DIV/0!</v>
      </c>
      <c r="G118" t="e">
        <f t="shared" si="27"/>
        <v>#DIV/0!</v>
      </c>
      <c r="H118" t="e">
        <f t="shared" si="31"/>
        <v>#DIV/0!</v>
      </c>
      <c r="I118" t="e">
        <f t="shared" si="28"/>
        <v>#DIV/0!</v>
      </c>
      <c r="J118" t="e">
        <f t="shared" si="32"/>
        <v>#DIV/0!</v>
      </c>
      <c r="K118" s="9" t="e">
        <f t="shared" si="33"/>
        <v>#DIV/0!</v>
      </c>
      <c r="L118" s="7" t="e">
        <f t="shared" si="34"/>
        <v>#DIV/0!</v>
      </c>
      <c r="M118" s="7" t="e">
        <f t="shared" si="41"/>
        <v>#DIV/0!</v>
      </c>
      <c r="N118" s="12" t="e">
        <f t="shared" si="42"/>
        <v>#DIV/0!</v>
      </c>
      <c r="O118" t="e">
        <f t="shared" si="29"/>
        <v>#DIV/0!</v>
      </c>
      <c r="P118" s="7" t="e">
        <f t="shared" si="43"/>
        <v>#DIV/0!</v>
      </c>
      <c r="Q118" s="7" t="e">
        <f t="shared" si="44"/>
        <v>#DIV/0!</v>
      </c>
      <c r="R118" s="7" t="e">
        <f t="shared" si="35"/>
        <v>#DIV/0!</v>
      </c>
      <c r="S118" s="7" t="e">
        <f t="shared" si="45"/>
        <v>#DIV/0!</v>
      </c>
      <c r="T118" s="7" t="e">
        <f t="shared" si="46"/>
        <v>#DIV/0!</v>
      </c>
      <c r="U118" s="44">
        <f t="shared" si="47"/>
        <v>0</v>
      </c>
      <c r="V118" s="7" t="e">
        <f t="shared" si="48"/>
        <v>#DIV/0!</v>
      </c>
      <c r="W118" t="e">
        <f t="shared" si="36"/>
        <v>#DIV/0!</v>
      </c>
      <c r="X118" s="8" t="e">
        <f t="shared" si="30"/>
        <v>#DIV/0!</v>
      </c>
    </row>
    <row r="119" spans="1:24" x14ac:dyDescent="0.25">
      <c r="A119" s="1">
        <v>110</v>
      </c>
      <c r="B119" s="12" t="e">
        <f t="shared" si="37"/>
        <v>#DIV/0!</v>
      </c>
      <c r="C119" s="7" t="e">
        <f t="shared" si="38"/>
        <v>#DIV/0!</v>
      </c>
      <c r="D119" s="9" t="e">
        <f t="shared" si="39"/>
        <v>#DIV/0!</v>
      </c>
      <c r="E119" s="7" t="e">
        <f t="shared" si="40"/>
        <v>#DIV/0!</v>
      </c>
      <c r="F119" t="e">
        <f t="shared" si="49"/>
        <v>#DIV/0!</v>
      </c>
      <c r="G119" t="e">
        <f t="shared" si="27"/>
        <v>#DIV/0!</v>
      </c>
      <c r="H119" t="e">
        <f t="shared" si="31"/>
        <v>#DIV/0!</v>
      </c>
      <c r="I119" t="e">
        <f t="shared" si="28"/>
        <v>#DIV/0!</v>
      </c>
      <c r="J119" t="e">
        <f t="shared" si="32"/>
        <v>#DIV/0!</v>
      </c>
      <c r="K119" s="9" t="e">
        <f t="shared" si="33"/>
        <v>#DIV/0!</v>
      </c>
      <c r="L119" s="7" t="e">
        <f t="shared" si="34"/>
        <v>#DIV/0!</v>
      </c>
      <c r="M119" s="7" t="e">
        <f t="shared" si="41"/>
        <v>#DIV/0!</v>
      </c>
      <c r="N119" s="12" t="e">
        <f t="shared" si="42"/>
        <v>#DIV/0!</v>
      </c>
      <c r="O119" t="e">
        <f t="shared" si="29"/>
        <v>#DIV/0!</v>
      </c>
      <c r="P119" s="7" t="e">
        <f t="shared" si="43"/>
        <v>#DIV/0!</v>
      </c>
      <c r="Q119" s="7" t="e">
        <f t="shared" si="44"/>
        <v>#DIV/0!</v>
      </c>
      <c r="R119" s="7" t="e">
        <f t="shared" si="35"/>
        <v>#DIV/0!</v>
      </c>
      <c r="S119" s="7" t="e">
        <f t="shared" si="45"/>
        <v>#DIV/0!</v>
      </c>
      <c r="T119" s="7" t="e">
        <f t="shared" si="46"/>
        <v>#DIV/0!</v>
      </c>
      <c r="U119" s="44">
        <f t="shared" si="47"/>
        <v>0</v>
      </c>
      <c r="V119" s="7" t="e">
        <f t="shared" si="48"/>
        <v>#DIV/0!</v>
      </c>
      <c r="W119" t="e">
        <f t="shared" si="36"/>
        <v>#DIV/0!</v>
      </c>
      <c r="X119" s="8" t="e">
        <f t="shared" si="30"/>
        <v>#DIV/0!</v>
      </c>
    </row>
    <row r="120" spans="1:24" x14ac:dyDescent="0.25">
      <c r="A120" s="1">
        <v>111</v>
      </c>
      <c r="B120" s="12" t="e">
        <f t="shared" si="37"/>
        <v>#DIV/0!</v>
      </c>
      <c r="C120" s="7" t="e">
        <f t="shared" si="38"/>
        <v>#DIV/0!</v>
      </c>
      <c r="D120" s="9" t="e">
        <f t="shared" si="39"/>
        <v>#DIV/0!</v>
      </c>
      <c r="E120" s="7" t="e">
        <f t="shared" si="40"/>
        <v>#DIV/0!</v>
      </c>
      <c r="F120" t="e">
        <f t="shared" si="49"/>
        <v>#DIV/0!</v>
      </c>
      <c r="G120" t="e">
        <f t="shared" si="27"/>
        <v>#DIV/0!</v>
      </c>
      <c r="H120" t="e">
        <f t="shared" si="31"/>
        <v>#DIV/0!</v>
      </c>
      <c r="I120" t="e">
        <f t="shared" si="28"/>
        <v>#DIV/0!</v>
      </c>
      <c r="J120" t="e">
        <f t="shared" si="32"/>
        <v>#DIV/0!</v>
      </c>
      <c r="K120" s="9" t="e">
        <f t="shared" si="33"/>
        <v>#DIV/0!</v>
      </c>
      <c r="L120" s="7" t="e">
        <f t="shared" si="34"/>
        <v>#DIV/0!</v>
      </c>
      <c r="M120" s="7" t="e">
        <f t="shared" si="41"/>
        <v>#DIV/0!</v>
      </c>
      <c r="N120" s="12" t="e">
        <f t="shared" si="42"/>
        <v>#DIV/0!</v>
      </c>
      <c r="O120" t="e">
        <f t="shared" si="29"/>
        <v>#DIV/0!</v>
      </c>
      <c r="P120" s="7" t="e">
        <f t="shared" si="43"/>
        <v>#DIV/0!</v>
      </c>
      <c r="Q120" s="7" t="e">
        <f t="shared" si="44"/>
        <v>#DIV/0!</v>
      </c>
      <c r="R120" s="7" t="e">
        <f t="shared" si="35"/>
        <v>#DIV/0!</v>
      </c>
      <c r="S120" s="7" t="e">
        <f t="shared" si="45"/>
        <v>#DIV/0!</v>
      </c>
      <c r="T120" s="7" t="e">
        <f t="shared" si="46"/>
        <v>#DIV/0!</v>
      </c>
      <c r="U120" s="44">
        <f t="shared" si="47"/>
        <v>0</v>
      </c>
      <c r="V120" s="7" t="e">
        <f t="shared" si="48"/>
        <v>#DIV/0!</v>
      </c>
      <c r="W120" t="e">
        <f t="shared" si="36"/>
        <v>#DIV/0!</v>
      </c>
      <c r="X120" s="8" t="e">
        <f t="shared" si="30"/>
        <v>#DIV/0!</v>
      </c>
    </row>
    <row r="121" spans="1:24" x14ac:dyDescent="0.25">
      <c r="A121" s="1">
        <v>112</v>
      </c>
      <c r="B121" s="12" t="e">
        <f t="shared" si="37"/>
        <v>#DIV/0!</v>
      </c>
      <c r="C121" s="7" t="e">
        <f t="shared" si="38"/>
        <v>#DIV/0!</v>
      </c>
      <c r="D121" s="9" t="e">
        <f t="shared" si="39"/>
        <v>#DIV/0!</v>
      </c>
      <c r="E121" s="7" t="e">
        <f t="shared" si="40"/>
        <v>#DIV/0!</v>
      </c>
      <c r="F121" t="e">
        <f t="shared" si="49"/>
        <v>#DIV/0!</v>
      </c>
      <c r="G121" t="e">
        <f t="shared" si="27"/>
        <v>#DIV/0!</v>
      </c>
      <c r="H121" t="e">
        <f t="shared" si="31"/>
        <v>#DIV/0!</v>
      </c>
      <c r="I121" t="e">
        <f t="shared" si="28"/>
        <v>#DIV/0!</v>
      </c>
      <c r="J121" t="e">
        <f t="shared" si="32"/>
        <v>#DIV/0!</v>
      </c>
      <c r="K121" s="9" t="e">
        <f t="shared" si="33"/>
        <v>#DIV/0!</v>
      </c>
      <c r="L121" s="7" t="e">
        <f t="shared" si="34"/>
        <v>#DIV/0!</v>
      </c>
      <c r="M121" s="7" t="e">
        <f t="shared" si="41"/>
        <v>#DIV/0!</v>
      </c>
      <c r="N121" s="12" t="e">
        <f t="shared" si="42"/>
        <v>#DIV/0!</v>
      </c>
      <c r="O121" t="e">
        <f t="shared" si="29"/>
        <v>#DIV/0!</v>
      </c>
      <c r="P121" s="7" t="e">
        <f t="shared" si="43"/>
        <v>#DIV/0!</v>
      </c>
      <c r="Q121" s="7" t="e">
        <f t="shared" si="44"/>
        <v>#DIV/0!</v>
      </c>
      <c r="R121" s="7" t="e">
        <f t="shared" si="35"/>
        <v>#DIV/0!</v>
      </c>
      <c r="S121" s="7" t="e">
        <f t="shared" si="45"/>
        <v>#DIV/0!</v>
      </c>
      <c r="T121" s="7" t="e">
        <f t="shared" si="46"/>
        <v>#DIV/0!</v>
      </c>
      <c r="U121" s="44">
        <f t="shared" si="47"/>
        <v>0</v>
      </c>
      <c r="V121" s="7" t="e">
        <f t="shared" si="48"/>
        <v>#DIV/0!</v>
      </c>
      <c r="W121" t="e">
        <f t="shared" si="36"/>
        <v>#DIV/0!</v>
      </c>
      <c r="X121" s="8" t="e">
        <f t="shared" si="30"/>
        <v>#DIV/0!</v>
      </c>
    </row>
    <row r="122" spans="1:24" x14ac:dyDescent="0.25">
      <c r="A122" s="1">
        <v>113</v>
      </c>
      <c r="B122" s="12" t="e">
        <f t="shared" si="37"/>
        <v>#DIV/0!</v>
      </c>
      <c r="C122" s="7" t="e">
        <f t="shared" si="38"/>
        <v>#DIV/0!</v>
      </c>
      <c r="D122" s="9" t="e">
        <f t="shared" si="39"/>
        <v>#DIV/0!</v>
      </c>
      <c r="E122" s="7" t="e">
        <f t="shared" si="40"/>
        <v>#DIV/0!</v>
      </c>
      <c r="F122" t="e">
        <f t="shared" si="49"/>
        <v>#DIV/0!</v>
      </c>
      <c r="G122" t="e">
        <f t="shared" si="27"/>
        <v>#DIV/0!</v>
      </c>
      <c r="H122" t="e">
        <f t="shared" si="31"/>
        <v>#DIV/0!</v>
      </c>
      <c r="I122" t="e">
        <f t="shared" si="28"/>
        <v>#DIV/0!</v>
      </c>
      <c r="J122" t="e">
        <f t="shared" si="32"/>
        <v>#DIV/0!</v>
      </c>
      <c r="K122" s="9" t="e">
        <f t="shared" si="33"/>
        <v>#DIV/0!</v>
      </c>
      <c r="L122" s="7" t="e">
        <f t="shared" si="34"/>
        <v>#DIV/0!</v>
      </c>
      <c r="M122" s="7" t="e">
        <f t="shared" si="41"/>
        <v>#DIV/0!</v>
      </c>
      <c r="N122" s="12" t="e">
        <f t="shared" si="42"/>
        <v>#DIV/0!</v>
      </c>
      <c r="O122" t="e">
        <f t="shared" si="29"/>
        <v>#DIV/0!</v>
      </c>
      <c r="P122" s="7" t="e">
        <f t="shared" si="43"/>
        <v>#DIV/0!</v>
      </c>
      <c r="Q122" s="7" t="e">
        <f t="shared" si="44"/>
        <v>#DIV/0!</v>
      </c>
      <c r="R122" s="7" t="e">
        <f t="shared" si="35"/>
        <v>#DIV/0!</v>
      </c>
      <c r="S122" s="7" t="e">
        <f t="shared" si="45"/>
        <v>#DIV/0!</v>
      </c>
      <c r="T122" s="7" t="e">
        <f t="shared" si="46"/>
        <v>#DIV/0!</v>
      </c>
      <c r="U122" s="44">
        <f t="shared" si="47"/>
        <v>0</v>
      </c>
      <c r="V122" s="7" t="e">
        <f t="shared" si="48"/>
        <v>#DIV/0!</v>
      </c>
      <c r="W122" t="e">
        <f t="shared" si="36"/>
        <v>#DIV/0!</v>
      </c>
      <c r="X122" s="8" t="e">
        <f t="shared" si="30"/>
        <v>#DIV/0!</v>
      </c>
    </row>
    <row r="123" spans="1:24" x14ac:dyDescent="0.25">
      <c r="A123" s="1">
        <v>114</v>
      </c>
      <c r="B123" s="12" t="e">
        <f t="shared" si="37"/>
        <v>#DIV/0!</v>
      </c>
      <c r="C123" s="7" t="e">
        <f t="shared" si="38"/>
        <v>#DIV/0!</v>
      </c>
      <c r="D123" s="9" t="e">
        <f t="shared" si="39"/>
        <v>#DIV/0!</v>
      </c>
      <c r="E123" s="7" t="e">
        <f t="shared" si="40"/>
        <v>#DIV/0!</v>
      </c>
      <c r="F123" t="e">
        <f t="shared" si="49"/>
        <v>#DIV/0!</v>
      </c>
      <c r="G123" t="e">
        <f t="shared" si="27"/>
        <v>#DIV/0!</v>
      </c>
      <c r="H123" t="e">
        <f t="shared" si="31"/>
        <v>#DIV/0!</v>
      </c>
      <c r="I123" t="e">
        <f t="shared" si="28"/>
        <v>#DIV/0!</v>
      </c>
      <c r="J123" t="e">
        <f t="shared" si="32"/>
        <v>#DIV/0!</v>
      </c>
      <c r="K123" s="9" t="e">
        <f t="shared" si="33"/>
        <v>#DIV/0!</v>
      </c>
      <c r="L123" s="7" t="e">
        <f t="shared" si="34"/>
        <v>#DIV/0!</v>
      </c>
      <c r="M123" s="7" t="e">
        <f t="shared" si="41"/>
        <v>#DIV/0!</v>
      </c>
      <c r="N123" s="12" t="e">
        <f t="shared" si="42"/>
        <v>#DIV/0!</v>
      </c>
      <c r="O123" t="e">
        <f t="shared" si="29"/>
        <v>#DIV/0!</v>
      </c>
      <c r="P123" s="7" t="e">
        <f t="shared" si="43"/>
        <v>#DIV/0!</v>
      </c>
      <c r="Q123" s="7" t="e">
        <f t="shared" si="44"/>
        <v>#DIV/0!</v>
      </c>
      <c r="R123" s="7" t="e">
        <f t="shared" si="35"/>
        <v>#DIV/0!</v>
      </c>
      <c r="S123" s="7" t="e">
        <f t="shared" si="45"/>
        <v>#DIV/0!</v>
      </c>
      <c r="T123" s="7" t="e">
        <f t="shared" si="46"/>
        <v>#DIV/0!</v>
      </c>
      <c r="U123" s="44">
        <f t="shared" si="47"/>
        <v>0</v>
      </c>
      <c r="V123" s="7" t="e">
        <f t="shared" si="48"/>
        <v>#DIV/0!</v>
      </c>
      <c r="W123" t="e">
        <f t="shared" si="36"/>
        <v>#DIV/0!</v>
      </c>
      <c r="X123" s="8" t="e">
        <f t="shared" si="30"/>
        <v>#DIV/0!</v>
      </c>
    </row>
    <row r="124" spans="1:24" x14ac:dyDescent="0.25">
      <c r="A124" s="1">
        <v>115</v>
      </c>
      <c r="B124" s="12" t="e">
        <f t="shared" si="37"/>
        <v>#DIV/0!</v>
      </c>
      <c r="C124" s="7" t="e">
        <f t="shared" si="38"/>
        <v>#DIV/0!</v>
      </c>
      <c r="D124" s="9" t="e">
        <f t="shared" si="39"/>
        <v>#DIV/0!</v>
      </c>
      <c r="E124" s="7" t="e">
        <f t="shared" si="40"/>
        <v>#DIV/0!</v>
      </c>
      <c r="F124" t="e">
        <f t="shared" si="49"/>
        <v>#DIV/0!</v>
      </c>
      <c r="G124" t="e">
        <f t="shared" si="27"/>
        <v>#DIV/0!</v>
      </c>
      <c r="H124" t="e">
        <f t="shared" si="31"/>
        <v>#DIV/0!</v>
      </c>
      <c r="I124" t="e">
        <f t="shared" si="28"/>
        <v>#DIV/0!</v>
      </c>
      <c r="J124" t="e">
        <f t="shared" si="32"/>
        <v>#DIV/0!</v>
      </c>
      <c r="K124" s="9" t="e">
        <f t="shared" si="33"/>
        <v>#DIV/0!</v>
      </c>
      <c r="L124" s="7" t="e">
        <f t="shared" si="34"/>
        <v>#DIV/0!</v>
      </c>
      <c r="M124" s="7" t="e">
        <f t="shared" si="41"/>
        <v>#DIV/0!</v>
      </c>
      <c r="N124" s="12" t="e">
        <f t="shared" si="42"/>
        <v>#DIV/0!</v>
      </c>
      <c r="O124" t="e">
        <f t="shared" si="29"/>
        <v>#DIV/0!</v>
      </c>
      <c r="P124" s="7" t="e">
        <f t="shared" si="43"/>
        <v>#DIV/0!</v>
      </c>
      <c r="Q124" s="7" t="e">
        <f t="shared" si="44"/>
        <v>#DIV/0!</v>
      </c>
      <c r="R124" s="7" t="e">
        <f t="shared" si="35"/>
        <v>#DIV/0!</v>
      </c>
      <c r="S124" s="7" t="e">
        <f t="shared" si="45"/>
        <v>#DIV/0!</v>
      </c>
      <c r="T124" s="7" t="e">
        <f t="shared" si="46"/>
        <v>#DIV/0!</v>
      </c>
      <c r="U124" s="44">
        <f t="shared" si="47"/>
        <v>0</v>
      </c>
      <c r="V124" s="7" t="e">
        <f t="shared" si="48"/>
        <v>#DIV/0!</v>
      </c>
      <c r="W124" t="e">
        <f t="shared" si="36"/>
        <v>#DIV/0!</v>
      </c>
      <c r="X124" s="8" t="e">
        <f t="shared" si="30"/>
        <v>#DIV/0!</v>
      </c>
    </row>
    <row r="125" spans="1:24" x14ac:dyDescent="0.25">
      <c r="A125" s="1">
        <v>116</v>
      </c>
      <c r="B125" s="12" t="e">
        <f t="shared" si="37"/>
        <v>#DIV/0!</v>
      </c>
      <c r="C125" s="7" t="e">
        <f t="shared" si="38"/>
        <v>#DIV/0!</v>
      </c>
      <c r="D125" s="9" t="e">
        <f t="shared" si="39"/>
        <v>#DIV/0!</v>
      </c>
      <c r="E125" s="7" t="e">
        <f t="shared" si="40"/>
        <v>#DIV/0!</v>
      </c>
      <c r="F125" t="e">
        <f t="shared" si="49"/>
        <v>#DIV/0!</v>
      </c>
      <c r="G125" t="e">
        <f t="shared" si="27"/>
        <v>#DIV/0!</v>
      </c>
      <c r="H125" t="e">
        <f t="shared" si="31"/>
        <v>#DIV/0!</v>
      </c>
      <c r="I125" t="e">
        <f t="shared" si="28"/>
        <v>#DIV/0!</v>
      </c>
      <c r="J125" t="e">
        <f t="shared" si="32"/>
        <v>#DIV/0!</v>
      </c>
      <c r="K125" s="9" t="e">
        <f t="shared" si="33"/>
        <v>#DIV/0!</v>
      </c>
      <c r="L125" s="7" t="e">
        <f t="shared" si="34"/>
        <v>#DIV/0!</v>
      </c>
      <c r="M125" s="7" t="e">
        <f t="shared" si="41"/>
        <v>#DIV/0!</v>
      </c>
      <c r="N125" s="12" t="e">
        <f t="shared" si="42"/>
        <v>#DIV/0!</v>
      </c>
      <c r="O125" t="e">
        <f t="shared" si="29"/>
        <v>#DIV/0!</v>
      </c>
      <c r="P125" s="7" t="e">
        <f t="shared" si="43"/>
        <v>#DIV/0!</v>
      </c>
      <c r="Q125" s="7" t="e">
        <f t="shared" si="44"/>
        <v>#DIV/0!</v>
      </c>
      <c r="R125" s="7" t="e">
        <f t="shared" si="35"/>
        <v>#DIV/0!</v>
      </c>
      <c r="S125" s="7" t="e">
        <f t="shared" si="45"/>
        <v>#DIV/0!</v>
      </c>
      <c r="T125" s="7" t="e">
        <f t="shared" si="46"/>
        <v>#DIV/0!</v>
      </c>
      <c r="U125" s="44">
        <f t="shared" si="47"/>
        <v>0</v>
      </c>
      <c r="V125" s="7" t="e">
        <f t="shared" si="48"/>
        <v>#DIV/0!</v>
      </c>
      <c r="W125" t="e">
        <f t="shared" si="36"/>
        <v>#DIV/0!</v>
      </c>
      <c r="X125" s="8" t="e">
        <f t="shared" si="30"/>
        <v>#DIV/0!</v>
      </c>
    </row>
    <row r="126" spans="1:24" x14ac:dyDescent="0.25">
      <c r="A126" s="1">
        <v>117</v>
      </c>
      <c r="B126" s="12" t="e">
        <f t="shared" si="37"/>
        <v>#DIV/0!</v>
      </c>
      <c r="C126" s="7" t="e">
        <f t="shared" si="38"/>
        <v>#DIV/0!</v>
      </c>
      <c r="D126" s="9" t="e">
        <f t="shared" si="39"/>
        <v>#DIV/0!</v>
      </c>
      <c r="E126" s="7" t="e">
        <f t="shared" si="40"/>
        <v>#DIV/0!</v>
      </c>
      <c r="F126" t="e">
        <f t="shared" si="49"/>
        <v>#DIV/0!</v>
      </c>
      <c r="G126" t="e">
        <f t="shared" si="27"/>
        <v>#DIV/0!</v>
      </c>
      <c r="H126" t="e">
        <f t="shared" si="31"/>
        <v>#DIV/0!</v>
      </c>
      <c r="I126" t="e">
        <f t="shared" si="28"/>
        <v>#DIV/0!</v>
      </c>
      <c r="J126" t="e">
        <f t="shared" si="32"/>
        <v>#DIV/0!</v>
      </c>
      <c r="K126" s="9" t="e">
        <f t="shared" si="33"/>
        <v>#DIV/0!</v>
      </c>
      <c r="L126" s="7" t="e">
        <f t="shared" si="34"/>
        <v>#DIV/0!</v>
      </c>
      <c r="M126" s="7" t="e">
        <f t="shared" si="41"/>
        <v>#DIV/0!</v>
      </c>
      <c r="N126" s="12" t="e">
        <f t="shared" si="42"/>
        <v>#DIV/0!</v>
      </c>
      <c r="O126" t="e">
        <f t="shared" si="29"/>
        <v>#DIV/0!</v>
      </c>
      <c r="P126" s="7" t="e">
        <f t="shared" si="43"/>
        <v>#DIV/0!</v>
      </c>
      <c r="Q126" s="7" t="e">
        <f t="shared" si="44"/>
        <v>#DIV/0!</v>
      </c>
      <c r="R126" s="7" t="e">
        <f t="shared" si="35"/>
        <v>#DIV/0!</v>
      </c>
      <c r="S126" s="7" t="e">
        <f t="shared" si="45"/>
        <v>#DIV/0!</v>
      </c>
      <c r="T126" s="7" t="e">
        <f t="shared" si="46"/>
        <v>#DIV/0!</v>
      </c>
      <c r="U126" s="44">
        <f t="shared" si="47"/>
        <v>0</v>
      </c>
      <c r="V126" s="7" t="e">
        <f t="shared" si="48"/>
        <v>#DIV/0!</v>
      </c>
      <c r="W126" t="e">
        <f t="shared" si="36"/>
        <v>#DIV/0!</v>
      </c>
      <c r="X126" s="8" t="e">
        <f t="shared" si="30"/>
        <v>#DIV/0!</v>
      </c>
    </row>
    <row r="127" spans="1:24" x14ac:dyDescent="0.25">
      <c r="A127" s="1">
        <v>118</v>
      </c>
      <c r="B127" s="12" t="e">
        <f t="shared" si="37"/>
        <v>#DIV/0!</v>
      </c>
      <c r="C127" s="7" t="e">
        <f t="shared" si="38"/>
        <v>#DIV/0!</v>
      </c>
      <c r="D127" s="9" t="e">
        <f t="shared" si="39"/>
        <v>#DIV/0!</v>
      </c>
      <c r="E127" s="7" t="e">
        <f t="shared" si="40"/>
        <v>#DIV/0!</v>
      </c>
      <c r="F127" t="e">
        <f t="shared" si="49"/>
        <v>#DIV/0!</v>
      </c>
      <c r="G127" t="e">
        <f t="shared" si="27"/>
        <v>#DIV/0!</v>
      </c>
      <c r="H127" t="e">
        <f t="shared" si="31"/>
        <v>#DIV/0!</v>
      </c>
      <c r="I127" t="e">
        <f t="shared" si="28"/>
        <v>#DIV/0!</v>
      </c>
      <c r="J127" t="e">
        <f t="shared" si="32"/>
        <v>#DIV/0!</v>
      </c>
      <c r="K127" s="9" t="e">
        <f t="shared" si="33"/>
        <v>#DIV/0!</v>
      </c>
      <c r="L127" s="7" t="e">
        <f t="shared" si="34"/>
        <v>#DIV/0!</v>
      </c>
      <c r="M127" s="7" t="e">
        <f t="shared" si="41"/>
        <v>#DIV/0!</v>
      </c>
      <c r="N127" s="12" t="e">
        <f t="shared" si="42"/>
        <v>#DIV/0!</v>
      </c>
      <c r="O127" t="e">
        <f t="shared" si="29"/>
        <v>#DIV/0!</v>
      </c>
      <c r="P127" s="7" t="e">
        <f t="shared" si="43"/>
        <v>#DIV/0!</v>
      </c>
      <c r="Q127" s="7" t="e">
        <f t="shared" si="44"/>
        <v>#DIV/0!</v>
      </c>
      <c r="R127" s="7" t="e">
        <f t="shared" si="35"/>
        <v>#DIV/0!</v>
      </c>
      <c r="S127" s="7" t="e">
        <f t="shared" si="45"/>
        <v>#DIV/0!</v>
      </c>
      <c r="T127" s="7" t="e">
        <f t="shared" si="46"/>
        <v>#DIV/0!</v>
      </c>
      <c r="U127" s="44">
        <f t="shared" si="47"/>
        <v>0</v>
      </c>
      <c r="V127" s="7" t="e">
        <f t="shared" si="48"/>
        <v>#DIV/0!</v>
      </c>
      <c r="W127" t="e">
        <f t="shared" si="36"/>
        <v>#DIV/0!</v>
      </c>
      <c r="X127" s="8" t="e">
        <f t="shared" si="30"/>
        <v>#DIV/0!</v>
      </c>
    </row>
    <row r="128" spans="1:24" x14ac:dyDescent="0.25">
      <c r="A128" s="1">
        <v>119</v>
      </c>
      <c r="B128" s="12" t="e">
        <f t="shared" si="37"/>
        <v>#DIV/0!</v>
      </c>
      <c r="C128" s="7" t="e">
        <f t="shared" si="38"/>
        <v>#DIV/0!</v>
      </c>
      <c r="D128" s="9" t="e">
        <f t="shared" si="39"/>
        <v>#DIV/0!</v>
      </c>
      <c r="E128" s="7" t="e">
        <f t="shared" si="40"/>
        <v>#DIV/0!</v>
      </c>
      <c r="F128" t="e">
        <f t="shared" si="49"/>
        <v>#DIV/0!</v>
      </c>
      <c r="G128" t="e">
        <f t="shared" si="27"/>
        <v>#DIV/0!</v>
      </c>
      <c r="H128" t="e">
        <f t="shared" si="31"/>
        <v>#DIV/0!</v>
      </c>
      <c r="I128" t="e">
        <f t="shared" si="28"/>
        <v>#DIV/0!</v>
      </c>
      <c r="J128" t="e">
        <f t="shared" si="32"/>
        <v>#DIV/0!</v>
      </c>
      <c r="K128" s="9" t="e">
        <f t="shared" si="33"/>
        <v>#DIV/0!</v>
      </c>
      <c r="L128" s="7" t="e">
        <f t="shared" si="34"/>
        <v>#DIV/0!</v>
      </c>
      <c r="M128" s="7" t="e">
        <f t="shared" si="41"/>
        <v>#DIV/0!</v>
      </c>
      <c r="N128" s="12" t="e">
        <f t="shared" si="42"/>
        <v>#DIV/0!</v>
      </c>
      <c r="O128" t="e">
        <f t="shared" si="29"/>
        <v>#DIV/0!</v>
      </c>
      <c r="P128" s="7" t="e">
        <f t="shared" si="43"/>
        <v>#DIV/0!</v>
      </c>
      <c r="Q128" s="7" t="e">
        <f t="shared" si="44"/>
        <v>#DIV/0!</v>
      </c>
      <c r="R128" s="7" t="e">
        <f t="shared" si="35"/>
        <v>#DIV/0!</v>
      </c>
      <c r="S128" s="7" t="e">
        <f t="shared" si="45"/>
        <v>#DIV/0!</v>
      </c>
      <c r="T128" s="7" t="e">
        <f t="shared" si="46"/>
        <v>#DIV/0!</v>
      </c>
      <c r="U128" s="44">
        <f t="shared" si="47"/>
        <v>0</v>
      </c>
      <c r="V128" s="7" t="e">
        <f t="shared" si="48"/>
        <v>#DIV/0!</v>
      </c>
      <c r="W128" t="e">
        <f t="shared" si="36"/>
        <v>#DIV/0!</v>
      </c>
      <c r="X128" s="8" t="e">
        <f t="shared" si="30"/>
        <v>#DIV/0!</v>
      </c>
    </row>
    <row r="129" spans="1:24" x14ac:dyDescent="0.25">
      <c r="A129" s="1">
        <v>120</v>
      </c>
      <c r="B129" s="12" t="e">
        <f t="shared" si="37"/>
        <v>#DIV/0!</v>
      </c>
      <c r="C129" s="7" t="e">
        <f t="shared" si="38"/>
        <v>#DIV/0!</v>
      </c>
      <c r="D129" s="9" t="e">
        <f t="shared" si="39"/>
        <v>#DIV/0!</v>
      </c>
      <c r="E129" s="7" t="e">
        <f t="shared" si="40"/>
        <v>#DIV/0!</v>
      </c>
      <c r="F129" t="e">
        <f t="shared" si="49"/>
        <v>#DIV/0!</v>
      </c>
      <c r="G129" t="e">
        <f t="shared" si="27"/>
        <v>#DIV/0!</v>
      </c>
      <c r="H129" t="e">
        <f t="shared" si="31"/>
        <v>#DIV/0!</v>
      </c>
      <c r="I129" t="e">
        <f t="shared" si="28"/>
        <v>#DIV/0!</v>
      </c>
      <c r="J129" t="e">
        <f t="shared" si="32"/>
        <v>#DIV/0!</v>
      </c>
      <c r="K129" s="9" t="e">
        <f t="shared" si="33"/>
        <v>#DIV/0!</v>
      </c>
      <c r="L129" s="7" t="e">
        <f t="shared" si="34"/>
        <v>#DIV/0!</v>
      </c>
      <c r="M129" s="7" t="e">
        <f t="shared" si="41"/>
        <v>#DIV/0!</v>
      </c>
      <c r="N129" s="12" t="e">
        <f t="shared" si="42"/>
        <v>#DIV/0!</v>
      </c>
      <c r="O129" t="e">
        <f t="shared" si="29"/>
        <v>#DIV/0!</v>
      </c>
      <c r="P129" s="7" t="e">
        <f t="shared" si="43"/>
        <v>#DIV/0!</v>
      </c>
      <c r="Q129" s="7" t="e">
        <f t="shared" si="44"/>
        <v>#DIV/0!</v>
      </c>
      <c r="R129" s="7" t="e">
        <f t="shared" si="35"/>
        <v>#DIV/0!</v>
      </c>
      <c r="S129" s="7" t="e">
        <f t="shared" si="45"/>
        <v>#DIV/0!</v>
      </c>
      <c r="T129" s="7" t="e">
        <f t="shared" si="46"/>
        <v>#DIV/0!</v>
      </c>
      <c r="U129" s="44">
        <f t="shared" si="47"/>
        <v>0</v>
      </c>
      <c r="V129" s="7" t="e">
        <f t="shared" si="48"/>
        <v>#DIV/0!</v>
      </c>
      <c r="W129" t="e">
        <f t="shared" si="36"/>
        <v>#DIV/0!</v>
      </c>
      <c r="X129" s="8" t="e">
        <f t="shared" si="30"/>
        <v>#DIV/0!</v>
      </c>
    </row>
    <row r="130" spans="1:24" x14ac:dyDescent="0.25">
      <c r="A130" s="1">
        <v>121</v>
      </c>
      <c r="B130" s="12" t="e">
        <f t="shared" si="37"/>
        <v>#DIV/0!</v>
      </c>
      <c r="C130" s="7" t="e">
        <f t="shared" si="38"/>
        <v>#DIV/0!</v>
      </c>
      <c r="D130" s="9" t="e">
        <f t="shared" si="39"/>
        <v>#DIV/0!</v>
      </c>
      <c r="E130" s="7" t="e">
        <f t="shared" si="40"/>
        <v>#DIV/0!</v>
      </c>
      <c r="F130" t="e">
        <f t="shared" si="49"/>
        <v>#DIV/0!</v>
      </c>
      <c r="G130" t="e">
        <f t="shared" si="27"/>
        <v>#DIV/0!</v>
      </c>
      <c r="H130" t="e">
        <f t="shared" si="31"/>
        <v>#DIV/0!</v>
      </c>
      <c r="I130" t="e">
        <f t="shared" si="28"/>
        <v>#DIV/0!</v>
      </c>
      <c r="J130" t="e">
        <f t="shared" si="32"/>
        <v>#DIV/0!</v>
      </c>
      <c r="K130" s="9" t="e">
        <f t="shared" si="33"/>
        <v>#DIV/0!</v>
      </c>
      <c r="L130" s="7" t="e">
        <f t="shared" si="34"/>
        <v>#DIV/0!</v>
      </c>
      <c r="M130" s="7" t="e">
        <f t="shared" si="41"/>
        <v>#DIV/0!</v>
      </c>
      <c r="N130" s="12" t="e">
        <f t="shared" si="42"/>
        <v>#DIV/0!</v>
      </c>
      <c r="O130" t="e">
        <f t="shared" si="29"/>
        <v>#DIV/0!</v>
      </c>
      <c r="P130" s="7" t="e">
        <f t="shared" si="43"/>
        <v>#DIV/0!</v>
      </c>
      <c r="Q130" s="7" t="e">
        <f t="shared" si="44"/>
        <v>#DIV/0!</v>
      </c>
      <c r="R130" s="7" t="e">
        <f t="shared" si="35"/>
        <v>#DIV/0!</v>
      </c>
      <c r="S130" s="7" t="e">
        <f t="shared" si="45"/>
        <v>#DIV/0!</v>
      </c>
      <c r="T130" s="7" t="e">
        <f t="shared" si="46"/>
        <v>#DIV/0!</v>
      </c>
      <c r="U130" s="44">
        <f t="shared" si="47"/>
        <v>0</v>
      </c>
      <c r="V130" s="7" t="e">
        <f t="shared" si="48"/>
        <v>#DIV/0!</v>
      </c>
      <c r="W130" t="e">
        <f t="shared" si="36"/>
        <v>#DIV/0!</v>
      </c>
      <c r="X130" s="8" t="e">
        <f t="shared" si="30"/>
        <v>#DIV/0!</v>
      </c>
    </row>
    <row r="131" spans="1:24" x14ac:dyDescent="0.25">
      <c r="A131" s="1">
        <v>122</v>
      </c>
      <c r="B131" s="12" t="e">
        <f t="shared" si="37"/>
        <v>#DIV/0!</v>
      </c>
      <c r="C131" s="7" t="e">
        <f t="shared" si="38"/>
        <v>#DIV/0!</v>
      </c>
      <c r="D131" s="9" t="e">
        <f t="shared" si="39"/>
        <v>#DIV/0!</v>
      </c>
      <c r="E131" s="7" t="e">
        <f t="shared" si="40"/>
        <v>#DIV/0!</v>
      </c>
      <c r="F131" t="e">
        <f t="shared" si="49"/>
        <v>#DIV/0!</v>
      </c>
      <c r="G131" t="e">
        <f t="shared" si="27"/>
        <v>#DIV/0!</v>
      </c>
      <c r="H131" t="e">
        <f t="shared" si="31"/>
        <v>#DIV/0!</v>
      </c>
      <c r="I131" t="e">
        <f t="shared" si="28"/>
        <v>#DIV/0!</v>
      </c>
      <c r="J131" t="e">
        <f t="shared" si="32"/>
        <v>#DIV/0!</v>
      </c>
      <c r="K131" s="9" t="e">
        <f t="shared" si="33"/>
        <v>#DIV/0!</v>
      </c>
      <c r="L131" s="7" t="e">
        <f t="shared" si="34"/>
        <v>#DIV/0!</v>
      </c>
      <c r="M131" s="7" t="e">
        <f t="shared" si="41"/>
        <v>#DIV/0!</v>
      </c>
      <c r="N131" s="12" t="e">
        <f t="shared" si="42"/>
        <v>#DIV/0!</v>
      </c>
      <c r="O131" t="e">
        <f t="shared" si="29"/>
        <v>#DIV/0!</v>
      </c>
      <c r="P131" s="7" t="e">
        <f t="shared" si="43"/>
        <v>#DIV/0!</v>
      </c>
      <c r="Q131" s="7" t="e">
        <f t="shared" si="44"/>
        <v>#DIV/0!</v>
      </c>
      <c r="R131" s="7" t="e">
        <f t="shared" si="35"/>
        <v>#DIV/0!</v>
      </c>
      <c r="S131" s="7" t="e">
        <f t="shared" si="45"/>
        <v>#DIV/0!</v>
      </c>
      <c r="T131" s="7" t="e">
        <f t="shared" si="46"/>
        <v>#DIV/0!</v>
      </c>
      <c r="U131" s="44">
        <f t="shared" si="47"/>
        <v>0</v>
      </c>
      <c r="V131" s="7" t="e">
        <f t="shared" si="48"/>
        <v>#DIV/0!</v>
      </c>
      <c r="W131" t="e">
        <f t="shared" si="36"/>
        <v>#DIV/0!</v>
      </c>
      <c r="X131" s="8" t="e">
        <f t="shared" si="30"/>
        <v>#DIV/0!</v>
      </c>
    </row>
    <row r="132" spans="1:24" x14ac:dyDescent="0.25">
      <c r="A132" s="1">
        <v>123</v>
      </c>
      <c r="B132" s="12" t="e">
        <f t="shared" si="37"/>
        <v>#DIV/0!</v>
      </c>
      <c r="C132" s="7" t="e">
        <f t="shared" si="38"/>
        <v>#DIV/0!</v>
      </c>
      <c r="D132" s="9" t="e">
        <f t="shared" si="39"/>
        <v>#DIV/0!</v>
      </c>
      <c r="E132" s="7" t="e">
        <f t="shared" si="40"/>
        <v>#DIV/0!</v>
      </c>
      <c r="F132" t="e">
        <f t="shared" si="49"/>
        <v>#DIV/0!</v>
      </c>
      <c r="G132" t="e">
        <f t="shared" si="27"/>
        <v>#DIV/0!</v>
      </c>
      <c r="H132" t="e">
        <f t="shared" si="31"/>
        <v>#DIV/0!</v>
      </c>
      <c r="I132" t="e">
        <f t="shared" si="28"/>
        <v>#DIV/0!</v>
      </c>
      <c r="J132" t="e">
        <f t="shared" si="32"/>
        <v>#DIV/0!</v>
      </c>
      <c r="K132" s="9" t="e">
        <f t="shared" si="33"/>
        <v>#DIV/0!</v>
      </c>
      <c r="L132" s="7" t="e">
        <f t="shared" si="34"/>
        <v>#DIV/0!</v>
      </c>
      <c r="M132" s="7" t="e">
        <f t="shared" si="41"/>
        <v>#DIV/0!</v>
      </c>
      <c r="N132" s="12" t="e">
        <f t="shared" si="42"/>
        <v>#DIV/0!</v>
      </c>
      <c r="O132" t="e">
        <f t="shared" si="29"/>
        <v>#DIV/0!</v>
      </c>
      <c r="P132" s="7" t="e">
        <f t="shared" si="43"/>
        <v>#DIV/0!</v>
      </c>
      <c r="Q132" s="7" t="e">
        <f t="shared" si="44"/>
        <v>#DIV/0!</v>
      </c>
      <c r="R132" s="7" t="e">
        <f t="shared" si="35"/>
        <v>#DIV/0!</v>
      </c>
      <c r="S132" s="7" t="e">
        <f t="shared" si="45"/>
        <v>#DIV/0!</v>
      </c>
      <c r="T132" s="7" t="e">
        <f t="shared" si="46"/>
        <v>#DIV/0!</v>
      </c>
      <c r="U132" s="44">
        <f t="shared" si="47"/>
        <v>0</v>
      </c>
      <c r="V132" s="7" t="e">
        <f t="shared" si="48"/>
        <v>#DIV/0!</v>
      </c>
      <c r="W132" t="e">
        <f t="shared" si="36"/>
        <v>#DIV/0!</v>
      </c>
      <c r="X132" s="8" t="e">
        <f t="shared" si="30"/>
        <v>#DIV/0!</v>
      </c>
    </row>
    <row r="133" spans="1:24" x14ac:dyDescent="0.25">
      <c r="A133" s="1">
        <v>124</v>
      </c>
      <c r="B133" s="12" t="e">
        <f t="shared" si="37"/>
        <v>#DIV/0!</v>
      </c>
      <c r="C133" s="7" t="e">
        <f t="shared" si="38"/>
        <v>#DIV/0!</v>
      </c>
      <c r="D133" s="9" t="e">
        <f t="shared" si="39"/>
        <v>#DIV/0!</v>
      </c>
      <c r="E133" s="7" t="e">
        <f t="shared" si="40"/>
        <v>#DIV/0!</v>
      </c>
      <c r="F133" t="e">
        <f t="shared" si="49"/>
        <v>#DIV/0!</v>
      </c>
      <c r="G133" t="e">
        <f t="shared" si="27"/>
        <v>#DIV/0!</v>
      </c>
      <c r="H133" t="e">
        <f t="shared" si="31"/>
        <v>#DIV/0!</v>
      </c>
      <c r="I133" t="e">
        <f t="shared" si="28"/>
        <v>#DIV/0!</v>
      </c>
      <c r="J133" t="e">
        <f t="shared" si="32"/>
        <v>#DIV/0!</v>
      </c>
      <c r="K133" s="9" t="e">
        <f t="shared" si="33"/>
        <v>#DIV/0!</v>
      </c>
      <c r="L133" s="7" t="e">
        <f t="shared" si="34"/>
        <v>#DIV/0!</v>
      </c>
      <c r="M133" s="7" t="e">
        <f t="shared" si="41"/>
        <v>#DIV/0!</v>
      </c>
      <c r="N133" s="12" t="e">
        <f t="shared" si="42"/>
        <v>#DIV/0!</v>
      </c>
      <c r="O133" t="e">
        <f t="shared" si="29"/>
        <v>#DIV/0!</v>
      </c>
      <c r="P133" s="7" t="e">
        <f t="shared" si="43"/>
        <v>#DIV/0!</v>
      </c>
      <c r="Q133" s="7" t="e">
        <f t="shared" si="44"/>
        <v>#DIV/0!</v>
      </c>
      <c r="R133" s="7" t="e">
        <f t="shared" si="35"/>
        <v>#DIV/0!</v>
      </c>
      <c r="S133" s="7" t="e">
        <f t="shared" si="45"/>
        <v>#DIV/0!</v>
      </c>
      <c r="T133" s="7" t="e">
        <f t="shared" si="46"/>
        <v>#DIV/0!</v>
      </c>
      <c r="U133" s="44">
        <f t="shared" si="47"/>
        <v>0</v>
      </c>
      <c r="V133" s="7" t="e">
        <f t="shared" si="48"/>
        <v>#DIV/0!</v>
      </c>
      <c r="W133" t="e">
        <f t="shared" si="36"/>
        <v>#DIV/0!</v>
      </c>
      <c r="X133" s="8" t="e">
        <f t="shared" si="30"/>
        <v>#DIV/0!</v>
      </c>
    </row>
    <row r="134" spans="1:24" x14ac:dyDescent="0.25">
      <c r="A134" s="1">
        <v>125</v>
      </c>
      <c r="B134" s="12" t="e">
        <f t="shared" si="37"/>
        <v>#DIV/0!</v>
      </c>
      <c r="C134" s="7" t="e">
        <f t="shared" si="38"/>
        <v>#DIV/0!</v>
      </c>
      <c r="D134" s="9" t="e">
        <f t="shared" si="39"/>
        <v>#DIV/0!</v>
      </c>
      <c r="E134" s="7" t="e">
        <f t="shared" si="40"/>
        <v>#DIV/0!</v>
      </c>
      <c r="F134" t="e">
        <f t="shared" si="49"/>
        <v>#DIV/0!</v>
      </c>
      <c r="G134" t="e">
        <f t="shared" si="27"/>
        <v>#DIV/0!</v>
      </c>
      <c r="H134" t="e">
        <f t="shared" si="31"/>
        <v>#DIV/0!</v>
      </c>
      <c r="I134" t="e">
        <f t="shared" si="28"/>
        <v>#DIV/0!</v>
      </c>
      <c r="J134" t="e">
        <f t="shared" si="32"/>
        <v>#DIV/0!</v>
      </c>
      <c r="K134" s="9" t="e">
        <f t="shared" si="33"/>
        <v>#DIV/0!</v>
      </c>
      <c r="L134" s="7" t="e">
        <f t="shared" si="34"/>
        <v>#DIV/0!</v>
      </c>
      <c r="M134" s="7" t="e">
        <f t="shared" si="41"/>
        <v>#DIV/0!</v>
      </c>
      <c r="N134" s="12" t="e">
        <f t="shared" si="42"/>
        <v>#DIV/0!</v>
      </c>
      <c r="O134" t="e">
        <f t="shared" si="29"/>
        <v>#DIV/0!</v>
      </c>
      <c r="P134" s="7" t="e">
        <f t="shared" si="43"/>
        <v>#DIV/0!</v>
      </c>
      <c r="Q134" s="7" t="e">
        <f t="shared" si="44"/>
        <v>#DIV/0!</v>
      </c>
      <c r="R134" s="7" t="e">
        <f t="shared" si="35"/>
        <v>#DIV/0!</v>
      </c>
      <c r="S134" s="7" t="e">
        <f t="shared" si="45"/>
        <v>#DIV/0!</v>
      </c>
      <c r="T134" s="7" t="e">
        <f t="shared" si="46"/>
        <v>#DIV/0!</v>
      </c>
      <c r="U134" s="44">
        <f t="shared" si="47"/>
        <v>0</v>
      </c>
      <c r="V134" s="7" t="e">
        <f t="shared" si="48"/>
        <v>#DIV/0!</v>
      </c>
      <c r="W134" t="e">
        <f t="shared" si="36"/>
        <v>#DIV/0!</v>
      </c>
      <c r="X134" s="8" t="e">
        <f t="shared" si="30"/>
        <v>#DIV/0!</v>
      </c>
    </row>
    <row r="135" spans="1:24" x14ac:dyDescent="0.25">
      <c r="A135" s="1">
        <v>126</v>
      </c>
      <c r="B135" s="12" t="e">
        <f t="shared" si="37"/>
        <v>#DIV/0!</v>
      </c>
      <c r="C135" s="7" t="e">
        <f t="shared" si="38"/>
        <v>#DIV/0!</v>
      </c>
      <c r="D135" s="9" t="e">
        <f t="shared" si="39"/>
        <v>#DIV/0!</v>
      </c>
      <c r="E135" s="7" t="e">
        <f t="shared" si="40"/>
        <v>#DIV/0!</v>
      </c>
      <c r="F135" t="e">
        <f t="shared" si="49"/>
        <v>#DIV/0!</v>
      </c>
      <c r="G135" t="e">
        <f t="shared" si="27"/>
        <v>#DIV/0!</v>
      </c>
      <c r="H135" t="e">
        <f t="shared" si="31"/>
        <v>#DIV/0!</v>
      </c>
      <c r="I135" t="e">
        <f t="shared" si="28"/>
        <v>#DIV/0!</v>
      </c>
      <c r="J135" t="e">
        <f t="shared" si="32"/>
        <v>#DIV/0!</v>
      </c>
      <c r="K135" s="9" t="e">
        <f t="shared" si="33"/>
        <v>#DIV/0!</v>
      </c>
      <c r="L135" s="7" t="e">
        <f t="shared" si="34"/>
        <v>#DIV/0!</v>
      </c>
      <c r="M135" s="7" t="e">
        <f t="shared" si="41"/>
        <v>#DIV/0!</v>
      </c>
      <c r="N135" s="12" t="e">
        <f t="shared" si="42"/>
        <v>#DIV/0!</v>
      </c>
      <c r="O135" t="e">
        <f t="shared" si="29"/>
        <v>#DIV/0!</v>
      </c>
      <c r="P135" s="7" t="e">
        <f t="shared" si="43"/>
        <v>#DIV/0!</v>
      </c>
      <c r="Q135" s="7" t="e">
        <f t="shared" si="44"/>
        <v>#DIV/0!</v>
      </c>
      <c r="R135" s="7" t="e">
        <f t="shared" si="35"/>
        <v>#DIV/0!</v>
      </c>
      <c r="S135" s="7" t="e">
        <f t="shared" si="45"/>
        <v>#DIV/0!</v>
      </c>
      <c r="T135" s="7" t="e">
        <f t="shared" si="46"/>
        <v>#DIV/0!</v>
      </c>
      <c r="U135" s="44">
        <f t="shared" si="47"/>
        <v>0</v>
      </c>
      <c r="V135" s="7" t="e">
        <f t="shared" si="48"/>
        <v>#DIV/0!</v>
      </c>
      <c r="W135" t="e">
        <f t="shared" si="36"/>
        <v>#DIV/0!</v>
      </c>
      <c r="X135" s="8" t="e">
        <f t="shared" si="30"/>
        <v>#DIV/0!</v>
      </c>
    </row>
    <row r="136" spans="1:24" x14ac:dyDescent="0.25">
      <c r="A136" s="1">
        <v>127</v>
      </c>
      <c r="B136" s="12" t="e">
        <f t="shared" si="37"/>
        <v>#DIV/0!</v>
      </c>
      <c r="C136" s="7" t="e">
        <f t="shared" si="38"/>
        <v>#DIV/0!</v>
      </c>
      <c r="D136" s="9" t="e">
        <f t="shared" si="39"/>
        <v>#DIV/0!</v>
      </c>
      <c r="E136" s="7" t="e">
        <f t="shared" si="40"/>
        <v>#DIV/0!</v>
      </c>
      <c r="F136" t="e">
        <f t="shared" si="49"/>
        <v>#DIV/0!</v>
      </c>
      <c r="G136" t="e">
        <f t="shared" si="27"/>
        <v>#DIV/0!</v>
      </c>
      <c r="H136" t="e">
        <f t="shared" si="31"/>
        <v>#DIV/0!</v>
      </c>
      <c r="I136" t="e">
        <f t="shared" si="28"/>
        <v>#DIV/0!</v>
      </c>
      <c r="J136" t="e">
        <f t="shared" si="32"/>
        <v>#DIV/0!</v>
      </c>
      <c r="K136" s="9" t="e">
        <f t="shared" si="33"/>
        <v>#DIV/0!</v>
      </c>
      <c r="L136" s="7" t="e">
        <f t="shared" si="34"/>
        <v>#DIV/0!</v>
      </c>
      <c r="M136" s="7" t="e">
        <f t="shared" si="41"/>
        <v>#DIV/0!</v>
      </c>
      <c r="N136" s="12" t="e">
        <f t="shared" si="42"/>
        <v>#DIV/0!</v>
      </c>
      <c r="O136" t="e">
        <f t="shared" si="29"/>
        <v>#DIV/0!</v>
      </c>
      <c r="P136" s="7" t="e">
        <f t="shared" si="43"/>
        <v>#DIV/0!</v>
      </c>
      <c r="Q136" s="7" t="e">
        <f t="shared" si="44"/>
        <v>#DIV/0!</v>
      </c>
      <c r="R136" s="7" t="e">
        <f t="shared" si="35"/>
        <v>#DIV/0!</v>
      </c>
      <c r="S136" s="7" t="e">
        <f t="shared" si="45"/>
        <v>#DIV/0!</v>
      </c>
      <c r="T136" s="7" t="e">
        <f t="shared" si="46"/>
        <v>#DIV/0!</v>
      </c>
      <c r="U136" s="44">
        <f t="shared" si="47"/>
        <v>0</v>
      </c>
      <c r="V136" s="7" t="e">
        <f t="shared" si="48"/>
        <v>#DIV/0!</v>
      </c>
      <c r="W136" t="e">
        <f t="shared" si="36"/>
        <v>#DIV/0!</v>
      </c>
      <c r="X136" s="8" t="e">
        <f t="shared" si="30"/>
        <v>#DIV/0!</v>
      </c>
    </row>
    <row r="137" spans="1:24" x14ac:dyDescent="0.25">
      <c r="A137" s="1">
        <v>128</v>
      </c>
      <c r="B137" s="12" t="e">
        <f t="shared" si="37"/>
        <v>#DIV/0!</v>
      </c>
      <c r="C137" s="7" t="e">
        <f t="shared" si="38"/>
        <v>#DIV/0!</v>
      </c>
      <c r="D137" s="9" t="e">
        <f t="shared" si="39"/>
        <v>#DIV/0!</v>
      </c>
      <c r="E137" s="7" t="e">
        <f t="shared" si="40"/>
        <v>#DIV/0!</v>
      </c>
      <c r="F137" t="e">
        <f t="shared" si="49"/>
        <v>#DIV/0!</v>
      </c>
      <c r="G137" t="e">
        <f t="shared" si="27"/>
        <v>#DIV/0!</v>
      </c>
      <c r="H137" t="e">
        <f t="shared" si="31"/>
        <v>#DIV/0!</v>
      </c>
      <c r="I137" t="e">
        <f t="shared" si="28"/>
        <v>#DIV/0!</v>
      </c>
      <c r="J137" t="e">
        <f t="shared" si="32"/>
        <v>#DIV/0!</v>
      </c>
      <c r="K137" s="9" t="e">
        <f t="shared" si="33"/>
        <v>#DIV/0!</v>
      </c>
      <c r="L137" s="7" t="e">
        <f t="shared" si="34"/>
        <v>#DIV/0!</v>
      </c>
      <c r="M137" s="7" t="e">
        <f t="shared" si="41"/>
        <v>#DIV/0!</v>
      </c>
      <c r="N137" s="12" t="e">
        <f t="shared" si="42"/>
        <v>#DIV/0!</v>
      </c>
      <c r="O137" t="e">
        <f t="shared" si="29"/>
        <v>#DIV/0!</v>
      </c>
      <c r="P137" s="7" t="e">
        <f t="shared" si="43"/>
        <v>#DIV/0!</v>
      </c>
      <c r="Q137" s="7" t="e">
        <f t="shared" si="44"/>
        <v>#DIV/0!</v>
      </c>
      <c r="R137" s="7" t="e">
        <f t="shared" si="35"/>
        <v>#DIV/0!</v>
      </c>
      <c r="S137" s="7" t="e">
        <f t="shared" si="45"/>
        <v>#DIV/0!</v>
      </c>
      <c r="T137" s="7" t="e">
        <f t="shared" si="46"/>
        <v>#DIV/0!</v>
      </c>
      <c r="U137" s="44">
        <f t="shared" si="47"/>
        <v>0</v>
      </c>
      <c r="V137" s="7" t="e">
        <f t="shared" si="48"/>
        <v>#DIV/0!</v>
      </c>
      <c r="W137" t="e">
        <f t="shared" si="36"/>
        <v>#DIV/0!</v>
      </c>
      <c r="X137" s="8" t="e">
        <f t="shared" si="30"/>
        <v>#DIV/0!</v>
      </c>
    </row>
    <row r="138" spans="1:24" x14ac:dyDescent="0.25">
      <c r="A138" s="1">
        <v>129</v>
      </c>
      <c r="B138" s="12" t="e">
        <f t="shared" si="37"/>
        <v>#DIV/0!</v>
      </c>
      <c r="C138" s="7" t="e">
        <f t="shared" si="38"/>
        <v>#DIV/0!</v>
      </c>
      <c r="D138" s="9" t="e">
        <f t="shared" si="39"/>
        <v>#DIV/0!</v>
      </c>
      <c r="E138" s="7" t="e">
        <f t="shared" si="40"/>
        <v>#DIV/0!</v>
      </c>
      <c r="F138" t="e">
        <f t="shared" si="49"/>
        <v>#DIV/0!</v>
      </c>
      <c r="G138" t="e">
        <f t="shared" ref="G138:G201" si="50">F138+C138</f>
        <v>#DIV/0!</v>
      </c>
      <c r="H138" t="e">
        <f t="shared" si="31"/>
        <v>#DIV/0!</v>
      </c>
      <c r="I138" t="e">
        <f t="shared" ref="I138:I201" si="51">B138/$C$3</f>
        <v>#DIV/0!</v>
      </c>
      <c r="J138" t="e">
        <f t="shared" si="32"/>
        <v>#DIV/0!</v>
      </c>
      <c r="K138" s="9" t="e">
        <f t="shared" si="33"/>
        <v>#DIV/0!</v>
      </c>
      <c r="L138" s="7" t="e">
        <f t="shared" si="34"/>
        <v>#DIV/0!</v>
      </c>
      <c r="M138" s="7" t="e">
        <f t="shared" si="41"/>
        <v>#DIV/0!</v>
      </c>
      <c r="N138" s="12" t="e">
        <f t="shared" si="42"/>
        <v>#DIV/0!</v>
      </c>
      <c r="O138" t="e">
        <f t="shared" ref="O138:O201" si="52">M138+N138</f>
        <v>#DIV/0!</v>
      </c>
      <c r="P138" s="7" t="e">
        <f t="shared" si="43"/>
        <v>#DIV/0!</v>
      </c>
      <c r="Q138" s="7" t="e">
        <f t="shared" si="44"/>
        <v>#DIV/0!</v>
      </c>
      <c r="R138" s="7" t="e">
        <f t="shared" si="35"/>
        <v>#DIV/0!</v>
      </c>
      <c r="S138" s="7" t="e">
        <f t="shared" si="45"/>
        <v>#DIV/0!</v>
      </c>
      <c r="T138" s="7" t="e">
        <f t="shared" si="46"/>
        <v>#DIV/0!</v>
      </c>
      <c r="U138" s="44">
        <f t="shared" si="47"/>
        <v>0</v>
      </c>
      <c r="V138" s="7" t="e">
        <f t="shared" si="48"/>
        <v>#DIV/0!</v>
      </c>
      <c r="W138" t="e">
        <f t="shared" si="36"/>
        <v>#DIV/0!</v>
      </c>
      <c r="X138" s="8" t="e">
        <f t="shared" ref="X138:X201" si="53">N138*A138</f>
        <v>#DIV/0!</v>
      </c>
    </row>
    <row r="139" spans="1:24" x14ac:dyDescent="0.25">
      <c r="A139" s="1">
        <v>130</v>
      </c>
      <c r="B139" s="12" t="e">
        <f t="shared" si="37"/>
        <v>#DIV/0!</v>
      </c>
      <c r="C139" s="7" t="e">
        <f t="shared" si="38"/>
        <v>#DIV/0!</v>
      </c>
      <c r="D139" s="9" t="e">
        <f t="shared" si="39"/>
        <v>#DIV/0!</v>
      </c>
      <c r="E139" s="7" t="e">
        <f t="shared" si="40"/>
        <v>#DIV/0!</v>
      </c>
      <c r="F139" t="e">
        <f t="shared" si="49"/>
        <v>#DIV/0!</v>
      </c>
      <c r="G139" t="e">
        <f t="shared" si="50"/>
        <v>#DIV/0!</v>
      </c>
      <c r="H139" t="e">
        <f t="shared" ref="H139:H202" si="54">B139/B138</f>
        <v>#DIV/0!</v>
      </c>
      <c r="I139" t="e">
        <f t="shared" si="51"/>
        <v>#DIV/0!</v>
      </c>
      <c r="J139" t="e">
        <f t="shared" ref="J139:J202" si="55">C139 + ($C$1-$F$1) *B138</f>
        <v>#DIV/0!</v>
      </c>
      <c r="K139" s="9" t="e">
        <f t="shared" ref="K139:K202" si="56">D139-T139</f>
        <v>#DIV/0!</v>
      </c>
      <c r="L139" s="7" t="e">
        <f t="shared" ref="L139:L202" si="57">(1-$F$3)*B139</f>
        <v>#DIV/0!</v>
      </c>
      <c r="M139" s="7" t="e">
        <f t="shared" si="41"/>
        <v>#DIV/0!</v>
      </c>
      <c r="N139" s="12" t="e">
        <f t="shared" si="42"/>
        <v>#DIV/0!</v>
      </c>
      <c r="O139" t="e">
        <f t="shared" si="52"/>
        <v>#DIV/0!</v>
      </c>
      <c r="P139" s="7" t="e">
        <f t="shared" si="43"/>
        <v>#DIV/0!</v>
      </c>
      <c r="Q139" s="7" t="e">
        <f t="shared" si="44"/>
        <v>#DIV/0!</v>
      </c>
      <c r="R139" s="7" t="e">
        <f t="shared" ref="R139:R202" si="58">Q139*$C$5/12</f>
        <v>#DIV/0!</v>
      </c>
      <c r="S139" s="7" t="e">
        <f t="shared" si="45"/>
        <v>#DIV/0!</v>
      </c>
      <c r="T139" s="7" t="e">
        <f t="shared" si="46"/>
        <v>#DIV/0!</v>
      </c>
      <c r="U139" s="44">
        <f t="shared" si="47"/>
        <v>0</v>
      </c>
      <c r="V139" s="7" t="e">
        <f t="shared" si="48"/>
        <v>#DIV/0!</v>
      </c>
      <c r="W139" t="e">
        <f t="shared" ref="W139:W202" si="59">O139/((1+$F$6/12)^(A139-1+$I$3))</f>
        <v>#DIV/0!</v>
      </c>
      <c r="X139" s="8" t="e">
        <f t="shared" si="53"/>
        <v>#DIV/0!</v>
      </c>
    </row>
    <row r="140" spans="1:24" x14ac:dyDescent="0.25">
      <c r="A140" s="1">
        <v>131</v>
      </c>
      <c r="B140" s="12" t="e">
        <f t="shared" ref="B140:B203" si="60">P139-C140</f>
        <v>#DIV/0!</v>
      </c>
      <c r="C140" s="7" t="e">
        <f t="shared" ref="C140:C203" si="61">E140-D140</f>
        <v>#DIV/0!</v>
      </c>
      <c r="D140" s="9" t="e">
        <f t="shared" ref="D140:D203" si="62">P139*$C$5/12</f>
        <v>#DIV/0!</v>
      </c>
      <c r="E140" s="7" t="e">
        <f t="shared" ref="E140:E203" si="63">$C$8*P139/(1-(1/(1+$C$8))^($C$7-A139))</f>
        <v>#DIV/0!</v>
      </c>
      <c r="F140" t="e">
        <f t="shared" si="49"/>
        <v>#DIV/0!</v>
      </c>
      <c r="G140" t="e">
        <f t="shared" si="50"/>
        <v>#DIV/0!</v>
      </c>
      <c r="H140" t="e">
        <f t="shared" si="54"/>
        <v>#DIV/0!</v>
      </c>
      <c r="I140" t="e">
        <f t="shared" si="51"/>
        <v>#DIV/0!</v>
      </c>
      <c r="J140" t="e">
        <f t="shared" si="55"/>
        <v>#DIV/0!</v>
      </c>
      <c r="K140" s="9" t="e">
        <f t="shared" si="56"/>
        <v>#DIV/0!</v>
      </c>
      <c r="L140" s="7" t="e">
        <f t="shared" si="57"/>
        <v>#DIV/0!</v>
      </c>
      <c r="M140" s="7" t="e">
        <f t="shared" ref="M140:M203" si="64">($C$5/12)*P139</f>
        <v>#DIV/0!</v>
      </c>
      <c r="N140" s="12" t="e">
        <f t="shared" ref="N140:N203" si="65">C140+(P139-C140)*$F$3</f>
        <v>#DIV/0!</v>
      </c>
      <c r="O140" t="e">
        <f t="shared" si="52"/>
        <v>#DIV/0!</v>
      </c>
      <c r="P140" s="7" t="e">
        <f t="shared" ref="P140:P203" si="66">P139-(N140+Q140)</f>
        <v>#DIV/0!</v>
      </c>
      <c r="Q140" s="7" t="e">
        <f t="shared" ref="Q140:Q203" si="67">P139*$P$2</f>
        <v>#DIV/0!</v>
      </c>
      <c r="R140" s="7" t="e">
        <f t="shared" si="58"/>
        <v>#DIV/0!</v>
      </c>
      <c r="S140" s="7" t="e">
        <f t="shared" ref="S140:S203" si="68">$S$8*L139/12</f>
        <v>#DIV/0!</v>
      </c>
      <c r="T140" s="7" t="e">
        <f t="shared" ref="T140:T203" si="69">S140+T$8*P139/12</f>
        <v>#DIV/0!</v>
      </c>
      <c r="U140" s="44">
        <f t="shared" ref="U140:U203" si="70">IF(AND(U$8="F",A140&lt;25),V139*R$2,IF(AND(U$8="F",A140&gt;=25),0,IF(AND(U$8="B",A140&lt;25),0,IF(AND(U$8="B",A140&gt;=25),V139*R$2))))</f>
        <v>0</v>
      </c>
      <c r="V140" s="7" t="e">
        <f t="shared" ref="V140:V203" si="71">V139-(U140+N140)</f>
        <v>#DIV/0!</v>
      </c>
      <c r="W140" t="e">
        <f t="shared" si="59"/>
        <v>#DIV/0!</v>
      </c>
      <c r="X140" s="8" t="e">
        <f t="shared" si="53"/>
        <v>#DIV/0!</v>
      </c>
    </row>
    <row r="141" spans="1:24" x14ac:dyDescent="0.25">
      <c r="A141" s="1">
        <v>132</v>
      </c>
      <c r="B141" s="12" t="e">
        <f t="shared" si="60"/>
        <v>#DIV/0!</v>
      </c>
      <c r="C141" s="7" t="e">
        <f t="shared" si="61"/>
        <v>#DIV/0!</v>
      </c>
      <c r="D141" s="9" t="e">
        <f t="shared" si="62"/>
        <v>#DIV/0!</v>
      </c>
      <c r="E141" s="7" t="e">
        <f t="shared" si="63"/>
        <v>#DIV/0!</v>
      </c>
      <c r="F141" t="e">
        <f t="shared" ref="F141:F204" si="72">B140*$C$1</f>
        <v>#DIV/0!</v>
      </c>
      <c r="G141" t="e">
        <f t="shared" si="50"/>
        <v>#DIV/0!</v>
      </c>
      <c r="H141" t="e">
        <f t="shared" si="54"/>
        <v>#DIV/0!</v>
      </c>
      <c r="I141" t="e">
        <f t="shared" si="51"/>
        <v>#DIV/0!</v>
      </c>
      <c r="J141" t="e">
        <f t="shared" si="55"/>
        <v>#DIV/0!</v>
      </c>
      <c r="K141" s="9" t="e">
        <f t="shared" si="56"/>
        <v>#DIV/0!</v>
      </c>
      <c r="L141" s="7" t="e">
        <f t="shared" si="57"/>
        <v>#DIV/0!</v>
      </c>
      <c r="M141" s="7" t="e">
        <f t="shared" si="64"/>
        <v>#DIV/0!</v>
      </c>
      <c r="N141" s="12" t="e">
        <f t="shared" si="65"/>
        <v>#DIV/0!</v>
      </c>
      <c r="O141" t="e">
        <f t="shared" si="52"/>
        <v>#DIV/0!</v>
      </c>
      <c r="P141" s="7" t="e">
        <f t="shared" si="66"/>
        <v>#DIV/0!</v>
      </c>
      <c r="Q141" s="7" t="e">
        <f t="shared" si="67"/>
        <v>#DIV/0!</v>
      </c>
      <c r="R141" s="7" t="e">
        <f t="shared" si="58"/>
        <v>#DIV/0!</v>
      </c>
      <c r="S141" s="7" t="e">
        <f t="shared" si="68"/>
        <v>#DIV/0!</v>
      </c>
      <c r="T141" s="7" t="e">
        <f t="shared" si="69"/>
        <v>#DIV/0!</v>
      </c>
      <c r="U141" s="44">
        <f t="shared" si="70"/>
        <v>0</v>
      </c>
      <c r="V141" s="7" t="e">
        <f t="shared" si="71"/>
        <v>#DIV/0!</v>
      </c>
      <c r="W141" t="e">
        <f t="shared" si="59"/>
        <v>#DIV/0!</v>
      </c>
      <c r="X141" s="8" t="e">
        <f t="shared" si="53"/>
        <v>#DIV/0!</v>
      </c>
    </row>
    <row r="142" spans="1:24" x14ac:dyDescent="0.25">
      <c r="A142" s="1">
        <v>133</v>
      </c>
      <c r="B142" s="12" t="e">
        <f t="shared" si="60"/>
        <v>#DIV/0!</v>
      </c>
      <c r="C142" s="7" t="e">
        <f t="shared" si="61"/>
        <v>#DIV/0!</v>
      </c>
      <c r="D142" s="9" t="e">
        <f t="shared" si="62"/>
        <v>#DIV/0!</v>
      </c>
      <c r="E142" s="7" t="e">
        <f t="shared" si="63"/>
        <v>#DIV/0!</v>
      </c>
      <c r="F142" t="e">
        <f t="shared" si="72"/>
        <v>#DIV/0!</v>
      </c>
      <c r="G142" t="e">
        <f t="shared" si="50"/>
        <v>#DIV/0!</v>
      </c>
      <c r="H142" t="e">
        <f t="shared" si="54"/>
        <v>#DIV/0!</v>
      </c>
      <c r="I142" t="e">
        <f t="shared" si="51"/>
        <v>#DIV/0!</v>
      </c>
      <c r="J142" t="e">
        <f t="shared" si="55"/>
        <v>#DIV/0!</v>
      </c>
      <c r="K142" s="9" t="e">
        <f t="shared" si="56"/>
        <v>#DIV/0!</v>
      </c>
      <c r="L142" s="7" t="e">
        <f t="shared" si="57"/>
        <v>#DIV/0!</v>
      </c>
      <c r="M142" s="7" t="e">
        <f t="shared" si="64"/>
        <v>#DIV/0!</v>
      </c>
      <c r="N142" s="12" t="e">
        <f t="shared" si="65"/>
        <v>#DIV/0!</v>
      </c>
      <c r="O142" t="e">
        <f t="shared" si="52"/>
        <v>#DIV/0!</v>
      </c>
      <c r="P142" s="7" t="e">
        <f t="shared" si="66"/>
        <v>#DIV/0!</v>
      </c>
      <c r="Q142" s="7" t="e">
        <f t="shared" si="67"/>
        <v>#DIV/0!</v>
      </c>
      <c r="R142" s="7" t="e">
        <f t="shared" si="58"/>
        <v>#DIV/0!</v>
      </c>
      <c r="S142" s="7" t="e">
        <f t="shared" si="68"/>
        <v>#DIV/0!</v>
      </c>
      <c r="T142" s="7" t="e">
        <f t="shared" si="69"/>
        <v>#DIV/0!</v>
      </c>
      <c r="U142" s="44">
        <f t="shared" si="70"/>
        <v>0</v>
      </c>
      <c r="V142" s="7" t="e">
        <f t="shared" si="71"/>
        <v>#DIV/0!</v>
      </c>
      <c r="W142" t="e">
        <f t="shared" si="59"/>
        <v>#DIV/0!</v>
      </c>
      <c r="X142" s="8" t="e">
        <f t="shared" si="53"/>
        <v>#DIV/0!</v>
      </c>
    </row>
    <row r="143" spans="1:24" x14ac:dyDescent="0.25">
      <c r="A143" s="1">
        <v>134</v>
      </c>
      <c r="B143" s="12" t="e">
        <f t="shared" si="60"/>
        <v>#DIV/0!</v>
      </c>
      <c r="C143" s="7" t="e">
        <f t="shared" si="61"/>
        <v>#DIV/0!</v>
      </c>
      <c r="D143" s="9" t="e">
        <f t="shared" si="62"/>
        <v>#DIV/0!</v>
      </c>
      <c r="E143" s="7" t="e">
        <f t="shared" si="63"/>
        <v>#DIV/0!</v>
      </c>
      <c r="F143" t="e">
        <f t="shared" si="72"/>
        <v>#DIV/0!</v>
      </c>
      <c r="G143" t="e">
        <f t="shared" si="50"/>
        <v>#DIV/0!</v>
      </c>
      <c r="H143" t="e">
        <f t="shared" si="54"/>
        <v>#DIV/0!</v>
      </c>
      <c r="I143" t="e">
        <f t="shared" si="51"/>
        <v>#DIV/0!</v>
      </c>
      <c r="J143" t="e">
        <f t="shared" si="55"/>
        <v>#DIV/0!</v>
      </c>
      <c r="K143" s="9" t="e">
        <f t="shared" si="56"/>
        <v>#DIV/0!</v>
      </c>
      <c r="L143" s="7" t="e">
        <f t="shared" si="57"/>
        <v>#DIV/0!</v>
      </c>
      <c r="M143" s="7" t="e">
        <f t="shared" si="64"/>
        <v>#DIV/0!</v>
      </c>
      <c r="N143" s="12" t="e">
        <f t="shared" si="65"/>
        <v>#DIV/0!</v>
      </c>
      <c r="O143" t="e">
        <f t="shared" si="52"/>
        <v>#DIV/0!</v>
      </c>
      <c r="P143" s="7" t="e">
        <f t="shared" si="66"/>
        <v>#DIV/0!</v>
      </c>
      <c r="Q143" s="7" t="e">
        <f t="shared" si="67"/>
        <v>#DIV/0!</v>
      </c>
      <c r="R143" s="7" t="e">
        <f t="shared" si="58"/>
        <v>#DIV/0!</v>
      </c>
      <c r="S143" s="7" t="e">
        <f t="shared" si="68"/>
        <v>#DIV/0!</v>
      </c>
      <c r="T143" s="7" t="e">
        <f t="shared" si="69"/>
        <v>#DIV/0!</v>
      </c>
      <c r="U143" s="44">
        <f t="shared" si="70"/>
        <v>0</v>
      </c>
      <c r="V143" s="7" t="e">
        <f t="shared" si="71"/>
        <v>#DIV/0!</v>
      </c>
      <c r="W143" t="e">
        <f t="shared" si="59"/>
        <v>#DIV/0!</v>
      </c>
      <c r="X143" s="8" t="e">
        <f t="shared" si="53"/>
        <v>#DIV/0!</v>
      </c>
    </row>
    <row r="144" spans="1:24" x14ac:dyDescent="0.25">
      <c r="A144" s="1">
        <v>135</v>
      </c>
      <c r="B144" s="12" t="e">
        <f t="shared" si="60"/>
        <v>#DIV/0!</v>
      </c>
      <c r="C144" s="7" t="e">
        <f t="shared" si="61"/>
        <v>#DIV/0!</v>
      </c>
      <c r="D144" s="9" t="e">
        <f t="shared" si="62"/>
        <v>#DIV/0!</v>
      </c>
      <c r="E144" s="7" t="e">
        <f t="shared" si="63"/>
        <v>#DIV/0!</v>
      </c>
      <c r="F144" t="e">
        <f t="shared" si="72"/>
        <v>#DIV/0!</v>
      </c>
      <c r="G144" t="e">
        <f t="shared" si="50"/>
        <v>#DIV/0!</v>
      </c>
      <c r="H144" t="e">
        <f t="shared" si="54"/>
        <v>#DIV/0!</v>
      </c>
      <c r="I144" t="e">
        <f t="shared" si="51"/>
        <v>#DIV/0!</v>
      </c>
      <c r="J144" t="e">
        <f t="shared" si="55"/>
        <v>#DIV/0!</v>
      </c>
      <c r="K144" s="9" t="e">
        <f t="shared" si="56"/>
        <v>#DIV/0!</v>
      </c>
      <c r="L144" s="7" t="e">
        <f t="shared" si="57"/>
        <v>#DIV/0!</v>
      </c>
      <c r="M144" s="7" t="e">
        <f t="shared" si="64"/>
        <v>#DIV/0!</v>
      </c>
      <c r="N144" s="12" t="e">
        <f t="shared" si="65"/>
        <v>#DIV/0!</v>
      </c>
      <c r="O144" t="e">
        <f t="shared" si="52"/>
        <v>#DIV/0!</v>
      </c>
      <c r="P144" s="7" t="e">
        <f t="shared" si="66"/>
        <v>#DIV/0!</v>
      </c>
      <c r="Q144" s="7" t="e">
        <f t="shared" si="67"/>
        <v>#DIV/0!</v>
      </c>
      <c r="R144" s="7" t="e">
        <f t="shared" si="58"/>
        <v>#DIV/0!</v>
      </c>
      <c r="S144" s="7" t="e">
        <f t="shared" si="68"/>
        <v>#DIV/0!</v>
      </c>
      <c r="T144" s="7" t="e">
        <f t="shared" si="69"/>
        <v>#DIV/0!</v>
      </c>
      <c r="U144" s="44">
        <f t="shared" si="70"/>
        <v>0</v>
      </c>
      <c r="V144" s="7" t="e">
        <f t="shared" si="71"/>
        <v>#DIV/0!</v>
      </c>
      <c r="W144" t="e">
        <f t="shared" si="59"/>
        <v>#DIV/0!</v>
      </c>
      <c r="X144" s="8" t="e">
        <f t="shared" si="53"/>
        <v>#DIV/0!</v>
      </c>
    </row>
    <row r="145" spans="1:24" x14ac:dyDescent="0.25">
      <c r="A145" s="1">
        <v>136</v>
      </c>
      <c r="B145" s="12" t="e">
        <f t="shared" si="60"/>
        <v>#DIV/0!</v>
      </c>
      <c r="C145" s="7" t="e">
        <f t="shared" si="61"/>
        <v>#DIV/0!</v>
      </c>
      <c r="D145" s="9" t="e">
        <f t="shared" si="62"/>
        <v>#DIV/0!</v>
      </c>
      <c r="E145" s="7" t="e">
        <f t="shared" si="63"/>
        <v>#DIV/0!</v>
      </c>
      <c r="F145" t="e">
        <f t="shared" si="72"/>
        <v>#DIV/0!</v>
      </c>
      <c r="G145" t="e">
        <f t="shared" si="50"/>
        <v>#DIV/0!</v>
      </c>
      <c r="H145" t="e">
        <f t="shared" si="54"/>
        <v>#DIV/0!</v>
      </c>
      <c r="I145" t="e">
        <f t="shared" si="51"/>
        <v>#DIV/0!</v>
      </c>
      <c r="J145" t="e">
        <f t="shared" si="55"/>
        <v>#DIV/0!</v>
      </c>
      <c r="K145" s="9" t="e">
        <f t="shared" si="56"/>
        <v>#DIV/0!</v>
      </c>
      <c r="L145" s="7" t="e">
        <f t="shared" si="57"/>
        <v>#DIV/0!</v>
      </c>
      <c r="M145" s="7" t="e">
        <f t="shared" si="64"/>
        <v>#DIV/0!</v>
      </c>
      <c r="N145" s="12" t="e">
        <f t="shared" si="65"/>
        <v>#DIV/0!</v>
      </c>
      <c r="O145" t="e">
        <f t="shared" si="52"/>
        <v>#DIV/0!</v>
      </c>
      <c r="P145" s="7" t="e">
        <f t="shared" si="66"/>
        <v>#DIV/0!</v>
      </c>
      <c r="Q145" s="7" t="e">
        <f t="shared" si="67"/>
        <v>#DIV/0!</v>
      </c>
      <c r="R145" s="7" t="e">
        <f t="shared" si="58"/>
        <v>#DIV/0!</v>
      </c>
      <c r="S145" s="7" t="e">
        <f t="shared" si="68"/>
        <v>#DIV/0!</v>
      </c>
      <c r="T145" s="7" t="e">
        <f t="shared" si="69"/>
        <v>#DIV/0!</v>
      </c>
      <c r="U145" s="44">
        <f t="shared" si="70"/>
        <v>0</v>
      </c>
      <c r="V145" s="7" t="e">
        <f t="shared" si="71"/>
        <v>#DIV/0!</v>
      </c>
      <c r="W145" t="e">
        <f t="shared" si="59"/>
        <v>#DIV/0!</v>
      </c>
      <c r="X145" s="8" t="e">
        <f t="shared" si="53"/>
        <v>#DIV/0!</v>
      </c>
    </row>
    <row r="146" spans="1:24" x14ac:dyDescent="0.25">
      <c r="A146" s="1">
        <v>137</v>
      </c>
      <c r="B146" s="12" t="e">
        <f t="shared" si="60"/>
        <v>#DIV/0!</v>
      </c>
      <c r="C146" s="7" t="e">
        <f t="shared" si="61"/>
        <v>#DIV/0!</v>
      </c>
      <c r="D146" s="9" t="e">
        <f t="shared" si="62"/>
        <v>#DIV/0!</v>
      </c>
      <c r="E146" s="7" t="e">
        <f t="shared" si="63"/>
        <v>#DIV/0!</v>
      </c>
      <c r="F146" t="e">
        <f t="shared" si="72"/>
        <v>#DIV/0!</v>
      </c>
      <c r="G146" t="e">
        <f t="shared" si="50"/>
        <v>#DIV/0!</v>
      </c>
      <c r="H146" t="e">
        <f t="shared" si="54"/>
        <v>#DIV/0!</v>
      </c>
      <c r="I146" t="e">
        <f t="shared" si="51"/>
        <v>#DIV/0!</v>
      </c>
      <c r="J146" t="e">
        <f t="shared" si="55"/>
        <v>#DIV/0!</v>
      </c>
      <c r="K146" s="9" t="e">
        <f t="shared" si="56"/>
        <v>#DIV/0!</v>
      </c>
      <c r="L146" s="7" t="e">
        <f t="shared" si="57"/>
        <v>#DIV/0!</v>
      </c>
      <c r="M146" s="7" t="e">
        <f t="shared" si="64"/>
        <v>#DIV/0!</v>
      </c>
      <c r="N146" s="12" t="e">
        <f t="shared" si="65"/>
        <v>#DIV/0!</v>
      </c>
      <c r="O146" t="e">
        <f t="shared" si="52"/>
        <v>#DIV/0!</v>
      </c>
      <c r="P146" s="7" t="e">
        <f t="shared" si="66"/>
        <v>#DIV/0!</v>
      </c>
      <c r="Q146" s="7" t="e">
        <f t="shared" si="67"/>
        <v>#DIV/0!</v>
      </c>
      <c r="R146" s="7" t="e">
        <f t="shared" si="58"/>
        <v>#DIV/0!</v>
      </c>
      <c r="S146" s="7" t="e">
        <f t="shared" si="68"/>
        <v>#DIV/0!</v>
      </c>
      <c r="T146" s="7" t="e">
        <f t="shared" si="69"/>
        <v>#DIV/0!</v>
      </c>
      <c r="U146" s="44">
        <f t="shared" si="70"/>
        <v>0</v>
      </c>
      <c r="V146" s="7" t="e">
        <f t="shared" si="71"/>
        <v>#DIV/0!</v>
      </c>
      <c r="W146" t="e">
        <f t="shared" si="59"/>
        <v>#DIV/0!</v>
      </c>
      <c r="X146" s="8" t="e">
        <f t="shared" si="53"/>
        <v>#DIV/0!</v>
      </c>
    </row>
    <row r="147" spans="1:24" x14ac:dyDescent="0.25">
      <c r="A147" s="1">
        <v>138</v>
      </c>
      <c r="B147" s="12" t="e">
        <f t="shared" si="60"/>
        <v>#DIV/0!</v>
      </c>
      <c r="C147" s="7" t="e">
        <f t="shared" si="61"/>
        <v>#DIV/0!</v>
      </c>
      <c r="D147" s="9" t="e">
        <f t="shared" si="62"/>
        <v>#DIV/0!</v>
      </c>
      <c r="E147" s="7" t="e">
        <f t="shared" si="63"/>
        <v>#DIV/0!</v>
      </c>
      <c r="F147" t="e">
        <f t="shared" si="72"/>
        <v>#DIV/0!</v>
      </c>
      <c r="G147" t="e">
        <f t="shared" si="50"/>
        <v>#DIV/0!</v>
      </c>
      <c r="H147" t="e">
        <f t="shared" si="54"/>
        <v>#DIV/0!</v>
      </c>
      <c r="I147" t="e">
        <f t="shared" si="51"/>
        <v>#DIV/0!</v>
      </c>
      <c r="J147" t="e">
        <f t="shared" si="55"/>
        <v>#DIV/0!</v>
      </c>
      <c r="K147" s="9" t="e">
        <f t="shared" si="56"/>
        <v>#DIV/0!</v>
      </c>
      <c r="L147" s="7" t="e">
        <f t="shared" si="57"/>
        <v>#DIV/0!</v>
      </c>
      <c r="M147" s="7" t="e">
        <f t="shared" si="64"/>
        <v>#DIV/0!</v>
      </c>
      <c r="N147" s="12" t="e">
        <f t="shared" si="65"/>
        <v>#DIV/0!</v>
      </c>
      <c r="O147" t="e">
        <f t="shared" si="52"/>
        <v>#DIV/0!</v>
      </c>
      <c r="P147" s="7" t="e">
        <f t="shared" si="66"/>
        <v>#DIV/0!</v>
      </c>
      <c r="Q147" s="7" t="e">
        <f t="shared" si="67"/>
        <v>#DIV/0!</v>
      </c>
      <c r="R147" s="7" t="e">
        <f t="shared" si="58"/>
        <v>#DIV/0!</v>
      </c>
      <c r="S147" s="7" t="e">
        <f t="shared" si="68"/>
        <v>#DIV/0!</v>
      </c>
      <c r="T147" s="7" t="e">
        <f t="shared" si="69"/>
        <v>#DIV/0!</v>
      </c>
      <c r="U147" s="44">
        <f t="shared" si="70"/>
        <v>0</v>
      </c>
      <c r="V147" s="7" t="e">
        <f t="shared" si="71"/>
        <v>#DIV/0!</v>
      </c>
      <c r="W147" t="e">
        <f t="shared" si="59"/>
        <v>#DIV/0!</v>
      </c>
      <c r="X147" s="8" t="e">
        <f t="shared" si="53"/>
        <v>#DIV/0!</v>
      </c>
    </row>
    <row r="148" spans="1:24" x14ac:dyDescent="0.25">
      <c r="A148" s="1">
        <v>139</v>
      </c>
      <c r="B148" s="12" t="e">
        <f t="shared" si="60"/>
        <v>#DIV/0!</v>
      </c>
      <c r="C148" s="7" t="e">
        <f t="shared" si="61"/>
        <v>#DIV/0!</v>
      </c>
      <c r="D148" s="9" t="e">
        <f t="shared" si="62"/>
        <v>#DIV/0!</v>
      </c>
      <c r="E148" s="7" t="e">
        <f t="shared" si="63"/>
        <v>#DIV/0!</v>
      </c>
      <c r="F148" t="e">
        <f t="shared" si="72"/>
        <v>#DIV/0!</v>
      </c>
      <c r="G148" t="e">
        <f t="shared" si="50"/>
        <v>#DIV/0!</v>
      </c>
      <c r="H148" t="e">
        <f t="shared" si="54"/>
        <v>#DIV/0!</v>
      </c>
      <c r="I148" t="e">
        <f t="shared" si="51"/>
        <v>#DIV/0!</v>
      </c>
      <c r="J148" t="e">
        <f t="shared" si="55"/>
        <v>#DIV/0!</v>
      </c>
      <c r="K148" s="9" t="e">
        <f t="shared" si="56"/>
        <v>#DIV/0!</v>
      </c>
      <c r="L148" s="7" t="e">
        <f t="shared" si="57"/>
        <v>#DIV/0!</v>
      </c>
      <c r="M148" s="7" t="e">
        <f t="shared" si="64"/>
        <v>#DIV/0!</v>
      </c>
      <c r="N148" s="12" t="e">
        <f t="shared" si="65"/>
        <v>#DIV/0!</v>
      </c>
      <c r="O148" t="e">
        <f t="shared" si="52"/>
        <v>#DIV/0!</v>
      </c>
      <c r="P148" s="7" t="e">
        <f t="shared" si="66"/>
        <v>#DIV/0!</v>
      </c>
      <c r="Q148" s="7" t="e">
        <f t="shared" si="67"/>
        <v>#DIV/0!</v>
      </c>
      <c r="R148" s="7" t="e">
        <f t="shared" si="58"/>
        <v>#DIV/0!</v>
      </c>
      <c r="S148" s="7" t="e">
        <f t="shared" si="68"/>
        <v>#DIV/0!</v>
      </c>
      <c r="T148" s="7" t="e">
        <f t="shared" si="69"/>
        <v>#DIV/0!</v>
      </c>
      <c r="U148" s="44">
        <f t="shared" si="70"/>
        <v>0</v>
      </c>
      <c r="V148" s="7" t="e">
        <f t="shared" si="71"/>
        <v>#DIV/0!</v>
      </c>
      <c r="W148" t="e">
        <f t="shared" si="59"/>
        <v>#DIV/0!</v>
      </c>
      <c r="X148" s="8" t="e">
        <f t="shared" si="53"/>
        <v>#DIV/0!</v>
      </c>
    </row>
    <row r="149" spans="1:24" x14ac:dyDescent="0.25">
      <c r="A149" s="1">
        <v>140</v>
      </c>
      <c r="B149" s="12" t="e">
        <f t="shared" si="60"/>
        <v>#DIV/0!</v>
      </c>
      <c r="C149" s="7" t="e">
        <f t="shared" si="61"/>
        <v>#DIV/0!</v>
      </c>
      <c r="D149" s="9" t="e">
        <f t="shared" si="62"/>
        <v>#DIV/0!</v>
      </c>
      <c r="E149" s="7" t="e">
        <f t="shared" si="63"/>
        <v>#DIV/0!</v>
      </c>
      <c r="F149" t="e">
        <f t="shared" si="72"/>
        <v>#DIV/0!</v>
      </c>
      <c r="G149" t="e">
        <f t="shared" si="50"/>
        <v>#DIV/0!</v>
      </c>
      <c r="H149" t="e">
        <f t="shared" si="54"/>
        <v>#DIV/0!</v>
      </c>
      <c r="I149" t="e">
        <f t="shared" si="51"/>
        <v>#DIV/0!</v>
      </c>
      <c r="J149" t="e">
        <f t="shared" si="55"/>
        <v>#DIV/0!</v>
      </c>
      <c r="K149" s="9" t="e">
        <f t="shared" si="56"/>
        <v>#DIV/0!</v>
      </c>
      <c r="L149" s="7" t="e">
        <f t="shared" si="57"/>
        <v>#DIV/0!</v>
      </c>
      <c r="M149" s="7" t="e">
        <f t="shared" si="64"/>
        <v>#DIV/0!</v>
      </c>
      <c r="N149" s="12" t="e">
        <f t="shared" si="65"/>
        <v>#DIV/0!</v>
      </c>
      <c r="O149" t="e">
        <f t="shared" si="52"/>
        <v>#DIV/0!</v>
      </c>
      <c r="P149" s="7" t="e">
        <f t="shared" si="66"/>
        <v>#DIV/0!</v>
      </c>
      <c r="Q149" s="7" t="e">
        <f t="shared" si="67"/>
        <v>#DIV/0!</v>
      </c>
      <c r="R149" s="7" t="e">
        <f t="shared" si="58"/>
        <v>#DIV/0!</v>
      </c>
      <c r="S149" s="7" t="e">
        <f t="shared" si="68"/>
        <v>#DIV/0!</v>
      </c>
      <c r="T149" s="7" t="e">
        <f t="shared" si="69"/>
        <v>#DIV/0!</v>
      </c>
      <c r="U149" s="44">
        <f t="shared" si="70"/>
        <v>0</v>
      </c>
      <c r="V149" s="7" t="e">
        <f t="shared" si="71"/>
        <v>#DIV/0!</v>
      </c>
      <c r="W149" t="e">
        <f t="shared" si="59"/>
        <v>#DIV/0!</v>
      </c>
      <c r="X149" s="8" t="e">
        <f t="shared" si="53"/>
        <v>#DIV/0!</v>
      </c>
    </row>
    <row r="150" spans="1:24" x14ac:dyDescent="0.25">
      <c r="A150" s="1">
        <v>141</v>
      </c>
      <c r="B150" s="12" t="e">
        <f t="shared" si="60"/>
        <v>#DIV/0!</v>
      </c>
      <c r="C150" s="7" t="e">
        <f t="shared" si="61"/>
        <v>#DIV/0!</v>
      </c>
      <c r="D150" s="9" t="e">
        <f t="shared" si="62"/>
        <v>#DIV/0!</v>
      </c>
      <c r="E150" s="7" t="e">
        <f t="shared" si="63"/>
        <v>#DIV/0!</v>
      </c>
      <c r="F150" t="e">
        <f t="shared" si="72"/>
        <v>#DIV/0!</v>
      </c>
      <c r="G150" t="e">
        <f t="shared" si="50"/>
        <v>#DIV/0!</v>
      </c>
      <c r="H150" t="e">
        <f t="shared" si="54"/>
        <v>#DIV/0!</v>
      </c>
      <c r="I150" t="e">
        <f t="shared" si="51"/>
        <v>#DIV/0!</v>
      </c>
      <c r="J150" t="e">
        <f t="shared" si="55"/>
        <v>#DIV/0!</v>
      </c>
      <c r="K150" s="9" t="e">
        <f t="shared" si="56"/>
        <v>#DIV/0!</v>
      </c>
      <c r="L150" s="7" t="e">
        <f t="shared" si="57"/>
        <v>#DIV/0!</v>
      </c>
      <c r="M150" s="7" t="e">
        <f t="shared" si="64"/>
        <v>#DIV/0!</v>
      </c>
      <c r="N150" s="12" t="e">
        <f t="shared" si="65"/>
        <v>#DIV/0!</v>
      </c>
      <c r="O150" t="e">
        <f t="shared" si="52"/>
        <v>#DIV/0!</v>
      </c>
      <c r="P150" s="7" t="e">
        <f t="shared" si="66"/>
        <v>#DIV/0!</v>
      </c>
      <c r="Q150" s="7" t="e">
        <f t="shared" si="67"/>
        <v>#DIV/0!</v>
      </c>
      <c r="R150" s="7" t="e">
        <f t="shared" si="58"/>
        <v>#DIV/0!</v>
      </c>
      <c r="S150" s="7" t="e">
        <f t="shared" si="68"/>
        <v>#DIV/0!</v>
      </c>
      <c r="T150" s="7" t="e">
        <f t="shared" si="69"/>
        <v>#DIV/0!</v>
      </c>
      <c r="U150" s="44">
        <f t="shared" si="70"/>
        <v>0</v>
      </c>
      <c r="V150" s="7" t="e">
        <f t="shared" si="71"/>
        <v>#DIV/0!</v>
      </c>
      <c r="W150" t="e">
        <f t="shared" si="59"/>
        <v>#DIV/0!</v>
      </c>
      <c r="X150" s="8" t="e">
        <f t="shared" si="53"/>
        <v>#DIV/0!</v>
      </c>
    </row>
    <row r="151" spans="1:24" x14ac:dyDescent="0.25">
      <c r="A151" s="1">
        <v>142</v>
      </c>
      <c r="B151" s="12" t="e">
        <f t="shared" si="60"/>
        <v>#DIV/0!</v>
      </c>
      <c r="C151" s="7" t="e">
        <f t="shared" si="61"/>
        <v>#DIV/0!</v>
      </c>
      <c r="D151" s="9" t="e">
        <f t="shared" si="62"/>
        <v>#DIV/0!</v>
      </c>
      <c r="E151" s="7" t="e">
        <f t="shared" si="63"/>
        <v>#DIV/0!</v>
      </c>
      <c r="F151" t="e">
        <f t="shared" si="72"/>
        <v>#DIV/0!</v>
      </c>
      <c r="G151" t="e">
        <f t="shared" si="50"/>
        <v>#DIV/0!</v>
      </c>
      <c r="H151" t="e">
        <f t="shared" si="54"/>
        <v>#DIV/0!</v>
      </c>
      <c r="I151" t="e">
        <f t="shared" si="51"/>
        <v>#DIV/0!</v>
      </c>
      <c r="J151" t="e">
        <f t="shared" si="55"/>
        <v>#DIV/0!</v>
      </c>
      <c r="K151" s="9" t="e">
        <f t="shared" si="56"/>
        <v>#DIV/0!</v>
      </c>
      <c r="L151" s="7" t="e">
        <f t="shared" si="57"/>
        <v>#DIV/0!</v>
      </c>
      <c r="M151" s="7" t="e">
        <f t="shared" si="64"/>
        <v>#DIV/0!</v>
      </c>
      <c r="N151" s="12" t="e">
        <f t="shared" si="65"/>
        <v>#DIV/0!</v>
      </c>
      <c r="O151" t="e">
        <f t="shared" si="52"/>
        <v>#DIV/0!</v>
      </c>
      <c r="P151" s="7" t="e">
        <f t="shared" si="66"/>
        <v>#DIV/0!</v>
      </c>
      <c r="Q151" s="7" t="e">
        <f t="shared" si="67"/>
        <v>#DIV/0!</v>
      </c>
      <c r="R151" s="7" t="e">
        <f t="shared" si="58"/>
        <v>#DIV/0!</v>
      </c>
      <c r="S151" s="7" t="e">
        <f t="shared" si="68"/>
        <v>#DIV/0!</v>
      </c>
      <c r="T151" s="7" t="e">
        <f t="shared" si="69"/>
        <v>#DIV/0!</v>
      </c>
      <c r="U151" s="44">
        <f t="shared" si="70"/>
        <v>0</v>
      </c>
      <c r="V151" s="7" t="e">
        <f t="shared" si="71"/>
        <v>#DIV/0!</v>
      </c>
      <c r="W151" t="e">
        <f t="shared" si="59"/>
        <v>#DIV/0!</v>
      </c>
      <c r="X151" s="8" t="e">
        <f t="shared" si="53"/>
        <v>#DIV/0!</v>
      </c>
    </row>
    <row r="152" spans="1:24" x14ac:dyDescent="0.25">
      <c r="A152" s="1">
        <v>143</v>
      </c>
      <c r="B152" s="12" t="e">
        <f t="shared" si="60"/>
        <v>#DIV/0!</v>
      </c>
      <c r="C152" s="7" t="e">
        <f t="shared" si="61"/>
        <v>#DIV/0!</v>
      </c>
      <c r="D152" s="9" t="e">
        <f t="shared" si="62"/>
        <v>#DIV/0!</v>
      </c>
      <c r="E152" s="7" t="e">
        <f t="shared" si="63"/>
        <v>#DIV/0!</v>
      </c>
      <c r="F152" t="e">
        <f t="shared" si="72"/>
        <v>#DIV/0!</v>
      </c>
      <c r="G152" t="e">
        <f t="shared" si="50"/>
        <v>#DIV/0!</v>
      </c>
      <c r="H152" t="e">
        <f t="shared" si="54"/>
        <v>#DIV/0!</v>
      </c>
      <c r="I152" t="e">
        <f t="shared" si="51"/>
        <v>#DIV/0!</v>
      </c>
      <c r="J152" t="e">
        <f t="shared" si="55"/>
        <v>#DIV/0!</v>
      </c>
      <c r="K152" s="9" t="e">
        <f t="shared" si="56"/>
        <v>#DIV/0!</v>
      </c>
      <c r="L152" s="7" t="e">
        <f t="shared" si="57"/>
        <v>#DIV/0!</v>
      </c>
      <c r="M152" s="7" t="e">
        <f t="shared" si="64"/>
        <v>#DIV/0!</v>
      </c>
      <c r="N152" s="12" t="e">
        <f t="shared" si="65"/>
        <v>#DIV/0!</v>
      </c>
      <c r="O152" t="e">
        <f t="shared" si="52"/>
        <v>#DIV/0!</v>
      </c>
      <c r="P152" s="7" t="e">
        <f t="shared" si="66"/>
        <v>#DIV/0!</v>
      </c>
      <c r="Q152" s="7" t="e">
        <f t="shared" si="67"/>
        <v>#DIV/0!</v>
      </c>
      <c r="R152" s="7" t="e">
        <f t="shared" si="58"/>
        <v>#DIV/0!</v>
      </c>
      <c r="S152" s="7" t="e">
        <f t="shared" si="68"/>
        <v>#DIV/0!</v>
      </c>
      <c r="T152" s="7" t="e">
        <f t="shared" si="69"/>
        <v>#DIV/0!</v>
      </c>
      <c r="U152" s="44">
        <f t="shared" si="70"/>
        <v>0</v>
      </c>
      <c r="V152" s="7" t="e">
        <f t="shared" si="71"/>
        <v>#DIV/0!</v>
      </c>
      <c r="W152" t="e">
        <f t="shared" si="59"/>
        <v>#DIV/0!</v>
      </c>
      <c r="X152" s="8" t="e">
        <f t="shared" si="53"/>
        <v>#DIV/0!</v>
      </c>
    </row>
    <row r="153" spans="1:24" x14ac:dyDescent="0.25">
      <c r="A153" s="1">
        <v>144</v>
      </c>
      <c r="B153" s="12" t="e">
        <f t="shared" si="60"/>
        <v>#DIV/0!</v>
      </c>
      <c r="C153" s="7" t="e">
        <f t="shared" si="61"/>
        <v>#DIV/0!</v>
      </c>
      <c r="D153" s="9" t="e">
        <f t="shared" si="62"/>
        <v>#DIV/0!</v>
      </c>
      <c r="E153" s="7" t="e">
        <f t="shared" si="63"/>
        <v>#DIV/0!</v>
      </c>
      <c r="F153" t="e">
        <f t="shared" si="72"/>
        <v>#DIV/0!</v>
      </c>
      <c r="G153" t="e">
        <f t="shared" si="50"/>
        <v>#DIV/0!</v>
      </c>
      <c r="H153" t="e">
        <f t="shared" si="54"/>
        <v>#DIV/0!</v>
      </c>
      <c r="I153" t="e">
        <f t="shared" si="51"/>
        <v>#DIV/0!</v>
      </c>
      <c r="J153" t="e">
        <f t="shared" si="55"/>
        <v>#DIV/0!</v>
      </c>
      <c r="K153" s="9" t="e">
        <f t="shared" si="56"/>
        <v>#DIV/0!</v>
      </c>
      <c r="L153" s="7" t="e">
        <f t="shared" si="57"/>
        <v>#DIV/0!</v>
      </c>
      <c r="M153" s="7" t="e">
        <f t="shared" si="64"/>
        <v>#DIV/0!</v>
      </c>
      <c r="N153" s="12" t="e">
        <f t="shared" si="65"/>
        <v>#DIV/0!</v>
      </c>
      <c r="O153" t="e">
        <f t="shared" si="52"/>
        <v>#DIV/0!</v>
      </c>
      <c r="P153" s="7" t="e">
        <f t="shared" si="66"/>
        <v>#DIV/0!</v>
      </c>
      <c r="Q153" s="7" t="e">
        <f t="shared" si="67"/>
        <v>#DIV/0!</v>
      </c>
      <c r="R153" s="7" t="e">
        <f t="shared" si="58"/>
        <v>#DIV/0!</v>
      </c>
      <c r="S153" s="7" t="e">
        <f t="shared" si="68"/>
        <v>#DIV/0!</v>
      </c>
      <c r="T153" s="7" t="e">
        <f t="shared" si="69"/>
        <v>#DIV/0!</v>
      </c>
      <c r="U153" s="44">
        <f t="shared" si="70"/>
        <v>0</v>
      </c>
      <c r="V153" s="7" t="e">
        <f t="shared" si="71"/>
        <v>#DIV/0!</v>
      </c>
      <c r="W153" t="e">
        <f t="shared" si="59"/>
        <v>#DIV/0!</v>
      </c>
      <c r="X153" s="8" t="e">
        <f t="shared" si="53"/>
        <v>#DIV/0!</v>
      </c>
    </row>
    <row r="154" spans="1:24" x14ac:dyDescent="0.25">
      <c r="A154" s="1">
        <v>145</v>
      </c>
      <c r="B154" s="12" t="e">
        <f t="shared" si="60"/>
        <v>#DIV/0!</v>
      </c>
      <c r="C154" s="7" t="e">
        <f t="shared" si="61"/>
        <v>#DIV/0!</v>
      </c>
      <c r="D154" s="9" t="e">
        <f t="shared" si="62"/>
        <v>#DIV/0!</v>
      </c>
      <c r="E154" s="7" t="e">
        <f t="shared" si="63"/>
        <v>#DIV/0!</v>
      </c>
      <c r="F154" t="e">
        <f t="shared" si="72"/>
        <v>#DIV/0!</v>
      </c>
      <c r="G154" t="e">
        <f t="shared" si="50"/>
        <v>#DIV/0!</v>
      </c>
      <c r="H154" t="e">
        <f t="shared" si="54"/>
        <v>#DIV/0!</v>
      </c>
      <c r="I154" t="e">
        <f t="shared" si="51"/>
        <v>#DIV/0!</v>
      </c>
      <c r="J154" t="e">
        <f t="shared" si="55"/>
        <v>#DIV/0!</v>
      </c>
      <c r="K154" s="9" t="e">
        <f t="shared" si="56"/>
        <v>#DIV/0!</v>
      </c>
      <c r="L154" s="7" t="e">
        <f t="shared" si="57"/>
        <v>#DIV/0!</v>
      </c>
      <c r="M154" s="7" t="e">
        <f t="shared" si="64"/>
        <v>#DIV/0!</v>
      </c>
      <c r="N154" s="12" t="e">
        <f t="shared" si="65"/>
        <v>#DIV/0!</v>
      </c>
      <c r="O154" t="e">
        <f t="shared" si="52"/>
        <v>#DIV/0!</v>
      </c>
      <c r="P154" s="7" t="e">
        <f t="shared" si="66"/>
        <v>#DIV/0!</v>
      </c>
      <c r="Q154" s="7" t="e">
        <f t="shared" si="67"/>
        <v>#DIV/0!</v>
      </c>
      <c r="R154" s="7" t="e">
        <f t="shared" si="58"/>
        <v>#DIV/0!</v>
      </c>
      <c r="S154" s="7" t="e">
        <f t="shared" si="68"/>
        <v>#DIV/0!</v>
      </c>
      <c r="T154" s="7" t="e">
        <f t="shared" si="69"/>
        <v>#DIV/0!</v>
      </c>
      <c r="U154" s="44">
        <f t="shared" si="70"/>
        <v>0</v>
      </c>
      <c r="V154" s="7" t="e">
        <f t="shared" si="71"/>
        <v>#DIV/0!</v>
      </c>
      <c r="W154" t="e">
        <f t="shared" si="59"/>
        <v>#DIV/0!</v>
      </c>
      <c r="X154" s="8" t="e">
        <f t="shared" si="53"/>
        <v>#DIV/0!</v>
      </c>
    </row>
    <row r="155" spans="1:24" x14ac:dyDescent="0.25">
      <c r="A155" s="1">
        <v>146</v>
      </c>
      <c r="B155" s="12" t="e">
        <f t="shared" si="60"/>
        <v>#DIV/0!</v>
      </c>
      <c r="C155" s="7" t="e">
        <f t="shared" si="61"/>
        <v>#DIV/0!</v>
      </c>
      <c r="D155" s="9" t="e">
        <f t="shared" si="62"/>
        <v>#DIV/0!</v>
      </c>
      <c r="E155" s="7" t="e">
        <f t="shared" si="63"/>
        <v>#DIV/0!</v>
      </c>
      <c r="F155" t="e">
        <f t="shared" si="72"/>
        <v>#DIV/0!</v>
      </c>
      <c r="G155" t="e">
        <f t="shared" si="50"/>
        <v>#DIV/0!</v>
      </c>
      <c r="H155" t="e">
        <f t="shared" si="54"/>
        <v>#DIV/0!</v>
      </c>
      <c r="I155" t="e">
        <f t="shared" si="51"/>
        <v>#DIV/0!</v>
      </c>
      <c r="J155" t="e">
        <f t="shared" si="55"/>
        <v>#DIV/0!</v>
      </c>
      <c r="K155" s="9" t="e">
        <f t="shared" si="56"/>
        <v>#DIV/0!</v>
      </c>
      <c r="L155" s="7" t="e">
        <f t="shared" si="57"/>
        <v>#DIV/0!</v>
      </c>
      <c r="M155" s="7" t="e">
        <f t="shared" si="64"/>
        <v>#DIV/0!</v>
      </c>
      <c r="N155" s="12" t="e">
        <f t="shared" si="65"/>
        <v>#DIV/0!</v>
      </c>
      <c r="O155" t="e">
        <f t="shared" si="52"/>
        <v>#DIV/0!</v>
      </c>
      <c r="P155" s="7" t="e">
        <f t="shared" si="66"/>
        <v>#DIV/0!</v>
      </c>
      <c r="Q155" s="7" t="e">
        <f t="shared" si="67"/>
        <v>#DIV/0!</v>
      </c>
      <c r="R155" s="7" t="e">
        <f t="shared" si="58"/>
        <v>#DIV/0!</v>
      </c>
      <c r="S155" s="7" t="e">
        <f t="shared" si="68"/>
        <v>#DIV/0!</v>
      </c>
      <c r="T155" s="7" t="e">
        <f t="shared" si="69"/>
        <v>#DIV/0!</v>
      </c>
      <c r="U155" s="44">
        <f t="shared" si="70"/>
        <v>0</v>
      </c>
      <c r="V155" s="7" t="e">
        <f t="shared" si="71"/>
        <v>#DIV/0!</v>
      </c>
      <c r="W155" t="e">
        <f t="shared" si="59"/>
        <v>#DIV/0!</v>
      </c>
      <c r="X155" s="8" t="e">
        <f t="shared" si="53"/>
        <v>#DIV/0!</v>
      </c>
    </row>
    <row r="156" spans="1:24" x14ac:dyDescent="0.25">
      <c r="A156" s="1">
        <v>147</v>
      </c>
      <c r="B156" s="12" t="e">
        <f t="shared" si="60"/>
        <v>#DIV/0!</v>
      </c>
      <c r="C156" s="7" t="e">
        <f t="shared" si="61"/>
        <v>#DIV/0!</v>
      </c>
      <c r="D156" s="9" t="e">
        <f t="shared" si="62"/>
        <v>#DIV/0!</v>
      </c>
      <c r="E156" s="7" t="e">
        <f t="shared" si="63"/>
        <v>#DIV/0!</v>
      </c>
      <c r="F156" t="e">
        <f t="shared" si="72"/>
        <v>#DIV/0!</v>
      </c>
      <c r="G156" t="e">
        <f t="shared" si="50"/>
        <v>#DIV/0!</v>
      </c>
      <c r="H156" t="e">
        <f t="shared" si="54"/>
        <v>#DIV/0!</v>
      </c>
      <c r="I156" t="e">
        <f t="shared" si="51"/>
        <v>#DIV/0!</v>
      </c>
      <c r="J156" t="e">
        <f t="shared" si="55"/>
        <v>#DIV/0!</v>
      </c>
      <c r="K156" s="9" t="e">
        <f t="shared" si="56"/>
        <v>#DIV/0!</v>
      </c>
      <c r="L156" s="7" t="e">
        <f t="shared" si="57"/>
        <v>#DIV/0!</v>
      </c>
      <c r="M156" s="7" t="e">
        <f t="shared" si="64"/>
        <v>#DIV/0!</v>
      </c>
      <c r="N156" s="12" t="e">
        <f t="shared" si="65"/>
        <v>#DIV/0!</v>
      </c>
      <c r="O156" t="e">
        <f t="shared" si="52"/>
        <v>#DIV/0!</v>
      </c>
      <c r="P156" s="7" t="e">
        <f t="shared" si="66"/>
        <v>#DIV/0!</v>
      </c>
      <c r="Q156" s="7" t="e">
        <f t="shared" si="67"/>
        <v>#DIV/0!</v>
      </c>
      <c r="R156" s="7" t="e">
        <f t="shared" si="58"/>
        <v>#DIV/0!</v>
      </c>
      <c r="S156" s="7" t="e">
        <f t="shared" si="68"/>
        <v>#DIV/0!</v>
      </c>
      <c r="T156" s="7" t="e">
        <f t="shared" si="69"/>
        <v>#DIV/0!</v>
      </c>
      <c r="U156" s="44">
        <f t="shared" si="70"/>
        <v>0</v>
      </c>
      <c r="V156" s="7" t="e">
        <f t="shared" si="71"/>
        <v>#DIV/0!</v>
      </c>
      <c r="W156" t="e">
        <f t="shared" si="59"/>
        <v>#DIV/0!</v>
      </c>
      <c r="X156" s="8" t="e">
        <f t="shared" si="53"/>
        <v>#DIV/0!</v>
      </c>
    </row>
    <row r="157" spans="1:24" x14ac:dyDescent="0.25">
      <c r="A157" s="1">
        <v>148</v>
      </c>
      <c r="B157" s="12" t="e">
        <f t="shared" si="60"/>
        <v>#DIV/0!</v>
      </c>
      <c r="C157" s="7" t="e">
        <f t="shared" si="61"/>
        <v>#DIV/0!</v>
      </c>
      <c r="D157" s="9" t="e">
        <f t="shared" si="62"/>
        <v>#DIV/0!</v>
      </c>
      <c r="E157" s="7" t="e">
        <f t="shared" si="63"/>
        <v>#DIV/0!</v>
      </c>
      <c r="F157" t="e">
        <f t="shared" si="72"/>
        <v>#DIV/0!</v>
      </c>
      <c r="G157" t="e">
        <f t="shared" si="50"/>
        <v>#DIV/0!</v>
      </c>
      <c r="H157" t="e">
        <f t="shared" si="54"/>
        <v>#DIV/0!</v>
      </c>
      <c r="I157" t="e">
        <f t="shared" si="51"/>
        <v>#DIV/0!</v>
      </c>
      <c r="J157" t="e">
        <f t="shared" si="55"/>
        <v>#DIV/0!</v>
      </c>
      <c r="K157" s="9" t="e">
        <f t="shared" si="56"/>
        <v>#DIV/0!</v>
      </c>
      <c r="L157" s="7" t="e">
        <f t="shared" si="57"/>
        <v>#DIV/0!</v>
      </c>
      <c r="M157" s="7" t="e">
        <f t="shared" si="64"/>
        <v>#DIV/0!</v>
      </c>
      <c r="N157" s="12" t="e">
        <f t="shared" si="65"/>
        <v>#DIV/0!</v>
      </c>
      <c r="O157" t="e">
        <f t="shared" si="52"/>
        <v>#DIV/0!</v>
      </c>
      <c r="P157" s="7" t="e">
        <f t="shared" si="66"/>
        <v>#DIV/0!</v>
      </c>
      <c r="Q157" s="7" t="e">
        <f t="shared" si="67"/>
        <v>#DIV/0!</v>
      </c>
      <c r="R157" s="7" t="e">
        <f t="shared" si="58"/>
        <v>#DIV/0!</v>
      </c>
      <c r="S157" s="7" t="e">
        <f t="shared" si="68"/>
        <v>#DIV/0!</v>
      </c>
      <c r="T157" s="7" t="e">
        <f t="shared" si="69"/>
        <v>#DIV/0!</v>
      </c>
      <c r="U157" s="44">
        <f t="shared" si="70"/>
        <v>0</v>
      </c>
      <c r="V157" s="7" t="e">
        <f t="shared" si="71"/>
        <v>#DIV/0!</v>
      </c>
      <c r="W157" t="e">
        <f t="shared" si="59"/>
        <v>#DIV/0!</v>
      </c>
      <c r="X157" s="8" t="e">
        <f t="shared" si="53"/>
        <v>#DIV/0!</v>
      </c>
    </row>
    <row r="158" spans="1:24" x14ac:dyDescent="0.25">
      <c r="A158" s="1">
        <v>149</v>
      </c>
      <c r="B158" s="12" t="e">
        <f t="shared" si="60"/>
        <v>#DIV/0!</v>
      </c>
      <c r="C158" s="7" t="e">
        <f t="shared" si="61"/>
        <v>#DIV/0!</v>
      </c>
      <c r="D158" s="9" t="e">
        <f t="shared" si="62"/>
        <v>#DIV/0!</v>
      </c>
      <c r="E158" s="7" t="e">
        <f t="shared" si="63"/>
        <v>#DIV/0!</v>
      </c>
      <c r="F158" t="e">
        <f t="shared" si="72"/>
        <v>#DIV/0!</v>
      </c>
      <c r="G158" t="e">
        <f t="shared" si="50"/>
        <v>#DIV/0!</v>
      </c>
      <c r="H158" t="e">
        <f t="shared" si="54"/>
        <v>#DIV/0!</v>
      </c>
      <c r="I158" t="e">
        <f t="shared" si="51"/>
        <v>#DIV/0!</v>
      </c>
      <c r="J158" t="e">
        <f t="shared" si="55"/>
        <v>#DIV/0!</v>
      </c>
      <c r="K158" s="9" t="e">
        <f t="shared" si="56"/>
        <v>#DIV/0!</v>
      </c>
      <c r="L158" s="7" t="e">
        <f t="shared" si="57"/>
        <v>#DIV/0!</v>
      </c>
      <c r="M158" s="7" t="e">
        <f t="shared" si="64"/>
        <v>#DIV/0!</v>
      </c>
      <c r="N158" s="12" t="e">
        <f t="shared" si="65"/>
        <v>#DIV/0!</v>
      </c>
      <c r="O158" t="e">
        <f t="shared" si="52"/>
        <v>#DIV/0!</v>
      </c>
      <c r="P158" s="7" t="e">
        <f t="shared" si="66"/>
        <v>#DIV/0!</v>
      </c>
      <c r="Q158" s="7" t="e">
        <f t="shared" si="67"/>
        <v>#DIV/0!</v>
      </c>
      <c r="R158" s="7" t="e">
        <f t="shared" si="58"/>
        <v>#DIV/0!</v>
      </c>
      <c r="S158" s="7" t="e">
        <f t="shared" si="68"/>
        <v>#DIV/0!</v>
      </c>
      <c r="T158" s="7" t="e">
        <f t="shared" si="69"/>
        <v>#DIV/0!</v>
      </c>
      <c r="U158" s="44">
        <f t="shared" si="70"/>
        <v>0</v>
      </c>
      <c r="V158" s="7" t="e">
        <f t="shared" si="71"/>
        <v>#DIV/0!</v>
      </c>
      <c r="W158" t="e">
        <f t="shared" si="59"/>
        <v>#DIV/0!</v>
      </c>
      <c r="X158" s="8" t="e">
        <f t="shared" si="53"/>
        <v>#DIV/0!</v>
      </c>
    </row>
    <row r="159" spans="1:24" x14ac:dyDescent="0.25">
      <c r="A159" s="1">
        <v>150</v>
      </c>
      <c r="B159" s="12" t="e">
        <f t="shared" si="60"/>
        <v>#DIV/0!</v>
      </c>
      <c r="C159" s="7" t="e">
        <f t="shared" si="61"/>
        <v>#DIV/0!</v>
      </c>
      <c r="D159" s="9" t="e">
        <f t="shared" si="62"/>
        <v>#DIV/0!</v>
      </c>
      <c r="E159" s="7" t="e">
        <f t="shared" si="63"/>
        <v>#DIV/0!</v>
      </c>
      <c r="F159" t="e">
        <f t="shared" si="72"/>
        <v>#DIV/0!</v>
      </c>
      <c r="G159" t="e">
        <f t="shared" si="50"/>
        <v>#DIV/0!</v>
      </c>
      <c r="H159" t="e">
        <f t="shared" si="54"/>
        <v>#DIV/0!</v>
      </c>
      <c r="I159" t="e">
        <f t="shared" si="51"/>
        <v>#DIV/0!</v>
      </c>
      <c r="J159" t="e">
        <f t="shared" si="55"/>
        <v>#DIV/0!</v>
      </c>
      <c r="K159" s="9" t="e">
        <f t="shared" si="56"/>
        <v>#DIV/0!</v>
      </c>
      <c r="L159" s="7" t="e">
        <f t="shared" si="57"/>
        <v>#DIV/0!</v>
      </c>
      <c r="M159" s="7" t="e">
        <f t="shared" si="64"/>
        <v>#DIV/0!</v>
      </c>
      <c r="N159" s="12" t="e">
        <f t="shared" si="65"/>
        <v>#DIV/0!</v>
      </c>
      <c r="O159" t="e">
        <f t="shared" si="52"/>
        <v>#DIV/0!</v>
      </c>
      <c r="P159" s="7" t="e">
        <f t="shared" si="66"/>
        <v>#DIV/0!</v>
      </c>
      <c r="Q159" s="7" t="e">
        <f t="shared" si="67"/>
        <v>#DIV/0!</v>
      </c>
      <c r="R159" s="7" t="e">
        <f t="shared" si="58"/>
        <v>#DIV/0!</v>
      </c>
      <c r="S159" s="7" t="e">
        <f t="shared" si="68"/>
        <v>#DIV/0!</v>
      </c>
      <c r="T159" s="7" t="e">
        <f t="shared" si="69"/>
        <v>#DIV/0!</v>
      </c>
      <c r="U159" s="44">
        <f t="shared" si="70"/>
        <v>0</v>
      </c>
      <c r="V159" s="7" t="e">
        <f t="shared" si="71"/>
        <v>#DIV/0!</v>
      </c>
      <c r="W159" t="e">
        <f t="shared" si="59"/>
        <v>#DIV/0!</v>
      </c>
      <c r="X159" s="8" t="e">
        <f t="shared" si="53"/>
        <v>#DIV/0!</v>
      </c>
    </row>
    <row r="160" spans="1:24" x14ac:dyDescent="0.25">
      <c r="A160" s="1">
        <v>151</v>
      </c>
      <c r="B160" s="12" t="e">
        <f t="shared" si="60"/>
        <v>#DIV/0!</v>
      </c>
      <c r="C160" s="7" t="e">
        <f t="shared" si="61"/>
        <v>#DIV/0!</v>
      </c>
      <c r="D160" s="9" t="e">
        <f t="shared" si="62"/>
        <v>#DIV/0!</v>
      </c>
      <c r="E160" s="7" t="e">
        <f t="shared" si="63"/>
        <v>#DIV/0!</v>
      </c>
      <c r="F160" t="e">
        <f t="shared" si="72"/>
        <v>#DIV/0!</v>
      </c>
      <c r="G160" t="e">
        <f t="shared" si="50"/>
        <v>#DIV/0!</v>
      </c>
      <c r="H160" t="e">
        <f t="shared" si="54"/>
        <v>#DIV/0!</v>
      </c>
      <c r="I160" t="e">
        <f t="shared" si="51"/>
        <v>#DIV/0!</v>
      </c>
      <c r="J160" t="e">
        <f t="shared" si="55"/>
        <v>#DIV/0!</v>
      </c>
      <c r="K160" s="9" t="e">
        <f t="shared" si="56"/>
        <v>#DIV/0!</v>
      </c>
      <c r="L160" s="7" t="e">
        <f t="shared" si="57"/>
        <v>#DIV/0!</v>
      </c>
      <c r="M160" s="7" t="e">
        <f t="shared" si="64"/>
        <v>#DIV/0!</v>
      </c>
      <c r="N160" s="12" t="e">
        <f t="shared" si="65"/>
        <v>#DIV/0!</v>
      </c>
      <c r="O160" t="e">
        <f t="shared" si="52"/>
        <v>#DIV/0!</v>
      </c>
      <c r="P160" s="7" t="e">
        <f t="shared" si="66"/>
        <v>#DIV/0!</v>
      </c>
      <c r="Q160" s="7" t="e">
        <f t="shared" si="67"/>
        <v>#DIV/0!</v>
      </c>
      <c r="R160" s="7" t="e">
        <f t="shared" si="58"/>
        <v>#DIV/0!</v>
      </c>
      <c r="S160" s="7" t="e">
        <f t="shared" si="68"/>
        <v>#DIV/0!</v>
      </c>
      <c r="T160" s="7" t="e">
        <f t="shared" si="69"/>
        <v>#DIV/0!</v>
      </c>
      <c r="U160" s="44">
        <f t="shared" si="70"/>
        <v>0</v>
      </c>
      <c r="V160" s="7" t="e">
        <f t="shared" si="71"/>
        <v>#DIV/0!</v>
      </c>
      <c r="W160" t="e">
        <f t="shared" si="59"/>
        <v>#DIV/0!</v>
      </c>
      <c r="X160" s="8" t="e">
        <f t="shared" si="53"/>
        <v>#DIV/0!</v>
      </c>
    </row>
    <row r="161" spans="1:24" x14ac:dyDescent="0.25">
      <c r="A161" s="1">
        <v>152</v>
      </c>
      <c r="B161" s="12" t="e">
        <f t="shared" si="60"/>
        <v>#DIV/0!</v>
      </c>
      <c r="C161" s="7" t="e">
        <f t="shared" si="61"/>
        <v>#DIV/0!</v>
      </c>
      <c r="D161" s="9" t="e">
        <f t="shared" si="62"/>
        <v>#DIV/0!</v>
      </c>
      <c r="E161" s="7" t="e">
        <f t="shared" si="63"/>
        <v>#DIV/0!</v>
      </c>
      <c r="F161" t="e">
        <f t="shared" si="72"/>
        <v>#DIV/0!</v>
      </c>
      <c r="G161" t="e">
        <f t="shared" si="50"/>
        <v>#DIV/0!</v>
      </c>
      <c r="H161" t="e">
        <f t="shared" si="54"/>
        <v>#DIV/0!</v>
      </c>
      <c r="I161" t="e">
        <f t="shared" si="51"/>
        <v>#DIV/0!</v>
      </c>
      <c r="J161" t="e">
        <f t="shared" si="55"/>
        <v>#DIV/0!</v>
      </c>
      <c r="K161" s="9" t="e">
        <f t="shared" si="56"/>
        <v>#DIV/0!</v>
      </c>
      <c r="L161" s="7" t="e">
        <f t="shared" si="57"/>
        <v>#DIV/0!</v>
      </c>
      <c r="M161" s="7" t="e">
        <f t="shared" si="64"/>
        <v>#DIV/0!</v>
      </c>
      <c r="N161" s="12" t="e">
        <f t="shared" si="65"/>
        <v>#DIV/0!</v>
      </c>
      <c r="O161" t="e">
        <f t="shared" si="52"/>
        <v>#DIV/0!</v>
      </c>
      <c r="P161" s="7" t="e">
        <f t="shared" si="66"/>
        <v>#DIV/0!</v>
      </c>
      <c r="Q161" s="7" t="e">
        <f t="shared" si="67"/>
        <v>#DIV/0!</v>
      </c>
      <c r="R161" s="7" t="e">
        <f t="shared" si="58"/>
        <v>#DIV/0!</v>
      </c>
      <c r="S161" s="7" t="e">
        <f t="shared" si="68"/>
        <v>#DIV/0!</v>
      </c>
      <c r="T161" s="7" t="e">
        <f t="shared" si="69"/>
        <v>#DIV/0!</v>
      </c>
      <c r="U161" s="44">
        <f t="shared" si="70"/>
        <v>0</v>
      </c>
      <c r="V161" s="7" t="e">
        <f t="shared" si="71"/>
        <v>#DIV/0!</v>
      </c>
      <c r="W161" t="e">
        <f t="shared" si="59"/>
        <v>#DIV/0!</v>
      </c>
      <c r="X161" s="8" t="e">
        <f t="shared" si="53"/>
        <v>#DIV/0!</v>
      </c>
    </row>
    <row r="162" spans="1:24" x14ac:dyDescent="0.25">
      <c r="A162" s="1">
        <v>153</v>
      </c>
      <c r="B162" s="12" t="e">
        <f t="shared" si="60"/>
        <v>#DIV/0!</v>
      </c>
      <c r="C162" s="7" t="e">
        <f t="shared" si="61"/>
        <v>#DIV/0!</v>
      </c>
      <c r="D162" s="9" t="e">
        <f t="shared" si="62"/>
        <v>#DIV/0!</v>
      </c>
      <c r="E162" s="7" t="e">
        <f t="shared" si="63"/>
        <v>#DIV/0!</v>
      </c>
      <c r="F162" t="e">
        <f t="shared" si="72"/>
        <v>#DIV/0!</v>
      </c>
      <c r="G162" t="e">
        <f t="shared" si="50"/>
        <v>#DIV/0!</v>
      </c>
      <c r="H162" t="e">
        <f t="shared" si="54"/>
        <v>#DIV/0!</v>
      </c>
      <c r="I162" t="e">
        <f t="shared" si="51"/>
        <v>#DIV/0!</v>
      </c>
      <c r="J162" t="e">
        <f t="shared" si="55"/>
        <v>#DIV/0!</v>
      </c>
      <c r="K162" s="9" t="e">
        <f t="shared" si="56"/>
        <v>#DIV/0!</v>
      </c>
      <c r="L162" s="7" t="e">
        <f t="shared" si="57"/>
        <v>#DIV/0!</v>
      </c>
      <c r="M162" s="7" t="e">
        <f t="shared" si="64"/>
        <v>#DIV/0!</v>
      </c>
      <c r="N162" s="12" t="e">
        <f t="shared" si="65"/>
        <v>#DIV/0!</v>
      </c>
      <c r="O162" t="e">
        <f t="shared" si="52"/>
        <v>#DIV/0!</v>
      </c>
      <c r="P162" s="7" t="e">
        <f t="shared" si="66"/>
        <v>#DIV/0!</v>
      </c>
      <c r="Q162" s="7" t="e">
        <f t="shared" si="67"/>
        <v>#DIV/0!</v>
      </c>
      <c r="R162" s="7" t="e">
        <f t="shared" si="58"/>
        <v>#DIV/0!</v>
      </c>
      <c r="S162" s="7" t="e">
        <f t="shared" si="68"/>
        <v>#DIV/0!</v>
      </c>
      <c r="T162" s="7" t="e">
        <f t="shared" si="69"/>
        <v>#DIV/0!</v>
      </c>
      <c r="U162" s="44">
        <f t="shared" si="70"/>
        <v>0</v>
      </c>
      <c r="V162" s="7" t="e">
        <f t="shared" si="71"/>
        <v>#DIV/0!</v>
      </c>
      <c r="W162" t="e">
        <f t="shared" si="59"/>
        <v>#DIV/0!</v>
      </c>
      <c r="X162" s="8" t="e">
        <f t="shared" si="53"/>
        <v>#DIV/0!</v>
      </c>
    </row>
    <row r="163" spans="1:24" x14ac:dyDescent="0.25">
      <c r="A163" s="1">
        <v>154</v>
      </c>
      <c r="B163" s="12" t="e">
        <f t="shared" si="60"/>
        <v>#DIV/0!</v>
      </c>
      <c r="C163" s="7" t="e">
        <f t="shared" si="61"/>
        <v>#DIV/0!</v>
      </c>
      <c r="D163" s="9" t="e">
        <f t="shared" si="62"/>
        <v>#DIV/0!</v>
      </c>
      <c r="E163" s="7" t="e">
        <f t="shared" si="63"/>
        <v>#DIV/0!</v>
      </c>
      <c r="F163" t="e">
        <f t="shared" si="72"/>
        <v>#DIV/0!</v>
      </c>
      <c r="G163" t="e">
        <f t="shared" si="50"/>
        <v>#DIV/0!</v>
      </c>
      <c r="H163" t="e">
        <f t="shared" si="54"/>
        <v>#DIV/0!</v>
      </c>
      <c r="I163" t="e">
        <f t="shared" si="51"/>
        <v>#DIV/0!</v>
      </c>
      <c r="J163" t="e">
        <f t="shared" si="55"/>
        <v>#DIV/0!</v>
      </c>
      <c r="K163" s="9" t="e">
        <f t="shared" si="56"/>
        <v>#DIV/0!</v>
      </c>
      <c r="L163" s="7" t="e">
        <f t="shared" si="57"/>
        <v>#DIV/0!</v>
      </c>
      <c r="M163" s="7" t="e">
        <f t="shared" si="64"/>
        <v>#DIV/0!</v>
      </c>
      <c r="N163" s="12" t="e">
        <f t="shared" si="65"/>
        <v>#DIV/0!</v>
      </c>
      <c r="O163" t="e">
        <f t="shared" si="52"/>
        <v>#DIV/0!</v>
      </c>
      <c r="P163" s="7" t="e">
        <f t="shared" si="66"/>
        <v>#DIV/0!</v>
      </c>
      <c r="Q163" s="7" t="e">
        <f t="shared" si="67"/>
        <v>#DIV/0!</v>
      </c>
      <c r="R163" s="7" t="e">
        <f t="shared" si="58"/>
        <v>#DIV/0!</v>
      </c>
      <c r="S163" s="7" t="e">
        <f t="shared" si="68"/>
        <v>#DIV/0!</v>
      </c>
      <c r="T163" s="7" t="e">
        <f t="shared" si="69"/>
        <v>#DIV/0!</v>
      </c>
      <c r="U163" s="44">
        <f t="shared" si="70"/>
        <v>0</v>
      </c>
      <c r="V163" s="7" t="e">
        <f t="shared" si="71"/>
        <v>#DIV/0!</v>
      </c>
      <c r="W163" t="e">
        <f t="shared" si="59"/>
        <v>#DIV/0!</v>
      </c>
      <c r="X163" s="8" t="e">
        <f t="shared" si="53"/>
        <v>#DIV/0!</v>
      </c>
    </row>
    <row r="164" spans="1:24" x14ac:dyDescent="0.25">
      <c r="A164" s="1">
        <v>155</v>
      </c>
      <c r="B164" s="12" t="e">
        <f t="shared" si="60"/>
        <v>#DIV/0!</v>
      </c>
      <c r="C164" s="7" t="e">
        <f t="shared" si="61"/>
        <v>#DIV/0!</v>
      </c>
      <c r="D164" s="9" t="e">
        <f t="shared" si="62"/>
        <v>#DIV/0!</v>
      </c>
      <c r="E164" s="7" t="e">
        <f t="shared" si="63"/>
        <v>#DIV/0!</v>
      </c>
      <c r="F164" t="e">
        <f t="shared" si="72"/>
        <v>#DIV/0!</v>
      </c>
      <c r="G164" t="e">
        <f t="shared" si="50"/>
        <v>#DIV/0!</v>
      </c>
      <c r="H164" t="e">
        <f t="shared" si="54"/>
        <v>#DIV/0!</v>
      </c>
      <c r="I164" t="e">
        <f t="shared" si="51"/>
        <v>#DIV/0!</v>
      </c>
      <c r="J164" t="e">
        <f t="shared" si="55"/>
        <v>#DIV/0!</v>
      </c>
      <c r="K164" s="9" t="e">
        <f t="shared" si="56"/>
        <v>#DIV/0!</v>
      </c>
      <c r="L164" s="7" t="e">
        <f t="shared" si="57"/>
        <v>#DIV/0!</v>
      </c>
      <c r="M164" s="7" t="e">
        <f t="shared" si="64"/>
        <v>#DIV/0!</v>
      </c>
      <c r="N164" s="12" t="e">
        <f t="shared" si="65"/>
        <v>#DIV/0!</v>
      </c>
      <c r="O164" t="e">
        <f t="shared" si="52"/>
        <v>#DIV/0!</v>
      </c>
      <c r="P164" s="7" t="e">
        <f t="shared" si="66"/>
        <v>#DIV/0!</v>
      </c>
      <c r="Q164" s="7" t="e">
        <f t="shared" si="67"/>
        <v>#DIV/0!</v>
      </c>
      <c r="R164" s="7" t="e">
        <f t="shared" si="58"/>
        <v>#DIV/0!</v>
      </c>
      <c r="S164" s="7" t="e">
        <f t="shared" si="68"/>
        <v>#DIV/0!</v>
      </c>
      <c r="T164" s="7" t="e">
        <f t="shared" si="69"/>
        <v>#DIV/0!</v>
      </c>
      <c r="U164" s="44">
        <f t="shared" si="70"/>
        <v>0</v>
      </c>
      <c r="V164" s="7" t="e">
        <f t="shared" si="71"/>
        <v>#DIV/0!</v>
      </c>
      <c r="W164" t="e">
        <f t="shared" si="59"/>
        <v>#DIV/0!</v>
      </c>
      <c r="X164" s="8" t="e">
        <f t="shared" si="53"/>
        <v>#DIV/0!</v>
      </c>
    </row>
    <row r="165" spans="1:24" x14ac:dyDescent="0.25">
      <c r="A165" s="1">
        <v>156</v>
      </c>
      <c r="B165" s="12" t="e">
        <f t="shared" si="60"/>
        <v>#DIV/0!</v>
      </c>
      <c r="C165" s="7" t="e">
        <f t="shared" si="61"/>
        <v>#DIV/0!</v>
      </c>
      <c r="D165" s="9" t="e">
        <f t="shared" si="62"/>
        <v>#DIV/0!</v>
      </c>
      <c r="E165" s="7" t="e">
        <f t="shared" si="63"/>
        <v>#DIV/0!</v>
      </c>
      <c r="F165" t="e">
        <f t="shared" si="72"/>
        <v>#DIV/0!</v>
      </c>
      <c r="G165" t="e">
        <f t="shared" si="50"/>
        <v>#DIV/0!</v>
      </c>
      <c r="H165" t="e">
        <f t="shared" si="54"/>
        <v>#DIV/0!</v>
      </c>
      <c r="I165" t="e">
        <f t="shared" si="51"/>
        <v>#DIV/0!</v>
      </c>
      <c r="J165" t="e">
        <f t="shared" si="55"/>
        <v>#DIV/0!</v>
      </c>
      <c r="K165" s="9" t="e">
        <f t="shared" si="56"/>
        <v>#DIV/0!</v>
      </c>
      <c r="L165" s="7" t="e">
        <f t="shared" si="57"/>
        <v>#DIV/0!</v>
      </c>
      <c r="M165" s="7" t="e">
        <f t="shared" si="64"/>
        <v>#DIV/0!</v>
      </c>
      <c r="N165" s="12" t="e">
        <f t="shared" si="65"/>
        <v>#DIV/0!</v>
      </c>
      <c r="O165" t="e">
        <f t="shared" si="52"/>
        <v>#DIV/0!</v>
      </c>
      <c r="P165" s="7" t="e">
        <f t="shared" si="66"/>
        <v>#DIV/0!</v>
      </c>
      <c r="Q165" s="7" t="e">
        <f t="shared" si="67"/>
        <v>#DIV/0!</v>
      </c>
      <c r="R165" s="7" t="e">
        <f t="shared" si="58"/>
        <v>#DIV/0!</v>
      </c>
      <c r="S165" s="7" t="e">
        <f t="shared" si="68"/>
        <v>#DIV/0!</v>
      </c>
      <c r="T165" s="7" t="e">
        <f t="shared" si="69"/>
        <v>#DIV/0!</v>
      </c>
      <c r="U165" s="44">
        <f t="shared" si="70"/>
        <v>0</v>
      </c>
      <c r="V165" s="7" t="e">
        <f t="shared" si="71"/>
        <v>#DIV/0!</v>
      </c>
      <c r="W165" t="e">
        <f t="shared" si="59"/>
        <v>#DIV/0!</v>
      </c>
      <c r="X165" s="8" t="e">
        <f t="shared" si="53"/>
        <v>#DIV/0!</v>
      </c>
    </row>
    <row r="166" spans="1:24" x14ac:dyDescent="0.25">
      <c r="A166" s="1">
        <v>157</v>
      </c>
      <c r="B166" s="12" t="e">
        <f t="shared" si="60"/>
        <v>#DIV/0!</v>
      </c>
      <c r="C166" s="7" t="e">
        <f t="shared" si="61"/>
        <v>#DIV/0!</v>
      </c>
      <c r="D166" s="9" t="e">
        <f t="shared" si="62"/>
        <v>#DIV/0!</v>
      </c>
      <c r="E166" s="7" t="e">
        <f t="shared" si="63"/>
        <v>#DIV/0!</v>
      </c>
      <c r="F166" t="e">
        <f t="shared" si="72"/>
        <v>#DIV/0!</v>
      </c>
      <c r="G166" t="e">
        <f t="shared" si="50"/>
        <v>#DIV/0!</v>
      </c>
      <c r="H166" t="e">
        <f t="shared" si="54"/>
        <v>#DIV/0!</v>
      </c>
      <c r="I166" t="e">
        <f t="shared" si="51"/>
        <v>#DIV/0!</v>
      </c>
      <c r="J166" t="e">
        <f t="shared" si="55"/>
        <v>#DIV/0!</v>
      </c>
      <c r="K166" s="9" t="e">
        <f t="shared" si="56"/>
        <v>#DIV/0!</v>
      </c>
      <c r="L166" s="7" t="e">
        <f t="shared" si="57"/>
        <v>#DIV/0!</v>
      </c>
      <c r="M166" s="7" t="e">
        <f t="shared" si="64"/>
        <v>#DIV/0!</v>
      </c>
      <c r="N166" s="12" t="e">
        <f t="shared" si="65"/>
        <v>#DIV/0!</v>
      </c>
      <c r="O166" t="e">
        <f t="shared" si="52"/>
        <v>#DIV/0!</v>
      </c>
      <c r="P166" s="7" t="e">
        <f t="shared" si="66"/>
        <v>#DIV/0!</v>
      </c>
      <c r="Q166" s="7" t="e">
        <f t="shared" si="67"/>
        <v>#DIV/0!</v>
      </c>
      <c r="R166" s="7" t="e">
        <f t="shared" si="58"/>
        <v>#DIV/0!</v>
      </c>
      <c r="S166" s="7" t="e">
        <f t="shared" si="68"/>
        <v>#DIV/0!</v>
      </c>
      <c r="T166" s="7" t="e">
        <f t="shared" si="69"/>
        <v>#DIV/0!</v>
      </c>
      <c r="U166" s="44">
        <f t="shared" si="70"/>
        <v>0</v>
      </c>
      <c r="V166" s="7" t="e">
        <f t="shared" si="71"/>
        <v>#DIV/0!</v>
      </c>
      <c r="W166" t="e">
        <f t="shared" si="59"/>
        <v>#DIV/0!</v>
      </c>
      <c r="X166" s="8" t="e">
        <f t="shared" si="53"/>
        <v>#DIV/0!</v>
      </c>
    </row>
    <row r="167" spans="1:24" x14ac:dyDescent="0.25">
      <c r="A167" s="1">
        <v>158</v>
      </c>
      <c r="B167" s="12" t="e">
        <f t="shared" si="60"/>
        <v>#DIV/0!</v>
      </c>
      <c r="C167" s="7" t="e">
        <f t="shared" si="61"/>
        <v>#DIV/0!</v>
      </c>
      <c r="D167" s="9" t="e">
        <f t="shared" si="62"/>
        <v>#DIV/0!</v>
      </c>
      <c r="E167" s="7" t="e">
        <f t="shared" si="63"/>
        <v>#DIV/0!</v>
      </c>
      <c r="F167" t="e">
        <f t="shared" si="72"/>
        <v>#DIV/0!</v>
      </c>
      <c r="G167" t="e">
        <f t="shared" si="50"/>
        <v>#DIV/0!</v>
      </c>
      <c r="H167" t="e">
        <f t="shared" si="54"/>
        <v>#DIV/0!</v>
      </c>
      <c r="I167" t="e">
        <f t="shared" si="51"/>
        <v>#DIV/0!</v>
      </c>
      <c r="J167" t="e">
        <f t="shared" si="55"/>
        <v>#DIV/0!</v>
      </c>
      <c r="K167" s="9" t="e">
        <f t="shared" si="56"/>
        <v>#DIV/0!</v>
      </c>
      <c r="L167" s="7" t="e">
        <f t="shared" si="57"/>
        <v>#DIV/0!</v>
      </c>
      <c r="M167" s="7" t="e">
        <f t="shared" si="64"/>
        <v>#DIV/0!</v>
      </c>
      <c r="N167" s="12" t="e">
        <f t="shared" si="65"/>
        <v>#DIV/0!</v>
      </c>
      <c r="O167" t="e">
        <f t="shared" si="52"/>
        <v>#DIV/0!</v>
      </c>
      <c r="P167" s="7" t="e">
        <f t="shared" si="66"/>
        <v>#DIV/0!</v>
      </c>
      <c r="Q167" s="7" t="e">
        <f t="shared" si="67"/>
        <v>#DIV/0!</v>
      </c>
      <c r="R167" s="7" t="e">
        <f t="shared" si="58"/>
        <v>#DIV/0!</v>
      </c>
      <c r="S167" s="7" t="e">
        <f t="shared" si="68"/>
        <v>#DIV/0!</v>
      </c>
      <c r="T167" s="7" t="e">
        <f t="shared" si="69"/>
        <v>#DIV/0!</v>
      </c>
      <c r="U167" s="44">
        <f t="shared" si="70"/>
        <v>0</v>
      </c>
      <c r="V167" s="7" t="e">
        <f t="shared" si="71"/>
        <v>#DIV/0!</v>
      </c>
      <c r="W167" t="e">
        <f t="shared" si="59"/>
        <v>#DIV/0!</v>
      </c>
      <c r="X167" s="8" t="e">
        <f t="shared" si="53"/>
        <v>#DIV/0!</v>
      </c>
    </row>
    <row r="168" spans="1:24" x14ac:dyDescent="0.25">
      <c r="A168" s="1">
        <v>159</v>
      </c>
      <c r="B168" s="12" t="e">
        <f t="shared" si="60"/>
        <v>#DIV/0!</v>
      </c>
      <c r="C168" s="7" t="e">
        <f t="shared" si="61"/>
        <v>#DIV/0!</v>
      </c>
      <c r="D168" s="9" t="e">
        <f t="shared" si="62"/>
        <v>#DIV/0!</v>
      </c>
      <c r="E168" s="7" t="e">
        <f t="shared" si="63"/>
        <v>#DIV/0!</v>
      </c>
      <c r="F168" t="e">
        <f t="shared" si="72"/>
        <v>#DIV/0!</v>
      </c>
      <c r="G168" t="e">
        <f t="shared" si="50"/>
        <v>#DIV/0!</v>
      </c>
      <c r="H168" t="e">
        <f t="shared" si="54"/>
        <v>#DIV/0!</v>
      </c>
      <c r="I168" t="e">
        <f t="shared" si="51"/>
        <v>#DIV/0!</v>
      </c>
      <c r="J168" t="e">
        <f t="shared" si="55"/>
        <v>#DIV/0!</v>
      </c>
      <c r="K168" s="9" t="e">
        <f t="shared" si="56"/>
        <v>#DIV/0!</v>
      </c>
      <c r="L168" s="7" t="e">
        <f t="shared" si="57"/>
        <v>#DIV/0!</v>
      </c>
      <c r="M168" s="7" t="e">
        <f t="shared" si="64"/>
        <v>#DIV/0!</v>
      </c>
      <c r="N168" s="12" t="e">
        <f t="shared" si="65"/>
        <v>#DIV/0!</v>
      </c>
      <c r="O168" t="e">
        <f t="shared" si="52"/>
        <v>#DIV/0!</v>
      </c>
      <c r="P168" s="7" t="e">
        <f t="shared" si="66"/>
        <v>#DIV/0!</v>
      </c>
      <c r="Q168" s="7" t="e">
        <f t="shared" si="67"/>
        <v>#DIV/0!</v>
      </c>
      <c r="R168" s="7" t="e">
        <f t="shared" si="58"/>
        <v>#DIV/0!</v>
      </c>
      <c r="S168" s="7" t="e">
        <f t="shared" si="68"/>
        <v>#DIV/0!</v>
      </c>
      <c r="T168" s="7" t="e">
        <f t="shared" si="69"/>
        <v>#DIV/0!</v>
      </c>
      <c r="U168" s="44">
        <f t="shared" si="70"/>
        <v>0</v>
      </c>
      <c r="V168" s="7" t="e">
        <f t="shared" si="71"/>
        <v>#DIV/0!</v>
      </c>
      <c r="W168" t="e">
        <f t="shared" si="59"/>
        <v>#DIV/0!</v>
      </c>
      <c r="X168" s="8" t="e">
        <f t="shared" si="53"/>
        <v>#DIV/0!</v>
      </c>
    </row>
    <row r="169" spans="1:24" x14ac:dyDescent="0.25">
      <c r="A169" s="1">
        <v>160</v>
      </c>
      <c r="B169" s="12" t="e">
        <f t="shared" si="60"/>
        <v>#DIV/0!</v>
      </c>
      <c r="C169" s="7" t="e">
        <f t="shared" si="61"/>
        <v>#DIV/0!</v>
      </c>
      <c r="D169" s="9" t="e">
        <f t="shared" si="62"/>
        <v>#DIV/0!</v>
      </c>
      <c r="E169" s="7" t="e">
        <f t="shared" si="63"/>
        <v>#DIV/0!</v>
      </c>
      <c r="F169" t="e">
        <f t="shared" si="72"/>
        <v>#DIV/0!</v>
      </c>
      <c r="G169" t="e">
        <f t="shared" si="50"/>
        <v>#DIV/0!</v>
      </c>
      <c r="H169" t="e">
        <f t="shared" si="54"/>
        <v>#DIV/0!</v>
      </c>
      <c r="I169" t="e">
        <f t="shared" si="51"/>
        <v>#DIV/0!</v>
      </c>
      <c r="J169" t="e">
        <f t="shared" si="55"/>
        <v>#DIV/0!</v>
      </c>
      <c r="K169" s="9" t="e">
        <f t="shared" si="56"/>
        <v>#DIV/0!</v>
      </c>
      <c r="L169" s="7" t="e">
        <f t="shared" si="57"/>
        <v>#DIV/0!</v>
      </c>
      <c r="M169" s="7" t="e">
        <f t="shared" si="64"/>
        <v>#DIV/0!</v>
      </c>
      <c r="N169" s="12" t="e">
        <f t="shared" si="65"/>
        <v>#DIV/0!</v>
      </c>
      <c r="O169" t="e">
        <f t="shared" si="52"/>
        <v>#DIV/0!</v>
      </c>
      <c r="P169" s="7" t="e">
        <f t="shared" si="66"/>
        <v>#DIV/0!</v>
      </c>
      <c r="Q169" s="7" t="e">
        <f t="shared" si="67"/>
        <v>#DIV/0!</v>
      </c>
      <c r="R169" s="7" t="e">
        <f t="shared" si="58"/>
        <v>#DIV/0!</v>
      </c>
      <c r="S169" s="7" t="e">
        <f t="shared" si="68"/>
        <v>#DIV/0!</v>
      </c>
      <c r="T169" s="7" t="e">
        <f t="shared" si="69"/>
        <v>#DIV/0!</v>
      </c>
      <c r="U169" s="44">
        <f t="shared" si="70"/>
        <v>0</v>
      </c>
      <c r="V169" s="7" t="e">
        <f t="shared" si="71"/>
        <v>#DIV/0!</v>
      </c>
      <c r="W169" t="e">
        <f t="shared" si="59"/>
        <v>#DIV/0!</v>
      </c>
      <c r="X169" s="8" t="e">
        <f t="shared" si="53"/>
        <v>#DIV/0!</v>
      </c>
    </row>
    <row r="170" spans="1:24" x14ac:dyDescent="0.25">
      <c r="A170" s="1">
        <v>161</v>
      </c>
      <c r="B170" s="12" t="e">
        <f t="shared" si="60"/>
        <v>#DIV/0!</v>
      </c>
      <c r="C170" s="7" t="e">
        <f t="shared" si="61"/>
        <v>#DIV/0!</v>
      </c>
      <c r="D170" s="9" t="e">
        <f t="shared" si="62"/>
        <v>#DIV/0!</v>
      </c>
      <c r="E170" s="7" t="e">
        <f t="shared" si="63"/>
        <v>#DIV/0!</v>
      </c>
      <c r="F170" t="e">
        <f t="shared" si="72"/>
        <v>#DIV/0!</v>
      </c>
      <c r="G170" t="e">
        <f t="shared" si="50"/>
        <v>#DIV/0!</v>
      </c>
      <c r="H170" t="e">
        <f t="shared" si="54"/>
        <v>#DIV/0!</v>
      </c>
      <c r="I170" t="e">
        <f t="shared" si="51"/>
        <v>#DIV/0!</v>
      </c>
      <c r="J170" t="e">
        <f t="shared" si="55"/>
        <v>#DIV/0!</v>
      </c>
      <c r="K170" s="9" t="e">
        <f t="shared" si="56"/>
        <v>#DIV/0!</v>
      </c>
      <c r="L170" s="7" t="e">
        <f t="shared" si="57"/>
        <v>#DIV/0!</v>
      </c>
      <c r="M170" s="7" t="e">
        <f t="shared" si="64"/>
        <v>#DIV/0!</v>
      </c>
      <c r="N170" s="12" t="e">
        <f t="shared" si="65"/>
        <v>#DIV/0!</v>
      </c>
      <c r="O170" t="e">
        <f t="shared" si="52"/>
        <v>#DIV/0!</v>
      </c>
      <c r="P170" s="7" t="e">
        <f t="shared" si="66"/>
        <v>#DIV/0!</v>
      </c>
      <c r="Q170" s="7" t="e">
        <f t="shared" si="67"/>
        <v>#DIV/0!</v>
      </c>
      <c r="R170" s="7" t="e">
        <f t="shared" si="58"/>
        <v>#DIV/0!</v>
      </c>
      <c r="S170" s="7" t="e">
        <f t="shared" si="68"/>
        <v>#DIV/0!</v>
      </c>
      <c r="T170" s="7" t="e">
        <f t="shared" si="69"/>
        <v>#DIV/0!</v>
      </c>
      <c r="U170" s="44">
        <f t="shared" si="70"/>
        <v>0</v>
      </c>
      <c r="V170" s="7" t="e">
        <f t="shared" si="71"/>
        <v>#DIV/0!</v>
      </c>
      <c r="W170" t="e">
        <f t="shared" si="59"/>
        <v>#DIV/0!</v>
      </c>
      <c r="X170" s="8" t="e">
        <f t="shared" si="53"/>
        <v>#DIV/0!</v>
      </c>
    </row>
    <row r="171" spans="1:24" x14ac:dyDescent="0.25">
      <c r="A171" s="1">
        <v>162</v>
      </c>
      <c r="B171" s="12" t="e">
        <f t="shared" si="60"/>
        <v>#DIV/0!</v>
      </c>
      <c r="C171" s="7" t="e">
        <f t="shared" si="61"/>
        <v>#DIV/0!</v>
      </c>
      <c r="D171" s="9" t="e">
        <f t="shared" si="62"/>
        <v>#DIV/0!</v>
      </c>
      <c r="E171" s="7" t="e">
        <f t="shared" si="63"/>
        <v>#DIV/0!</v>
      </c>
      <c r="F171" t="e">
        <f t="shared" si="72"/>
        <v>#DIV/0!</v>
      </c>
      <c r="G171" t="e">
        <f t="shared" si="50"/>
        <v>#DIV/0!</v>
      </c>
      <c r="H171" t="e">
        <f t="shared" si="54"/>
        <v>#DIV/0!</v>
      </c>
      <c r="I171" t="e">
        <f t="shared" si="51"/>
        <v>#DIV/0!</v>
      </c>
      <c r="J171" t="e">
        <f t="shared" si="55"/>
        <v>#DIV/0!</v>
      </c>
      <c r="K171" s="9" t="e">
        <f t="shared" si="56"/>
        <v>#DIV/0!</v>
      </c>
      <c r="L171" s="7" t="e">
        <f t="shared" si="57"/>
        <v>#DIV/0!</v>
      </c>
      <c r="M171" s="7" t="e">
        <f t="shared" si="64"/>
        <v>#DIV/0!</v>
      </c>
      <c r="N171" s="12" t="e">
        <f t="shared" si="65"/>
        <v>#DIV/0!</v>
      </c>
      <c r="O171" t="e">
        <f t="shared" si="52"/>
        <v>#DIV/0!</v>
      </c>
      <c r="P171" s="7" t="e">
        <f t="shared" si="66"/>
        <v>#DIV/0!</v>
      </c>
      <c r="Q171" s="7" t="e">
        <f t="shared" si="67"/>
        <v>#DIV/0!</v>
      </c>
      <c r="R171" s="7" t="e">
        <f t="shared" si="58"/>
        <v>#DIV/0!</v>
      </c>
      <c r="S171" s="7" t="e">
        <f t="shared" si="68"/>
        <v>#DIV/0!</v>
      </c>
      <c r="T171" s="7" t="e">
        <f t="shared" si="69"/>
        <v>#DIV/0!</v>
      </c>
      <c r="U171" s="44">
        <f t="shared" si="70"/>
        <v>0</v>
      </c>
      <c r="V171" s="7" t="e">
        <f t="shared" si="71"/>
        <v>#DIV/0!</v>
      </c>
      <c r="W171" t="e">
        <f t="shared" si="59"/>
        <v>#DIV/0!</v>
      </c>
      <c r="X171" s="8" t="e">
        <f t="shared" si="53"/>
        <v>#DIV/0!</v>
      </c>
    </row>
    <row r="172" spans="1:24" x14ac:dyDescent="0.25">
      <c r="A172" s="1">
        <v>163</v>
      </c>
      <c r="B172" s="12" t="e">
        <f t="shared" si="60"/>
        <v>#DIV/0!</v>
      </c>
      <c r="C172" s="7" t="e">
        <f t="shared" si="61"/>
        <v>#DIV/0!</v>
      </c>
      <c r="D172" s="9" t="e">
        <f t="shared" si="62"/>
        <v>#DIV/0!</v>
      </c>
      <c r="E172" s="7" t="e">
        <f t="shared" si="63"/>
        <v>#DIV/0!</v>
      </c>
      <c r="F172" t="e">
        <f t="shared" si="72"/>
        <v>#DIV/0!</v>
      </c>
      <c r="G172" t="e">
        <f t="shared" si="50"/>
        <v>#DIV/0!</v>
      </c>
      <c r="H172" t="e">
        <f t="shared" si="54"/>
        <v>#DIV/0!</v>
      </c>
      <c r="I172" t="e">
        <f t="shared" si="51"/>
        <v>#DIV/0!</v>
      </c>
      <c r="J172" t="e">
        <f t="shared" si="55"/>
        <v>#DIV/0!</v>
      </c>
      <c r="K172" s="9" t="e">
        <f t="shared" si="56"/>
        <v>#DIV/0!</v>
      </c>
      <c r="L172" s="7" t="e">
        <f t="shared" si="57"/>
        <v>#DIV/0!</v>
      </c>
      <c r="M172" s="7" t="e">
        <f t="shared" si="64"/>
        <v>#DIV/0!</v>
      </c>
      <c r="N172" s="12" t="e">
        <f t="shared" si="65"/>
        <v>#DIV/0!</v>
      </c>
      <c r="O172" t="e">
        <f t="shared" si="52"/>
        <v>#DIV/0!</v>
      </c>
      <c r="P172" s="7" t="e">
        <f t="shared" si="66"/>
        <v>#DIV/0!</v>
      </c>
      <c r="Q172" s="7" t="e">
        <f t="shared" si="67"/>
        <v>#DIV/0!</v>
      </c>
      <c r="R172" s="7" t="e">
        <f t="shared" si="58"/>
        <v>#DIV/0!</v>
      </c>
      <c r="S172" s="7" t="e">
        <f t="shared" si="68"/>
        <v>#DIV/0!</v>
      </c>
      <c r="T172" s="7" t="e">
        <f t="shared" si="69"/>
        <v>#DIV/0!</v>
      </c>
      <c r="U172" s="44">
        <f t="shared" si="70"/>
        <v>0</v>
      </c>
      <c r="V172" s="7" t="e">
        <f t="shared" si="71"/>
        <v>#DIV/0!</v>
      </c>
      <c r="W172" t="e">
        <f t="shared" si="59"/>
        <v>#DIV/0!</v>
      </c>
      <c r="X172" s="8" t="e">
        <f t="shared" si="53"/>
        <v>#DIV/0!</v>
      </c>
    </row>
    <row r="173" spans="1:24" x14ac:dyDescent="0.25">
      <c r="A173" s="1">
        <v>164</v>
      </c>
      <c r="B173" s="12" t="e">
        <f t="shared" si="60"/>
        <v>#DIV/0!</v>
      </c>
      <c r="C173" s="7" t="e">
        <f t="shared" si="61"/>
        <v>#DIV/0!</v>
      </c>
      <c r="D173" s="9" t="e">
        <f t="shared" si="62"/>
        <v>#DIV/0!</v>
      </c>
      <c r="E173" s="7" t="e">
        <f t="shared" si="63"/>
        <v>#DIV/0!</v>
      </c>
      <c r="F173" t="e">
        <f t="shared" si="72"/>
        <v>#DIV/0!</v>
      </c>
      <c r="G173" t="e">
        <f t="shared" si="50"/>
        <v>#DIV/0!</v>
      </c>
      <c r="H173" t="e">
        <f t="shared" si="54"/>
        <v>#DIV/0!</v>
      </c>
      <c r="I173" t="e">
        <f t="shared" si="51"/>
        <v>#DIV/0!</v>
      </c>
      <c r="J173" t="e">
        <f t="shared" si="55"/>
        <v>#DIV/0!</v>
      </c>
      <c r="K173" s="9" t="e">
        <f t="shared" si="56"/>
        <v>#DIV/0!</v>
      </c>
      <c r="L173" s="7" t="e">
        <f t="shared" si="57"/>
        <v>#DIV/0!</v>
      </c>
      <c r="M173" s="7" t="e">
        <f t="shared" si="64"/>
        <v>#DIV/0!</v>
      </c>
      <c r="N173" s="12" t="e">
        <f t="shared" si="65"/>
        <v>#DIV/0!</v>
      </c>
      <c r="O173" t="e">
        <f t="shared" si="52"/>
        <v>#DIV/0!</v>
      </c>
      <c r="P173" s="7" t="e">
        <f t="shared" si="66"/>
        <v>#DIV/0!</v>
      </c>
      <c r="Q173" s="7" t="e">
        <f t="shared" si="67"/>
        <v>#DIV/0!</v>
      </c>
      <c r="R173" s="7" t="e">
        <f t="shared" si="58"/>
        <v>#DIV/0!</v>
      </c>
      <c r="S173" s="7" t="e">
        <f t="shared" si="68"/>
        <v>#DIV/0!</v>
      </c>
      <c r="T173" s="7" t="e">
        <f t="shared" si="69"/>
        <v>#DIV/0!</v>
      </c>
      <c r="U173" s="44">
        <f t="shared" si="70"/>
        <v>0</v>
      </c>
      <c r="V173" s="7" t="e">
        <f t="shared" si="71"/>
        <v>#DIV/0!</v>
      </c>
      <c r="W173" t="e">
        <f t="shared" si="59"/>
        <v>#DIV/0!</v>
      </c>
      <c r="X173" s="8" t="e">
        <f t="shared" si="53"/>
        <v>#DIV/0!</v>
      </c>
    </row>
    <row r="174" spans="1:24" x14ac:dyDescent="0.25">
      <c r="A174" s="1">
        <v>165</v>
      </c>
      <c r="B174" s="12" t="e">
        <f t="shared" si="60"/>
        <v>#DIV/0!</v>
      </c>
      <c r="C174" s="7" t="e">
        <f t="shared" si="61"/>
        <v>#DIV/0!</v>
      </c>
      <c r="D174" s="9" t="e">
        <f t="shared" si="62"/>
        <v>#DIV/0!</v>
      </c>
      <c r="E174" s="7" t="e">
        <f t="shared" si="63"/>
        <v>#DIV/0!</v>
      </c>
      <c r="F174" t="e">
        <f t="shared" si="72"/>
        <v>#DIV/0!</v>
      </c>
      <c r="G174" t="e">
        <f t="shared" si="50"/>
        <v>#DIV/0!</v>
      </c>
      <c r="H174" t="e">
        <f t="shared" si="54"/>
        <v>#DIV/0!</v>
      </c>
      <c r="I174" t="e">
        <f t="shared" si="51"/>
        <v>#DIV/0!</v>
      </c>
      <c r="J174" t="e">
        <f t="shared" si="55"/>
        <v>#DIV/0!</v>
      </c>
      <c r="K174" s="9" t="e">
        <f t="shared" si="56"/>
        <v>#DIV/0!</v>
      </c>
      <c r="L174" s="7" t="e">
        <f t="shared" si="57"/>
        <v>#DIV/0!</v>
      </c>
      <c r="M174" s="7" t="e">
        <f t="shared" si="64"/>
        <v>#DIV/0!</v>
      </c>
      <c r="N174" s="12" t="e">
        <f t="shared" si="65"/>
        <v>#DIV/0!</v>
      </c>
      <c r="O174" t="e">
        <f t="shared" si="52"/>
        <v>#DIV/0!</v>
      </c>
      <c r="P174" s="7" t="e">
        <f t="shared" si="66"/>
        <v>#DIV/0!</v>
      </c>
      <c r="Q174" s="7" t="e">
        <f t="shared" si="67"/>
        <v>#DIV/0!</v>
      </c>
      <c r="R174" s="7" t="e">
        <f t="shared" si="58"/>
        <v>#DIV/0!</v>
      </c>
      <c r="S174" s="7" t="e">
        <f t="shared" si="68"/>
        <v>#DIV/0!</v>
      </c>
      <c r="T174" s="7" t="e">
        <f t="shared" si="69"/>
        <v>#DIV/0!</v>
      </c>
      <c r="U174" s="44">
        <f t="shared" si="70"/>
        <v>0</v>
      </c>
      <c r="V174" s="7" t="e">
        <f t="shared" si="71"/>
        <v>#DIV/0!</v>
      </c>
      <c r="W174" t="e">
        <f t="shared" si="59"/>
        <v>#DIV/0!</v>
      </c>
      <c r="X174" s="8" t="e">
        <f t="shared" si="53"/>
        <v>#DIV/0!</v>
      </c>
    </row>
    <row r="175" spans="1:24" x14ac:dyDescent="0.25">
      <c r="A175" s="1">
        <v>166</v>
      </c>
      <c r="B175" s="12" t="e">
        <f t="shared" si="60"/>
        <v>#DIV/0!</v>
      </c>
      <c r="C175" s="7" t="e">
        <f t="shared" si="61"/>
        <v>#DIV/0!</v>
      </c>
      <c r="D175" s="9" t="e">
        <f t="shared" si="62"/>
        <v>#DIV/0!</v>
      </c>
      <c r="E175" s="7" t="e">
        <f t="shared" si="63"/>
        <v>#DIV/0!</v>
      </c>
      <c r="F175" t="e">
        <f t="shared" si="72"/>
        <v>#DIV/0!</v>
      </c>
      <c r="G175" t="e">
        <f t="shared" si="50"/>
        <v>#DIV/0!</v>
      </c>
      <c r="H175" t="e">
        <f t="shared" si="54"/>
        <v>#DIV/0!</v>
      </c>
      <c r="I175" t="e">
        <f t="shared" si="51"/>
        <v>#DIV/0!</v>
      </c>
      <c r="J175" t="e">
        <f t="shared" si="55"/>
        <v>#DIV/0!</v>
      </c>
      <c r="K175" s="9" t="e">
        <f t="shared" si="56"/>
        <v>#DIV/0!</v>
      </c>
      <c r="L175" s="7" t="e">
        <f t="shared" si="57"/>
        <v>#DIV/0!</v>
      </c>
      <c r="M175" s="7" t="e">
        <f t="shared" si="64"/>
        <v>#DIV/0!</v>
      </c>
      <c r="N175" s="12" t="e">
        <f t="shared" si="65"/>
        <v>#DIV/0!</v>
      </c>
      <c r="O175" t="e">
        <f t="shared" si="52"/>
        <v>#DIV/0!</v>
      </c>
      <c r="P175" s="7" t="e">
        <f t="shared" si="66"/>
        <v>#DIV/0!</v>
      </c>
      <c r="Q175" s="7" t="e">
        <f t="shared" si="67"/>
        <v>#DIV/0!</v>
      </c>
      <c r="R175" s="7" t="e">
        <f t="shared" si="58"/>
        <v>#DIV/0!</v>
      </c>
      <c r="S175" s="7" t="e">
        <f t="shared" si="68"/>
        <v>#DIV/0!</v>
      </c>
      <c r="T175" s="7" t="e">
        <f t="shared" si="69"/>
        <v>#DIV/0!</v>
      </c>
      <c r="U175" s="44">
        <f t="shared" si="70"/>
        <v>0</v>
      </c>
      <c r="V175" s="7" t="e">
        <f t="shared" si="71"/>
        <v>#DIV/0!</v>
      </c>
      <c r="W175" t="e">
        <f t="shared" si="59"/>
        <v>#DIV/0!</v>
      </c>
      <c r="X175" s="8" t="e">
        <f t="shared" si="53"/>
        <v>#DIV/0!</v>
      </c>
    </row>
    <row r="176" spans="1:24" x14ac:dyDescent="0.25">
      <c r="A176" s="1">
        <v>167</v>
      </c>
      <c r="B176" s="12" t="e">
        <f t="shared" si="60"/>
        <v>#DIV/0!</v>
      </c>
      <c r="C176" s="7" t="e">
        <f t="shared" si="61"/>
        <v>#DIV/0!</v>
      </c>
      <c r="D176" s="9" t="e">
        <f t="shared" si="62"/>
        <v>#DIV/0!</v>
      </c>
      <c r="E176" s="7" t="e">
        <f t="shared" si="63"/>
        <v>#DIV/0!</v>
      </c>
      <c r="F176" t="e">
        <f t="shared" si="72"/>
        <v>#DIV/0!</v>
      </c>
      <c r="G176" t="e">
        <f t="shared" si="50"/>
        <v>#DIV/0!</v>
      </c>
      <c r="H176" t="e">
        <f t="shared" si="54"/>
        <v>#DIV/0!</v>
      </c>
      <c r="I176" t="e">
        <f t="shared" si="51"/>
        <v>#DIV/0!</v>
      </c>
      <c r="J176" t="e">
        <f t="shared" si="55"/>
        <v>#DIV/0!</v>
      </c>
      <c r="K176" s="9" t="e">
        <f t="shared" si="56"/>
        <v>#DIV/0!</v>
      </c>
      <c r="L176" s="7" t="e">
        <f t="shared" si="57"/>
        <v>#DIV/0!</v>
      </c>
      <c r="M176" s="7" t="e">
        <f t="shared" si="64"/>
        <v>#DIV/0!</v>
      </c>
      <c r="N176" s="12" t="e">
        <f t="shared" si="65"/>
        <v>#DIV/0!</v>
      </c>
      <c r="O176" t="e">
        <f t="shared" si="52"/>
        <v>#DIV/0!</v>
      </c>
      <c r="P176" s="7" t="e">
        <f t="shared" si="66"/>
        <v>#DIV/0!</v>
      </c>
      <c r="Q176" s="7" t="e">
        <f t="shared" si="67"/>
        <v>#DIV/0!</v>
      </c>
      <c r="R176" s="7" t="e">
        <f t="shared" si="58"/>
        <v>#DIV/0!</v>
      </c>
      <c r="S176" s="7" t="e">
        <f t="shared" si="68"/>
        <v>#DIV/0!</v>
      </c>
      <c r="T176" s="7" t="e">
        <f t="shared" si="69"/>
        <v>#DIV/0!</v>
      </c>
      <c r="U176" s="44">
        <f t="shared" si="70"/>
        <v>0</v>
      </c>
      <c r="V176" s="7" t="e">
        <f t="shared" si="71"/>
        <v>#DIV/0!</v>
      </c>
      <c r="W176" t="e">
        <f t="shared" si="59"/>
        <v>#DIV/0!</v>
      </c>
      <c r="X176" s="8" t="e">
        <f t="shared" si="53"/>
        <v>#DIV/0!</v>
      </c>
    </row>
    <row r="177" spans="1:24" x14ac:dyDescent="0.25">
      <c r="A177" s="1">
        <v>168</v>
      </c>
      <c r="B177" s="12" t="e">
        <f t="shared" si="60"/>
        <v>#DIV/0!</v>
      </c>
      <c r="C177" s="7" t="e">
        <f t="shared" si="61"/>
        <v>#DIV/0!</v>
      </c>
      <c r="D177" s="9" t="e">
        <f t="shared" si="62"/>
        <v>#DIV/0!</v>
      </c>
      <c r="E177" s="7" t="e">
        <f t="shared" si="63"/>
        <v>#DIV/0!</v>
      </c>
      <c r="F177" t="e">
        <f t="shared" si="72"/>
        <v>#DIV/0!</v>
      </c>
      <c r="G177" t="e">
        <f t="shared" si="50"/>
        <v>#DIV/0!</v>
      </c>
      <c r="H177" t="e">
        <f t="shared" si="54"/>
        <v>#DIV/0!</v>
      </c>
      <c r="I177" t="e">
        <f t="shared" si="51"/>
        <v>#DIV/0!</v>
      </c>
      <c r="J177" t="e">
        <f t="shared" si="55"/>
        <v>#DIV/0!</v>
      </c>
      <c r="K177" s="9" t="e">
        <f t="shared" si="56"/>
        <v>#DIV/0!</v>
      </c>
      <c r="L177" s="7" t="e">
        <f t="shared" si="57"/>
        <v>#DIV/0!</v>
      </c>
      <c r="M177" s="7" t="e">
        <f t="shared" si="64"/>
        <v>#DIV/0!</v>
      </c>
      <c r="N177" s="12" t="e">
        <f t="shared" si="65"/>
        <v>#DIV/0!</v>
      </c>
      <c r="O177" t="e">
        <f t="shared" si="52"/>
        <v>#DIV/0!</v>
      </c>
      <c r="P177" s="7" t="e">
        <f t="shared" si="66"/>
        <v>#DIV/0!</v>
      </c>
      <c r="Q177" s="7" t="e">
        <f t="shared" si="67"/>
        <v>#DIV/0!</v>
      </c>
      <c r="R177" s="7" t="e">
        <f t="shared" si="58"/>
        <v>#DIV/0!</v>
      </c>
      <c r="S177" s="7" t="e">
        <f t="shared" si="68"/>
        <v>#DIV/0!</v>
      </c>
      <c r="T177" s="7" t="e">
        <f t="shared" si="69"/>
        <v>#DIV/0!</v>
      </c>
      <c r="U177" s="44">
        <f t="shared" si="70"/>
        <v>0</v>
      </c>
      <c r="V177" s="7" t="e">
        <f t="shared" si="71"/>
        <v>#DIV/0!</v>
      </c>
      <c r="W177" t="e">
        <f t="shared" si="59"/>
        <v>#DIV/0!</v>
      </c>
      <c r="X177" s="8" t="e">
        <f t="shared" si="53"/>
        <v>#DIV/0!</v>
      </c>
    </row>
    <row r="178" spans="1:24" x14ac:dyDescent="0.25">
      <c r="A178" s="1">
        <v>169</v>
      </c>
      <c r="B178" s="12" t="e">
        <f t="shared" si="60"/>
        <v>#DIV/0!</v>
      </c>
      <c r="C178" s="7" t="e">
        <f t="shared" si="61"/>
        <v>#DIV/0!</v>
      </c>
      <c r="D178" s="9" t="e">
        <f t="shared" si="62"/>
        <v>#DIV/0!</v>
      </c>
      <c r="E178" s="7" t="e">
        <f t="shared" si="63"/>
        <v>#DIV/0!</v>
      </c>
      <c r="F178" t="e">
        <f t="shared" si="72"/>
        <v>#DIV/0!</v>
      </c>
      <c r="G178" t="e">
        <f t="shared" si="50"/>
        <v>#DIV/0!</v>
      </c>
      <c r="H178" t="e">
        <f t="shared" si="54"/>
        <v>#DIV/0!</v>
      </c>
      <c r="I178" t="e">
        <f t="shared" si="51"/>
        <v>#DIV/0!</v>
      </c>
      <c r="J178" t="e">
        <f t="shared" si="55"/>
        <v>#DIV/0!</v>
      </c>
      <c r="K178" s="9" t="e">
        <f t="shared" si="56"/>
        <v>#DIV/0!</v>
      </c>
      <c r="L178" s="7" t="e">
        <f t="shared" si="57"/>
        <v>#DIV/0!</v>
      </c>
      <c r="M178" s="7" t="e">
        <f t="shared" si="64"/>
        <v>#DIV/0!</v>
      </c>
      <c r="N178" s="12" t="e">
        <f t="shared" si="65"/>
        <v>#DIV/0!</v>
      </c>
      <c r="O178" t="e">
        <f t="shared" si="52"/>
        <v>#DIV/0!</v>
      </c>
      <c r="P178" s="7" t="e">
        <f t="shared" si="66"/>
        <v>#DIV/0!</v>
      </c>
      <c r="Q178" s="7" t="e">
        <f t="shared" si="67"/>
        <v>#DIV/0!</v>
      </c>
      <c r="R178" s="7" t="e">
        <f t="shared" si="58"/>
        <v>#DIV/0!</v>
      </c>
      <c r="S178" s="7" t="e">
        <f t="shared" si="68"/>
        <v>#DIV/0!</v>
      </c>
      <c r="T178" s="7" t="e">
        <f t="shared" si="69"/>
        <v>#DIV/0!</v>
      </c>
      <c r="U178" s="44">
        <f t="shared" si="70"/>
        <v>0</v>
      </c>
      <c r="V178" s="7" t="e">
        <f t="shared" si="71"/>
        <v>#DIV/0!</v>
      </c>
      <c r="W178" t="e">
        <f t="shared" si="59"/>
        <v>#DIV/0!</v>
      </c>
      <c r="X178" s="8" t="e">
        <f t="shared" si="53"/>
        <v>#DIV/0!</v>
      </c>
    </row>
    <row r="179" spans="1:24" x14ac:dyDescent="0.25">
      <c r="A179" s="1">
        <v>170</v>
      </c>
      <c r="B179" s="12" t="e">
        <f t="shared" si="60"/>
        <v>#DIV/0!</v>
      </c>
      <c r="C179" s="7" t="e">
        <f t="shared" si="61"/>
        <v>#DIV/0!</v>
      </c>
      <c r="D179" s="9" t="e">
        <f t="shared" si="62"/>
        <v>#DIV/0!</v>
      </c>
      <c r="E179" s="7" t="e">
        <f t="shared" si="63"/>
        <v>#DIV/0!</v>
      </c>
      <c r="F179" t="e">
        <f t="shared" si="72"/>
        <v>#DIV/0!</v>
      </c>
      <c r="G179" t="e">
        <f t="shared" si="50"/>
        <v>#DIV/0!</v>
      </c>
      <c r="H179" t="e">
        <f t="shared" si="54"/>
        <v>#DIV/0!</v>
      </c>
      <c r="I179" t="e">
        <f t="shared" si="51"/>
        <v>#DIV/0!</v>
      </c>
      <c r="J179" t="e">
        <f t="shared" si="55"/>
        <v>#DIV/0!</v>
      </c>
      <c r="K179" s="9" t="e">
        <f t="shared" si="56"/>
        <v>#DIV/0!</v>
      </c>
      <c r="L179" s="7" t="e">
        <f t="shared" si="57"/>
        <v>#DIV/0!</v>
      </c>
      <c r="M179" s="7" t="e">
        <f t="shared" si="64"/>
        <v>#DIV/0!</v>
      </c>
      <c r="N179" s="12" t="e">
        <f t="shared" si="65"/>
        <v>#DIV/0!</v>
      </c>
      <c r="O179" t="e">
        <f t="shared" si="52"/>
        <v>#DIV/0!</v>
      </c>
      <c r="P179" s="7" t="e">
        <f t="shared" si="66"/>
        <v>#DIV/0!</v>
      </c>
      <c r="Q179" s="7" t="e">
        <f t="shared" si="67"/>
        <v>#DIV/0!</v>
      </c>
      <c r="R179" s="7" t="e">
        <f t="shared" si="58"/>
        <v>#DIV/0!</v>
      </c>
      <c r="S179" s="7" t="e">
        <f t="shared" si="68"/>
        <v>#DIV/0!</v>
      </c>
      <c r="T179" s="7" t="e">
        <f t="shared" si="69"/>
        <v>#DIV/0!</v>
      </c>
      <c r="U179" s="44">
        <f t="shared" si="70"/>
        <v>0</v>
      </c>
      <c r="V179" s="7" t="e">
        <f t="shared" si="71"/>
        <v>#DIV/0!</v>
      </c>
      <c r="W179" t="e">
        <f t="shared" si="59"/>
        <v>#DIV/0!</v>
      </c>
      <c r="X179" s="8" t="e">
        <f t="shared" si="53"/>
        <v>#DIV/0!</v>
      </c>
    </row>
    <row r="180" spans="1:24" x14ac:dyDescent="0.25">
      <c r="A180" s="1">
        <v>171</v>
      </c>
      <c r="B180" s="12" t="e">
        <f t="shared" si="60"/>
        <v>#DIV/0!</v>
      </c>
      <c r="C180" s="7" t="e">
        <f t="shared" si="61"/>
        <v>#DIV/0!</v>
      </c>
      <c r="D180" s="9" t="e">
        <f t="shared" si="62"/>
        <v>#DIV/0!</v>
      </c>
      <c r="E180" s="7" t="e">
        <f t="shared" si="63"/>
        <v>#DIV/0!</v>
      </c>
      <c r="F180" t="e">
        <f t="shared" si="72"/>
        <v>#DIV/0!</v>
      </c>
      <c r="G180" t="e">
        <f t="shared" si="50"/>
        <v>#DIV/0!</v>
      </c>
      <c r="H180" t="e">
        <f t="shared" si="54"/>
        <v>#DIV/0!</v>
      </c>
      <c r="I180" t="e">
        <f t="shared" si="51"/>
        <v>#DIV/0!</v>
      </c>
      <c r="J180" t="e">
        <f t="shared" si="55"/>
        <v>#DIV/0!</v>
      </c>
      <c r="K180" s="9" t="e">
        <f t="shared" si="56"/>
        <v>#DIV/0!</v>
      </c>
      <c r="L180" s="7" t="e">
        <f t="shared" si="57"/>
        <v>#DIV/0!</v>
      </c>
      <c r="M180" s="7" t="e">
        <f t="shared" si="64"/>
        <v>#DIV/0!</v>
      </c>
      <c r="N180" s="12" t="e">
        <f t="shared" si="65"/>
        <v>#DIV/0!</v>
      </c>
      <c r="O180" t="e">
        <f t="shared" si="52"/>
        <v>#DIV/0!</v>
      </c>
      <c r="P180" s="7" t="e">
        <f t="shared" si="66"/>
        <v>#DIV/0!</v>
      </c>
      <c r="Q180" s="7" t="e">
        <f t="shared" si="67"/>
        <v>#DIV/0!</v>
      </c>
      <c r="R180" s="7" t="e">
        <f t="shared" si="58"/>
        <v>#DIV/0!</v>
      </c>
      <c r="S180" s="7" t="e">
        <f t="shared" si="68"/>
        <v>#DIV/0!</v>
      </c>
      <c r="T180" s="7" t="e">
        <f t="shared" si="69"/>
        <v>#DIV/0!</v>
      </c>
      <c r="U180" s="44">
        <f t="shared" si="70"/>
        <v>0</v>
      </c>
      <c r="V180" s="7" t="e">
        <f t="shared" si="71"/>
        <v>#DIV/0!</v>
      </c>
      <c r="W180" t="e">
        <f t="shared" si="59"/>
        <v>#DIV/0!</v>
      </c>
      <c r="X180" s="8" t="e">
        <f t="shared" si="53"/>
        <v>#DIV/0!</v>
      </c>
    </row>
    <row r="181" spans="1:24" x14ac:dyDescent="0.25">
      <c r="A181" s="1">
        <v>172</v>
      </c>
      <c r="B181" s="12" t="e">
        <f t="shared" si="60"/>
        <v>#DIV/0!</v>
      </c>
      <c r="C181" s="7" t="e">
        <f t="shared" si="61"/>
        <v>#DIV/0!</v>
      </c>
      <c r="D181" s="9" t="e">
        <f t="shared" si="62"/>
        <v>#DIV/0!</v>
      </c>
      <c r="E181" s="7" t="e">
        <f t="shared" si="63"/>
        <v>#DIV/0!</v>
      </c>
      <c r="F181" t="e">
        <f t="shared" si="72"/>
        <v>#DIV/0!</v>
      </c>
      <c r="G181" t="e">
        <f t="shared" si="50"/>
        <v>#DIV/0!</v>
      </c>
      <c r="H181" t="e">
        <f t="shared" si="54"/>
        <v>#DIV/0!</v>
      </c>
      <c r="I181" t="e">
        <f t="shared" si="51"/>
        <v>#DIV/0!</v>
      </c>
      <c r="J181" t="e">
        <f t="shared" si="55"/>
        <v>#DIV/0!</v>
      </c>
      <c r="K181" s="9" t="e">
        <f t="shared" si="56"/>
        <v>#DIV/0!</v>
      </c>
      <c r="L181" s="7" t="e">
        <f t="shared" si="57"/>
        <v>#DIV/0!</v>
      </c>
      <c r="M181" s="7" t="e">
        <f t="shared" si="64"/>
        <v>#DIV/0!</v>
      </c>
      <c r="N181" s="12" t="e">
        <f t="shared" si="65"/>
        <v>#DIV/0!</v>
      </c>
      <c r="O181" t="e">
        <f t="shared" si="52"/>
        <v>#DIV/0!</v>
      </c>
      <c r="P181" s="7" t="e">
        <f t="shared" si="66"/>
        <v>#DIV/0!</v>
      </c>
      <c r="Q181" s="7" t="e">
        <f t="shared" si="67"/>
        <v>#DIV/0!</v>
      </c>
      <c r="R181" s="7" t="e">
        <f t="shared" si="58"/>
        <v>#DIV/0!</v>
      </c>
      <c r="S181" s="7" t="e">
        <f t="shared" si="68"/>
        <v>#DIV/0!</v>
      </c>
      <c r="T181" s="7" t="e">
        <f t="shared" si="69"/>
        <v>#DIV/0!</v>
      </c>
      <c r="U181" s="44">
        <f t="shared" si="70"/>
        <v>0</v>
      </c>
      <c r="V181" s="7" t="e">
        <f t="shared" si="71"/>
        <v>#DIV/0!</v>
      </c>
      <c r="W181" t="e">
        <f t="shared" si="59"/>
        <v>#DIV/0!</v>
      </c>
      <c r="X181" s="8" t="e">
        <f t="shared" si="53"/>
        <v>#DIV/0!</v>
      </c>
    </row>
    <row r="182" spans="1:24" x14ac:dyDescent="0.25">
      <c r="A182" s="1">
        <v>173</v>
      </c>
      <c r="B182" s="12" t="e">
        <f t="shared" si="60"/>
        <v>#DIV/0!</v>
      </c>
      <c r="C182" s="7" t="e">
        <f t="shared" si="61"/>
        <v>#DIV/0!</v>
      </c>
      <c r="D182" s="9" t="e">
        <f t="shared" si="62"/>
        <v>#DIV/0!</v>
      </c>
      <c r="E182" s="7" t="e">
        <f t="shared" si="63"/>
        <v>#DIV/0!</v>
      </c>
      <c r="F182" t="e">
        <f t="shared" si="72"/>
        <v>#DIV/0!</v>
      </c>
      <c r="G182" t="e">
        <f t="shared" si="50"/>
        <v>#DIV/0!</v>
      </c>
      <c r="H182" t="e">
        <f t="shared" si="54"/>
        <v>#DIV/0!</v>
      </c>
      <c r="I182" t="e">
        <f t="shared" si="51"/>
        <v>#DIV/0!</v>
      </c>
      <c r="J182" t="e">
        <f t="shared" si="55"/>
        <v>#DIV/0!</v>
      </c>
      <c r="K182" s="9" t="e">
        <f t="shared" si="56"/>
        <v>#DIV/0!</v>
      </c>
      <c r="L182" s="7" t="e">
        <f t="shared" si="57"/>
        <v>#DIV/0!</v>
      </c>
      <c r="M182" s="7" t="e">
        <f t="shared" si="64"/>
        <v>#DIV/0!</v>
      </c>
      <c r="N182" s="12" t="e">
        <f t="shared" si="65"/>
        <v>#DIV/0!</v>
      </c>
      <c r="O182" t="e">
        <f t="shared" si="52"/>
        <v>#DIV/0!</v>
      </c>
      <c r="P182" s="7" t="e">
        <f t="shared" si="66"/>
        <v>#DIV/0!</v>
      </c>
      <c r="Q182" s="7" t="e">
        <f t="shared" si="67"/>
        <v>#DIV/0!</v>
      </c>
      <c r="R182" s="7" t="e">
        <f t="shared" si="58"/>
        <v>#DIV/0!</v>
      </c>
      <c r="S182" s="7" t="e">
        <f t="shared" si="68"/>
        <v>#DIV/0!</v>
      </c>
      <c r="T182" s="7" t="e">
        <f t="shared" si="69"/>
        <v>#DIV/0!</v>
      </c>
      <c r="U182" s="44">
        <f t="shared" si="70"/>
        <v>0</v>
      </c>
      <c r="V182" s="7" t="e">
        <f t="shared" si="71"/>
        <v>#DIV/0!</v>
      </c>
      <c r="W182" t="e">
        <f t="shared" si="59"/>
        <v>#DIV/0!</v>
      </c>
      <c r="X182" s="8" t="e">
        <f t="shared" si="53"/>
        <v>#DIV/0!</v>
      </c>
    </row>
    <row r="183" spans="1:24" x14ac:dyDescent="0.25">
      <c r="A183" s="1">
        <v>174</v>
      </c>
      <c r="B183" s="12" t="e">
        <f t="shared" si="60"/>
        <v>#DIV/0!</v>
      </c>
      <c r="C183" s="7" t="e">
        <f t="shared" si="61"/>
        <v>#DIV/0!</v>
      </c>
      <c r="D183" s="9" t="e">
        <f t="shared" si="62"/>
        <v>#DIV/0!</v>
      </c>
      <c r="E183" s="7" t="e">
        <f t="shared" si="63"/>
        <v>#DIV/0!</v>
      </c>
      <c r="F183" t="e">
        <f t="shared" si="72"/>
        <v>#DIV/0!</v>
      </c>
      <c r="G183" t="e">
        <f t="shared" si="50"/>
        <v>#DIV/0!</v>
      </c>
      <c r="H183" t="e">
        <f t="shared" si="54"/>
        <v>#DIV/0!</v>
      </c>
      <c r="I183" t="e">
        <f t="shared" si="51"/>
        <v>#DIV/0!</v>
      </c>
      <c r="J183" t="e">
        <f t="shared" si="55"/>
        <v>#DIV/0!</v>
      </c>
      <c r="K183" s="9" t="e">
        <f t="shared" si="56"/>
        <v>#DIV/0!</v>
      </c>
      <c r="L183" s="7" t="e">
        <f t="shared" si="57"/>
        <v>#DIV/0!</v>
      </c>
      <c r="M183" s="7" t="e">
        <f t="shared" si="64"/>
        <v>#DIV/0!</v>
      </c>
      <c r="N183" s="12" t="e">
        <f t="shared" si="65"/>
        <v>#DIV/0!</v>
      </c>
      <c r="O183" t="e">
        <f t="shared" si="52"/>
        <v>#DIV/0!</v>
      </c>
      <c r="P183" s="7" t="e">
        <f t="shared" si="66"/>
        <v>#DIV/0!</v>
      </c>
      <c r="Q183" s="7" t="e">
        <f t="shared" si="67"/>
        <v>#DIV/0!</v>
      </c>
      <c r="R183" s="7" t="e">
        <f t="shared" si="58"/>
        <v>#DIV/0!</v>
      </c>
      <c r="S183" s="7" t="e">
        <f t="shared" si="68"/>
        <v>#DIV/0!</v>
      </c>
      <c r="T183" s="7" t="e">
        <f t="shared" si="69"/>
        <v>#DIV/0!</v>
      </c>
      <c r="U183" s="44">
        <f t="shared" si="70"/>
        <v>0</v>
      </c>
      <c r="V183" s="7" t="e">
        <f t="shared" si="71"/>
        <v>#DIV/0!</v>
      </c>
      <c r="W183" t="e">
        <f t="shared" si="59"/>
        <v>#DIV/0!</v>
      </c>
      <c r="X183" s="8" t="e">
        <f t="shared" si="53"/>
        <v>#DIV/0!</v>
      </c>
    </row>
    <row r="184" spans="1:24" x14ac:dyDescent="0.25">
      <c r="A184" s="1">
        <v>175</v>
      </c>
      <c r="B184" s="12" t="e">
        <f t="shared" si="60"/>
        <v>#DIV/0!</v>
      </c>
      <c r="C184" s="7" t="e">
        <f t="shared" si="61"/>
        <v>#DIV/0!</v>
      </c>
      <c r="D184" s="9" t="e">
        <f t="shared" si="62"/>
        <v>#DIV/0!</v>
      </c>
      <c r="E184" s="7" t="e">
        <f t="shared" si="63"/>
        <v>#DIV/0!</v>
      </c>
      <c r="F184" t="e">
        <f t="shared" si="72"/>
        <v>#DIV/0!</v>
      </c>
      <c r="G184" t="e">
        <f t="shared" si="50"/>
        <v>#DIV/0!</v>
      </c>
      <c r="H184" t="e">
        <f t="shared" si="54"/>
        <v>#DIV/0!</v>
      </c>
      <c r="I184" t="e">
        <f t="shared" si="51"/>
        <v>#DIV/0!</v>
      </c>
      <c r="J184" t="e">
        <f t="shared" si="55"/>
        <v>#DIV/0!</v>
      </c>
      <c r="K184" s="9" t="e">
        <f t="shared" si="56"/>
        <v>#DIV/0!</v>
      </c>
      <c r="L184" s="7" t="e">
        <f t="shared" si="57"/>
        <v>#DIV/0!</v>
      </c>
      <c r="M184" s="7" t="e">
        <f t="shared" si="64"/>
        <v>#DIV/0!</v>
      </c>
      <c r="N184" s="12" t="e">
        <f t="shared" si="65"/>
        <v>#DIV/0!</v>
      </c>
      <c r="O184" t="e">
        <f t="shared" si="52"/>
        <v>#DIV/0!</v>
      </c>
      <c r="P184" s="7" t="e">
        <f t="shared" si="66"/>
        <v>#DIV/0!</v>
      </c>
      <c r="Q184" s="7" t="e">
        <f t="shared" si="67"/>
        <v>#DIV/0!</v>
      </c>
      <c r="R184" s="7" t="e">
        <f t="shared" si="58"/>
        <v>#DIV/0!</v>
      </c>
      <c r="S184" s="7" t="e">
        <f t="shared" si="68"/>
        <v>#DIV/0!</v>
      </c>
      <c r="T184" s="7" t="e">
        <f t="shared" si="69"/>
        <v>#DIV/0!</v>
      </c>
      <c r="U184" s="44">
        <f t="shared" si="70"/>
        <v>0</v>
      </c>
      <c r="V184" s="7" t="e">
        <f t="shared" si="71"/>
        <v>#DIV/0!</v>
      </c>
      <c r="W184" t="e">
        <f t="shared" si="59"/>
        <v>#DIV/0!</v>
      </c>
      <c r="X184" s="8" t="e">
        <f t="shared" si="53"/>
        <v>#DIV/0!</v>
      </c>
    </row>
    <row r="185" spans="1:24" x14ac:dyDescent="0.25">
      <c r="A185" s="1">
        <v>176</v>
      </c>
      <c r="B185" s="12" t="e">
        <f t="shared" si="60"/>
        <v>#DIV/0!</v>
      </c>
      <c r="C185" s="7" t="e">
        <f t="shared" si="61"/>
        <v>#DIV/0!</v>
      </c>
      <c r="D185" s="9" t="e">
        <f t="shared" si="62"/>
        <v>#DIV/0!</v>
      </c>
      <c r="E185" s="7" t="e">
        <f t="shared" si="63"/>
        <v>#DIV/0!</v>
      </c>
      <c r="F185" t="e">
        <f t="shared" si="72"/>
        <v>#DIV/0!</v>
      </c>
      <c r="G185" t="e">
        <f t="shared" si="50"/>
        <v>#DIV/0!</v>
      </c>
      <c r="H185" t="e">
        <f t="shared" si="54"/>
        <v>#DIV/0!</v>
      </c>
      <c r="I185" t="e">
        <f t="shared" si="51"/>
        <v>#DIV/0!</v>
      </c>
      <c r="J185" t="e">
        <f t="shared" si="55"/>
        <v>#DIV/0!</v>
      </c>
      <c r="K185" s="9" t="e">
        <f t="shared" si="56"/>
        <v>#DIV/0!</v>
      </c>
      <c r="L185" s="7" t="e">
        <f t="shared" si="57"/>
        <v>#DIV/0!</v>
      </c>
      <c r="M185" s="7" t="e">
        <f t="shared" si="64"/>
        <v>#DIV/0!</v>
      </c>
      <c r="N185" s="12" t="e">
        <f t="shared" si="65"/>
        <v>#DIV/0!</v>
      </c>
      <c r="O185" t="e">
        <f t="shared" si="52"/>
        <v>#DIV/0!</v>
      </c>
      <c r="P185" s="7" t="e">
        <f t="shared" si="66"/>
        <v>#DIV/0!</v>
      </c>
      <c r="Q185" s="7" t="e">
        <f t="shared" si="67"/>
        <v>#DIV/0!</v>
      </c>
      <c r="R185" s="7" t="e">
        <f t="shared" si="58"/>
        <v>#DIV/0!</v>
      </c>
      <c r="S185" s="7" t="e">
        <f t="shared" si="68"/>
        <v>#DIV/0!</v>
      </c>
      <c r="T185" s="7" t="e">
        <f t="shared" si="69"/>
        <v>#DIV/0!</v>
      </c>
      <c r="U185" s="44">
        <f t="shared" si="70"/>
        <v>0</v>
      </c>
      <c r="V185" s="7" t="e">
        <f t="shared" si="71"/>
        <v>#DIV/0!</v>
      </c>
      <c r="W185" t="e">
        <f t="shared" si="59"/>
        <v>#DIV/0!</v>
      </c>
      <c r="X185" s="8" t="e">
        <f t="shared" si="53"/>
        <v>#DIV/0!</v>
      </c>
    </row>
    <row r="186" spans="1:24" x14ac:dyDescent="0.25">
      <c r="A186" s="1">
        <v>177</v>
      </c>
      <c r="B186" s="12" t="e">
        <f t="shared" si="60"/>
        <v>#DIV/0!</v>
      </c>
      <c r="C186" s="7" t="e">
        <f t="shared" si="61"/>
        <v>#DIV/0!</v>
      </c>
      <c r="D186" s="9" t="e">
        <f t="shared" si="62"/>
        <v>#DIV/0!</v>
      </c>
      <c r="E186" s="7" t="e">
        <f t="shared" si="63"/>
        <v>#DIV/0!</v>
      </c>
      <c r="F186" t="e">
        <f t="shared" si="72"/>
        <v>#DIV/0!</v>
      </c>
      <c r="G186" t="e">
        <f t="shared" si="50"/>
        <v>#DIV/0!</v>
      </c>
      <c r="H186" t="e">
        <f t="shared" si="54"/>
        <v>#DIV/0!</v>
      </c>
      <c r="I186" t="e">
        <f t="shared" si="51"/>
        <v>#DIV/0!</v>
      </c>
      <c r="J186" t="e">
        <f t="shared" si="55"/>
        <v>#DIV/0!</v>
      </c>
      <c r="K186" s="9" t="e">
        <f t="shared" si="56"/>
        <v>#DIV/0!</v>
      </c>
      <c r="L186" s="7" t="e">
        <f t="shared" si="57"/>
        <v>#DIV/0!</v>
      </c>
      <c r="M186" s="7" t="e">
        <f t="shared" si="64"/>
        <v>#DIV/0!</v>
      </c>
      <c r="N186" s="12" t="e">
        <f t="shared" si="65"/>
        <v>#DIV/0!</v>
      </c>
      <c r="O186" t="e">
        <f t="shared" si="52"/>
        <v>#DIV/0!</v>
      </c>
      <c r="P186" s="7" t="e">
        <f t="shared" si="66"/>
        <v>#DIV/0!</v>
      </c>
      <c r="Q186" s="7" t="e">
        <f t="shared" si="67"/>
        <v>#DIV/0!</v>
      </c>
      <c r="R186" s="7" t="e">
        <f t="shared" si="58"/>
        <v>#DIV/0!</v>
      </c>
      <c r="S186" s="7" t="e">
        <f t="shared" si="68"/>
        <v>#DIV/0!</v>
      </c>
      <c r="T186" s="7" t="e">
        <f t="shared" si="69"/>
        <v>#DIV/0!</v>
      </c>
      <c r="U186" s="44">
        <f t="shared" si="70"/>
        <v>0</v>
      </c>
      <c r="V186" s="7" t="e">
        <f t="shared" si="71"/>
        <v>#DIV/0!</v>
      </c>
      <c r="W186" t="e">
        <f t="shared" si="59"/>
        <v>#DIV/0!</v>
      </c>
      <c r="X186" s="8" t="e">
        <f t="shared" si="53"/>
        <v>#DIV/0!</v>
      </c>
    </row>
    <row r="187" spans="1:24" x14ac:dyDescent="0.25">
      <c r="A187" s="1">
        <v>178</v>
      </c>
      <c r="B187" s="12" t="e">
        <f t="shared" si="60"/>
        <v>#DIV/0!</v>
      </c>
      <c r="C187" s="7" t="e">
        <f t="shared" si="61"/>
        <v>#DIV/0!</v>
      </c>
      <c r="D187" s="9" t="e">
        <f t="shared" si="62"/>
        <v>#DIV/0!</v>
      </c>
      <c r="E187" s="7" t="e">
        <f t="shared" si="63"/>
        <v>#DIV/0!</v>
      </c>
      <c r="F187" t="e">
        <f t="shared" si="72"/>
        <v>#DIV/0!</v>
      </c>
      <c r="G187" t="e">
        <f t="shared" si="50"/>
        <v>#DIV/0!</v>
      </c>
      <c r="H187" t="e">
        <f t="shared" si="54"/>
        <v>#DIV/0!</v>
      </c>
      <c r="I187" t="e">
        <f t="shared" si="51"/>
        <v>#DIV/0!</v>
      </c>
      <c r="J187" t="e">
        <f t="shared" si="55"/>
        <v>#DIV/0!</v>
      </c>
      <c r="K187" s="9" t="e">
        <f t="shared" si="56"/>
        <v>#DIV/0!</v>
      </c>
      <c r="L187" s="7" t="e">
        <f t="shared" si="57"/>
        <v>#DIV/0!</v>
      </c>
      <c r="M187" s="7" t="e">
        <f t="shared" si="64"/>
        <v>#DIV/0!</v>
      </c>
      <c r="N187" s="12" t="e">
        <f t="shared" si="65"/>
        <v>#DIV/0!</v>
      </c>
      <c r="O187" t="e">
        <f t="shared" si="52"/>
        <v>#DIV/0!</v>
      </c>
      <c r="P187" s="7" t="e">
        <f t="shared" si="66"/>
        <v>#DIV/0!</v>
      </c>
      <c r="Q187" s="7" t="e">
        <f t="shared" si="67"/>
        <v>#DIV/0!</v>
      </c>
      <c r="R187" s="7" t="e">
        <f t="shared" si="58"/>
        <v>#DIV/0!</v>
      </c>
      <c r="S187" s="7" t="e">
        <f t="shared" si="68"/>
        <v>#DIV/0!</v>
      </c>
      <c r="T187" s="7" t="e">
        <f t="shared" si="69"/>
        <v>#DIV/0!</v>
      </c>
      <c r="U187" s="44">
        <f t="shared" si="70"/>
        <v>0</v>
      </c>
      <c r="V187" s="7" t="e">
        <f t="shared" si="71"/>
        <v>#DIV/0!</v>
      </c>
      <c r="W187" t="e">
        <f t="shared" si="59"/>
        <v>#DIV/0!</v>
      </c>
      <c r="X187" s="8" t="e">
        <f t="shared" si="53"/>
        <v>#DIV/0!</v>
      </c>
    </row>
    <row r="188" spans="1:24" x14ac:dyDescent="0.25">
      <c r="A188" s="1">
        <v>179</v>
      </c>
      <c r="B188" s="12" t="e">
        <f t="shared" si="60"/>
        <v>#DIV/0!</v>
      </c>
      <c r="C188" s="7" t="e">
        <f t="shared" si="61"/>
        <v>#DIV/0!</v>
      </c>
      <c r="D188" s="9" t="e">
        <f t="shared" si="62"/>
        <v>#DIV/0!</v>
      </c>
      <c r="E188" s="7" t="e">
        <f t="shared" si="63"/>
        <v>#DIV/0!</v>
      </c>
      <c r="F188" t="e">
        <f t="shared" si="72"/>
        <v>#DIV/0!</v>
      </c>
      <c r="G188" t="e">
        <f t="shared" si="50"/>
        <v>#DIV/0!</v>
      </c>
      <c r="H188" t="e">
        <f t="shared" si="54"/>
        <v>#DIV/0!</v>
      </c>
      <c r="I188" t="e">
        <f t="shared" si="51"/>
        <v>#DIV/0!</v>
      </c>
      <c r="J188" t="e">
        <f t="shared" si="55"/>
        <v>#DIV/0!</v>
      </c>
      <c r="K188" s="9" t="e">
        <f t="shared" si="56"/>
        <v>#DIV/0!</v>
      </c>
      <c r="L188" s="7" t="e">
        <f t="shared" si="57"/>
        <v>#DIV/0!</v>
      </c>
      <c r="M188" s="7" t="e">
        <f t="shared" si="64"/>
        <v>#DIV/0!</v>
      </c>
      <c r="N188" s="12" t="e">
        <f t="shared" si="65"/>
        <v>#DIV/0!</v>
      </c>
      <c r="O188" t="e">
        <f t="shared" si="52"/>
        <v>#DIV/0!</v>
      </c>
      <c r="P188" s="7" t="e">
        <f t="shared" si="66"/>
        <v>#DIV/0!</v>
      </c>
      <c r="Q188" s="7" t="e">
        <f t="shared" si="67"/>
        <v>#DIV/0!</v>
      </c>
      <c r="R188" s="7" t="e">
        <f t="shared" si="58"/>
        <v>#DIV/0!</v>
      </c>
      <c r="S188" s="7" t="e">
        <f t="shared" si="68"/>
        <v>#DIV/0!</v>
      </c>
      <c r="T188" s="7" t="e">
        <f t="shared" si="69"/>
        <v>#DIV/0!</v>
      </c>
      <c r="U188" s="44">
        <f t="shared" si="70"/>
        <v>0</v>
      </c>
      <c r="V188" s="7" t="e">
        <f t="shared" si="71"/>
        <v>#DIV/0!</v>
      </c>
      <c r="W188" t="e">
        <f t="shared" si="59"/>
        <v>#DIV/0!</v>
      </c>
      <c r="X188" s="8" t="e">
        <f t="shared" si="53"/>
        <v>#DIV/0!</v>
      </c>
    </row>
    <row r="189" spans="1:24" x14ac:dyDescent="0.25">
      <c r="A189" s="1">
        <v>180</v>
      </c>
      <c r="B189" s="12" t="e">
        <f t="shared" si="60"/>
        <v>#DIV/0!</v>
      </c>
      <c r="C189" s="7" t="e">
        <f t="shared" si="61"/>
        <v>#DIV/0!</v>
      </c>
      <c r="D189" s="9" t="e">
        <f t="shared" si="62"/>
        <v>#DIV/0!</v>
      </c>
      <c r="E189" s="7" t="e">
        <f t="shared" si="63"/>
        <v>#DIV/0!</v>
      </c>
      <c r="F189" t="e">
        <f t="shared" si="72"/>
        <v>#DIV/0!</v>
      </c>
      <c r="G189" t="e">
        <f t="shared" si="50"/>
        <v>#DIV/0!</v>
      </c>
      <c r="H189" t="e">
        <f t="shared" si="54"/>
        <v>#DIV/0!</v>
      </c>
      <c r="I189" t="e">
        <f t="shared" si="51"/>
        <v>#DIV/0!</v>
      </c>
      <c r="J189" t="e">
        <f t="shared" si="55"/>
        <v>#DIV/0!</v>
      </c>
      <c r="K189" s="9" t="e">
        <f t="shared" si="56"/>
        <v>#DIV/0!</v>
      </c>
      <c r="L189" s="7" t="e">
        <f t="shared" si="57"/>
        <v>#DIV/0!</v>
      </c>
      <c r="M189" s="7" t="e">
        <f t="shared" si="64"/>
        <v>#DIV/0!</v>
      </c>
      <c r="N189" s="12" t="e">
        <f t="shared" si="65"/>
        <v>#DIV/0!</v>
      </c>
      <c r="O189" t="e">
        <f t="shared" si="52"/>
        <v>#DIV/0!</v>
      </c>
      <c r="P189" s="7" t="e">
        <f t="shared" si="66"/>
        <v>#DIV/0!</v>
      </c>
      <c r="Q189" s="7" t="e">
        <f t="shared" si="67"/>
        <v>#DIV/0!</v>
      </c>
      <c r="R189" s="7" t="e">
        <f t="shared" si="58"/>
        <v>#DIV/0!</v>
      </c>
      <c r="S189" s="7" t="e">
        <f t="shared" si="68"/>
        <v>#DIV/0!</v>
      </c>
      <c r="T189" s="7" t="e">
        <f t="shared" si="69"/>
        <v>#DIV/0!</v>
      </c>
      <c r="U189" s="44">
        <f t="shared" si="70"/>
        <v>0</v>
      </c>
      <c r="V189" s="7" t="e">
        <f t="shared" si="71"/>
        <v>#DIV/0!</v>
      </c>
      <c r="W189" t="e">
        <f t="shared" si="59"/>
        <v>#DIV/0!</v>
      </c>
      <c r="X189" s="8" t="e">
        <f t="shared" si="53"/>
        <v>#DIV/0!</v>
      </c>
    </row>
    <row r="190" spans="1:24" x14ac:dyDescent="0.25">
      <c r="A190" s="1">
        <v>181</v>
      </c>
      <c r="B190" s="12" t="e">
        <f t="shared" si="60"/>
        <v>#DIV/0!</v>
      </c>
      <c r="C190" s="7" t="e">
        <f t="shared" si="61"/>
        <v>#DIV/0!</v>
      </c>
      <c r="D190" s="9" t="e">
        <f t="shared" si="62"/>
        <v>#DIV/0!</v>
      </c>
      <c r="E190" s="7" t="e">
        <f t="shared" si="63"/>
        <v>#DIV/0!</v>
      </c>
      <c r="F190" t="e">
        <f t="shared" si="72"/>
        <v>#DIV/0!</v>
      </c>
      <c r="G190" t="e">
        <f t="shared" si="50"/>
        <v>#DIV/0!</v>
      </c>
      <c r="H190" t="e">
        <f t="shared" si="54"/>
        <v>#DIV/0!</v>
      </c>
      <c r="I190" t="e">
        <f t="shared" si="51"/>
        <v>#DIV/0!</v>
      </c>
      <c r="J190" t="e">
        <f t="shared" si="55"/>
        <v>#DIV/0!</v>
      </c>
      <c r="K190" s="9" t="e">
        <f t="shared" si="56"/>
        <v>#DIV/0!</v>
      </c>
      <c r="L190" s="7" t="e">
        <f t="shared" si="57"/>
        <v>#DIV/0!</v>
      </c>
      <c r="M190" s="7" t="e">
        <f t="shared" si="64"/>
        <v>#DIV/0!</v>
      </c>
      <c r="N190" s="12" t="e">
        <f t="shared" si="65"/>
        <v>#DIV/0!</v>
      </c>
      <c r="O190" t="e">
        <f t="shared" si="52"/>
        <v>#DIV/0!</v>
      </c>
      <c r="P190" s="7" t="e">
        <f t="shared" si="66"/>
        <v>#DIV/0!</v>
      </c>
      <c r="Q190" s="7" t="e">
        <f t="shared" si="67"/>
        <v>#DIV/0!</v>
      </c>
      <c r="R190" s="7" t="e">
        <f t="shared" si="58"/>
        <v>#DIV/0!</v>
      </c>
      <c r="S190" s="7" t="e">
        <f t="shared" si="68"/>
        <v>#DIV/0!</v>
      </c>
      <c r="T190" s="7" t="e">
        <f t="shared" si="69"/>
        <v>#DIV/0!</v>
      </c>
      <c r="U190" s="44">
        <f t="shared" si="70"/>
        <v>0</v>
      </c>
      <c r="V190" s="7" t="e">
        <f t="shared" si="71"/>
        <v>#DIV/0!</v>
      </c>
      <c r="W190" t="e">
        <f t="shared" si="59"/>
        <v>#DIV/0!</v>
      </c>
      <c r="X190" s="8" t="e">
        <f t="shared" si="53"/>
        <v>#DIV/0!</v>
      </c>
    </row>
    <row r="191" spans="1:24" x14ac:dyDescent="0.25">
      <c r="A191" s="1">
        <v>182</v>
      </c>
      <c r="B191" s="12" t="e">
        <f t="shared" si="60"/>
        <v>#DIV/0!</v>
      </c>
      <c r="C191" s="7" t="e">
        <f t="shared" si="61"/>
        <v>#DIV/0!</v>
      </c>
      <c r="D191" s="9" t="e">
        <f t="shared" si="62"/>
        <v>#DIV/0!</v>
      </c>
      <c r="E191" s="7" t="e">
        <f t="shared" si="63"/>
        <v>#DIV/0!</v>
      </c>
      <c r="F191" t="e">
        <f t="shared" si="72"/>
        <v>#DIV/0!</v>
      </c>
      <c r="G191" t="e">
        <f t="shared" si="50"/>
        <v>#DIV/0!</v>
      </c>
      <c r="H191" t="e">
        <f t="shared" si="54"/>
        <v>#DIV/0!</v>
      </c>
      <c r="I191" t="e">
        <f t="shared" si="51"/>
        <v>#DIV/0!</v>
      </c>
      <c r="J191" t="e">
        <f t="shared" si="55"/>
        <v>#DIV/0!</v>
      </c>
      <c r="K191" s="9" t="e">
        <f t="shared" si="56"/>
        <v>#DIV/0!</v>
      </c>
      <c r="L191" s="7" t="e">
        <f t="shared" si="57"/>
        <v>#DIV/0!</v>
      </c>
      <c r="M191" s="7" t="e">
        <f t="shared" si="64"/>
        <v>#DIV/0!</v>
      </c>
      <c r="N191" s="12" t="e">
        <f t="shared" si="65"/>
        <v>#DIV/0!</v>
      </c>
      <c r="O191" t="e">
        <f t="shared" si="52"/>
        <v>#DIV/0!</v>
      </c>
      <c r="P191" s="7" t="e">
        <f t="shared" si="66"/>
        <v>#DIV/0!</v>
      </c>
      <c r="Q191" s="7" t="e">
        <f t="shared" si="67"/>
        <v>#DIV/0!</v>
      </c>
      <c r="R191" s="7" t="e">
        <f t="shared" si="58"/>
        <v>#DIV/0!</v>
      </c>
      <c r="S191" s="7" t="e">
        <f t="shared" si="68"/>
        <v>#DIV/0!</v>
      </c>
      <c r="T191" s="7" t="e">
        <f t="shared" si="69"/>
        <v>#DIV/0!</v>
      </c>
      <c r="U191" s="44">
        <f t="shared" si="70"/>
        <v>0</v>
      </c>
      <c r="V191" s="7" t="e">
        <f t="shared" si="71"/>
        <v>#DIV/0!</v>
      </c>
      <c r="W191" t="e">
        <f t="shared" si="59"/>
        <v>#DIV/0!</v>
      </c>
      <c r="X191" s="8" t="e">
        <f t="shared" si="53"/>
        <v>#DIV/0!</v>
      </c>
    </row>
    <row r="192" spans="1:24" x14ac:dyDescent="0.25">
      <c r="A192" s="1">
        <v>183</v>
      </c>
      <c r="B192" s="12" t="e">
        <f t="shared" si="60"/>
        <v>#DIV/0!</v>
      </c>
      <c r="C192" s="7" t="e">
        <f t="shared" si="61"/>
        <v>#DIV/0!</v>
      </c>
      <c r="D192" s="9" t="e">
        <f t="shared" si="62"/>
        <v>#DIV/0!</v>
      </c>
      <c r="E192" s="7" t="e">
        <f t="shared" si="63"/>
        <v>#DIV/0!</v>
      </c>
      <c r="F192" t="e">
        <f t="shared" si="72"/>
        <v>#DIV/0!</v>
      </c>
      <c r="G192" t="e">
        <f t="shared" si="50"/>
        <v>#DIV/0!</v>
      </c>
      <c r="H192" t="e">
        <f t="shared" si="54"/>
        <v>#DIV/0!</v>
      </c>
      <c r="I192" t="e">
        <f t="shared" si="51"/>
        <v>#DIV/0!</v>
      </c>
      <c r="J192" t="e">
        <f t="shared" si="55"/>
        <v>#DIV/0!</v>
      </c>
      <c r="K192" s="9" t="e">
        <f t="shared" si="56"/>
        <v>#DIV/0!</v>
      </c>
      <c r="L192" s="7" t="e">
        <f t="shared" si="57"/>
        <v>#DIV/0!</v>
      </c>
      <c r="M192" s="7" t="e">
        <f t="shared" si="64"/>
        <v>#DIV/0!</v>
      </c>
      <c r="N192" s="12" t="e">
        <f t="shared" si="65"/>
        <v>#DIV/0!</v>
      </c>
      <c r="O192" t="e">
        <f t="shared" si="52"/>
        <v>#DIV/0!</v>
      </c>
      <c r="P192" s="7" t="e">
        <f t="shared" si="66"/>
        <v>#DIV/0!</v>
      </c>
      <c r="Q192" s="7" t="e">
        <f t="shared" si="67"/>
        <v>#DIV/0!</v>
      </c>
      <c r="R192" s="7" t="e">
        <f t="shared" si="58"/>
        <v>#DIV/0!</v>
      </c>
      <c r="S192" s="7" t="e">
        <f t="shared" si="68"/>
        <v>#DIV/0!</v>
      </c>
      <c r="T192" s="7" t="e">
        <f t="shared" si="69"/>
        <v>#DIV/0!</v>
      </c>
      <c r="U192" s="44">
        <f t="shared" si="70"/>
        <v>0</v>
      </c>
      <c r="V192" s="7" t="e">
        <f t="shared" si="71"/>
        <v>#DIV/0!</v>
      </c>
      <c r="W192" t="e">
        <f t="shared" si="59"/>
        <v>#DIV/0!</v>
      </c>
      <c r="X192" s="8" t="e">
        <f t="shared" si="53"/>
        <v>#DIV/0!</v>
      </c>
    </row>
    <row r="193" spans="1:24" x14ac:dyDescent="0.25">
      <c r="A193" s="1">
        <v>184</v>
      </c>
      <c r="B193" s="12" t="e">
        <f t="shared" si="60"/>
        <v>#DIV/0!</v>
      </c>
      <c r="C193" s="7" t="e">
        <f t="shared" si="61"/>
        <v>#DIV/0!</v>
      </c>
      <c r="D193" s="9" t="e">
        <f t="shared" si="62"/>
        <v>#DIV/0!</v>
      </c>
      <c r="E193" s="7" t="e">
        <f t="shared" si="63"/>
        <v>#DIV/0!</v>
      </c>
      <c r="F193" t="e">
        <f t="shared" si="72"/>
        <v>#DIV/0!</v>
      </c>
      <c r="G193" t="e">
        <f t="shared" si="50"/>
        <v>#DIV/0!</v>
      </c>
      <c r="H193" t="e">
        <f t="shared" si="54"/>
        <v>#DIV/0!</v>
      </c>
      <c r="I193" t="e">
        <f t="shared" si="51"/>
        <v>#DIV/0!</v>
      </c>
      <c r="J193" t="e">
        <f t="shared" si="55"/>
        <v>#DIV/0!</v>
      </c>
      <c r="K193" s="9" t="e">
        <f t="shared" si="56"/>
        <v>#DIV/0!</v>
      </c>
      <c r="L193" s="7" t="e">
        <f t="shared" si="57"/>
        <v>#DIV/0!</v>
      </c>
      <c r="M193" s="7" t="e">
        <f t="shared" si="64"/>
        <v>#DIV/0!</v>
      </c>
      <c r="N193" s="12" t="e">
        <f t="shared" si="65"/>
        <v>#DIV/0!</v>
      </c>
      <c r="O193" t="e">
        <f t="shared" si="52"/>
        <v>#DIV/0!</v>
      </c>
      <c r="P193" s="7" t="e">
        <f t="shared" si="66"/>
        <v>#DIV/0!</v>
      </c>
      <c r="Q193" s="7" t="e">
        <f t="shared" si="67"/>
        <v>#DIV/0!</v>
      </c>
      <c r="R193" s="7" t="e">
        <f t="shared" si="58"/>
        <v>#DIV/0!</v>
      </c>
      <c r="S193" s="7" t="e">
        <f t="shared" si="68"/>
        <v>#DIV/0!</v>
      </c>
      <c r="T193" s="7" t="e">
        <f t="shared" si="69"/>
        <v>#DIV/0!</v>
      </c>
      <c r="U193" s="44">
        <f t="shared" si="70"/>
        <v>0</v>
      </c>
      <c r="V193" s="7" t="e">
        <f t="shared" si="71"/>
        <v>#DIV/0!</v>
      </c>
      <c r="W193" t="e">
        <f t="shared" si="59"/>
        <v>#DIV/0!</v>
      </c>
      <c r="X193" s="8" t="e">
        <f t="shared" si="53"/>
        <v>#DIV/0!</v>
      </c>
    </row>
    <row r="194" spans="1:24" x14ac:dyDescent="0.25">
      <c r="A194" s="1">
        <v>185</v>
      </c>
      <c r="B194" s="12" t="e">
        <f t="shared" si="60"/>
        <v>#DIV/0!</v>
      </c>
      <c r="C194" s="7" t="e">
        <f t="shared" si="61"/>
        <v>#DIV/0!</v>
      </c>
      <c r="D194" s="9" t="e">
        <f t="shared" si="62"/>
        <v>#DIV/0!</v>
      </c>
      <c r="E194" s="7" t="e">
        <f t="shared" si="63"/>
        <v>#DIV/0!</v>
      </c>
      <c r="F194" t="e">
        <f t="shared" si="72"/>
        <v>#DIV/0!</v>
      </c>
      <c r="G194" t="e">
        <f t="shared" si="50"/>
        <v>#DIV/0!</v>
      </c>
      <c r="H194" t="e">
        <f t="shared" si="54"/>
        <v>#DIV/0!</v>
      </c>
      <c r="I194" t="e">
        <f t="shared" si="51"/>
        <v>#DIV/0!</v>
      </c>
      <c r="J194" t="e">
        <f t="shared" si="55"/>
        <v>#DIV/0!</v>
      </c>
      <c r="K194" s="9" t="e">
        <f t="shared" si="56"/>
        <v>#DIV/0!</v>
      </c>
      <c r="L194" s="7" t="e">
        <f t="shared" si="57"/>
        <v>#DIV/0!</v>
      </c>
      <c r="M194" s="7" t="e">
        <f t="shared" si="64"/>
        <v>#DIV/0!</v>
      </c>
      <c r="N194" s="12" t="e">
        <f t="shared" si="65"/>
        <v>#DIV/0!</v>
      </c>
      <c r="O194" t="e">
        <f t="shared" si="52"/>
        <v>#DIV/0!</v>
      </c>
      <c r="P194" s="7" t="e">
        <f t="shared" si="66"/>
        <v>#DIV/0!</v>
      </c>
      <c r="Q194" s="7" t="e">
        <f t="shared" si="67"/>
        <v>#DIV/0!</v>
      </c>
      <c r="R194" s="7" t="e">
        <f t="shared" si="58"/>
        <v>#DIV/0!</v>
      </c>
      <c r="S194" s="7" t="e">
        <f t="shared" si="68"/>
        <v>#DIV/0!</v>
      </c>
      <c r="T194" s="7" t="e">
        <f t="shared" si="69"/>
        <v>#DIV/0!</v>
      </c>
      <c r="U194" s="44">
        <f t="shared" si="70"/>
        <v>0</v>
      </c>
      <c r="V194" s="7" t="e">
        <f t="shared" si="71"/>
        <v>#DIV/0!</v>
      </c>
      <c r="W194" t="e">
        <f t="shared" si="59"/>
        <v>#DIV/0!</v>
      </c>
      <c r="X194" s="8" t="e">
        <f t="shared" si="53"/>
        <v>#DIV/0!</v>
      </c>
    </row>
    <row r="195" spans="1:24" x14ac:dyDescent="0.25">
      <c r="A195" s="1">
        <v>186</v>
      </c>
      <c r="B195" s="12" t="e">
        <f t="shared" si="60"/>
        <v>#DIV/0!</v>
      </c>
      <c r="C195" s="7" t="e">
        <f t="shared" si="61"/>
        <v>#DIV/0!</v>
      </c>
      <c r="D195" s="9" t="e">
        <f t="shared" si="62"/>
        <v>#DIV/0!</v>
      </c>
      <c r="E195" s="7" t="e">
        <f t="shared" si="63"/>
        <v>#DIV/0!</v>
      </c>
      <c r="F195" t="e">
        <f t="shared" si="72"/>
        <v>#DIV/0!</v>
      </c>
      <c r="G195" t="e">
        <f t="shared" si="50"/>
        <v>#DIV/0!</v>
      </c>
      <c r="H195" t="e">
        <f t="shared" si="54"/>
        <v>#DIV/0!</v>
      </c>
      <c r="I195" t="e">
        <f t="shared" si="51"/>
        <v>#DIV/0!</v>
      </c>
      <c r="J195" t="e">
        <f t="shared" si="55"/>
        <v>#DIV/0!</v>
      </c>
      <c r="K195" s="9" t="e">
        <f t="shared" si="56"/>
        <v>#DIV/0!</v>
      </c>
      <c r="L195" s="7" t="e">
        <f t="shared" si="57"/>
        <v>#DIV/0!</v>
      </c>
      <c r="M195" s="7" t="e">
        <f t="shared" si="64"/>
        <v>#DIV/0!</v>
      </c>
      <c r="N195" s="12" t="e">
        <f t="shared" si="65"/>
        <v>#DIV/0!</v>
      </c>
      <c r="O195" t="e">
        <f t="shared" si="52"/>
        <v>#DIV/0!</v>
      </c>
      <c r="P195" s="7" t="e">
        <f t="shared" si="66"/>
        <v>#DIV/0!</v>
      </c>
      <c r="Q195" s="7" t="e">
        <f t="shared" si="67"/>
        <v>#DIV/0!</v>
      </c>
      <c r="R195" s="7" t="e">
        <f t="shared" si="58"/>
        <v>#DIV/0!</v>
      </c>
      <c r="S195" s="7" t="e">
        <f t="shared" si="68"/>
        <v>#DIV/0!</v>
      </c>
      <c r="T195" s="7" t="e">
        <f t="shared" si="69"/>
        <v>#DIV/0!</v>
      </c>
      <c r="U195" s="44">
        <f t="shared" si="70"/>
        <v>0</v>
      </c>
      <c r="V195" s="7" t="e">
        <f t="shared" si="71"/>
        <v>#DIV/0!</v>
      </c>
      <c r="W195" t="e">
        <f t="shared" si="59"/>
        <v>#DIV/0!</v>
      </c>
      <c r="X195" s="8" t="e">
        <f t="shared" si="53"/>
        <v>#DIV/0!</v>
      </c>
    </row>
    <row r="196" spans="1:24" x14ac:dyDescent="0.25">
      <c r="A196" s="1">
        <v>187</v>
      </c>
      <c r="B196" s="12" t="e">
        <f t="shared" si="60"/>
        <v>#DIV/0!</v>
      </c>
      <c r="C196" s="7" t="e">
        <f t="shared" si="61"/>
        <v>#DIV/0!</v>
      </c>
      <c r="D196" s="9" t="e">
        <f t="shared" si="62"/>
        <v>#DIV/0!</v>
      </c>
      <c r="E196" s="7" t="e">
        <f t="shared" si="63"/>
        <v>#DIV/0!</v>
      </c>
      <c r="F196" t="e">
        <f t="shared" si="72"/>
        <v>#DIV/0!</v>
      </c>
      <c r="G196" t="e">
        <f t="shared" si="50"/>
        <v>#DIV/0!</v>
      </c>
      <c r="H196" t="e">
        <f t="shared" si="54"/>
        <v>#DIV/0!</v>
      </c>
      <c r="I196" t="e">
        <f t="shared" si="51"/>
        <v>#DIV/0!</v>
      </c>
      <c r="J196" t="e">
        <f t="shared" si="55"/>
        <v>#DIV/0!</v>
      </c>
      <c r="K196" s="9" t="e">
        <f t="shared" si="56"/>
        <v>#DIV/0!</v>
      </c>
      <c r="L196" s="7" t="e">
        <f t="shared" si="57"/>
        <v>#DIV/0!</v>
      </c>
      <c r="M196" s="7" t="e">
        <f t="shared" si="64"/>
        <v>#DIV/0!</v>
      </c>
      <c r="N196" s="12" t="e">
        <f t="shared" si="65"/>
        <v>#DIV/0!</v>
      </c>
      <c r="O196" t="e">
        <f t="shared" si="52"/>
        <v>#DIV/0!</v>
      </c>
      <c r="P196" s="7" t="e">
        <f t="shared" si="66"/>
        <v>#DIV/0!</v>
      </c>
      <c r="Q196" s="7" t="e">
        <f t="shared" si="67"/>
        <v>#DIV/0!</v>
      </c>
      <c r="R196" s="7" t="e">
        <f t="shared" si="58"/>
        <v>#DIV/0!</v>
      </c>
      <c r="S196" s="7" t="e">
        <f t="shared" si="68"/>
        <v>#DIV/0!</v>
      </c>
      <c r="T196" s="7" t="e">
        <f t="shared" si="69"/>
        <v>#DIV/0!</v>
      </c>
      <c r="U196" s="44">
        <f t="shared" si="70"/>
        <v>0</v>
      </c>
      <c r="V196" s="7" t="e">
        <f t="shared" si="71"/>
        <v>#DIV/0!</v>
      </c>
      <c r="W196" t="e">
        <f t="shared" si="59"/>
        <v>#DIV/0!</v>
      </c>
      <c r="X196" s="8" t="e">
        <f t="shared" si="53"/>
        <v>#DIV/0!</v>
      </c>
    </row>
    <row r="197" spans="1:24" x14ac:dyDescent="0.25">
      <c r="A197" s="1">
        <v>188</v>
      </c>
      <c r="B197" s="12" t="e">
        <f t="shared" si="60"/>
        <v>#DIV/0!</v>
      </c>
      <c r="C197" s="7" t="e">
        <f t="shared" si="61"/>
        <v>#DIV/0!</v>
      </c>
      <c r="D197" s="9" t="e">
        <f t="shared" si="62"/>
        <v>#DIV/0!</v>
      </c>
      <c r="E197" s="7" t="e">
        <f t="shared" si="63"/>
        <v>#DIV/0!</v>
      </c>
      <c r="F197" t="e">
        <f t="shared" si="72"/>
        <v>#DIV/0!</v>
      </c>
      <c r="G197" t="e">
        <f t="shared" si="50"/>
        <v>#DIV/0!</v>
      </c>
      <c r="H197" t="e">
        <f t="shared" si="54"/>
        <v>#DIV/0!</v>
      </c>
      <c r="I197" t="e">
        <f t="shared" si="51"/>
        <v>#DIV/0!</v>
      </c>
      <c r="J197" t="e">
        <f t="shared" si="55"/>
        <v>#DIV/0!</v>
      </c>
      <c r="K197" s="9" t="e">
        <f t="shared" si="56"/>
        <v>#DIV/0!</v>
      </c>
      <c r="L197" s="7" t="e">
        <f t="shared" si="57"/>
        <v>#DIV/0!</v>
      </c>
      <c r="M197" s="7" t="e">
        <f t="shared" si="64"/>
        <v>#DIV/0!</v>
      </c>
      <c r="N197" s="12" t="e">
        <f t="shared" si="65"/>
        <v>#DIV/0!</v>
      </c>
      <c r="O197" t="e">
        <f t="shared" si="52"/>
        <v>#DIV/0!</v>
      </c>
      <c r="P197" s="7" t="e">
        <f t="shared" si="66"/>
        <v>#DIV/0!</v>
      </c>
      <c r="Q197" s="7" t="e">
        <f t="shared" si="67"/>
        <v>#DIV/0!</v>
      </c>
      <c r="R197" s="7" t="e">
        <f t="shared" si="58"/>
        <v>#DIV/0!</v>
      </c>
      <c r="S197" s="7" t="e">
        <f t="shared" si="68"/>
        <v>#DIV/0!</v>
      </c>
      <c r="T197" s="7" t="e">
        <f t="shared" si="69"/>
        <v>#DIV/0!</v>
      </c>
      <c r="U197" s="44">
        <f t="shared" si="70"/>
        <v>0</v>
      </c>
      <c r="V197" s="7" t="e">
        <f t="shared" si="71"/>
        <v>#DIV/0!</v>
      </c>
      <c r="W197" t="e">
        <f t="shared" si="59"/>
        <v>#DIV/0!</v>
      </c>
      <c r="X197" s="8" t="e">
        <f t="shared" si="53"/>
        <v>#DIV/0!</v>
      </c>
    </row>
    <row r="198" spans="1:24" x14ac:dyDescent="0.25">
      <c r="A198" s="1">
        <v>189</v>
      </c>
      <c r="B198" s="12" t="e">
        <f t="shared" si="60"/>
        <v>#DIV/0!</v>
      </c>
      <c r="C198" s="7" t="e">
        <f t="shared" si="61"/>
        <v>#DIV/0!</v>
      </c>
      <c r="D198" s="9" t="e">
        <f t="shared" si="62"/>
        <v>#DIV/0!</v>
      </c>
      <c r="E198" s="7" t="e">
        <f t="shared" si="63"/>
        <v>#DIV/0!</v>
      </c>
      <c r="F198" t="e">
        <f t="shared" si="72"/>
        <v>#DIV/0!</v>
      </c>
      <c r="G198" t="e">
        <f t="shared" si="50"/>
        <v>#DIV/0!</v>
      </c>
      <c r="H198" t="e">
        <f t="shared" si="54"/>
        <v>#DIV/0!</v>
      </c>
      <c r="I198" t="e">
        <f t="shared" si="51"/>
        <v>#DIV/0!</v>
      </c>
      <c r="J198" t="e">
        <f t="shared" si="55"/>
        <v>#DIV/0!</v>
      </c>
      <c r="K198" s="9" t="e">
        <f t="shared" si="56"/>
        <v>#DIV/0!</v>
      </c>
      <c r="L198" s="7" t="e">
        <f t="shared" si="57"/>
        <v>#DIV/0!</v>
      </c>
      <c r="M198" s="7" t="e">
        <f t="shared" si="64"/>
        <v>#DIV/0!</v>
      </c>
      <c r="N198" s="12" t="e">
        <f t="shared" si="65"/>
        <v>#DIV/0!</v>
      </c>
      <c r="O198" t="e">
        <f t="shared" si="52"/>
        <v>#DIV/0!</v>
      </c>
      <c r="P198" s="7" t="e">
        <f t="shared" si="66"/>
        <v>#DIV/0!</v>
      </c>
      <c r="Q198" s="7" t="e">
        <f t="shared" si="67"/>
        <v>#DIV/0!</v>
      </c>
      <c r="R198" s="7" t="e">
        <f t="shared" si="58"/>
        <v>#DIV/0!</v>
      </c>
      <c r="S198" s="7" t="e">
        <f t="shared" si="68"/>
        <v>#DIV/0!</v>
      </c>
      <c r="T198" s="7" t="e">
        <f t="shared" si="69"/>
        <v>#DIV/0!</v>
      </c>
      <c r="U198" s="44">
        <f t="shared" si="70"/>
        <v>0</v>
      </c>
      <c r="V198" s="7" t="e">
        <f t="shared" si="71"/>
        <v>#DIV/0!</v>
      </c>
      <c r="W198" t="e">
        <f t="shared" si="59"/>
        <v>#DIV/0!</v>
      </c>
      <c r="X198" s="8" t="e">
        <f t="shared" si="53"/>
        <v>#DIV/0!</v>
      </c>
    </row>
    <row r="199" spans="1:24" x14ac:dyDescent="0.25">
      <c r="A199" s="1">
        <v>190</v>
      </c>
      <c r="B199" s="12" t="e">
        <f t="shared" si="60"/>
        <v>#DIV/0!</v>
      </c>
      <c r="C199" s="7" t="e">
        <f t="shared" si="61"/>
        <v>#DIV/0!</v>
      </c>
      <c r="D199" s="9" t="e">
        <f t="shared" si="62"/>
        <v>#DIV/0!</v>
      </c>
      <c r="E199" s="7" t="e">
        <f t="shared" si="63"/>
        <v>#DIV/0!</v>
      </c>
      <c r="F199" t="e">
        <f t="shared" si="72"/>
        <v>#DIV/0!</v>
      </c>
      <c r="G199" t="e">
        <f t="shared" si="50"/>
        <v>#DIV/0!</v>
      </c>
      <c r="H199" t="e">
        <f t="shared" si="54"/>
        <v>#DIV/0!</v>
      </c>
      <c r="I199" t="e">
        <f t="shared" si="51"/>
        <v>#DIV/0!</v>
      </c>
      <c r="J199" t="e">
        <f t="shared" si="55"/>
        <v>#DIV/0!</v>
      </c>
      <c r="K199" s="9" t="e">
        <f t="shared" si="56"/>
        <v>#DIV/0!</v>
      </c>
      <c r="L199" s="7" t="e">
        <f t="shared" si="57"/>
        <v>#DIV/0!</v>
      </c>
      <c r="M199" s="7" t="e">
        <f t="shared" si="64"/>
        <v>#DIV/0!</v>
      </c>
      <c r="N199" s="12" t="e">
        <f t="shared" si="65"/>
        <v>#DIV/0!</v>
      </c>
      <c r="O199" t="e">
        <f t="shared" si="52"/>
        <v>#DIV/0!</v>
      </c>
      <c r="P199" s="7" t="e">
        <f t="shared" si="66"/>
        <v>#DIV/0!</v>
      </c>
      <c r="Q199" s="7" t="e">
        <f t="shared" si="67"/>
        <v>#DIV/0!</v>
      </c>
      <c r="R199" s="7" t="e">
        <f t="shared" si="58"/>
        <v>#DIV/0!</v>
      </c>
      <c r="S199" s="7" t="e">
        <f t="shared" si="68"/>
        <v>#DIV/0!</v>
      </c>
      <c r="T199" s="7" t="e">
        <f t="shared" si="69"/>
        <v>#DIV/0!</v>
      </c>
      <c r="U199" s="44">
        <f t="shared" si="70"/>
        <v>0</v>
      </c>
      <c r="V199" s="7" t="e">
        <f t="shared" si="71"/>
        <v>#DIV/0!</v>
      </c>
      <c r="W199" t="e">
        <f t="shared" si="59"/>
        <v>#DIV/0!</v>
      </c>
      <c r="X199" s="8" t="e">
        <f t="shared" si="53"/>
        <v>#DIV/0!</v>
      </c>
    </row>
    <row r="200" spans="1:24" x14ac:dyDescent="0.25">
      <c r="A200" s="1">
        <v>191</v>
      </c>
      <c r="B200" s="12" t="e">
        <f t="shared" si="60"/>
        <v>#DIV/0!</v>
      </c>
      <c r="C200" s="7" t="e">
        <f t="shared" si="61"/>
        <v>#DIV/0!</v>
      </c>
      <c r="D200" s="9" t="e">
        <f t="shared" si="62"/>
        <v>#DIV/0!</v>
      </c>
      <c r="E200" s="7" t="e">
        <f t="shared" si="63"/>
        <v>#DIV/0!</v>
      </c>
      <c r="F200" t="e">
        <f t="shared" si="72"/>
        <v>#DIV/0!</v>
      </c>
      <c r="G200" t="e">
        <f t="shared" si="50"/>
        <v>#DIV/0!</v>
      </c>
      <c r="H200" t="e">
        <f t="shared" si="54"/>
        <v>#DIV/0!</v>
      </c>
      <c r="I200" t="e">
        <f t="shared" si="51"/>
        <v>#DIV/0!</v>
      </c>
      <c r="J200" t="e">
        <f t="shared" si="55"/>
        <v>#DIV/0!</v>
      </c>
      <c r="K200" s="9" t="e">
        <f t="shared" si="56"/>
        <v>#DIV/0!</v>
      </c>
      <c r="L200" s="7" t="e">
        <f t="shared" si="57"/>
        <v>#DIV/0!</v>
      </c>
      <c r="M200" s="7" t="e">
        <f t="shared" si="64"/>
        <v>#DIV/0!</v>
      </c>
      <c r="N200" s="12" t="e">
        <f t="shared" si="65"/>
        <v>#DIV/0!</v>
      </c>
      <c r="O200" t="e">
        <f t="shared" si="52"/>
        <v>#DIV/0!</v>
      </c>
      <c r="P200" s="7" t="e">
        <f t="shared" si="66"/>
        <v>#DIV/0!</v>
      </c>
      <c r="Q200" s="7" t="e">
        <f t="shared" si="67"/>
        <v>#DIV/0!</v>
      </c>
      <c r="R200" s="7" t="e">
        <f t="shared" si="58"/>
        <v>#DIV/0!</v>
      </c>
      <c r="S200" s="7" t="e">
        <f t="shared" si="68"/>
        <v>#DIV/0!</v>
      </c>
      <c r="T200" s="7" t="e">
        <f t="shared" si="69"/>
        <v>#DIV/0!</v>
      </c>
      <c r="U200" s="44">
        <f t="shared" si="70"/>
        <v>0</v>
      </c>
      <c r="V200" s="7" t="e">
        <f t="shared" si="71"/>
        <v>#DIV/0!</v>
      </c>
      <c r="W200" t="e">
        <f t="shared" si="59"/>
        <v>#DIV/0!</v>
      </c>
      <c r="X200" s="8" t="e">
        <f t="shared" si="53"/>
        <v>#DIV/0!</v>
      </c>
    </row>
    <row r="201" spans="1:24" x14ac:dyDescent="0.25">
      <c r="A201" s="1">
        <v>192</v>
      </c>
      <c r="B201" s="12" t="e">
        <f t="shared" si="60"/>
        <v>#DIV/0!</v>
      </c>
      <c r="C201" s="7" t="e">
        <f t="shared" si="61"/>
        <v>#DIV/0!</v>
      </c>
      <c r="D201" s="9" t="e">
        <f t="shared" si="62"/>
        <v>#DIV/0!</v>
      </c>
      <c r="E201" s="7" t="e">
        <f t="shared" si="63"/>
        <v>#DIV/0!</v>
      </c>
      <c r="F201" t="e">
        <f t="shared" si="72"/>
        <v>#DIV/0!</v>
      </c>
      <c r="G201" t="e">
        <f t="shared" si="50"/>
        <v>#DIV/0!</v>
      </c>
      <c r="H201" t="e">
        <f t="shared" si="54"/>
        <v>#DIV/0!</v>
      </c>
      <c r="I201" t="e">
        <f t="shared" si="51"/>
        <v>#DIV/0!</v>
      </c>
      <c r="J201" t="e">
        <f t="shared" si="55"/>
        <v>#DIV/0!</v>
      </c>
      <c r="K201" s="9" t="e">
        <f t="shared" si="56"/>
        <v>#DIV/0!</v>
      </c>
      <c r="L201" s="7" t="e">
        <f t="shared" si="57"/>
        <v>#DIV/0!</v>
      </c>
      <c r="M201" s="7" t="e">
        <f t="shared" si="64"/>
        <v>#DIV/0!</v>
      </c>
      <c r="N201" s="12" t="e">
        <f t="shared" si="65"/>
        <v>#DIV/0!</v>
      </c>
      <c r="O201" t="e">
        <f t="shared" si="52"/>
        <v>#DIV/0!</v>
      </c>
      <c r="P201" s="7" t="e">
        <f t="shared" si="66"/>
        <v>#DIV/0!</v>
      </c>
      <c r="Q201" s="7" t="e">
        <f t="shared" si="67"/>
        <v>#DIV/0!</v>
      </c>
      <c r="R201" s="7" t="e">
        <f t="shared" si="58"/>
        <v>#DIV/0!</v>
      </c>
      <c r="S201" s="7" t="e">
        <f t="shared" si="68"/>
        <v>#DIV/0!</v>
      </c>
      <c r="T201" s="7" t="e">
        <f t="shared" si="69"/>
        <v>#DIV/0!</v>
      </c>
      <c r="U201" s="44">
        <f t="shared" si="70"/>
        <v>0</v>
      </c>
      <c r="V201" s="7" t="e">
        <f t="shared" si="71"/>
        <v>#DIV/0!</v>
      </c>
      <c r="W201" t="e">
        <f t="shared" si="59"/>
        <v>#DIV/0!</v>
      </c>
      <c r="X201" s="8" t="e">
        <f t="shared" si="53"/>
        <v>#DIV/0!</v>
      </c>
    </row>
    <row r="202" spans="1:24" x14ac:dyDescent="0.25">
      <c r="A202" s="1">
        <v>193</v>
      </c>
      <c r="B202" s="12" t="e">
        <f t="shared" si="60"/>
        <v>#DIV/0!</v>
      </c>
      <c r="C202" s="7" t="e">
        <f t="shared" si="61"/>
        <v>#DIV/0!</v>
      </c>
      <c r="D202" s="9" t="e">
        <f t="shared" si="62"/>
        <v>#DIV/0!</v>
      </c>
      <c r="E202" s="7" t="e">
        <f t="shared" si="63"/>
        <v>#DIV/0!</v>
      </c>
      <c r="F202" t="e">
        <f t="shared" si="72"/>
        <v>#DIV/0!</v>
      </c>
      <c r="G202" t="e">
        <f t="shared" ref="G202:G265" si="73">F202+C202</f>
        <v>#DIV/0!</v>
      </c>
      <c r="H202" t="e">
        <f t="shared" si="54"/>
        <v>#DIV/0!</v>
      </c>
      <c r="I202" t="e">
        <f t="shared" ref="I202:I265" si="74">B202/$C$3</f>
        <v>#DIV/0!</v>
      </c>
      <c r="J202" t="e">
        <f t="shared" si="55"/>
        <v>#DIV/0!</v>
      </c>
      <c r="K202" s="9" t="e">
        <f t="shared" si="56"/>
        <v>#DIV/0!</v>
      </c>
      <c r="L202" s="7" t="e">
        <f t="shared" si="57"/>
        <v>#DIV/0!</v>
      </c>
      <c r="M202" s="7" t="e">
        <f t="shared" si="64"/>
        <v>#DIV/0!</v>
      </c>
      <c r="N202" s="12" t="e">
        <f t="shared" si="65"/>
        <v>#DIV/0!</v>
      </c>
      <c r="O202" t="e">
        <f t="shared" ref="O202:O265" si="75">M202+N202</f>
        <v>#DIV/0!</v>
      </c>
      <c r="P202" s="7" t="e">
        <f t="shared" si="66"/>
        <v>#DIV/0!</v>
      </c>
      <c r="Q202" s="7" t="e">
        <f t="shared" si="67"/>
        <v>#DIV/0!</v>
      </c>
      <c r="R202" s="7" t="e">
        <f t="shared" si="58"/>
        <v>#DIV/0!</v>
      </c>
      <c r="S202" s="7" t="e">
        <f t="shared" si="68"/>
        <v>#DIV/0!</v>
      </c>
      <c r="T202" s="7" t="e">
        <f t="shared" si="69"/>
        <v>#DIV/0!</v>
      </c>
      <c r="U202" s="44">
        <f t="shared" si="70"/>
        <v>0</v>
      </c>
      <c r="V202" s="7" t="e">
        <f t="shared" si="71"/>
        <v>#DIV/0!</v>
      </c>
      <c r="W202" t="e">
        <f t="shared" si="59"/>
        <v>#DIV/0!</v>
      </c>
      <c r="X202" s="8" t="e">
        <f t="shared" ref="X202:X265" si="76">N202*A202</f>
        <v>#DIV/0!</v>
      </c>
    </row>
    <row r="203" spans="1:24" x14ac:dyDescent="0.25">
      <c r="A203" s="1">
        <v>194</v>
      </c>
      <c r="B203" s="12" t="e">
        <f t="shared" si="60"/>
        <v>#DIV/0!</v>
      </c>
      <c r="C203" s="7" t="e">
        <f t="shared" si="61"/>
        <v>#DIV/0!</v>
      </c>
      <c r="D203" s="9" t="e">
        <f t="shared" si="62"/>
        <v>#DIV/0!</v>
      </c>
      <c r="E203" s="7" t="e">
        <f t="shared" si="63"/>
        <v>#DIV/0!</v>
      </c>
      <c r="F203" t="e">
        <f t="shared" si="72"/>
        <v>#DIV/0!</v>
      </c>
      <c r="G203" t="e">
        <f t="shared" si="73"/>
        <v>#DIV/0!</v>
      </c>
      <c r="H203" t="e">
        <f t="shared" ref="H203:H266" si="77">B203/B202</f>
        <v>#DIV/0!</v>
      </c>
      <c r="I203" t="e">
        <f t="shared" si="74"/>
        <v>#DIV/0!</v>
      </c>
      <c r="J203" t="e">
        <f t="shared" ref="J203:J266" si="78">C203 + ($C$1-$F$1) *B202</f>
        <v>#DIV/0!</v>
      </c>
      <c r="K203" s="9" t="e">
        <f t="shared" ref="K203:K266" si="79">D203-T203</f>
        <v>#DIV/0!</v>
      </c>
      <c r="L203" s="7" t="e">
        <f t="shared" ref="L203:L266" si="80">(1-$F$3)*B203</f>
        <v>#DIV/0!</v>
      </c>
      <c r="M203" s="7" t="e">
        <f t="shared" si="64"/>
        <v>#DIV/0!</v>
      </c>
      <c r="N203" s="12" t="e">
        <f t="shared" si="65"/>
        <v>#DIV/0!</v>
      </c>
      <c r="O203" t="e">
        <f t="shared" si="75"/>
        <v>#DIV/0!</v>
      </c>
      <c r="P203" s="7" t="e">
        <f t="shared" si="66"/>
        <v>#DIV/0!</v>
      </c>
      <c r="Q203" s="7" t="e">
        <f t="shared" si="67"/>
        <v>#DIV/0!</v>
      </c>
      <c r="R203" s="7" t="e">
        <f t="shared" ref="R203:R266" si="81">Q203*$C$5/12</f>
        <v>#DIV/0!</v>
      </c>
      <c r="S203" s="7" t="e">
        <f t="shared" si="68"/>
        <v>#DIV/0!</v>
      </c>
      <c r="T203" s="7" t="e">
        <f t="shared" si="69"/>
        <v>#DIV/0!</v>
      </c>
      <c r="U203" s="44">
        <f t="shared" si="70"/>
        <v>0</v>
      </c>
      <c r="V203" s="7" t="e">
        <f t="shared" si="71"/>
        <v>#DIV/0!</v>
      </c>
      <c r="W203" t="e">
        <f t="shared" ref="W203:W266" si="82">O203/((1+$F$6/12)^(A203-1+$I$3))</f>
        <v>#DIV/0!</v>
      </c>
      <c r="X203" s="8" t="e">
        <f t="shared" si="76"/>
        <v>#DIV/0!</v>
      </c>
    </row>
    <row r="204" spans="1:24" x14ac:dyDescent="0.25">
      <c r="A204" s="1">
        <v>195</v>
      </c>
      <c r="B204" s="12" t="e">
        <f t="shared" ref="B204:B267" si="83">P203-C204</f>
        <v>#DIV/0!</v>
      </c>
      <c r="C204" s="7" t="e">
        <f t="shared" ref="C204:C267" si="84">E204-D204</f>
        <v>#DIV/0!</v>
      </c>
      <c r="D204" s="9" t="e">
        <f t="shared" ref="D204:D267" si="85">P203*$C$5/12</f>
        <v>#DIV/0!</v>
      </c>
      <c r="E204" s="7" t="e">
        <f t="shared" ref="E204:E267" si="86">$C$8*P203/(1-(1/(1+$C$8))^($C$7-A203))</f>
        <v>#DIV/0!</v>
      </c>
      <c r="F204" t="e">
        <f t="shared" si="72"/>
        <v>#DIV/0!</v>
      </c>
      <c r="G204" t="e">
        <f t="shared" si="73"/>
        <v>#DIV/0!</v>
      </c>
      <c r="H204" t="e">
        <f t="shared" si="77"/>
        <v>#DIV/0!</v>
      </c>
      <c r="I204" t="e">
        <f t="shared" si="74"/>
        <v>#DIV/0!</v>
      </c>
      <c r="J204" t="e">
        <f t="shared" si="78"/>
        <v>#DIV/0!</v>
      </c>
      <c r="K204" s="9" t="e">
        <f t="shared" si="79"/>
        <v>#DIV/0!</v>
      </c>
      <c r="L204" s="7" t="e">
        <f t="shared" si="80"/>
        <v>#DIV/0!</v>
      </c>
      <c r="M204" s="7" t="e">
        <f t="shared" ref="M204:M267" si="87">($C$5/12)*P203</f>
        <v>#DIV/0!</v>
      </c>
      <c r="N204" s="12" t="e">
        <f t="shared" ref="N204:N267" si="88">C204+(P203-C204)*$F$3</f>
        <v>#DIV/0!</v>
      </c>
      <c r="O204" t="e">
        <f t="shared" si="75"/>
        <v>#DIV/0!</v>
      </c>
      <c r="P204" s="7" t="e">
        <f t="shared" ref="P204:P267" si="89">P203-(N204+Q204)</f>
        <v>#DIV/0!</v>
      </c>
      <c r="Q204" s="7" t="e">
        <f t="shared" ref="Q204:Q267" si="90">P203*$P$2</f>
        <v>#DIV/0!</v>
      </c>
      <c r="R204" s="7" t="e">
        <f t="shared" si="81"/>
        <v>#DIV/0!</v>
      </c>
      <c r="S204" s="7" t="e">
        <f t="shared" ref="S204:S267" si="91">$S$8*L203/12</f>
        <v>#DIV/0!</v>
      </c>
      <c r="T204" s="7" t="e">
        <f t="shared" ref="T204:T267" si="92">S204+T$8*P203/12</f>
        <v>#DIV/0!</v>
      </c>
      <c r="U204" s="44">
        <f t="shared" ref="U204:U267" si="93">IF(AND(U$8="F",A204&lt;25),V203*R$2,IF(AND(U$8="F",A204&gt;=25),0,IF(AND(U$8="B",A204&lt;25),0,IF(AND(U$8="B",A204&gt;=25),V203*R$2))))</f>
        <v>0</v>
      </c>
      <c r="V204" s="7" t="e">
        <f t="shared" ref="V204:V267" si="94">V203-(U204+N204)</f>
        <v>#DIV/0!</v>
      </c>
      <c r="W204" t="e">
        <f t="shared" si="82"/>
        <v>#DIV/0!</v>
      </c>
      <c r="X204" s="8" t="e">
        <f t="shared" si="76"/>
        <v>#DIV/0!</v>
      </c>
    </row>
    <row r="205" spans="1:24" x14ac:dyDescent="0.25">
      <c r="A205" s="1">
        <v>196</v>
      </c>
      <c r="B205" s="12" t="e">
        <f t="shared" si="83"/>
        <v>#DIV/0!</v>
      </c>
      <c r="C205" s="7" t="e">
        <f t="shared" si="84"/>
        <v>#DIV/0!</v>
      </c>
      <c r="D205" s="9" t="e">
        <f t="shared" si="85"/>
        <v>#DIV/0!</v>
      </c>
      <c r="E205" s="7" t="e">
        <f t="shared" si="86"/>
        <v>#DIV/0!</v>
      </c>
      <c r="F205" t="e">
        <f t="shared" ref="F205:F268" si="95">B204*$C$1</f>
        <v>#DIV/0!</v>
      </c>
      <c r="G205" t="e">
        <f t="shared" si="73"/>
        <v>#DIV/0!</v>
      </c>
      <c r="H205" t="e">
        <f t="shared" si="77"/>
        <v>#DIV/0!</v>
      </c>
      <c r="I205" t="e">
        <f t="shared" si="74"/>
        <v>#DIV/0!</v>
      </c>
      <c r="J205" t="e">
        <f t="shared" si="78"/>
        <v>#DIV/0!</v>
      </c>
      <c r="K205" s="9" t="e">
        <f t="shared" si="79"/>
        <v>#DIV/0!</v>
      </c>
      <c r="L205" s="7" t="e">
        <f t="shared" si="80"/>
        <v>#DIV/0!</v>
      </c>
      <c r="M205" s="7" t="e">
        <f t="shared" si="87"/>
        <v>#DIV/0!</v>
      </c>
      <c r="N205" s="12" t="e">
        <f t="shared" si="88"/>
        <v>#DIV/0!</v>
      </c>
      <c r="O205" t="e">
        <f t="shared" si="75"/>
        <v>#DIV/0!</v>
      </c>
      <c r="P205" s="7" t="e">
        <f t="shared" si="89"/>
        <v>#DIV/0!</v>
      </c>
      <c r="Q205" s="7" t="e">
        <f t="shared" si="90"/>
        <v>#DIV/0!</v>
      </c>
      <c r="R205" s="7" t="e">
        <f t="shared" si="81"/>
        <v>#DIV/0!</v>
      </c>
      <c r="S205" s="7" t="e">
        <f t="shared" si="91"/>
        <v>#DIV/0!</v>
      </c>
      <c r="T205" s="7" t="e">
        <f t="shared" si="92"/>
        <v>#DIV/0!</v>
      </c>
      <c r="U205" s="44">
        <f t="shared" si="93"/>
        <v>0</v>
      </c>
      <c r="V205" s="7" t="e">
        <f t="shared" si="94"/>
        <v>#DIV/0!</v>
      </c>
      <c r="W205" t="e">
        <f t="shared" si="82"/>
        <v>#DIV/0!</v>
      </c>
      <c r="X205" s="8" t="e">
        <f t="shared" si="76"/>
        <v>#DIV/0!</v>
      </c>
    </row>
    <row r="206" spans="1:24" x14ac:dyDescent="0.25">
      <c r="A206" s="1">
        <v>197</v>
      </c>
      <c r="B206" s="12" t="e">
        <f t="shared" si="83"/>
        <v>#DIV/0!</v>
      </c>
      <c r="C206" s="7" t="e">
        <f t="shared" si="84"/>
        <v>#DIV/0!</v>
      </c>
      <c r="D206" s="9" t="e">
        <f t="shared" si="85"/>
        <v>#DIV/0!</v>
      </c>
      <c r="E206" s="7" t="e">
        <f t="shared" si="86"/>
        <v>#DIV/0!</v>
      </c>
      <c r="F206" t="e">
        <f t="shared" si="95"/>
        <v>#DIV/0!</v>
      </c>
      <c r="G206" t="e">
        <f t="shared" si="73"/>
        <v>#DIV/0!</v>
      </c>
      <c r="H206" t="e">
        <f t="shared" si="77"/>
        <v>#DIV/0!</v>
      </c>
      <c r="I206" t="e">
        <f t="shared" si="74"/>
        <v>#DIV/0!</v>
      </c>
      <c r="J206" t="e">
        <f t="shared" si="78"/>
        <v>#DIV/0!</v>
      </c>
      <c r="K206" s="9" t="e">
        <f t="shared" si="79"/>
        <v>#DIV/0!</v>
      </c>
      <c r="L206" s="7" t="e">
        <f t="shared" si="80"/>
        <v>#DIV/0!</v>
      </c>
      <c r="M206" s="7" t="e">
        <f t="shared" si="87"/>
        <v>#DIV/0!</v>
      </c>
      <c r="N206" s="12" t="e">
        <f t="shared" si="88"/>
        <v>#DIV/0!</v>
      </c>
      <c r="O206" t="e">
        <f t="shared" si="75"/>
        <v>#DIV/0!</v>
      </c>
      <c r="P206" s="7" t="e">
        <f t="shared" si="89"/>
        <v>#DIV/0!</v>
      </c>
      <c r="Q206" s="7" t="e">
        <f t="shared" si="90"/>
        <v>#DIV/0!</v>
      </c>
      <c r="R206" s="7" t="e">
        <f t="shared" si="81"/>
        <v>#DIV/0!</v>
      </c>
      <c r="S206" s="7" t="e">
        <f t="shared" si="91"/>
        <v>#DIV/0!</v>
      </c>
      <c r="T206" s="7" t="e">
        <f t="shared" si="92"/>
        <v>#DIV/0!</v>
      </c>
      <c r="U206" s="44">
        <f t="shared" si="93"/>
        <v>0</v>
      </c>
      <c r="V206" s="7" t="e">
        <f t="shared" si="94"/>
        <v>#DIV/0!</v>
      </c>
      <c r="W206" t="e">
        <f t="shared" si="82"/>
        <v>#DIV/0!</v>
      </c>
      <c r="X206" s="8" t="e">
        <f t="shared" si="76"/>
        <v>#DIV/0!</v>
      </c>
    </row>
    <row r="207" spans="1:24" x14ac:dyDescent="0.25">
      <c r="A207" s="1">
        <v>198</v>
      </c>
      <c r="B207" s="12" t="e">
        <f t="shared" si="83"/>
        <v>#DIV/0!</v>
      </c>
      <c r="C207" s="7" t="e">
        <f t="shared" si="84"/>
        <v>#DIV/0!</v>
      </c>
      <c r="D207" s="9" t="e">
        <f t="shared" si="85"/>
        <v>#DIV/0!</v>
      </c>
      <c r="E207" s="7" t="e">
        <f t="shared" si="86"/>
        <v>#DIV/0!</v>
      </c>
      <c r="F207" t="e">
        <f t="shared" si="95"/>
        <v>#DIV/0!</v>
      </c>
      <c r="G207" t="e">
        <f t="shared" si="73"/>
        <v>#DIV/0!</v>
      </c>
      <c r="H207" t="e">
        <f t="shared" si="77"/>
        <v>#DIV/0!</v>
      </c>
      <c r="I207" t="e">
        <f t="shared" si="74"/>
        <v>#DIV/0!</v>
      </c>
      <c r="J207" t="e">
        <f t="shared" si="78"/>
        <v>#DIV/0!</v>
      </c>
      <c r="K207" s="9" t="e">
        <f t="shared" si="79"/>
        <v>#DIV/0!</v>
      </c>
      <c r="L207" s="7" t="e">
        <f t="shared" si="80"/>
        <v>#DIV/0!</v>
      </c>
      <c r="M207" s="7" t="e">
        <f t="shared" si="87"/>
        <v>#DIV/0!</v>
      </c>
      <c r="N207" s="12" t="e">
        <f t="shared" si="88"/>
        <v>#DIV/0!</v>
      </c>
      <c r="O207" t="e">
        <f t="shared" si="75"/>
        <v>#DIV/0!</v>
      </c>
      <c r="P207" s="7" t="e">
        <f t="shared" si="89"/>
        <v>#DIV/0!</v>
      </c>
      <c r="Q207" s="7" t="e">
        <f t="shared" si="90"/>
        <v>#DIV/0!</v>
      </c>
      <c r="R207" s="7" t="e">
        <f t="shared" si="81"/>
        <v>#DIV/0!</v>
      </c>
      <c r="S207" s="7" t="e">
        <f t="shared" si="91"/>
        <v>#DIV/0!</v>
      </c>
      <c r="T207" s="7" t="e">
        <f t="shared" si="92"/>
        <v>#DIV/0!</v>
      </c>
      <c r="U207" s="44">
        <f t="shared" si="93"/>
        <v>0</v>
      </c>
      <c r="V207" s="7" t="e">
        <f t="shared" si="94"/>
        <v>#DIV/0!</v>
      </c>
      <c r="W207" t="e">
        <f t="shared" si="82"/>
        <v>#DIV/0!</v>
      </c>
      <c r="X207" s="8" t="e">
        <f t="shared" si="76"/>
        <v>#DIV/0!</v>
      </c>
    </row>
    <row r="208" spans="1:24" x14ac:dyDescent="0.25">
      <c r="A208" s="1">
        <v>199</v>
      </c>
      <c r="B208" s="12" t="e">
        <f t="shared" si="83"/>
        <v>#DIV/0!</v>
      </c>
      <c r="C208" s="7" t="e">
        <f t="shared" si="84"/>
        <v>#DIV/0!</v>
      </c>
      <c r="D208" s="9" t="e">
        <f t="shared" si="85"/>
        <v>#DIV/0!</v>
      </c>
      <c r="E208" s="7" t="e">
        <f t="shared" si="86"/>
        <v>#DIV/0!</v>
      </c>
      <c r="F208" t="e">
        <f t="shared" si="95"/>
        <v>#DIV/0!</v>
      </c>
      <c r="G208" t="e">
        <f t="shared" si="73"/>
        <v>#DIV/0!</v>
      </c>
      <c r="H208" t="e">
        <f t="shared" si="77"/>
        <v>#DIV/0!</v>
      </c>
      <c r="I208" t="e">
        <f t="shared" si="74"/>
        <v>#DIV/0!</v>
      </c>
      <c r="J208" t="e">
        <f t="shared" si="78"/>
        <v>#DIV/0!</v>
      </c>
      <c r="K208" s="9" t="e">
        <f t="shared" si="79"/>
        <v>#DIV/0!</v>
      </c>
      <c r="L208" s="7" t="e">
        <f t="shared" si="80"/>
        <v>#DIV/0!</v>
      </c>
      <c r="M208" s="7" t="e">
        <f t="shared" si="87"/>
        <v>#DIV/0!</v>
      </c>
      <c r="N208" s="12" t="e">
        <f t="shared" si="88"/>
        <v>#DIV/0!</v>
      </c>
      <c r="O208" t="e">
        <f t="shared" si="75"/>
        <v>#DIV/0!</v>
      </c>
      <c r="P208" s="7" t="e">
        <f t="shared" si="89"/>
        <v>#DIV/0!</v>
      </c>
      <c r="Q208" s="7" t="e">
        <f t="shared" si="90"/>
        <v>#DIV/0!</v>
      </c>
      <c r="R208" s="7" t="e">
        <f t="shared" si="81"/>
        <v>#DIV/0!</v>
      </c>
      <c r="S208" s="7" t="e">
        <f t="shared" si="91"/>
        <v>#DIV/0!</v>
      </c>
      <c r="T208" s="7" t="e">
        <f t="shared" si="92"/>
        <v>#DIV/0!</v>
      </c>
      <c r="U208" s="44">
        <f t="shared" si="93"/>
        <v>0</v>
      </c>
      <c r="V208" s="7" t="e">
        <f t="shared" si="94"/>
        <v>#DIV/0!</v>
      </c>
      <c r="W208" t="e">
        <f t="shared" si="82"/>
        <v>#DIV/0!</v>
      </c>
      <c r="X208" s="8" t="e">
        <f t="shared" si="76"/>
        <v>#DIV/0!</v>
      </c>
    </row>
    <row r="209" spans="1:24" x14ac:dyDescent="0.25">
      <c r="A209" s="1">
        <v>200</v>
      </c>
      <c r="B209" s="12" t="e">
        <f t="shared" si="83"/>
        <v>#DIV/0!</v>
      </c>
      <c r="C209" s="7" t="e">
        <f t="shared" si="84"/>
        <v>#DIV/0!</v>
      </c>
      <c r="D209" s="9" t="e">
        <f t="shared" si="85"/>
        <v>#DIV/0!</v>
      </c>
      <c r="E209" s="7" t="e">
        <f t="shared" si="86"/>
        <v>#DIV/0!</v>
      </c>
      <c r="F209" t="e">
        <f t="shared" si="95"/>
        <v>#DIV/0!</v>
      </c>
      <c r="G209" t="e">
        <f t="shared" si="73"/>
        <v>#DIV/0!</v>
      </c>
      <c r="H209" t="e">
        <f t="shared" si="77"/>
        <v>#DIV/0!</v>
      </c>
      <c r="I209" t="e">
        <f t="shared" si="74"/>
        <v>#DIV/0!</v>
      </c>
      <c r="J209" t="e">
        <f t="shared" si="78"/>
        <v>#DIV/0!</v>
      </c>
      <c r="K209" s="9" t="e">
        <f t="shared" si="79"/>
        <v>#DIV/0!</v>
      </c>
      <c r="L209" s="7" t="e">
        <f t="shared" si="80"/>
        <v>#DIV/0!</v>
      </c>
      <c r="M209" s="7" t="e">
        <f t="shared" si="87"/>
        <v>#DIV/0!</v>
      </c>
      <c r="N209" s="12" t="e">
        <f t="shared" si="88"/>
        <v>#DIV/0!</v>
      </c>
      <c r="O209" t="e">
        <f t="shared" si="75"/>
        <v>#DIV/0!</v>
      </c>
      <c r="P209" s="7" t="e">
        <f t="shared" si="89"/>
        <v>#DIV/0!</v>
      </c>
      <c r="Q209" s="7" t="e">
        <f t="shared" si="90"/>
        <v>#DIV/0!</v>
      </c>
      <c r="R209" s="7" t="e">
        <f t="shared" si="81"/>
        <v>#DIV/0!</v>
      </c>
      <c r="S209" s="7" t="e">
        <f t="shared" si="91"/>
        <v>#DIV/0!</v>
      </c>
      <c r="T209" s="7" t="e">
        <f t="shared" si="92"/>
        <v>#DIV/0!</v>
      </c>
      <c r="U209" s="44">
        <f t="shared" si="93"/>
        <v>0</v>
      </c>
      <c r="V209" s="7" t="e">
        <f t="shared" si="94"/>
        <v>#DIV/0!</v>
      </c>
      <c r="W209" t="e">
        <f t="shared" si="82"/>
        <v>#DIV/0!</v>
      </c>
      <c r="X209" s="8" t="e">
        <f t="shared" si="76"/>
        <v>#DIV/0!</v>
      </c>
    </row>
    <row r="210" spans="1:24" x14ac:dyDescent="0.25">
      <c r="A210" s="1">
        <v>201</v>
      </c>
      <c r="B210" s="12" t="e">
        <f t="shared" si="83"/>
        <v>#DIV/0!</v>
      </c>
      <c r="C210" s="7" t="e">
        <f t="shared" si="84"/>
        <v>#DIV/0!</v>
      </c>
      <c r="D210" s="9" t="e">
        <f t="shared" si="85"/>
        <v>#DIV/0!</v>
      </c>
      <c r="E210" s="7" t="e">
        <f t="shared" si="86"/>
        <v>#DIV/0!</v>
      </c>
      <c r="F210" t="e">
        <f t="shared" si="95"/>
        <v>#DIV/0!</v>
      </c>
      <c r="G210" t="e">
        <f t="shared" si="73"/>
        <v>#DIV/0!</v>
      </c>
      <c r="H210" t="e">
        <f t="shared" si="77"/>
        <v>#DIV/0!</v>
      </c>
      <c r="I210" t="e">
        <f t="shared" si="74"/>
        <v>#DIV/0!</v>
      </c>
      <c r="J210" t="e">
        <f t="shared" si="78"/>
        <v>#DIV/0!</v>
      </c>
      <c r="K210" s="9" t="e">
        <f t="shared" si="79"/>
        <v>#DIV/0!</v>
      </c>
      <c r="L210" s="7" t="e">
        <f t="shared" si="80"/>
        <v>#DIV/0!</v>
      </c>
      <c r="M210" s="7" t="e">
        <f t="shared" si="87"/>
        <v>#DIV/0!</v>
      </c>
      <c r="N210" s="12" t="e">
        <f t="shared" si="88"/>
        <v>#DIV/0!</v>
      </c>
      <c r="O210" t="e">
        <f t="shared" si="75"/>
        <v>#DIV/0!</v>
      </c>
      <c r="P210" s="7" t="e">
        <f t="shared" si="89"/>
        <v>#DIV/0!</v>
      </c>
      <c r="Q210" s="7" t="e">
        <f t="shared" si="90"/>
        <v>#DIV/0!</v>
      </c>
      <c r="R210" s="7" t="e">
        <f t="shared" si="81"/>
        <v>#DIV/0!</v>
      </c>
      <c r="S210" s="7" t="e">
        <f t="shared" si="91"/>
        <v>#DIV/0!</v>
      </c>
      <c r="T210" s="7" t="e">
        <f t="shared" si="92"/>
        <v>#DIV/0!</v>
      </c>
      <c r="U210" s="44">
        <f t="shared" si="93"/>
        <v>0</v>
      </c>
      <c r="V210" s="7" t="e">
        <f t="shared" si="94"/>
        <v>#DIV/0!</v>
      </c>
      <c r="W210" t="e">
        <f t="shared" si="82"/>
        <v>#DIV/0!</v>
      </c>
      <c r="X210" s="8" t="e">
        <f t="shared" si="76"/>
        <v>#DIV/0!</v>
      </c>
    </row>
    <row r="211" spans="1:24" x14ac:dyDescent="0.25">
      <c r="A211" s="1">
        <v>202</v>
      </c>
      <c r="B211" s="12" t="e">
        <f t="shared" si="83"/>
        <v>#DIV/0!</v>
      </c>
      <c r="C211" s="7" t="e">
        <f t="shared" si="84"/>
        <v>#DIV/0!</v>
      </c>
      <c r="D211" s="9" t="e">
        <f t="shared" si="85"/>
        <v>#DIV/0!</v>
      </c>
      <c r="E211" s="7" t="e">
        <f t="shared" si="86"/>
        <v>#DIV/0!</v>
      </c>
      <c r="F211" t="e">
        <f t="shared" si="95"/>
        <v>#DIV/0!</v>
      </c>
      <c r="G211" t="e">
        <f t="shared" si="73"/>
        <v>#DIV/0!</v>
      </c>
      <c r="H211" t="e">
        <f t="shared" si="77"/>
        <v>#DIV/0!</v>
      </c>
      <c r="I211" t="e">
        <f t="shared" si="74"/>
        <v>#DIV/0!</v>
      </c>
      <c r="J211" t="e">
        <f t="shared" si="78"/>
        <v>#DIV/0!</v>
      </c>
      <c r="K211" s="9" t="e">
        <f t="shared" si="79"/>
        <v>#DIV/0!</v>
      </c>
      <c r="L211" s="7" t="e">
        <f t="shared" si="80"/>
        <v>#DIV/0!</v>
      </c>
      <c r="M211" s="7" t="e">
        <f t="shared" si="87"/>
        <v>#DIV/0!</v>
      </c>
      <c r="N211" s="12" t="e">
        <f t="shared" si="88"/>
        <v>#DIV/0!</v>
      </c>
      <c r="O211" t="e">
        <f t="shared" si="75"/>
        <v>#DIV/0!</v>
      </c>
      <c r="P211" s="7" t="e">
        <f t="shared" si="89"/>
        <v>#DIV/0!</v>
      </c>
      <c r="Q211" s="7" t="e">
        <f t="shared" si="90"/>
        <v>#DIV/0!</v>
      </c>
      <c r="R211" s="7" t="e">
        <f t="shared" si="81"/>
        <v>#DIV/0!</v>
      </c>
      <c r="S211" s="7" t="e">
        <f t="shared" si="91"/>
        <v>#DIV/0!</v>
      </c>
      <c r="T211" s="7" t="e">
        <f t="shared" si="92"/>
        <v>#DIV/0!</v>
      </c>
      <c r="U211" s="44">
        <f t="shared" si="93"/>
        <v>0</v>
      </c>
      <c r="V211" s="7" t="e">
        <f t="shared" si="94"/>
        <v>#DIV/0!</v>
      </c>
      <c r="W211" t="e">
        <f t="shared" si="82"/>
        <v>#DIV/0!</v>
      </c>
      <c r="X211" s="8" t="e">
        <f t="shared" si="76"/>
        <v>#DIV/0!</v>
      </c>
    </row>
    <row r="212" spans="1:24" x14ac:dyDescent="0.25">
      <c r="A212" s="1">
        <v>203</v>
      </c>
      <c r="B212" s="12" t="e">
        <f t="shared" si="83"/>
        <v>#DIV/0!</v>
      </c>
      <c r="C212" s="7" t="e">
        <f t="shared" si="84"/>
        <v>#DIV/0!</v>
      </c>
      <c r="D212" s="9" t="e">
        <f t="shared" si="85"/>
        <v>#DIV/0!</v>
      </c>
      <c r="E212" s="7" t="e">
        <f t="shared" si="86"/>
        <v>#DIV/0!</v>
      </c>
      <c r="F212" t="e">
        <f t="shared" si="95"/>
        <v>#DIV/0!</v>
      </c>
      <c r="G212" t="e">
        <f t="shared" si="73"/>
        <v>#DIV/0!</v>
      </c>
      <c r="H212" t="e">
        <f t="shared" si="77"/>
        <v>#DIV/0!</v>
      </c>
      <c r="I212" t="e">
        <f t="shared" si="74"/>
        <v>#DIV/0!</v>
      </c>
      <c r="J212" t="e">
        <f t="shared" si="78"/>
        <v>#DIV/0!</v>
      </c>
      <c r="K212" s="9" t="e">
        <f t="shared" si="79"/>
        <v>#DIV/0!</v>
      </c>
      <c r="L212" s="7" t="e">
        <f t="shared" si="80"/>
        <v>#DIV/0!</v>
      </c>
      <c r="M212" s="7" t="e">
        <f t="shared" si="87"/>
        <v>#DIV/0!</v>
      </c>
      <c r="N212" s="12" t="e">
        <f t="shared" si="88"/>
        <v>#DIV/0!</v>
      </c>
      <c r="O212" t="e">
        <f t="shared" si="75"/>
        <v>#DIV/0!</v>
      </c>
      <c r="P212" s="7" t="e">
        <f t="shared" si="89"/>
        <v>#DIV/0!</v>
      </c>
      <c r="Q212" s="7" t="e">
        <f t="shared" si="90"/>
        <v>#DIV/0!</v>
      </c>
      <c r="R212" s="7" t="e">
        <f t="shared" si="81"/>
        <v>#DIV/0!</v>
      </c>
      <c r="S212" s="7" t="e">
        <f t="shared" si="91"/>
        <v>#DIV/0!</v>
      </c>
      <c r="T212" s="7" t="e">
        <f t="shared" si="92"/>
        <v>#DIV/0!</v>
      </c>
      <c r="U212" s="44">
        <f t="shared" si="93"/>
        <v>0</v>
      </c>
      <c r="V212" s="7" t="e">
        <f t="shared" si="94"/>
        <v>#DIV/0!</v>
      </c>
      <c r="W212" t="e">
        <f t="shared" si="82"/>
        <v>#DIV/0!</v>
      </c>
      <c r="X212" s="8" t="e">
        <f t="shared" si="76"/>
        <v>#DIV/0!</v>
      </c>
    </row>
    <row r="213" spans="1:24" x14ac:dyDescent="0.25">
      <c r="A213" s="1">
        <v>204</v>
      </c>
      <c r="B213" s="12" t="e">
        <f t="shared" si="83"/>
        <v>#DIV/0!</v>
      </c>
      <c r="C213" s="7" t="e">
        <f t="shared" si="84"/>
        <v>#DIV/0!</v>
      </c>
      <c r="D213" s="9" t="e">
        <f t="shared" si="85"/>
        <v>#DIV/0!</v>
      </c>
      <c r="E213" s="7" t="e">
        <f t="shared" si="86"/>
        <v>#DIV/0!</v>
      </c>
      <c r="F213" t="e">
        <f t="shared" si="95"/>
        <v>#DIV/0!</v>
      </c>
      <c r="G213" t="e">
        <f t="shared" si="73"/>
        <v>#DIV/0!</v>
      </c>
      <c r="H213" t="e">
        <f t="shared" si="77"/>
        <v>#DIV/0!</v>
      </c>
      <c r="I213" t="e">
        <f t="shared" si="74"/>
        <v>#DIV/0!</v>
      </c>
      <c r="J213" t="e">
        <f t="shared" si="78"/>
        <v>#DIV/0!</v>
      </c>
      <c r="K213" s="9" t="e">
        <f t="shared" si="79"/>
        <v>#DIV/0!</v>
      </c>
      <c r="L213" s="7" t="e">
        <f t="shared" si="80"/>
        <v>#DIV/0!</v>
      </c>
      <c r="M213" s="7" t="e">
        <f t="shared" si="87"/>
        <v>#DIV/0!</v>
      </c>
      <c r="N213" s="12" t="e">
        <f t="shared" si="88"/>
        <v>#DIV/0!</v>
      </c>
      <c r="O213" t="e">
        <f t="shared" si="75"/>
        <v>#DIV/0!</v>
      </c>
      <c r="P213" s="7" t="e">
        <f t="shared" si="89"/>
        <v>#DIV/0!</v>
      </c>
      <c r="Q213" s="7" t="e">
        <f t="shared" si="90"/>
        <v>#DIV/0!</v>
      </c>
      <c r="R213" s="7" t="e">
        <f t="shared" si="81"/>
        <v>#DIV/0!</v>
      </c>
      <c r="S213" s="7" t="e">
        <f t="shared" si="91"/>
        <v>#DIV/0!</v>
      </c>
      <c r="T213" s="7" t="e">
        <f t="shared" si="92"/>
        <v>#DIV/0!</v>
      </c>
      <c r="U213" s="44">
        <f t="shared" si="93"/>
        <v>0</v>
      </c>
      <c r="V213" s="7" t="e">
        <f t="shared" si="94"/>
        <v>#DIV/0!</v>
      </c>
      <c r="W213" t="e">
        <f t="shared" si="82"/>
        <v>#DIV/0!</v>
      </c>
      <c r="X213" s="8" t="e">
        <f t="shared" si="76"/>
        <v>#DIV/0!</v>
      </c>
    </row>
    <row r="214" spans="1:24" x14ac:dyDescent="0.25">
      <c r="A214" s="1">
        <v>205</v>
      </c>
      <c r="B214" s="12" t="e">
        <f t="shared" si="83"/>
        <v>#DIV/0!</v>
      </c>
      <c r="C214" s="7" t="e">
        <f t="shared" si="84"/>
        <v>#DIV/0!</v>
      </c>
      <c r="D214" s="9" t="e">
        <f t="shared" si="85"/>
        <v>#DIV/0!</v>
      </c>
      <c r="E214" s="7" t="e">
        <f t="shared" si="86"/>
        <v>#DIV/0!</v>
      </c>
      <c r="F214" t="e">
        <f t="shared" si="95"/>
        <v>#DIV/0!</v>
      </c>
      <c r="G214" t="e">
        <f t="shared" si="73"/>
        <v>#DIV/0!</v>
      </c>
      <c r="H214" t="e">
        <f t="shared" si="77"/>
        <v>#DIV/0!</v>
      </c>
      <c r="I214" t="e">
        <f t="shared" si="74"/>
        <v>#DIV/0!</v>
      </c>
      <c r="J214" t="e">
        <f t="shared" si="78"/>
        <v>#DIV/0!</v>
      </c>
      <c r="K214" s="9" t="e">
        <f t="shared" si="79"/>
        <v>#DIV/0!</v>
      </c>
      <c r="L214" s="7" t="e">
        <f t="shared" si="80"/>
        <v>#DIV/0!</v>
      </c>
      <c r="M214" s="7" t="e">
        <f t="shared" si="87"/>
        <v>#DIV/0!</v>
      </c>
      <c r="N214" s="12" t="e">
        <f t="shared" si="88"/>
        <v>#DIV/0!</v>
      </c>
      <c r="O214" t="e">
        <f t="shared" si="75"/>
        <v>#DIV/0!</v>
      </c>
      <c r="P214" s="7" t="e">
        <f t="shared" si="89"/>
        <v>#DIV/0!</v>
      </c>
      <c r="Q214" s="7" t="e">
        <f t="shared" si="90"/>
        <v>#DIV/0!</v>
      </c>
      <c r="R214" s="7" t="e">
        <f t="shared" si="81"/>
        <v>#DIV/0!</v>
      </c>
      <c r="S214" s="7" t="e">
        <f t="shared" si="91"/>
        <v>#DIV/0!</v>
      </c>
      <c r="T214" s="7" t="e">
        <f t="shared" si="92"/>
        <v>#DIV/0!</v>
      </c>
      <c r="U214" s="44">
        <f t="shared" si="93"/>
        <v>0</v>
      </c>
      <c r="V214" s="7" t="e">
        <f t="shared" si="94"/>
        <v>#DIV/0!</v>
      </c>
      <c r="W214" t="e">
        <f t="shared" si="82"/>
        <v>#DIV/0!</v>
      </c>
      <c r="X214" s="8" t="e">
        <f t="shared" si="76"/>
        <v>#DIV/0!</v>
      </c>
    </row>
    <row r="215" spans="1:24" x14ac:dyDescent="0.25">
      <c r="A215" s="1">
        <v>206</v>
      </c>
      <c r="B215" s="12" t="e">
        <f t="shared" si="83"/>
        <v>#DIV/0!</v>
      </c>
      <c r="C215" s="7" t="e">
        <f t="shared" si="84"/>
        <v>#DIV/0!</v>
      </c>
      <c r="D215" s="9" t="e">
        <f t="shared" si="85"/>
        <v>#DIV/0!</v>
      </c>
      <c r="E215" s="7" t="e">
        <f t="shared" si="86"/>
        <v>#DIV/0!</v>
      </c>
      <c r="F215" t="e">
        <f t="shared" si="95"/>
        <v>#DIV/0!</v>
      </c>
      <c r="G215" t="e">
        <f t="shared" si="73"/>
        <v>#DIV/0!</v>
      </c>
      <c r="H215" t="e">
        <f t="shared" si="77"/>
        <v>#DIV/0!</v>
      </c>
      <c r="I215" t="e">
        <f t="shared" si="74"/>
        <v>#DIV/0!</v>
      </c>
      <c r="J215" t="e">
        <f t="shared" si="78"/>
        <v>#DIV/0!</v>
      </c>
      <c r="K215" s="9" t="e">
        <f t="shared" si="79"/>
        <v>#DIV/0!</v>
      </c>
      <c r="L215" s="7" t="e">
        <f t="shared" si="80"/>
        <v>#DIV/0!</v>
      </c>
      <c r="M215" s="7" t="e">
        <f t="shared" si="87"/>
        <v>#DIV/0!</v>
      </c>
      <c r="N215" s="12" t="e">
        <f t="shared" si="88"/>
        <v>#DIV/0!</v>
      </c>
      <c r="O215" t="e">
        <f t="shared" si="75"/>
        <v>#DIV/0!</v>
      </c>
      <c r="P215" s="7" t="e">
        <f t="shared" si="89"/>
        <v>#DIV/0!</v>
      </c>
      <c r="Q215" s="7" t="e">
        <f t="shared" si="90"/>
        <v>#DIV/0!</v>
      </c>
      <c r="R215" s="7" t="e">
        <f t="shared" si="81"/>
        <v>#DIV/0!</v>
      </c>
      <c r="S215" s="7" t="e">
        <f t="shared" si="91"/>
        <v>#DIV/0!</v>
      </c>
      <c r="T215" s="7" t="e">
        <f t="shared" si="92"/>
        <v>#DIV/0!</v>
      </c>
      <c r="U215" s="44">
        <f t="shared" si="93"/>
        <v>0</v>
      </c>
      <c r="V215" s="7" t="e">
        <f t="shared" si="94"/>
        <v>#DIV/0!</v>
      </c>
      <c r="W215" t="e">
        <f t="shared" si="82"/>
        <v>#DIV/0!</v>
      </c>
      <c r="X215" s="8" t="e">
        <f t="shared" si="76"/>
        <v>#DIV/0!</v>
      </c>
    </row>
    <row r="216" spans="1:24" x14ac:dyDescent="0.25">
      <c r="A216" s="1">
        <v>207</v>
      </c>
      <c r="B216" s="12" t="e">
        <f t="shared" si="83"/>
        <v>#DIV/0!</v>
      </c>
      <c r="C216" s="7" t="e">
        <f t="shared" si="84"/>
        <v>#DIV/0!</v>
      </c>
      <c r="D216" s="9" t="e">
        <f t="shared" si="85"/>
        <v>#DIV/0!</v>
      </c>
      <c r="E216" s="7" t="e">
        <f t="shared" si="86"/>
        <v>#DIV/0!</v>
      </c>
      <c r="F216" t="e">
        <f t="shared" si="95"/>
        <v>#DIV/0!</v>
      </c>
      <c r="G216" t="e">
        <f t="shared" si="73"/>
        <v>#DIV/0!</v>
      </c>
      <c r="H216" t="e">
        <f t="shared" si="77"/>
        <v>#DIV/0!</v>
      </c>
      <c r="I216" t="e">
        <f t="shared" si="74"/>
        <v>#DIV/0!</v>
      </c>
      <c r="J216" t="e">
        <f t="shared" si="78"/>
        <v>#DIV/0!</v>
      </c>
      <c r="K216" s="9" t="e">
        <f t="shared" si="79"/>
        <v>#DIV/0!</v>
      </c>
      <c r="L216" s="7" t="e">
        <f t="shared" si="80"/>
        <v>#DIV/0!</v>
      </c>
      <c r="M216" s="7" t="e">
        <f t="shared" si="87"/>
        <v>#DIV/0!</v>
      </c>
      <c r="N216" s="12" t="e">
        <f t="shared" si="88"/>
        <v>#DIV/0!</v>
      </c>
      <c r="O216" t="e">
        <f t="shared" si="75"/>
        <v>#DIV/0!</v>
      </c>
      <c r="P216" s="7" t="e">
        <f t="shared" si="89"/>
        <v>#DIV/0!</v>
      </c>
      <c r="Q216" s="7" t="e">
        <f t="shared" si="90"/>
        <v>#DIV/0!</v>
      </c>
      <c r="R216" s="7" t="e">
        <f t="shared" si="81"/>
        <v>#DIV/0!</v>
      </c>
      <c r="S216" s="7" t="e">
        <f t="shared" si="91"/>
        <v>#DIV/0!</v>
      </c>
      <c r="T216" s="7" t="e">
        <f t="shared" si="92"/>
        <v>#DIV/0!</v>
      </c>
      <c r="U216" s="44">
        <f t="shared" si="93"/>
        <v>0</v>
      </c>
      <c r="V216" s="7" t="e">
        <f t="shared" si="94"/>
        <v>#DIV/0!</v>
      </c>
      <c r="W216" t="e">
        <f t="shared" si="82"/>
        <v>#DIV/0!</v>
      </c>
      <c r="X216" s="8" t="e">
        <f t="shared" si="76"/>
        <v>#DIV/0!</v>
      </c>
    </row>
    <row r="217" spans="1:24" x14ac:dyDescent="0.25">
      <c r="A217" s="1">
        <v>208</v>
      </c>
      <c r="B217" s="12" t="e">
        <f t="shared" si="83"/>
        <v>#DIV/0!</v>
      </c>
      <c r="C217" s="7" t="e">
        <f t="shared" si="84"/>
        <v>#DIV/0!</v>
      </c>
      <c r="D217" s="9" t="e">
        <f t="shared" si="85"/>
        <v>#DIV/0!</v>
      </c>
      <c r="E217" s="7" t="e">
        <f t="shared" si="86"/>
        <v>#DIV/0!</v>
      </c>
      <c r="F217" t="e">
        <f t="shared" si="95"/>
        <v>#DIV/0!</v>
      </c>
      <c r="G217" t="e">
        <f t="shared" si="73"/>
        <v>#DIV/0!</v>
      </c>
      <c r="H217" t="e">
        <f t="shared" si="77"/>
        <v>#DIV/0!</v>
      </c>
      <c r="I217" t="e">
        <f t="shared" si="74"/>
        <v>#DIV/0!</v>
      </c>
      <c r="J217" t="e">
        <f t="shared" si="78"/>
        <v>#DIV/0!</v>
      </c>
      <c r="K217" s="9" t="e">
        <f t="shared" si="79"/>
        <v>#DIV/0!</v>
      </c>
      <c r="L217" s="7" t="e">
        <f t="shared" si="80"/>
        <v>#DIV/0!</v>
      </c>
      <c r="M217" s="7" t="e">
        <f t="shared" si="87"/>
        <v>#DIV/0!</v>
      </c>
      <c r="N217" s="12" t="e">
        <f t="shared" si="88"/>
        <v>#DIV/0!</v>
      </c>
      <c r="O217" t="e">
        <f t="shared" si="75"/>
        <v>#DIV/0!</v>
      </c>
      <c r="P217" s="7" t="e">
        <f t="shared" si="89"/>
        <v>#DIV/0!</v>
      </c>
      <c r="Q217" s="7" t="e">
        <f t="shared" si="90"/>
        <v>#DIV/0!</v>
      </c>
      <c r="R217" s="7" t="e">
        <f t="shared" si="81"/>
        <v>#DIV/0!</v>
      </c>
      <c r="S217" s="7" t="e">
        <f t="shared" si="91"/>
        <v>#DIV/0!</v>
      </c>
      <c r="T217" s="7" t="e">
        <f t="shared" si="92"/>
        <v>#DIV/0!</v>
      </c>
      <c r="U217" s="44">
        <f t="shared" si="93"/>
        <v>0</v>
      </c>
      <c r="V217" s="7" t="e">
        <f t="shared" si="94"/>
        <v>#DIV/0!</v>
      </c>
      <c r="W217" t="e">
        <f t="shared" si="82"/>
        <v>#DIV/0!</v>
      </c>
      <c r="X217" s="8" t="e">
        <f t="shared" si="76"/>
        <v>#DIV/0!</v>
      </c>
    </row>
    <row r="218" spans="1:24" x14ac:dyDescent="0.25">
      <c r="A218" s="1">
        <v>209</v>
      </c>
      <c r="B218" s="12" t="e">
        <f t="shared" si="83"/>
        <v>#DIV/0!</v>
      </c>
      <c r="C218" s="7" t="e">
        <f t="shared" si="84"/>
        <v>#DIV/0!</v>
      </c>
      <c r="D218" s="9" t="e">
        <f t="shared" si="85"/>
        <v>#DIV/0!</v>
      </c>
      <c r="E218" s="7" t="e">
        <f t="shared" si="86"/>
        <v>#DIV/0!</v>
      </c>
      <c r="F218" t="e">
        <f t="shared" si="95"/>
        <v>#DIV/0!</v>
      </c>
      <c r="G218" t="e">
        <f t="shared" si="73"/>
        <v>#DIV/0!</v>
      </c>
      <c r="H218" t="e">
        <f t="shared" si="77"/>
        <v>#DIV/0!</v>
      </c>
      <c r="I218" t="e">
        <f t="shared" si="74"/>
        <v>#DIV/0!</v>
      </c>
      <c r="J218" t="e">
        <f t="shared" si="78"/>
        <v>#DIV/0!</v>
      </c>
      <c r="K218" s="9" t="e">
        <f t="shared" si="79"/>
        <v>#DIV/0!</v>
      </c>
      <c r="L218" s="7" t="e">
        <f t="shared" si="80"/>
        <v>#DIV/0!</v>
      </c>
      <c r="M218" s="7" t="e">
        <f t="shared" si="87"/>
        <v>#DIV/0!</v>
      </c>
      <c r="N218" s="12" t="e">
        <f t="shared" si="88"/>
        <v>#DIV/0!</v>
      </c>
      <c r="O218" t="e">
        <f t="shared" si="75"/>
        <v>#DIV/0!</v>
      </c>
      <c r="P218" s="7" t="e">
        <f t="shared" si="89"/>
        <v>#DIV/0!</v>
      </c>
      <c r="Q218" s="7" t="e">
        <f t="shared" si="90"/>
        <v>#DIV/0!</v>
      </c>
      <c r="R218" s="7" t="e">
        <f t="shared" si="81"/>
        <v>#DIV/0!</v>
      </c>
      <c r="S218" s="7" t="e">
        <f t="shared" si="91"/>
        <v>#DIV/0!</v>
      </c>
      <c r="T218" s="7" t="e">
        <f t="shared" si="92"/>
        <v>#DIV/0!</v>
      </c>
      <c r="U218" s="44">
        <f t="shared" si="93"/>
        <v>0</v>
      </c>
      <c r="V218" s="7" t="e">
        <f t="shared" si="94"/>
        <v>#DIV/0!</v>
      </c>
      <c r="W218" t="e">
        <f t="shared" si="82"/>
        <v>#DIV/0!</v>
      </c>
      <c r="X218" s="8" t="e">
        <f t="shared" si="76"/>
        <v>#DIV/0!</v>
      </c>
    </row>
    <row r="219" spans="1:24" x14ac:dyDescent="0.25">
      <c r="A219" s="1">
        <v>210</v>
      </c>
      <c r="B219" s="12" t="e">
        <f t="shared" si="83"/>
        <v>#DIV/0!</v>
      </c>
      <c r="C219" s="7" t="e">
        <f t="shared" si="84"/>
        <v>#DIV/0!</v>
      </c>
      <c r="D219" s="9" t="e">
        <f t="shared" si="85"/>
        <v>#DIV/0!</v>
      </c>
      <c r="E219" s="7" t="e">
        <f t="shared" si="86"/>
        <v>#DIV/0!</v>
      </c>
      <c r="F219" t="e">
        <f t="shared" si="95"/>
        <v>#DIV/0!</v>
      </c>
      <c r="G219" t="e">
        <f t="shared" si="73"/>
        <v>#DIV/0!</v>
      </c>
      <c r="H219" t="e">
        <f t="shared" si="77"/>
        <v>#DIV/0!</v>
      </c>
      <c r="I219" t="e">
        <f t="shared" si="74"/>
        <v>#DIV/0!</v>
      </c>
      <c r="J219" t="e">
        <f t="shared" si="78"/>
        <v>#DIV/0!</v>
      </c>
      <c r="K219" s="9" t="e">
        <f t="shared" si="79"/>
        <v>#DIV/0!</v>
      </c>
      <c r="L219" s="7" t="e">
        <f t="shared" si="80"/>
        <v>#DIV/0!</v>
      </c>
      <c r="M219" s="7" t="e">
        <f t="shared" si="87"/>
        <v>#DIV/0!</v>
      </c>
      <c r="N219" s="12" t="e">
        <f t="shared" si="88"/>
        <v>#DIV/0!</v>
      </c>
      <c r="O219" t="e">
        <f t="shared" si="75"/>
        <v>#DIV/0!</v>
      </c>
      <c r="P219" s="7" t="e">
        <f t="shared" si="89"/>
        <v>#DIV/0!</v>
      </c>
      <c r="Q219" s="7" t="e">
        <f t="shared" si="90"/>
        <v>#DIV/0!</v>
      </c>
      <c r="R219" s="7" t="e">
        <f t="shared" si="81"/>
        <v>#DIV/0!</v>
      </c>
      <c r="S219" s="7" t="e">
        <f t="shared" si="91"/>
        <v>#DIV/0!</v>
      </c>
      <c r="T219" s="7" t="e">
        <f t="shared" si="92"/>
        <v>#DIV/0!</v>
      </c>
      <c r="U219" s="44">
        <f t="shared" si="93"/>
        <v>0</v>
      </c>
      <c r="V219" s="7" t="e">
        <f t="shared" si="94"/>
        <v>#DIV/0!</v>
      </c>
      <c r="W219" t="e">
        <f t="shared" si="82"/>
        <v>#DIV/0!</v>
      </c>
      <c r="X219" s="8" t="e">
        <f t="shared" si="76"/>
        <v>#DIV/0!</v>
      </c>
    </row>
    <row r="220" spans="1:24" x14ac:dyDescent="0.25">
      <c r="A220" s="1">
        <v>211</v>
      </c>
      <c r="B220" s="12" t="e">
        <f t="shared" si="83"/>
        <v>#DIV/0!</v>
      </c>
      <c r="C220" s="7" t="e">
        <f t="shared" si="84"/>
        <v>#DIV/0!</v>
      </c>
      <c r="D220" s="9" t="e">
        <f t="shared" si="85"/>
        <v>#DIV/0!</v>
      </c>
      <c r="E220" s="7" t="e">
        <f t="shared" si="86"/>
        <v>#DIV/0!</v>
      </c>
      <c r="F220" t="e">
        <f t="shared" si="95"/>
        <v>#DIV/0!</v>
      </c>
      <c r="G220" t="e">
        <f t="shared" si="73"/>
        <v>#DIV/0!</v>
      </c>
      <c r="H220" t="e">
        <f t="shared" si="77"/>
        <v>#DIV/0!</v>
      </c>
      <c r="I220" t="e">
        <f t="shared" si="74"/>
        <v>#DIV/0!</v>
      </c>
      <c r="J220" t="e">
        <f t="shared" si="78"/>
        <v>#DIV/0!</v>
      </c>
      <c r="K220" s="9" t="e">
        <f t="shared" si="79"/>
        <v>#DIV/0!</v>
      </c>
      <c r="L220" s="7" t="e">
        <f t="shared" si="80"/>
        <v>#DIV/0!</v>
      </c>
      <c r="M220" s="7" t="e">
        <f t="shared" si="87"/>
        <v>#DIV/0!</v>
      </c>
      <c r="N220" s="12" t="e">
        <f t="shared" si="88"/>
        <v>#DIV/0!</v>
      </c>
      <c r="O220" t="e">
        <f t="shared" si="75"/>
        <v>#DIV/0!</v>
      </c>
      <c r="P220" s="7" t="e">
        <f t="shared" si="89"/>
        <v>#DIV/0!</v>
      </c>
      <c r="Q220" s="7" t="e">
        <f t="shared" si="90"/>
        <v>#DIV/0!</v>
      </c>
      <c r="R220" s="7" t="e">
        <f t="shared" si="81"/>
        <v>#DIV/0!</v>
      </c>
      <c r="S220" s="7" t="e">
        <f t="shared" si="91"/>
        <v>#DIV/0!</v>
      </c>
      <c r="T220" s="7" t="e">
        <f t="shared" si="92"/>
        <v>#DIV/0!</v>
      </c>
      <c r="U220" s="44">
        <f t="shared" si="93"/>
        <v>0</v>
      </c>
      <c r="V220" s="7" t="e">
        <f t="shared" si="94"/>
        <v>#DIV/0!</v>
      </c>
      <c r="W220" t="e">
        <f t="shared" si="82"/>
        <v>#DIV/0!</v>
      </c>
      <c r="X220" s="8" t="e">
        <f t="shared" si="76"/>
        <v>#DIV/0!</v>
      </c>
    </row>
    <row r="221" spans="1:24" x14ac:dyDescent="0.25">
      <c r="A221" s="1">
        <v>212</v>
      </c>
      <c r="B221" s="12" t="e">
        <f t="shared" si="83"/>
        <v>#DIV/0!</v>
      </c>
      <c r="C221" s="7" t="e">
        <f t="shared" si="84"/>
        <v>#DIV/0!</v>
      </c>
      <c r="D221" s="9" t="e">
        <f t="shared" si="85"/>
        <v>#DIV/0!</v>
      </c>
      <c r="E221" s="7" t="e">
        <f t="shared" si="86"/>
        <v>#DIV/0!</v>
      </c>
      <c r="F221" t="e">
        <f t="shared" si="95"/>
        <v>#DIV/0!</v>
      </c>
      <c r="G221" t="e">
        <f t="shared" si="73"/>
        <v>#DIV/0!</v>
      </c>
      <c r="H221" t="e">
        <f t="shared" si="77"/>
        <v>#DIV/0!</v>
      </c>
      <c r="I221" t="e">
        <f t="shared" si="74"/>
        <v>#DIV/0!</v>
      </c>
      <c r="J221" t="e">
        <f t="shared" si="78"/>
        <v>#DIV/0!</v>
      </c>
      <c r="K221" s="9" t="e">
        <f t="shared" si="79"/>
        <v>#DIV/0!</v>
      </c>
      <c r="L221" s="7" t="e">
        <f t="shared" si="80"/>
        <v>#DIV/0!</v>
      </c>
      <c r="M221" s="7" t="e">
        <f t="shared" si="87"/>
        <v>#DIV/0!</v>
      </c>
      <c r="N221" s="12" t="e">
        <f t="shared" si="88"/>
        <v>#DIV/0!</v>
      </c>
      <c r="O221" t="e">
        <f t="shared" si="75"/>
        <v>#DIV/0!</v>
      </c>
      <c r="P221" s="7" t="e">
        <f t="shared" si="89"/>
        <v>#DIV/0!</v>
      </c>
      <c r="Q221" s="7" t="e">
        <f t="shared" si="90"/>
        <v>#DIV/0!</v>
      </c>
      <c r="R221" s="7" t="e">
        <f t="shared" si="81"/>
        <v>#DIV/0!</v>
      </c>
      <c r="S221" s="7" t="e">
        <f t="shared" si="91"/>
        <v>#DIV/0!</v>
      </c>
      <c r="T221" s="7" t="e">
        <f t="shared" si="92"/>
        <v>#DIV/0!</v>
      </c>
      <c r="U221" s="44">
        <f t="shared" si="93"/>
        <v>0</v>
      </c>
      <c r="V221" s="7" t="e">
        <f t="shared" si="94"/>
        <v>#DIV/0!</v>
      </c>
      <c r="W221" t="e">
        <f t="shared" si="82"/>
        <v>#DIV/0!</v>
      </c>
      <c r="X221" s="8" t="e">
        <f t="shared" si="76"/>
        <v>#DIV/0!</v>
      </c>
    </row>
    <row r="222" spans="1:24" x14ac:dyDescent="0.25">
      <c r="A222" s="1">
        <v>213</v>
      </c>
      <c r="B222" s="12" t="e">
        <f t="shared" si="83"/>
        <v>#DIV/0!</v>
      </c>
      <c r="C222" s="7" t="e">
        <f t="shared" si="84"/>
        <v>#DIV/0!</v>
      </c>
      <c r="D222" s="9" t="e">
        <f t="shared" si="85"/>
        <v>#DIV/0!</v>
      </c>
      <c r="E222" s="7" t="e">
        <f t="shared" si="86"/>
        <v>#DIV/0!</v>
      </c>
      <c r="F222" t="e">
        <f t="shared" si="95"/>
        <v>#DIV/0!</v>
      </c>
      <c r="G222" t="e">
        <f t="shared" si="73"/>
        <v>#DIV/0!</v>
      </c>
      <c r="H222" t="e">
        <f t="shared" si="77"/>
        <v>#DIV/0!</v>
      </c>
      <c r="I222" t="e">
        <f t="shared" si="74"/>
        <v>#DIV/0!</v>
      </c>
      <c r="J222" t="e">
        <f t="shared" si="78"/>
        <v>#DIV/0!</v>
      </c>
      <c r="K222" s="9" t="e">
        <f t="shared" si="79"/>
        <v>#DIV/0!</v>
      </c>
      <c r="L222" s="7" t="e">
        <f t="shared" si="80"/>
        <v>#DIV/0!</v>
      </c>
      <c r="M222" s="7" t="e">
        <f t="shared" si="87"/>
        <v>#DIV/0!</v>
      </c>
      <c r="N222" s="12" t="e">
        <f t="shared" si="88"/>
        <v>#DIV/0!</v>
      </c>
      <c r="O222" t="e">
        <f t="shared" si="75"/>
        <v>#DIV/0!</v>
      </c>
      <c r="P222" s="7" t="e">
        <f t="shared" si="89"/>
        <v>#DIV/0!</v>
      </c>
      <c r="Q222" s="7" t="e">
        <f t="shared" si="90"/>
        <v>#DIV/0!</v>
      </c>
      <c r="R222" s="7" t="e">
        <f t="shared" si="81"/>
        <v>#DIV/0!</v>
      </c>
      <c r="S222" s="7" t="e">
        <f t="shared" si="91"/>
        <v>#DIV/0!</v>
      </c>
      <c r="T222" s="7" t="e">
        <f t="shared" si="92"/>
        <v>#DIV/0!</v>
      </c>
      <c r="U222" s="44">
        <f t="shared" si="93"/>
        <v>0</v>
      </c>
      <c r="V222" s="7" t="e">
        <f t="shared" si="94"/>
        <v>#DIV/0!</v>
      </c>
      <c r="W222" t="e">
        <f t="shared" si="82"/>
        <v>#DIV/0!</v>
      </c>
      <c r="X222" s="8" t="e">
        <f t="shared" si="76"/>
        <v>#DIV/0!</v>
      </c>
    </row>
    <row r="223" spans="1:24" x14ac:dyDescent="0.25">
      <c r="A223" s="1">
        <v>214</v>
      </c>
      <c r="B223" s="12" t="e">
        <f t="shared" si="83"/>
        <v>#DIV/0!</v>
      </c>
      <c r="C223" s="7" t="e">
        <f t="shared" si="84"/>
        <v>#DIV/0!</v>
      </c>
      <c r="D223" s="9" t="e">
        <f t="shared" si="85"/>
        <v>#DIV/0!</v>
      </c>
      <c r="E223" s="7" t="e">
        <f t="shared" si="86"/>
        <v>#DIV/0!</v>
      </c>
      <c r="F223" t="e">
        <f t="shared" si="95"/>
        <v>#DIV/0!</v>
      </c>
      <c r="G223" t="e">
        <f t="shared" si="73"/>
        <v>#DIV/0!</v>
      </c>
      <c r="H223" t="e">
        <f t="shared" si="77"/>
        <v>#DIV/0!</v>
      </c>
      <c r="I223" t="e">
        <f t="shared" si="74"/>
        <v>#DIV/0!</v>
      </c>
      <c r="J223" t="e">
        <f t="shared" si="78"/>
        <v>#DIV/0!</v>
      </c>
      <c r="K223" s="9" t="e">
        <f t="shared" si="79"/>
        <v>#DIV/0!</v>
      </c>
      <c r="L223" s="7" t="e">
        <f t="shared" si="80"/>
        <v>#DIV/0!</v>
      </c>
      <c r="M223" s="7" t="e">
        <f t="shared" si="87"/>
        <v>#DIV/0!</v>
      </c>
      <c r="N223" s="12" t="e">
        <f t="shared" si="88"/>
        <v>#DIV/0!</v>
      </c>
      <c r="O223" t="e">
        <f t="shared" si="75"/>
        <v>#DIV/0!</v>
      </c>
      <c r="P223" s="7" t="e">
        <f t="shared" si="89"/>
        <v>#DIV/0!</v>
      </c>
      <c r="Q223" s="7" t="e">
        <f t="shared" si="90"/>
        <v>#DIV/0!</v>
      </c>
      <c r="R223" s="7" t="e">
        <f t="shared" si="81"/>
        <v>#DIV/0!</v>
      </c>
      <c r="S223" s="7" t="e">
        <f t="shared" si="91"/>
        <v>#DIV/0!</v>
      </c>
      <c r="T223" s="7" t="e">
        <f t="shared" si="92"/>
        <v>#DIV/0!</v>
      </c>
      <c r="U223" s="44">
        <f t="shared" si="93"/>
        <v>0</v>
      </c>
      <c r="V223" s="7" t="e">
        <f t="shared" si="94"/>
        <v>#DIV/0!</v>
      </c>
      <c r="W223" t="e">
        <f t="shared" si="82"/>
        <v>#DIV/0!</v>
      </c>
      <c r="X223" s="8" t="e">
        <f t="shared" si="76"/>
        <v>#DIV/0!</v>
      </c>
    </row>
    <row r="224" spans="1:24" x14ac:dyDescent="0.25">
      <c r="A224" s="1">
        <v>215</v>
      </c>
      <c r="B224" s="12" t="e">
        <f t="shared" si="83"/>
        <v>#DIV/0!</v>
      </c>
      <c r="C224" s="7" t="e">
        <f t="shared" si="84"/>
        <v>#DIV/0!</v>
      </c>
      <c r="D224" s="9" t="e">
        <f t="shared" si="85"/>
        <v>#DIV/0!</v>
      </c>
      <c r="E224" s="7" t="e">
        <f t="shared" si="86"/>
        <v>#DIV/0!</v>
      </c>
      <c r="F224" t="e">
        <f t="shared" si="95"/>
        <v>#DIV/0!</v>
      </c>
      <c r="G224" t="e">
        <f t="shared" si="73"/>
        <v>#DIV/0!</v>
      </c>
      <c r="H224" t="e">
        <f t="shared" si="77"/>
        <v>#DIV/0!</v>
      </c>
      <c r="I224" t="e">
        <f t="shared" si="74"/>
        <v>#DIV/0!</v>
      </c>
      <c r="J224" t="e">
        <f t="shared" si="78"/>
        <v>#DIV/0!</v>
      </c>
      <c r="K224" s="9" t="e">
        <f t="shared" si="79"/>
        <v>#DIV/0!</v>
      </c>
      <c r="L224" s="7" t="e">
        <f t="shared" si="80"/>
        <v>#DIV/0!</v>
      </c>
      <c r="M224" s="7" t="e">
        <f t="shared" si="87"/>
        <v>#DIV/0!</v>
      </c>
      <c r="N224" s="12" t="e">
        <f t="shared" si="88"/>
        <v>#DIV/0!</v>
      </c>
      <c r="O224" t="e">
        <f t="shared" si="75"/>
        <v>#DIV/0!</v>
      </c>
      <c r="P224" s="7" t="e">
        <f t="shared" si="89"/>
        <v>#DIV/0!</v>
      </c>
      <c r="Q224" s="7" t="e">
        <f t="shared" si="90"/>
        <v>#DIV/0!</v>
      </c>
      <c r="R224" s="7" t="e">
        <f t="shared" si="81"/>
        <v>#DIV/0!</v>
      </c>
      <c r="S224" s="7" t="e">
        <f t="shared" si="91"/>
        <v>#DIV/0!</v>
      </c>
      <c r="T224" s="7" t="e">
        <f t="shared" si="92"/>
        <v>#DIV/0!</v>
      </c>
      <c r="U224" s="44">
        <f t="shared" si="93"/>
        <v>0</v>
      </c>
      <c r="V224" s="7" t="e">
        <f t="shared" si="94"/>
        <v>#DIV/0!</v>
      </c>
      <c r="W224" t="e">
        <f t="shared" si="82"/>
        <v>#DIV/0!</v>
      </c>
      <c r="X224" s="8" t="e">
        <f t="shared" si="76"/>
        <v>#DIV/0!</v>
      </c>
    </row>
    <row r="225" spans="1:24" x14ac:dyDescent="0.25">
      <c r="A225" s="1">
        <v>216</v>
      </c>
      <c r="B225" s="12" t="e">
        <f t="shared" si="83"/>
        <v>#DIV/0!</v>
      </c>
      <c r="C225" s="7" t="e">
        <f t="shared" si="84"/>
        <v>#DIV/0!</v>
      </c>
      <c r="D225" s="9" t="e">
        <f t="shared" si="85"/>
        <v>#DIV/0!</v>
      </c>
      <c r="E225" s="7" t="e">
        <f t="shared" si="86"/>
        <v>#DIV/0!</v>
      </c>
      <c r="F225" t="e">
        <f t="shared" si="95"/>
        <v>#DIV/0!</v>
      </c>
      <c r="G225" t="e">
        <f t="shared" si="73"/>
        <v>#DIV/0!</v>
      </c>
      <c r="H225" t="e">
        <f t="shared" si="77"/>
        <v>#DIV/0!</v>
      </c>
      <c r="I225" t="e">
        <f t="shared" si="74"/>
        <v>#DIV/0!</v>
      </c>
      <c r="J225" t="e">
        <f t="shared" si="78"/>
        <v>#DIV/0!</v>
      </c>
      <c r="K225" s="9" t="e">
        <f t="shared" si="79"/>
        <v>#DIV/0!</v>
      </c>
      <c r="L225" s="7" t="e">
        <f t="shared" si="80"/>
        <v>#DIV/0!</v>
      </c>
      <c r="M225" s="7" t="e">
        <f t="shared" si="87"/>
        <v>#DIV/0!</v>
      </c>
      <c r="N225" s="12" t="e">
        <f t="shared" si="88"/>
        <v>#DIV/0!</v>
      </c>
      <c r="O225" t="e">
        <f t="shared" si="75"/>
        <v>#DIV/0!</v>
      </c>
      <c r="P225" s="7" t="e">
        <f t="shared" si="89"/>
        <v>#DIV/0!</v>
      </c>
      <c r="Q225" s="7" t="e">
        <f t="shared" si="90"/>
        <v>#DIV/0!</v>
      </c>
      <c r="R225" s="7" t="e">
        <f t="shared" si="81"/>
        <v>#DIV/0!</v>
      </c>
      <c r="S225" s="7" t="e">
        <f t="shared" si="91"/>
        <v>#DIV/0!</v>
      </c>
      <c r="T225" s="7" t="e">
        <f t="shared" si="92"/>
        <v>#DIV/0!</v>
      </c>
      <c r="U225" s="44">
        <f t="shared" si="93"/>
        <v>0</v>
      </c>
      <c r="V225" s="7" t="e">
        <f t="shared" si="94"/>
        <v>#DIV/0!</v>
      </c>
      <c r="W225" t="e">
        <f t="shared" si="82"/>
        <v>#DIV/0!</v>
      </c>
      <c r="X225" s="8" t="e">
        <f t="shared" si="76"/>
        <v>#DIV/0!</v>
      </c>
    </row>
    <row r="226" spans="1:24" x14ac:dyDescent="0.25">
      <c r="A226" s="1">
        <v>217</v>
      </c>
      <c r="B226" s="12" t="e">
        <f t="shared" si="83"/>
        <v>#DIV/0!</v>
      </c>
      <c r="C226" s="7" t="e">
        <f t="shared" si="84"/>
        <v>#DIV/0!</v>
      </c>
      <c r="D226" s="9" t="e">
        <f t="shared" si="85"/>
        <v>#DIV/0!</v>
      </c>
      <c r="E226" s="7" t="e">
        <f t="shared" si="86"/>
        <v>#DIV/0!</v>
      </c>
      <c r="F226" t="e">
        <f t="shared" si="95"/>
        <v>#DIV/0!</v>
      </c>
      <c r="G226" t="e">
        <f t="shared" si="73"/>
        <v>#DIV/0!</v>
      </c>
      <c r="H226" t="e">
        <f t="shared" si="77"/>
        <v>#DIV/0!</v>
      </c>
      <c r="I226" t="e">
        <f t="shared" si="74"/>
        <v>#DIV/0!</v>
      </c>
      <c r="J226" t="e">
        <f t="shared" si="78"/>
        <v>#DIV/0!</v>
      </c>
      <c r="K226" s="9" t="e">
        <f t="shared" si="79"/>
        <v>#DIV/0!</v>
      </c>
      <c r="L226" s="7" t="e">
        <f t="shared" si="80"/>
        <v>#DIV/0!</v>
      </c>
      <c r="M226" s="7" t="e">
        <f t="shared" si="87"/>
        <v>#DIV/0!</v>
      </c>
      <c r="N226" s="12" t="e">
        <f t="shared" si="88"/>
        <v>#DIV/0!</v>
      </c>
      <c r="O226" t="e">
        <f t="shared" si="75"/>
        <v>#DIV/0!</v>
      </c>
      <c r="P226" s="7" t="e">
        <f t="shared" si="89"/>
        <v>#DIV/0!</v>
      </c>
      <c r="Q226" s="7" t="e">
        <f t="shared" si="90"/>
        <v>#DIV/0!</v>
      </c>
      <c r="R226" s="7" t="e">
        <f t="shared" si="81"/>
        <v>#DIV/0!</v>
      </c>
      <c r="S226" s="7" t="e">
        <f t="shared" si="91"/>
        <v>#DIV/0!</v>
      </c>
      <c r="T226" s="7" t="e">
        <f t="shared" si="92"/>
        <v>#DIV/0!</v>
      </c>
      <c r="U226" s="44">
        <f t="shared" si="93"/>
        <v>0</v>
      </c>
      <c r="V226" s="7" t="e">
        <f t="shared" si="94"/>
        <v>#DIV/0!</v>
      </c>
      <c r="W226" t="e">
        <f t="shared" si="82"/>
        <v>#DIV/0!</v>
      </c>
      <c r="X226" s="8" t="e">
        <f t="shared" si="76"/>
        <v>#DIV/0!</v>
      </c>
    </row>
    <row r="227" spans="1:24" x14ac:dyDescent="0.25">
      <c r="A227" s="1">
        <v>218</v>
      </c>
      <c r="B227" s="12" t="e">
        <f t="shared" si="83"/>
        <v>#DIV/0!</v>
      </c>
      <c r="C227" s="7" t="e">
        <f t="shared" si="84"/>
        <v>#DIV/0!</v>
      </c>
      <c r="D227" s="9" t="e">
        <f t="shared" si="85"/>
        <v>#DIV/0!</v>
      </c>
      <c r="E227" s="7" t="e">
        <f t="shared" si="86"/>
        <v>#DIV/0!</v>
      </c>
      <c r="F227" t="e">
        <f t="shared" si="95"/>
        <v>#DIV/0!</v>
      </c>
      <c r="G227" t="e">
        <f t="shared" si="73"/>
        <v>#DIV/0!</v>
      </c>
      <c r="H227" t="e">
        <f t="shared" si="77"/>
        <v>#DIV/0!</v>
      </c>
      <c r="I227" t="e">
        <f t="shared" si="74"/>
        <v>#DIV/0!</v>
      </c>
      <c r="J227" t="e">
        <f t="shared" si="78"/>
        <v>#DIV/0!</v>
      </c>
      <c r="K227" s="9" t="e">
        <f t="shared" si="79"/>
        <v>#DIV/0!</v>
      </c>
      <c r="L227" s="7" t="e">
        <f t="shared" si="80"/>
        <v>#DIV/0!</v>
      </c>
      <c r="M227" s="7" t="e">
        <f t="shared" si="87"/>
        <v>#DIV/0!</v>
      </c>
      <c r="N227" s="12" t="e">
        <f t="shared" si="88"/>
        <v>#DIV/0!</v>
      </c>
      <c r="O227" t="e">
        <f t="shared" si="75"/>
        <v>#DIV/0!</v>
      </c>
      <c r="P227" s="7" t="e">
        <f t="shared" si="89"/>
        <v>#DIV/0!</v>
      </c>
      <c r="Q227" s="7" t="e">
        <f t="shared" si="90"/>
        <v>#DIV/0!</v>
      </c>
      <c r="R227" s="7" t="e">
        <f t="shared" si="81"/>
        <v>#DIV/0!</v>
      </c>
      <c r="S227" s="7" t="e">
        <f t="shared" si="91"/>
        <v>#DIV/0!</v>
      </c>
      <c r="T227" s="7" t="e">
        <f t="shared" si="92"/>
        <v>#DIV/0!</v>
      </c>
      <c r="U227" s="44">
        <f t="shared" si="93"/>
        <v>0</v>
      </c>
      <c r="V227" s="7" t="e">
        <f t="shared" si="94"/>
        <v>#DIV/0!</v>
      </c>
      <c r="W227" t="e">
        <f t="shared" si="82"/>
        <v>#DIV/0!</v>
      </c>
      <c r="X227" s="8" t="e">
        <f t="shared" si="76"/>
        <v>#DIV/0!</v>
      </c>
    </row>
    <row r="228" spans="1:24" x14ac:dyDescent="0.25">
      <c r="A228" s="1">
        <v>219</v>
      </c>
      <c r="B228" s="12" t="e">
        <f t="shared" si="83"/>
        <v>#DIV/0!</v>
      </c>
      <c r="C228" s="7" t="e">
        <f t="shared" si="84"/>
        <v>#DIV/0!</v>
      </c>
      <c r="D228" s="9" t="e">
        <f t="shared" si="85"/>
        <v>#DIV/0!</v>
      </c>
      <c r="E228" s="7" t="e">
        <f t="shared" si="86"/>
        <v>#DIV/0!</v>
      </c>
      <c r="F228" t="e">
        <f t="shared" si="95"/>
        <v>#DIV/0!</v>
      </c>
      <c r="G228" t="e">
        <f t="shared" si="73"/>
        <v>#DIV/0!</v>
      </c>
      <c r="H228" t="e">
        <f t="shared" si="77"/>
        <v>#DIV/0!</v>
      </c>
      <c r="I228" t="e">
        <f t="shared" si="74"/>
        <v>#DIV/0!</v>
      </c>
      <c r="J228" t="e">
        <f t="shared" si="78"/>
        <v>#DIV/0!</v>
      </c>
      <c r="K228" s="9" t="e">
        <f t="shared" si="79"/>
        <v>#DIV/0!</v>
      </c>
      <c r="L228" s="7" t="e">
        <f t="shared" si="80"/>
        <v>#DIV/0!</v>
      </c>
      <c r="M228" s="7" t="e">
        <f t="shared" si="87"/>
        <v>#DIV/0!</v>
      </c>
      <c r="N228" s="12" t="e">
        <f t="shared" si="88"/>
        <v>#DIV/0!</v>
      </c>
      <c r="O228" t="e">
        <f t="shared" si="75"/>
        <v>#DIV/0!</v>
      </c>
      <c r="P228" s="7" t="e">
        <f t="shared" si="89"/>
        <v>#DIV/0!</v>
      </c>
      <c r="Q228" s="7" t="e">
        <f t="shared" si="90"/>
        <v>#DIV/0!</v>
      </c>
      <c r="R228" s="7" t="e">
        <f t="shared" si="81"/>
        <v>#DIV/0!</v>
      </c>
      <c r="S228" s="7" t="e">
        <f t="shared" si="91"/>
        <v>#DIV/0!</v>
      </c>
      <c r="T228" s="7" t="e">
        <f t="shared" si="92"/>
        <v>#DIV/0!</v>
      </c>
      <c r="U228" s="44">
        <f t="shared" si="93"/>
        <v>0</v>
      </c>
      <c r="V228" s="7" t="e">
        <f t="shared" si="94"/>
        <v>#DIV/0!</v>
      </c>
      <c r="W228" t="e">
        <f t="shared" si="82"/>
        <v>#DIV/0!</v>
      </c>
      <c r="X228" s="8" t="e">
        <f t="shared" si="76"/>
        <v>#DIV/0!</v>
      </c>
    </row>
    <row r="229" spans="1:24" x14ac:dyDescent="0.25">
      <c r="A229" s="1">
        <v>220</v>
      </c>
      <c r="B229" s="12" t="e">
        <f t="shared" si="83"/>
        <v>#DIV/0!</v>
      </c>
      <c r="C229" s="7" t="e">
        <f t="shared" si="84"/>
        <v>#DIV/0!</v>
      </c>
      <c r="D229" s="9" t="e">
        <f t="shared" si="85"/>
        <v>#DIV/0!</v>
      </c>
      <c r="E229" s="7" t="e">
        <f t="shared" si="86"/>
        <v>#DIV/0!</v>
      </c>
      <c r="F229" t="e">
        <f t="shared" si="95"/>
        <v>#DIV/0!</v>
      </c>
      <c r="G229" t="e">
        <f t="shared" si="73"/>
        <v>#DIV/0!</v>
      </c>
      <c r="H229" t="e">
        <f t="shared" si="77"/>
        <v>#DIV/0!</v>
      </c>
      <c r="I229" t="e">
        <f t="shared" si="74"/>
        <v>#DIV/0!</v>
      </c>
      <c r="J229" t="e">
        <f t="shared" si="78"/>
        <v>#DIV/0!</v>
      </c>
      <c r="K229" s="9" t="e">
        <f t="shared" si="79"/>
        <v>#DIV/0!</v>
      </c>
      <c r="L229" s="7" t="e">
        <f t="shared" si="80"/>
        <v>#DIV/0!</v>
      </c>
      <c r="M229" s="7" t="e">
        <f t="shared" si="87"/>
        <v>#DIV/0!</v>
      </c>
      <c r="N229" s="12" t="e">
        <f t="shared" si="88"/>
        <v>#DIV/0!</v>
      </c>
      <c r="O229" t="e">
        <f t="shared" si="75"/>
        <v>#DIV/0!</v>
      </c>
      <c r="P229" s="7" t="e">
        <f t="shared" si="89"/>
        <v>#DIV/0!</v>
      </c>
      <c r="Q229" s="7" t="e">
        <f t="shared" si="90"/>
        <v>#DIV/0!</v>
      </c>
      <c r="R229" s="7" t="e">
        <f t="shared" si="81"/>
        <v>#DIV/0!</v>
      </c>
      <c r="S229" s="7" t="e">
        <f t="shared" si="91"/>
        <v>#DIV/0!</v>
      </c>
      <c r="T229" s="7" t="e">
        <f t="shared" si="92"/>
        <v>#DIV/0!</v>
      </c>
      <c r="U229" s="44">
        <f t="shared" si="93"/>
        <v>0</v>
      </c>
      <c r="V229" s="7" t="e">
        <f t="shared" si="94"/>
        <v>#DIV/0!</v>
      </c>
      <c r="W229" t="e">
        <f t="shared" si="82"/>
        <v>#DIV/0!</v>
      </c>
      <c r="X229" s="8" t="e">
        <f t="shared" si="76"/>
        <v>#DIV/0!</v>
      </c>
    </row>
    <row r="230" spans="1:24" x14ac:dyDescent="0.25">
      <c r="A230" s="1">
        <v>221</v>
      </c>
      <c r="B230" s="12" t="e">
        <f t="shared" si="83"/>
        <v>#DIV/0!</v>
      </c>
      <c r="C230" s="7" t="e">
        <f t="shared" si="84"/>
        <v>#DIV/0!</v>
      </c>
      <c r="D230" s="9" t="e">
        <f t="shared" si="85"/>
        <v>#DIV/0!</v>
      </c>
      <c r="E230" s="7" t="e">
        <f t="shared" si="86"/>
        <v>#DIV/0!</v>
      </c>
      <c r="F230" t="e">
        <f t="shared" si="95"/>
        <v>#DIV/0!</v>
      </c>
      <c r="G230" t="e">
        <f t="shared" si="73"/>
        <v>#DIV/0!</v>
      </c>
      <c r="H230" t="e">
        <f t="shared" si="77"/>
        <v>#DIV/0!</v>
      </c>
      <c r="I230" t="e">
        <f t="shared" si="74"/>
        <v>#DIV/0!</v>
      </c>
      <c r="J230" t="e">
        <f t="shared" si="78"/>
        <v>#DIV/0!</v>
      </c>
      <c r="K230" s="9" t="e">
        <f t="shared" si="79"/>
        <v>#DIV/0!</v>
      </c>
      <c r="L230" s="7" t="e">
        <f t="shared" si="80"/>
        <v>#DIV/0!</v>
      </c>
      <c r="M230" s="7" t="e">
        <f t="shared" si="87"/>
        <v>#DIV/0!</v>
      </c>
      <c r="N230" s="12" t="e">
        <f t="shared" si="88"/>
        <v>#DIV/0!</v>
      </c>
      <c r="O230" t="e">
        <f t="shared" si="75"/>
        <v>#DIV/0!</v>
      </c>
      <c r="P230" s="7" t="e">
        <f t="shared" si="89"/>
        <v>#DIV/0!</v>
      </c>
      <c r="Q230" s="7" t="e">
        <f t="shared" si="90"/>
        <v>#DIV/0!</v>
      </c>
      <c r="R230" s="7" t="e">
        <f t="shared" si="81"/>
        <v>#DIV/0!</v>
      </c>
      <c r="S230" s="7" t="e">
        <f t="shared" si="91"/>
        <v>#DIV/0!</v>
      </c>
      <c r="T230" s="7" t="e">
        <f t="shared" si="92"/>
        <v>#DIV/0!</v>
      </c>
      <c r="U230" s="44">
        <f t="shared" si="93"/>
        <v>0</v>
      </c>
      <c r="V230" s="7" t="e">
        <f t="shared" si="94"/>
        <v>#DIV/0!</v>
      </c>
      <c r="W230" t="e">
        <f t="shared" si="82"/>
        <v>#DIV/0!</v>
      </c>
      <c r="X230" s="8" t="e">
        <f t="shared" si="76"/>
        <v>#DIV/0!</v>
      </c>
    </row>
    <row r="231" spans="1:24" x14ac:dyDescent="0.25">
      <c r="A231" s="1">
        <v>222</v>
      </c>
      <c r="B231" s="12" t="e">
        <f t="shared" si="83"/>
        <v>#DIV/0!</v>
      </c>
      <c r="C231" s="7" t="e">
        <f t="shared" si="84"/>
        <v>#DIV/0!</v>
      </c>
      <c r="D231" s="9" t="e">
        <f t="shared" si="85"/>
        <v>#DIV/0!</v>
      </c>
      <c r="E231" s="7" t="e">
        <f t="shared" si="86"/>
        <v>#DIV/0!</v>
      </c>
      <c r="F231" t="e">
        <f t="shared" si="95"/>
        <v>#DIV/0!</v>
      </c>
      <c r="G231" t="e">
        <f t="shared" si="73"/>
        <v>#DIV/0!</v>
      </c>
      <c r="H231" t="e">
        <f t="shared" si="77"/>
        <v>#DIV/0!</v>
      </c>
      <c r="I231" t="e">
        <f t="shared" si="74"/>
        <v>#DIV/0!</v>
      </c>
      <c r="J231" t="e">
        <f t="shared" si="78"/>
        <v>#DIV/0!</v>
      </c>
      <c r="K231" s="9" t="e">
        <f t="shared" si="79"/>
        <v>#DIV/0!</v>
      </c>
      <c r="L231" s="7" t="e">
        <f t="shared" si="80"/>
        <v>#DIV/0!</v>
      </c>
      <c r="M231" s="7" t="e">
        <f t="shared" si="87"/>
        <v>#DIV/0!</v>
      </c>
      <c r="N231" s="12" t="e">
        <f t="shared" si="88"/>
        <v>#DIV/0!</v>
      </c>
      <c r="O231" t="e">
        <f t="shared" si="75"/>
        <v>#DIV/0!</v>
      </c>
      <c r="P231" s="7" t="e">
        <f t="shared" si="89"/>
        <v>#DIV/0!</v>
      </c>
      <c r="Q231" s="7" t="e">
        <f t="shared" si="90"/>
        <v>#DIV/0!</v>
      </c>
      <c r="R231" s="7" t="e">
        <f t="shared" si="81"/>
        <v>#DIV/0!</v>
      </c>
      <c r="S231" s="7" t="e">
        <f t="shared" si="91"/>
        <v>#DIV/0!</v>
      </c>
      <c r="T231" s="7" t="e">
        <f t="shared" si="92"/>
        <v>#DIV/0!</v>
      </c>
      <c r="U231" s="44">
        <f t="shared" si="93"/>
        <v>0</v>
      </c>
      <c r="V231" s="7" t="e">
        <f t="shared" si="94"/>
        <v>#DIV/0!</v>
      </c>
      <c r="W231" t="e">
        <f t="shared" si="82"/>
        <v>#DIV/0!</v>
      </c>
      <c r="X231" s="8" t="e">
        <f t="shared" si="76"/>
        <v>#DIV/0!</v>
      </c>
    </row>
    <row r="232" spans="1:24" x14ac:dyDescent="0.25">
      <c r="A232" s="1">
        <v>223</v>
      </c>
      <c r="B232" s="12" t="e">
        <f t="shared" si="83"/>
        <v>#DIV/0!</v>
      </c>
      <c r="C232" s="7" t="e">
        <f t="shared" si="84"/>
        <v>#DIV/0!</v>
      </c>
      <c r="D232" s="9" t="e">
        <f t="shared" si="85"/>
        <v>#DIV/0!</v>
      </c>
      <c r="E232" s="7" t="e">
        <f t="shared" si="86"/>
        <v>#DIV/0!</v>
      </c>
      <c r="F232" t="e">
        <f t="shared" si="95"/>
        <v>#DIV/0!</v>
      </c>
      <c r="G232" t="e">
        <f t="shared" si="73"/>
        <v>#DIV/0!</v>
      </c>
      <c r="H232" t="e">
        <f t="shared" si="77"/>
        <v>#DIV/0!</v>
      </c>
      <c r="I232" t="e">
        <f t="shared" si="74"/>
        <v>#DIV/0!</v>
      </c>
      <c r="J232" t="e">
        <f t="shared" si="78"/>
        <v>#DIV/0!</v>
      </c>
      <c r="K232" s="9" t="e">
        <f t="shared" si="79"/>
        <v>#DIV/0!</v>
      </c>
      <c r="L232" s="7" t="e">
        <f t="shared" si="80"/>
        <v>#DIV/0!</v>
      </c>
      <c r="M232" s="7" t="e">
        <f t="shared" si="87"/>
        <v>#DIV/0!</v>
      </c>
      <c r="N232" s="12" t="e">
        <f t="shared" si="88"/>
        <v>#DIV/0!</v>
      </c>
      <c r="O232" t="e">
        <f t="shared" si="75"/>
        <v>#DIV/0!</v>
      </c>
      <c r="P232" s="7" t="e">
        <f t="shared" si="89"/>
        <v>#DIV/0!</v>
      </c>
      <c r="Q232" s="7" t="e">
        <f t="shared" si="90"/>
        <v>#DIV/0!</v>
      </c>
      <c r="R232" s="7" t="e">
        <f t="shared" si="81"/>
        <v>#DIV/0!</v>
      </c>
      <c r="S232" s="7" t="e">
        <f t="shared" si="91"/>
        <v>#DIV/0!</v>
      </c>
      <c r="T232" s="7" t="e">
        <f t="shared" si="92"/>
        <v>#DIV/0!</v>
      </c>
      <c r="U232" s="44">
        <f t="shared" si="93"/>
        <v>0</v>
      </c>
      <c r="V232" s="7" t="e">
        <f t="shared" si="94"/>
        <v>#DIV/0!</v>
      </c>
      <c r="W232" t="e">
        <f t="shared" si="82"/>
        <v>#DIV/0!</v>
      </c>
      <c r="X232" s="8" t="e">
        <f t="shared" si="76"/>
        <v>#DIV/0!</v>
      </c>
    </row>
    <row r="233" spans="1:24" x14ac:dyDescent="0.25">
      <c r="A233" s="1">
        <v>224</v>
      </c>
      <c r="B233" s="12" t="e">
        <f t="shared" si="83"/>
        <v>#DIV/0!</v>
      </c>
      <c r="C233" s="7" t="e">
        <f t="shared" si="84"/>
        <v>#DIV/0!</v>
      </c>
      <c r="D233" s="9" t="e">
        <f t="shared" si="85"/>
        <v>#DIV/0!</v>
      </c>
      <c r="E233" s="7" t="e">
        <f t="shared" si="86"/>
        <v>#DIV/0!</v>
      </c>
      <c r="F233" t="e">
        <f t="shared" si="95"/>
        <v>#DIV/0!</v>
      </c>
      <c r="G233" t="e">
        <f t="shared" si="73"/>
        <v>#DIV/0!</v>
      </c>
      <c r="H233" t="e">
        <f t="shared" si="77"/>
        <v>#DIV/0!</v>
      </c>
      <c r="I233" t="e">
        <f t="shared" si="74"/>
        <v>#DIV/0!</v>
      </c>
      <c r="J233" t="e">
        <f t="shared" si="78"/>
        <v>#DIV/0!</v>
      </c>
      <c r="K233" s="9" t="e">
        <f t="shared" si="79"/>
        <v>#DIV/0!</v>
      </c>
      <c r="L233" s="7" t="e">
        <f t="shared" si="80"/>
        <v>#DIV/0!</v>
      </c>
      <c r="M233" s="7" t="e">
        <f t="shared" si="87"/>
        <v>#DIV/0!</v>
      </c>
      <c r="N233" s="12" t="e">
        <f t="shared" si="88"/>
        <v>#DIV/0!</v>
      </c>
      <c r="O233" t="e">
        <f t="shared" si="75"/>
        <v>#DIV/0!</v>
      </c>
      <c r="P233" s="7" t="e">
        <f t="shared" si="89"/>
        <v>#DIV/0!</v>
      </c>
      <c r="Q233" s="7" t="e">
        <f t="shared" si="90"/>
        <v>#DIV/0!</v>
      </c>
      <c r="R233" s="7" t="e">
        <f t="shared" si="81"/>
        <v>#DIV/0!</v>
      </c>
      <c r="S233" s="7" t="e">
        <f t="shared" si="91"/>
        <v>#DIV/0!</v>
      </c>
      <c r="T233" s="7" t="e">
        <f t="shared" si="92"/>
        <v>#DIV/0!</v>
      </c>
      <c r="U233" s="44">
        <f t="shared" si="93"/>
        <v>0</v>
      </c>
      <c r="V233" s="7" t="e">
        <f t="shared" si="94"/>
        <v>#DIV/0!</v>
      </c>
      <c r="W233" t="e">
        <f t="shared" si="82"/>
        <v>#DIV/0!</v>
      </c>
      <c r="X233" s="8" t="e">
        <f t="shared" si="76"/>
        <v>#DIV/0!</v>
      </c>
    </row>
    <row r="234" spans="1:24" x14ac:dyDescent="0.25">
      <c r="A234" s="1">
        <v>225</v>
      </c>
      <c r="B234" s="12" t="e">
        <f t="shared" si="83"/>
        <v>#DIV/0!</v>
      </c>
      <c r="C234" s="7" t="e">
        <f t="shared" si="84"/>
        <v>#DIV/0!</v>
      </c>
      <c r="D234" s="9" t="e">
        <f t="shared" si="85"/>
        <v>#DIV/0!</v>
      </c>
      <c r="E234" s="7" t="e">
        <f t="shared" si="86"/>
        <v>#DIV/0!</v>
      </c>
      <c r="F234" t="e">
        <f t="shared" si="95"/>
        <v>#DIV/0!</v>
      </c>
      <c r="G234" t="e">
        <f t="shared" si="73"/>
        <v>#DIV/0!</v>
      </c>
      <c r="H234" t="e">
        <f t="shared" si="77"/>
        <v>#DIV/0!</v>
      </c>
      <c r="I234" t="e">
        <f t="shared" si="74"/>
        <v>#DIV/0!</v>
      </c>
      <c r="J234" t="e">
        <f t="shared" si="78"/>
        <v>#DIV/0!</v>
      </c>
      <c r="K234" s="9" t="e">
        <f t="shared" si="79"/>
        <v>#DIV/0!</v>
      </c>
      <c r="L234" s="7" t="e">
        <f t="shared" si="80"/>
        <v>#DIV/0!</v>
      </c>
      <c r="M234" s="7" t="e">
        <f t="shared" si="87"/>
        <v>#DIV/0!</v>
      </c>
      <c r="N234" s="12" t="e">
        <f t="shared" si="88"/>
        <v>#DIV/0!</v>
      </c>
      <c r="O234" t="e">
        <f t="shared" si="75"/>
        <v>#DIV/0!</v>
      </c>
      <c r="P234" s="7" t="e">
        <f t="shared" si="89"/>
        <v>#DIV/0!</v>
      </c>
      <c r="Q234" s="7" t="e">
        <f t="shared" si="90"/>
        <v>#DIV/0!</v>
      </c>
      <c r="R234" s="7" t="e">
        <f t="shared" si="81"/>
        <v>#DIV/0!</v>
      </c>
      <c r="S234" s="7" t="e">
        <f t="shared" si="91"/>
        <v>#DIV/0!</v>
      </c>
      <c r="T234" s="7" t="e">
        <f t="shared" si="92"/>
        <v>#DIV/0!</v>
      </c>
      <c r="U234" s="44">
        <f t="shared" si="93"/>
        <v>0</v>
      </c>
      <c r="V234" s="7" t="e">
        <f t="shared" si="94"/>
        <v>#DIV/0!</v>
      </c>
      <c r="W234" t="e">
        <f t="shared" si="82"/>
        <v>#DIV/0!</v>
      </c>
      <c r="X234" s="8" t="e">
        <f t="shared" si="76"/>
        <v>#DIV/0!</v>
      </c>
    </row>
    <row r="235" spans="1:24" x14ac:dyDescent="0.25">
      <c r="A235" s="1">
        <v>226</v>
      </c>
      <c r="B235" s="12" t="e">
        <f t="shared" si="83"/>
        <v>#DIV/0!</v>
      </c>
      <c r="C235" s="7" t="e">
        <f t="shared" si="84"/>
        <v>#DIV/0!</v>
      </c>
      <c r="D235" s="9" t="e">
        <f t="shared" si="85"/>
        <v>#DIV/0!</v>
      </c>
      <c r="E235" s="7" t="e">
        <f t="shared" si="86"/>
        <v>#DIV/0!</v>
      </c>
      <c r="F235" t="e">
        <f t="shared" si="95"/>
        <v>#DIV/0!</v>
      </c>
      <c r="G235" t="e">
        <f t="shared" si="73"/>
        <v>#DIV/0!</v>
      </c>
      <c r="H235" t="e">
        <f t="shared" si="77"/>
        <v>#DIV/0!</v>
      </c>
      <c r="I235" t="e">
        <f t="shared" si="74"/>
        <v>#DIV/0!</v>
      </c>
      <c r="J235" t="e">
        <f t="shared" si="78"/>
        <v>#DIV/0!</v>
      </c>
      <c r="K235" s="9" t="e">
        <f t="shared" si="79"/>
        <v>#DIV/0!</v>
      </c>
      <c r="L235" s="7" t="e">
        <f t="shared" si="80"/>
        <v>#DIV/0!</v>
      </c>
      <c r="M235" s="7" t="e">
        <f t="shared" si="87"/>
        <v>#DIV/0!</v>
      </c>
      <c r="N235" s="12" t="e">
        <f t="shared" si="88"/>
        <v>#DIV/0!</v>
      </c>
      <c r="O235" t="e">
        <f t="shared" si="75"/>
        <v>#DIV/0!</v>
      </c>
      <c r="P235" s="7" t="e">
        <f t="shared" si="89"/>
        <v>#DIV/0!</v>
      </c>
      <c r="Q235" s="7" t="e">
        <f t="shared" si="90"/>
        <v>#DIV/0!</v>
      </c>
      <c r="R235" s="7" t="e">
        <f t="shared" si="81"/>
        <v>#DIV/0!</v>
      </c>
      <c r="S235" s="7" t="e">
        <f t="shared" si="91"/>
        <v>#DIV/0!</v>
      </c>
      <c r="T235" s="7" t="e">
        <f t="shared" si="92"/>
        <v>#DIV/0!</v>
      </c>
      <c r="U235" s="44">
        <f t="shared" si="93"/>
        <v>0</v>
      </c>
      <c r="V235" s="7" t="e">
        <f t="shared" si="94"/>
        <v>#DIV/0!</v>
      </c>
      <c r="W235" t="e">
        <f t="shared" si="82"/>
        <v>#DIV/0!</v>
      </c>
      <c r="X235" s="8" t="e">
        <f t="shared" si="76"/>
        <v>#DIV/0!</v>
      </c>
    </row>
    <row r="236" spans="1:24" x14ac:dyDescent="0.25">
      <c r="A236" s="1">
        <v>227</v>
      </c>
      <c r="B236" s="12" t="e">
        <f t="shared" si="83"/>
        <v>#DIV/0!</v>
      </c>
      <c r="C236" s="7" t="e">
        <f t="shared" si="84"/>
        <v>#DIV/0!</v>
      </c>
      <c r="D236" s="9" t="e">
        <f t="shared" si="85"/>
        <v>#DIV/0!</v>
      </c>
      <c r="E236" s="7" t="e">
        <f t="shared" si="86"/>
        <v>#DIV/0!</v>
      </c>
      <c r="F236" t="e">
        <f t="shared" si="95"/>
        <v>#DIV/0!</v>
      </c>
      <c r="G236" t="e">
        <f t="shared" si="73"/>
        <v>#DIV/0!</v>
      </c>
      <c r="H236" t="e">
        <f t="shared" si="77"/>
        <v>#DIV/0!</v>
      </c>
      <c r="I236" t="e">
        <f t="shared" si="74"/>
        <v>#DIV/0!</v>
      </c>
      <c r="J236" t="e">
        <f t="shared" si="78"/>
        <v>#DIV/0!</v>
      </c>
      <c r="K236" s="9" t="e">
        <f t="shared" si="79"/>
        <v>#DIV/0!</v>
      </c>
      <c r="L236" s="7" t="e">
        <f t="shared" si="80"/>
        <v>#DIV/0!</v>
      </c>
      <c r="M236" s="7" t="e">
        <f t="shared" si="87"/>
        <v>#DIV/0!</v>
      </c>
      <c r="N236" s="12" t="e">
        <f t="shared" si="88"/>
        <v>#DIV/0!</v>
      </c>
      <c r="O236" t="e">
        <f t="shared" si="75"/>
        <v>#DIV/0!</v>
      </c>
      <c r="P236" s="7" t="e">
        <f t="shared" si="89"/>
        <v>#DIV/0!</v>
      </c>
      <c r="Q236" s="7" t="e">
        <f t="shared" si="90"/>
        <v>#DIV/0!</v>
      </c>
      <c r="R236" s="7" t="e">
        <f t="shared" si="81"/>
        <v>#DIV/0!</v>
      </c>
      <c r="S236" s="7" t="e">
        <f t="shared" si="91"/>
        <v>#DIV/0!</v>
      </c>
      <c r="T236" s="7" t="e">
        <f t="shared" si="92"/>
        <v>#DIV/0!</v>
      </c>
      <c r="U236" s="44">
        <f t="shared" si="93"/>
        <v>0</v>
      </c>
      <c r="V236" s="7" t="e">
        <f t="shared" si="94"/>
        <v>#DIV/0!</v>
      </c>
      <c r="W236" t="e">
        <f t="shared" si="82"/>
        <v>#DIV/0!</v>
      </c>
      <c r="X236" s="8" t="e">
        <f t="shared" si="76"/>
        <v>#DIV/0!</v>
      </c>
    </row>
    <row r="237" spans="1:24" x14ac:dyDescent="0.25">
      <c r="A237" s="1">
        <v>228</v>
      </c>
      <c r="B237" s="12" t="e">
        <f t="shared" si="83"/>
        <v>#DIV/0!</v>
      </c>
      <c r="C237" s="7" t="e">
        <f t="shared" si="84"/>
        <v>#DIV/0!</v>
      </c>
      <c r="D237" s="9" t="e">
        <f t="shared" si="85"/>
        <v>#DIV/0!</v>
      </c>
      <c r="E237" s="7" t="e">
        <f t="shared" si="86"/>
        <v>#DIV/0!</v>
      </c>
      <c r="F237" t="e">
        <f t="shared" si="95"/>
        <v>#DIV/0!</v>
      </c>
      <c r="G237" t="e">
        <f t="shared" si="73"/>
        <v>#DIV/0!</v>
      </c>
      <c r="H237" t="e">
        <f t="shared" si="77"/>
        <v>#DIV/0!</v>
      </c>
      <c r="I237" t="e">
        <f t="shared" si="74"/>
        <v>#DIV/0!</v>
      </c>
      <c r="J237" t="e">
        <f t="shared" si="78"/>
        <v>#DIV/0!</v>
      </c>
      <c r="K237" s="9" t="e">
        <f t="shared" si="79"/>
        <v>#DIV/0!</v>
      </c>
      <c r="L237" s="7" t="e">
        <f t="shared" si="80"/>
        <v>#DIV/0!</v>
      </c>
      <c r="M237" s="7" t="e">
        <f t="shared" si="87"/>
        <v>#DIV/0!</v>
      </c>
      <c r="N237" s="12" t="e">
        <f t="shared" si="88"/>
        <v>#DIV/0!</v>
      </c>
      <c r="O237" t="e">
        <f t="shared" si="75"/>
        <v>#DIV/0!</v>
      </c>
      <c r="P237" s="7" t="e">
        <f t="shared" si="89"/>
        <v>#DIV/0!</v>
      </c>
      <c r="Q237" s="7" t="e">
        <f t="shared" si="90"/>
        <v>#DIV/0!</v>
      </c>
      <c r="R237" s="7" t="e">
        <f t="shared" si="81"/>
        <v>#DIV/0!</v>
      </c>
      <c r="S237" s="7" t="e">
        <f t="shared" si="91"/>
        <v>#DIV/0!</v>
      </c>
      <c r="T237" s="7" t="e">
        <f t="shared" si="92"/>
        <v>#DIV/0!</v>
      </c>
      <c r="U237" s="44">
        <f t="shared" si="93"/>
        <v>0</v>
      </c>
      <c r="V237" s="7" t="e">
        <f t="shared" si="94"/>
        <v>#DIV/0!</v>
      </c>
      <c r="W237" t="e">
        <f t="shared" si="82"/>
        <v>#DIV/0!</v>
      </c>
      <c r="X237" s="8" t="e">
        <f t="shared" si="76"/>
        <v>#DIV/0!</v>
      </c>
    </row>
    <row r="238" spans="1:24" x14ac:dyDescent="0.25">
      <c r="A238" s="1">
        <v>229</v>
      </c>
      <c r="B238" s="12" t="e">
        <f t="shared" si="83"/>
        <v>#DIV/0!</v>
      </c>
      <c r="C238" s="7" t="e">
        <f t="shared" si="84"/>
        <v>#DIV/0!</v>
      </c>
      <c r="D238" s="9" t="e">
        <f t="shared" si="85"/>
        <v>#DIV/0!</v>
      </c>
      <c r="E238" s="7" t="e">
        <f t="shared" si="86"/>
        <v>#DIV/0!</v>
      </c>
      <c r="F238" t="e">
        <f t="shared" si="95"/>
        <v>#DIV/0!</v>
      </c>
      <c r="G238" t="e">
        <f t="shared" si="73"/>
        <v>#DIV/0!</v>
      </c>
      <c r="H238" t="e">
        <f t="shared" si="77"/>
        <v>#DIV/0!</v>
      </c>
      <c r="I238" t="e">
        <f t="shared" si="74"/>
        <v>#DIV/0!</v>
      </c>
      <c r="J238" t="e">
        <f t="shared" si="78"/>
        <v>#DIV/0!</v>
      </c>
      <c r="K238" s="9" t="e">
        <f t="shared" si="79"/>
        <v>#DIV/0!</v>
      </c>
      <c r="L238" s="7" t="e">
        <f t="shared" si="80"/>
        <v>#DIV/0!</v>
      </c>
      <c r="M238" s="7" t="e">
        <f t="shared" si="87"/>
        <v>#DIV/0!</v>
      </c>
      <c r="N238" s="12" t="e">
        <f t="shared" si="88"/>
        <v>#DIV/0!</v>
      </c>
      <c r="O238" t="e">
        <f t="shared" si="75"/>
        <v>#DIV/0!</v>
      </c>
      <c r="P238" s="7" t="e">
        <f t="shared" si="89"/>
        <v>#DIV/0!</v>
      </c>
      <c r="Q238" s="7" t="e">
        <f t="shared" si="90"/>
        <v>#DIV/0!</v>
      </c>
      <c r="R238" s="7" t="e">
        <f t="shared" si="81"/>
        <v>#DIV/0!</v>
      </c>
      <c r="S238" s="7" t="e">
        <f t="shared" si="91"/>
        <v>#DIV/0!</v>
      </c>
      <c r="T238" s="7" t="e">
        <f t="shared" si="92"/>
        <v>#DIV/0!</v>
      </c>
      <c r="U238" s="44">
        <f t="shared" si="93"/>
        <v>0</v>
      </c>
      <c r="V238" s="7" t="e">
        <f t="shared" si="94"/>
        <v>#DIV/0!</v>
      </c>
      <c r="W238" t="e">
        <f t="shared" si="82"/>
        <v>#DIV/0!</v>
      </c>
      <c r="X238" s="8" t="e">
        <f t="shared" si="76"/>
        <v>#DIV/0!</v>
      </c>
    </row>
    <row r="239" spans="1:24" x14ac:dyDescent="0.25">
      <c r="A239" s="1">
        <v>230</v>
      </c>
      <c r="B239" s="12" t="e">
        <f t="shared" si="83"/>
        <v>#DIV/0!</v>
      </c>
      <c r="C239" s="7" t="e">
        <f t="shared" si="84"/>
        <v>#DIV/0!</v>
      </c>
      <c r="D239" s="9" t="e">
        <f t="shared" si="85"/>
        <v>#DIV/0!</v>
      </c>
      <c r="E239" s="7" t="e">
        <f t="shared" si="86"/>
        <v>#DIV/0!</v>
      </c>
      <c r="F239" t="e">
        <f t="shared" si="95"/>
        <v>#DIV/0!</v>
      </c>
      <c r="G239" t="e">
        <f t="shared" si="73"/>
        <v>#DIV/0!</v>
      </c>
      <c r="H239" t="e">
        <f t="shared" si="77"/>
        <v>#DIV/0!</v>
      </c>
      <c r="I239" t="e">
        <f t="shared" si="74"/>
        <v>#DIV/0!</v>
      </c>
      <c r="J239" t="e">
        <f t="shared" si="78"/>
        <v>#DIV/0!</v>
      </c>
      <c r="K239" s="9" t="e">
        <f t="shared" si="79"/>
        <v>#DIV/0!</v>
      </c>
      <c r="L239" s="7" t="e">
        <f t="shared" si="80"/>
        <v>#DIV/0!</v>
      </c>
      <c r="M239" s="7" t="e">
        <f t="shared" si="87"/>
        <v>#DIV/0!</v>
      </c>
      <c r="N239" s="12" t="e">
        <f t="shared" si="88"/>
        <v>#DIV/0!</v>
      </c>
      <c r="O239" t="e">
        <f t="shared" si="75"/>
        <v>#DIV/0!</v>
      </c>
      <c r="P239" s="7" t="e">
        <f t="shared" si="89"/>
        <v>#DIV/0!</v>
      </c>
      <c r="Q239" s="7" t="e">
        <f t="shared" si="90"/>
        <v>#DIV/0!</v>
      </c>
      <c r="R239" s="7" t="e">
        <f t="shared" si="81"/>
        <v>#DIV/0!</v>
      </c>
      <c r="S239" s="7" t="e">
        <f t="shared" si="91"/>
        <v>#DIV/0!</v>
      </c>
      <c r="T239" s="7" t="e">
        <f t="shared" si="92"/>
        <v>#DIV/0!</v>
      </c>
      <c r="U239" s="44">
        <f t="shared" si="93"/>
        <v>0</v>
      </c>
      <c r="V239" s="7" t="e">
        <f t="shared" si="94"/>
        <v>#DIV/0!</v>
      </c>
      <c r="W239" t="e">
        <f t="shared" si="82"/>
        <v>#DIV/0!</v>
      </c>
      <c r="X239" s="8" t="e">
        <f t="shared" si="76"/>
        <v>#DIV/0!</v>
      </c>
    </row>
    <row r="240" spans="1:24" x14ac:dyDescent="0.25">
      <c r="A240" s="1">
        <v>231</v>
      </c>
      <c r="B240" s="12" t="e">
        <f t="shared" si="83"/>
        <v>#DIV/0!</v>
      </c>
      <c r="C240" s="7" t="e">
        <f t="shared" si="84"/>
        <v>#DIV/0!</v>
      </c>
      <c r="D240" s="9" t="e">
        <f t="shared" si="85"/>
        <v>#DIV/0!</v>
      </c>
      <c r="E240" s="7" t="e">
        <f t="shared" si="86"/>
        <v>#DIV/0!</v>
      </c>
      <c r="F240" t="e">
        <f t="shared" si="95"/>
        <v>#DIV/0!</v>
      </c>
      <c r="G240" t="e">
        <f t="shared" si="73"/>
        <v>#DIV/0!</v>
      </c>
      <c r="H240" t="e">
        <f t="shared" si="77"/>
        <v>#DIV/0!</v>
      </c>
      <c r="I240" t="e">
        <f t="shared" si="74"/>
        <v>#DIV/0!</v>
      </c>
      <c r="J240" t="e">
        <f t="shared" si="78"/>
        <v>#DIV/0!</v>
      </c>
      <c r="K240" s="9" t="e">
        <f t="shared" si="79"/>
        <v>#DIV/0!</v>
      </c>
      <c r="L240" s="7" t="e">
        <f t="shared" si="80"/>
        <v>#DIV/0!</v>
      </c>
      <c r="M240" s="7" t="e">
        <f t="shared" si="87"/>
        <v>#DIV/0!</v>
      </c>
      <c r="N240" s="12" t="e">
        <f t="shared" si="88"/>
        <v>#DIV/0!</v>
      </c>
      <c r="O240" t="e">
        <f t="shared" si="75"/>
        <v>#DIV/0!</v>
      </c>
      <c r="P240" s="7" t="e">
        <f t="shared" si="89"/>
        <v>#DIV/0!</v>
      </c>
      <c r="Q240" s="7" t="e">
        <f t="shared" si="90"/>
        <v>#DIV/0!</v>
      </c>
      <c r="R240" s="7" t="e">
        <f t="shared" si="81"/>
        <v>#DIV/0!</v>
      </c>
      <c r="S240" s="7" t="e">
        <f t="shared" si="91"/>
        <v>#DIV/0!</v>
      </c>
      <c r="T240" s="7" t="e">
        <f t="shared" si="92"/>
        <v>#DIV/0!</v>
      </c>
      <c r="U240" s="44">
        <f t="shared" si="93"/>
        <v>0</v>
      </c>
      <c r="V240" s="7" t="e">
        <f t="shared" si="94"/>
        <v>#DIV/0!</v>
      </c>
      <c r="W240" t="e">
        <f t="shared" si="82"/>
        <v>#DIV/0!</v>
      </c>
      <c r="X240" s="8" t="e">
        <f t="shared" si="76"/>
        <v>#DIV/0!</v>
      </c>
    </row>
    <row r="241" spans="1:29" x14ac:dyDescent="0.25">
      <c r="A241" s="1">
        <v>232</v>
      </c>
      <c r="B241" s="12" t="e">
        <f t="shared" si="83"/>
        <v>#DIV/0!</v>
      </c>
      <c r="C241" s="7" t="e">
        <f t="shared" si="84"/>
        <v>#DIV/0!</v>
      </c>
      <c r="D241" s="9" t="e">
        <f t="shared" si="85"/>
        <v>#DIV/0!</v>
      </c>
      <c r="E241" s="7" t="e">
        <f t="shared" si="86"/>
        <v>#DIV/0!</v>
      </c>
      <c r="F241" t="e">
        <f t="shared" si="95"/>
        <v>#DIV/0!</v>
      </c>
      <c r="G241" t="e">
        <f t="shared" si="73"/>
        <v>#DIV/0!</v>
      </c>
      <c r="H241" t="e">
        <f t="shared" si="77"/>
        <v>#DIV/0!</v>
      </c>
      <c r="I241" t="e">
        <f t="shared" si="74"/>
        <v>#DIV/0!</v>
      </c>
      <c r="J241" t="e">
        <f t="shared" si="78"/>
        <v>#DIV/0!</v>
      </c>
      <c r="K241" s="9" t="e">
        <f t="shared" si="79"/>
        <v>#DIV/0!</v>
      </c>
      <c r="L241" s="7" t="e">
        <f t="shared" si="80"/>
        <v>#DIV/0!</v>
      </c>
      <c r="M241" s="7" t="e">
        <f t="shared" si="87"/>
        <v>#DIV/0!</v>
      </c>
      <c r="N241" s="12" t="e">
        <f t="shared" si="88"/>
        <v>#DIV/0!</v>
      </c>
      <c r="O241" t="e">
        <f t="shared" si="75"/>
        <v>#DIV/0!</v>
      </c>
      <c r="P241" s="7" t="e">
        <f t="shared" si="89"/>
        <v>#DIV/0!</v>
      </c>
      <c r="Q241" s="7" t="e">
        <f t="shared" si="90"/>
        <v>#DIV/0!</v>
      </c>
      <c r="R241" s="7" t="e">
        <f t="shared" si="81"/>
        <v>#DIV/0!</v>
      </c>
      <c r="S241" s="7" t="e">
        <f t="shared" si="91"/>
        <v>#DIV/0!</v>
      </c>
      <c r="T241" s="7" t="e">
        <f t="shared" si="92"/>
        <v>#DIV/0!</v>
      </c>
      <c r="U241" s="44">
        <f t="shared" si="93"/>
        <v>0</v>
      </c>
      <c r="V241" s="7" t="e">
        <f t="shared" si="94"/>
        <v>#DIV/0!</v>
      </c>
      <c r="W241" t="e">
        <f t="shared" si="82"/>
        <v>#DIV/0!</v>
      </c>
      <c r="X241" s="8" t="e">
        <f t="shared" si="76"/>
        <v>#DIV/0!</v>
      </c>
    </row>
    <row r="242" spans="1:29" x14ac:dyDescent="0.25">
      <c r="A242" s="1">
        <v>233</v>
      </c>
      <c r="B242" s="12" t="e">
        <f t="shared" si="83"/>
        <v>#DIV/0!</v>
      </c>
      <c r="C242" s="7" t="e">
        <f t="shared" si="84"/>
        <v>#DIV/0!</v>
      </c>
      <c r="D242" s="9" t="e">
        <f t="shared" si="85"/>
        <v>#DIV/0!</v>
      </c>
      <c r="E242" s="7" t="e">
        <f t="shared" si="86"/>
        <v>#DIV/0!</v>
      </c>
      <c r="F242" t="e">
        <f t="shared" si="95"/>
        <v>#DIV/0!</v>
      </c>
      <c r="G242" t="e">
        <f t="shared" si="73"/>
        <v>#DIV/0!</v>
      </c>
      <c r="H242" t="e">
        <f t="shared" si="77"/>
        <v>#DIV/0!</v>
      </c>
      <c r="I242" t="e">
        <f t="shared" si="74"/>
        <v>#DIV/0!</v>
      </c>
      <c r="J242" t="e">
        <f t="shared" si="78"/>
        <v>#DIV/0!</v>
      </c>
      <c r="K242" s="9" t="e">
        <f t="shared" si="79"/>
        <v>#DIV/0!</v>
      </c>
      <c r="L242" s="7" t="e">
        <f t="shared" si="80"/>
        <v>#DIV/0!</v>
      </c>
      <c r="M242" s="7" t="e">
        <f t="shared" si="87"/>
        <v>#DIV/0!</v>
      </c>
      <c r="N242" s="12" t="e">
        <f t="shared" si="88"/>
        <v>#DIV/0!</v>
      </c>
      <c r="O242" t="e">
        <f t="shared" si="75"/>
        <v>#DIV/0!</v>
      </c>
      <c r="P242" s="7" t="e">
        <f t="shared" si="89"/>
        <v>#DIV/0!</v>
      </c>
      <c r="Q242" s="7" t="e">
        <f t="shared" si="90"/>
        <v>#DIV/0!</v>
      </c>
      <c r="R242" s="7" t="e">
        <f t="shared" si="81"/>
        <v>#DIV/0!</v>
      </c>
      <c r="S242" s="7" t="e">
        <f t="shared" si="91"/>
        <v>#DIV/0!</v>
      </c>
      <c r="T242" s="7" t="e">
        <f t="shared" si="92"/>
        <v>#DIV/0!</v>
      </c>
      <c r="U242" s="44">
        <f t="shared" si="93"/>
        <v>0</v>
      </c>
      <c r="V242" s="7" t="e">
        <f t="shared" si="94"/>
        <v>#DIV/0!</v>
      </c>
      <c r="W242" t="e">
        <f t="shared" si="82"/>
        <v>#DIV/0!</v>
      </c>
      <c r="X242" s="8" t="e">
        <f t="shared" si="76"/>
        <v>#DIV/0!</v>
      </c>
    </row>
    <row r="243" spans="1:29" x14ac:dyDescent="0.25">
      <c r="A243" s="1">
        <v>234</v>
      </c>
      <c r="B243" s="12" t="e">
        <f t="shared" si="83"/>
        <v>#DIV/0!</v>
      </c>
      <c r="C243" s="7" t="e">
        <f t="shared" si="84"/>
        <v>#DIV/0!</v>
      </c>
      <c r="D243" s="9" t="e">
        <f t="shared" si="85"/>
        <v>#DIV/0!</v>
      </c>
      <c r="E243" s="7" t="e">
        <f t="shared" si="86"/>
        <v>#DIV/0!</v>
      </c>
      <c r="F243" t="e">
        <f t="shared" si="95"/>
        <v>#DIV/0!</v>
      </c>
      <c r="G243" t="e">
        <f t="shared" si="73"/>
        <v>#DIV/0!</v>
      </c>
      <c r="H243" t="e">
        <f t="shared" si="77"/>
        <v>#DIV/0!</v>
      </c>
      <c r="I243" t="e">
        <f t="shared" si="74"/>
        <v>#DIV/0!</v>
      </c>
      <c r="J243" t="e">
        <f t="shared" si="78"/>
        <v>#DIV/0!</v>
      </c>
      <c r="K243" s="9" t="e">
        <f t="shared" si="79"/>
        <v>#DIV/0!</v>
      </c>
      <c r="L243" s="7" t="e">
        <f t="shared" si="80"/>
        <v>#DIV/0!</v>
      </c>
      <c r="M243" s="7" t="e">
        <f t="shared" si="87"/>
        <v>#DIV/0!</v>
      </c>
      <c r="N243" s="12" t="e">
        <f t="shared" si="88"/>
        <v>#DIV/0!</v>
      </c>
      <c r="O243" t="e">
        <f t="shared" si="75"/>
        <v>#DIV/0!</v>
      </c>
      <c r="P243" s="7" t="e">
        <f t="shared" si="89"/>
        <v>#DIV/0!</v>
      </c>
      <c r="Q243" s="7" t="e">
        <f t="shared" si="90"/>
        <v>#DIV/0!</v>
      </c>
      <c r="R243" s="7" t="e">
        <f t="shared" si="81"/>
        <v>#DIV/0!</v>
      </c>
      <c r="S243" s="7" t="e">
        <f t="shared" si="91"/>
        <v>#DIV/0!</v>
      </c>
      <c r="T243" s="7" t="e">
        <f t="shared" si="92"/>
        <v>#DIV/0!</v>
      </c>
      <c r="U243" s="44">
        <f t="shared" si="93"/>
        <v>0</v>
      </c>
      <c r="V243" s="7" t="e">
        <f t="shared" si="94"/>
        <v>#DIV/0!</v>
      </c>
      <c r="W243" t="e">
        <f t="shared" si="82"/>
        <v>#DIV/0!</v>
      </c>
      <c r="X243" s="8" t="e">
        <f t="shared" si="76"/>
        <v>#DIV/0!</v>
      </c>
    </row>
    <row r="244" spans="1:29" x14ac:dyDescent="0.25">
      <c r="A244" s="1">
        <v>235</v>
      </c>
      <c r="B244" s="12" t="e">
        <f t="shared" si="83"/>
        <v>#DIV/0!</v>
      </c>
      <c r="C244" s="7" t="e">
        <f t="shared" si="84"/>
        <v>#DIV/0!</v>
      </c>
      <c r="D244" s="9" t="e">
        <f t="shared" si="85"/>
        <v>#DIV/0!</v>
      </c>
      <c r="E244" s="7" t="e">
        <f t="shared" si="86"/>
        <v>#DIV/0!</v>
      </c>
      <c r="F244" t="e">
        <f t="shared" si="95"/>
        <v>#DIV/0!</v>
      </c>
      <c r="G244" t="e">
        <f t="shared" si="73"/>
        <v>#DIV/0!</v>
      </c>
      <c r="H244" t="e">
        <f t="shared" si="77"/>
        <v>#DIV/0!</v>
      </c>
      <c r="I244" t="e">
        <f t="shared" si="74"/>
        <v>#DIV/0!</v>
      </c>
      <c r="J244" t="e">
        <f t="shared" si="78"/>
        <v>#DIV/0!</v>
      </c>
      <c r="K244" s="9" t="e">
        <f t="shared" si="79"/>
        <v>#DIV/0!</v>
      </c>
      <c r="L244" s="7" t="e">
        <f t="shared" si="80"/>
        <v>#DIV/0!</v>
      </c>
      <c r="M244" s="7" t="e">
        <f t="shared" si="87"/>
        <v>#DIV/0!</v>
      </c>
      <c r="N244" s="12" t="e">
        <f t="shared" si="88"/>
        <v>#DIV/0!</v>
      </c>
      <c r="O244" t="e">
        <f t="shared" si="75"/>
        <v>#DIV/0!</v>
      </c>
      <c r="P244" s="7" t="e">
        <f t="shared" si="89"/>
        <v>#DIV/0!</v>
      </c>
      <c r="Q244" s="7" t="e">
        <f t="shared" si="90"/>
        <v>#DIV/0!</v>
      </c>
      <c r="R244" s="7" t="e">
        <f t="shared" si="81"/>
        <v>#DIV/0!</v>
      </c>
      <c r="S244" s="7" t="e">
        <f t="shared" si="91"/>
        <v>#DIV/0!</v>
      </c>
      <c r="T244" s="7" t="e">
        <f t="shared" si="92"/>
        <v>#DIV/0!</v>
      </c>
      <c r="U244" s="44">
        <f t="shared" si="93"/>
        <v>0</v>
      </c>
      <c r="V244" s="7" t="e">
        <f t="shared" si="94"/>
        <v>#DIV/0!</v>
      </c>
      <c r="W244" t="e">
        <f t="shared" si="82"/>
        <v>#DIV/0!</v>
      </c>
      <c r="X244" s="8" t="e">
        <f t="shared" si="76"/>
        <v>#DIV/0!</v>
      </c>
    </row>
    <row r="245" spans="1:29" x14ac:dyDescent="0.25">
      <c r="A245" s="1">
        <v>236</v>
      </c>
      <c r="B245" s="12" t="e">
        <f t="shared" si="83"/>
        <v>#DIV/0!</v>
      </c>
      <c r="C245" s="7" t="e">
        <f t="shared" si="84"/>
        <v>#DIV/0!</v>
      </c>
      <c r="D245" s="9" t="e">
        <f t="shared" si="85"/>
        <v>#DIV/0!</v>
      </c>
      <c r="E245" s="7" t="e">
        <f t="shared" si="86"/>
        <v>#DIV/0!</v>
      </c>
      <c r="F245" t="e">
        <f t="shared" si="95"/>
        <v>#DIV/0!</v>
      </c>
      <c r="G245" t="e">
        <f t="shared" si="73"/>
        <v>#DIV/0!</v>
      </c>
      <c r="H245" t="e">
        <f t="shared" si="77"/>
        <v>#DIV/0!</v>
      </c>
      <c r="I245" t="e">
        <f t="shared" si="74"/>
        <v>#DIV/0!</v>
      </c>
      <c r="J245" t="e">
        <f t="shared" si="78"/>
        <v>#DIV/0!</v>
      </c>
      <c r="K245" s="9" t="e">
        <f t="shared" si="79"/>
        <v>#DIV/0!</v>
      </c>
      <c r="L245" s="7" t="e">
        <f t="shared" si="80"/>
        <v>#DIV/0!</v>
      </c>
      <c r="M245" s="7" t="e">
        <f t="shared" si="87"/>
        <v>#DIV/0!</v>
      </c>
      <c r="N245" s="12" t="e">
        <f t="shared" si="88"/>
        <v>#DIV/0!</v>
      </c>
      <c r="O245" t="e">
        <f t="shared" si="75"/>
        <v>#DIV/0!</v>
      </c>
      <c r="P245" s="7" t="e">
        <f t="shared" si="89"/>
        <v>#DIV/0!</v>
      </c>
      <c r="Q245" s="7" t="e">
        <f t="shared" si="90"/>
        <v>#DIV/0!</v>
      </c>
      <c r="R245" s="7" t="e">
        <f t="shared" si="81"/>
        <v>#DIV/0!</v>
      </c>
      <c r="S245" s="7" t="e">
        <f t="shared" si="91"/>
        <v>#DIV/0!</v>
      </c>
      <c r="T245" s="7" t="e">
        <f t="shared" si="92"/>
        <v>#DIV/0!</v>
      </c>
      <c r="U245" s="44">
        <f t="shared" si="93"/>
        <v>0</v>
      </c>
      <c r="V245" s="7" t="e">
        <f t="shared" si="94"/>
        <v>#DIV/0!</v>
      </c>
      <c r="W245" t="e">
        <f t="shared" si="82"/>
        <v>#DIV/0!</v>
      </c>
      <c r="X245" s="8" t="e">
        <f t="shared" si="76"/>
        <v>#DIV/0!</v>
      </c>
    </row>
    <row r="246" spans="1:29" x14ac:dyDescent="0.25">
      <c r="A246" s="1">
        <v>237</v>
      </c>
      <c r="B246" s="12" t="e">
        <f t="shared" si="83"/>
        <v>#DIV/0!</v>
      </c>
      <c r="C246" s="7" t="e">
        <f t="shared" si="84"/>
        <v>#DIV/0!</v>
      </c>
      <c r="D246" s="9" t="e">
        <f t="shared" si="85"/>
        <v>#DIV/0!</v>
      </c>
      <c r="E246" s="7" t="e">
        <f t="shared" si="86"/>
        <v>#DIV/0!</v>
      </c>
      <c r="F246" t="e">
        <f t="shared" si="95"/>
        <v>#DIV/0!</v>
      </c>
      <c r="G246" t="e">
        <f t="shared" si="73"/>
        <v>#DIV/0!</v>
      </c>
      <c r="H246" t="e">
        <f t="shared" si="77"/>
        <v>#DIV/0!</v>
      </c>
      <c r="I246" t="e">
        <f t="shared" si="74"/>
        <v>#DIV/0!</v>
      </c>
      <c r="J246" t="e">
        <f t="shared" si="78"/>
        <v>#DIV/0!</v>
      </c>
      <c r="K246" s="9" t="e">
        <f t="shared" si="79"/>
        <v>#DIV/0!</v>
      </c>
      <c r="L246" s="7" t="e">
        <f t="shared" si="80"/>
        <v>#DIV/0!</v>
      </c>
      <c r="M246" s="7" t="e">
        <f t="shared" si="87"/>
        <v>#DIV/0!</v>
      </c>
      <c r="N246" s="12" t="e">
        <f t="shared" si="88"/>
        <v>#DIV/0!</v>
      </c>
      <c r="O246" t="e">
        <f t="shared" si="75"/>
        <v>#DIV/0!</v>
      </c>
      <c r="P246" s="7" t="e">
        <f t="shared" si="89"/>
        <v>#DIV/0!</v>
      </c>
      <c r="Q246" s="7" t="e">
        <f t="shared" si="90"/>
        <v>#DIV/0!</v>
      </c>
      <c r="R246" s="7" t="e">
        <f t="shared" si="81"/>
        <v>#DIV/0!</v>
      </c>
      <c r="S246" s="7" t="e">
        <f t="shared" si="91"/>
        <v>#DIV/0!</v>
      </c>
      <c r="T246" s="7" t="e">
        <f t="shared" si="92"/>
        <v>#DIV/0!</v>
      </c>
      <c r="U246" s="44">
        <f t="shared" si="93"/>
        <v>0</v>
      </c>
      <c r="V246" s="7" t="e">
        <f t="shared" si="94"/>
        <v>#DIV/0!</v>
      </c>
      <c r="W246" t="e">
        <f t="shared" si="82"/>
        <v>#DIV/0!</v>
      </c>
      <c r="X246" s="8" t="e">
        <f t="shared" si="76"/>
        <v>#DIV/0!</v>
      </c>
    </row>
    <row r="247" spans="1:29" x14ac:dyDescent="0.25">
      <c r="A247" s="1">
        <v>238</v>
      </c>
      <c r="B247" s="12" t="e">
        <f t="shared" si="83"/>
        <v>#DIV/0!</v>
      </c>
      <c r="C247" s="7" t="e">
        <f t="shared" si="84"/>
        <v>#DIV/0!</v>
      </c>
      <c r="D247" s="9" t="e">
        <f t="shared" si="85"/>
        <v>#DIV/0!</v>
      </c>
      <c r="E247" s="7" t="e">
        <f t="shared" si="86"/>
        <v>#DIV/0!</v>
      </c>
      <c r="F247" t="e">
        <f t="shared" si="95"/>
        <v>#DIV/0!</v>
      </c>
      <c r="G247" t="e">
        <f t="shared" si="73"/>
        <v>#DIV/0!</v>
      </c>
      <c r="H247" t="e">
        <f t="shared" si="77"/>
        <v>#DIV/0!</v>
      </c>
      <c r="I247" t="e">
        <f t="shared" si="74"/>
        <v>#DIV/0!</v>
      </c>
      <c r="J247" t="e">
        <f t="shared" si="78"/>
        <v>#DIV/0!</v>
      </c>
      <c r="K247" s="9" t="e">
        <f t="shared" si="79"/>
        <v>#DIV/0!</v>
      </c>
      <c r="L247" s="7" t="e">
        <f t="shared" si="80"/>
        <v>#DIV/0!</v>
      </c>
      <c r="M247" s="7" t="e">
        <f t="shared" si="87"/>
        <v>#DIV/0!</v>
      </c>
      <c r="N247" s="12" t="e">
        <f t="shared" si="88"/>
        <v>#DIV/0!</v>
      </c>
      <c r="O247" t="e">
        <f t="shared" si="75"/>
        <v>#DIV/0!</v>
      </c>
      <c r="P247" s="7" t="e">
        <f t="shared" si="89"/>
        <v>#DIV/0!</v>
      </c>
      <c r="Q247" s="7" t="e">
        <f t="shared" si="90"/>
        <v>#DIV/0!</v>
      </c>
      <c r="R247" s="7" t="e">
        <f t="shared" si="81"/>
        <v>#DIV/0!</v>
      </c>
      <c r="S247" s="7" t="e">
        <f t="shared" si="91"/>
        <v>#DIV/0!</v>
      </c>
      <c r="T247" s="7" t="e">
        <f t="shared" si="92"/>
        <v>#DIV/0!</v>
      </c>
      <c r="U247" s="44">
        <f t="shared" si="93"/>
        <v>0</v>
      </c>
      <c r="V247" s="7" t="e">
        <f t="shared" si="94"/>
        <v>#DIV/0!</v>
      </c>
      <c r="W247" t="e">
        <f t="shared" si="82"/>
        <v>#DIV/0!</v>
      </c>
      <c r="X247" s="8" t="e">
        <f t="shared" si="76"/>
        <v>#DIV/0!</v>
      </c>
    </row>
    <row r="248" spans="1:29" x14ac:dyDescent="0.25">
      <c r="A248" s="1">
        <v>239</v>
      </c>
      <c r="B248" s="12" t="e">
        <f t="shared" si="83"/>
        <v>#DIV/0!</v>
      </c>
      <c r="C248" s="7" t="e">
        <f t="shared" si="84"/>
        <v>#DIV/0!</v>
      </c>
      <c r="D248" s="9" t="e">
        <f t="shared" si="85"/>
        <v>#DIV/0!</v>
      </c>
      <c r="E248" s="7" t="e">
        <f t="shared" si="86"/>
        <v>#DIV/0!</v>
      </c>
      <c r="F248" t="e">
        <f t="shared" si="95"/>
        <v>#DIV/0!</v>
      </c>
      <c r="G248" t="e">
        <f t="shared" si="73"/>
        <v>#DIV/0!</v>
      </c>
      <c r="H248" t="e">
        <f t="shared" si="77"/>
        <v>#DIV/0!</v>
      </c>
      <c r="I248" t="e">
        <f t="shared" si="74"/>
        <v>#DIV/0!</v>
      </c>
      <c r="J248" t="e">
        <f t="shared" si="78"/>
        <v>#DIV/0!</v>
      </c>
      <c r="K248" s="9" t="e">
        <f t="shared" si="79"/>
        <v>#DIV/0!</v>
      </c>
      <c r="L248" s="7" t="e">
        <f t="shared" si="80"/>
        <v>#DIV/0!</v>
      </c>
      <c r="M248" s="7" t="e">
        <f t="shared" si="87"/>
        <v>#DIV/0!</v>
      </c>
      <c r="N248" s="12" t="e">
        <f t="shared" si="88"/>
        <v>#DIV/0!</v>
      </c>
      <c r="O248" t="e">
        <f t="shared" si="75"/>
        <v>#DIV/0!</v>
      </c>
      <c r="P248" s="7" t="e">
        <f t="shared" si="89"/>
        <v>#DIV/0!</v>
      </c>
      <c r="Q248" s="7" t="e">
        <f t="shared" si="90"/>
        <v>#DIV/0!</v>
      </c>
      <c r="R248" s="7" t="e">
        <f t="shared" si="81"/>
        <v>#DIV/0!</v>
      </c>
      <c r="S248" s="7" t="e">
        <f t="shared" si="91"/>
        <v>#DIV/0!</v>
      </c>
      <c r="T248" s="7" t="e">
        <f t="shared" si="92"/>
        <v>#DIV/0!</v>
      </c>
      <c r="U248" s="44">
        <f t="shared" si="93"/>
        <v>0</v>
      </c>
      <c r="V248" s="7" t="e">
        <f t="shared" si="94"/>
        <v>#DIV/0!</v>
      </c>
      <c r="W248" t="e">
        <f t="shared" si="82"/>
        <v>#DIV/0!</v>
      </c>
      <c r="X248" s="8" t="e">
        <f t="shared" si="76"/>
        <v>#DIV/0!</v>
      </c>
    </row>
    <row r="249" spans="1:29" x14ac:dyDescent="0.25">
      <c r="A249" s="1">
        <v>240</v>
      </c>
      <c r="B249" s="12" t="e">
        <f t="shared" si="83"/>
        <v>#DIV/0!</v>
      </c>
      <c r="C249" s="7" t="e">
        <f t="shared" si="84"/>
        <v>#DIV/0!</v>
      </c>
      <c r="D249" s="9" t="e">
        <f t="shared" si="85"/>
        <v>#DIV/0!</v>
      </c>
      <c r="E249" s="7" t="e">
        <f t="shared" si="86"/>
        <v>#DIV/0!</v>
      </c>
      <c r="F249" t="e">
        <f t="shared" si="95"/>
        <v>#DIV/0!</v>
      </c>
      <c r="G249" t="e">
        <f t="shared" si="73"/>
        <v>#DIV/0!</v>
      </c>
      <c r="H249" t="e">
        <f t="shared" si="77"/>
        <v>#DIV/0!</v>
      </c>
      <c r="I249" t="e">
        <f t="shared" si="74"/>
        <v>#DIV/0!</v>
      </c>
      <c r="J249" t="e">
        <f t="shared" si="78"/>
        <v>#DIV/0!</v>
      </c>
      <c r="K249" s="9" t="e">
        <f t="shared" si="79"/>
        <v>#DIV/0!</v>
      </c>
      <c r="L249" s="7" t="e">
        <f t="shared" si="80"/>
        <v>#DIV/0!</v>
      </c>
      <c r="M249" s="7" t="e">
        <f t="shared" si="87"/>
        <v>#DIV/0!</v>
      </c>
      <c r="N249" s="12" t="e">
        <f t="shared" si="88"/>
        <v>#DIV/0!</v>
      </c>
      <c r="O249" t="e">
        <f t="shared" si="75"/>
        <v>#DIV/0!</v>
      </c>
      <c r="P249" s="7" t="e">
        <f t="shared" si="89"/>
        <v>#DIV/0!</v>
      </c>
      <c r="Q249" s="7" t="e">
        <f t="shared" si="90"/>
        <v>#DIV/0!</v>
      </c>
      <c r="R249" s="7" t="e">
        <f t="shared" si="81"/>
        <v>#DIV/0!</v>
      </c>
      <c r="S249" s="7" t="e">
        <f t="shared" si="91"/>
        <v>#DIV/0!</v>
      </c>
      <c r="T249" s="7" t="e">
        <f t="shared" si="92"/>
        <v>#DIV/0!</v>
      </c>
      <c r="U249" s="44">
        <f t="shared" si="93"/>
        <v>0</v>
      </c>
      <c r="V249" s="7" t="e">
        <f t="shared" si="94"/>
        <v>#DIV/0!</v>
      </c>
      <c r="W249" t="e">
        <f t="shared" si="82"/>
        <v>#DIV/0!</v>
      </c>
      <c r="X249" s="8" t="e">
        <f t="shared" si="76"/>
        <v>#DIV/0!</v>
      </c>
      <c r="AC249" t="s">
        <v>91</v>
      </c>
    </row>
    <row r="250" spans="1:29" x14ac:dyDescent="0.25">
      <c r="A250" s="1">
        <v>241</v>
      </c>
      <c r="B250" s="12" t="e">
        <f t="shared" si="83"/>
        <v>#DIV/0!</v>
      </c>
      <c r="C250" s="7" t="e">
        <f t="shared" si="84"/>
        <v>#DIV/0!</v>
      </c>
      <c r="D250" s="9" t="e">
        <f t="shared" si="85"/>
        <v>#DIV/0!</v>
      </c>
      <c r="E250" s="7" t="e">
        <f t="shared" si="86"/>
        <v>#DIV/0!</v>
      </c>
      <c r="F250" t="e">
        <f t="shared" si="95"/>
        <v>#DIV/0!</v>
      </c>
      <c r="G250" t="e">
        <f t="shared" si="73"/>
        <v>#DIV/0!</v>
      </c>
      <c r="H250" t="e">
        <f t="shared" si="77"/>
        <v>#DIV/0!</v>
      </c>
      <c r="I250" t="e">
        <f t="shared" si="74"/>
        <v>#DIV/0!</v>
      </c>
      <c r="J250" t="e">
        <f t="shared" si="78"/>
        <v>#DIV/0!</v>
      </c>
      <c r="K250" s="9" t="e">
        <f t="shared" si="79"/>
        <v>#DIV/0!</v>
      </c>
      <c r="L250" s="7" t="e">
        <f t="shared" si="80"/>
        <v>#DIV/0!</v>
      </c>
      <c r="M250" s="7" t="e">
        <f t="shared" si="87"/>
        <v>#DIV/0!</v>
      </c>
      <c r="N250" s="12" t="e">
        <f t="shared" si="88"/>
        <v>#DIV/0!</v>
      </c>
      <c r="O250" t="e">
        <f t="shared" si="75"/>
        <v>#DIV/0!</v>
      </c>
      <c r="P250" s="7" t="e">
        <f t="shared" si="89"/>
        <v>#DIV/0!</v>
      </c>
      <c r="Q250" s="7" t="e">
        <f t="shared" si="90"/>
        <v>#DIV/0!</v>
      </c>
      <c r="R250" s="7" t="e">
        <f t="shared" si="81"/>
        <v>#DIV/0!</v>
      </c>
      <c r="S250" s="7" t="e">
        <f t="shared" si="91"/>
        <v>#DIV/0!</v>
      </c>
      <c r="T250" s="7" t="e">
        <f t="shared" si="92"/>
        <v>#DIV/0!</v>
      </c>
      <c r="U250" s="44">
        <f t="shared" si="93"/>
        <v>0</v>
      </c>
      <c r="V250" s="7" t="e">
        <f t="shared" si="94"/>
        <v>#DIV/0!</v>
      </c>
      <c r="W250" t="e">
        <f t="shared" si="82"/>
        <v>#DIV/0!</v>
      </c>
      <c r="X250" s="8" t="e">
        <f t="shared" si="76"/>
        <v>#DIV/0!</v>
      </c>
    </row>
    <row r="251" spans="1:29" x14ac:dyDescent="0.25">
      <c r="A251" s="1">
        <v>242</v>
      </c>
      <c r="B251" s="12" t="e">
        <f t="shared" si="83"/>
        <v>#DIV/0!</v>
      </c>
      <c r="C251" s="7" t="e">
        <f t="shared" si="84"/>
        <v>#DIV/0!</v>
      </c>
      <c r="D251" s="9" t="e">
        <f t="shared" si="85"/>
        <v>#DIV/0!</v>
      </c>
      <c r="E251" s="7" t="e">
        <f t="shared" si="86"/>
        <v>#DIV/0!</v>
      </c>
      <c r="F251" t="e">
        <f t="shared" si="95"/>
        <v>#DIV/0!</v>
      </c>
      <c r="G251" t="e">
        <f t="shared" si="73"/>
        <v>#DIV/0!</v>
      </c>
      <c r="H251" t="e">
        <f t="shared" si="77"/>
        <v>#DIV/0!</v>
      </c>
      <c r="I251" t="e">
        <f t="shared" si="74"/>
        <v>#DIV/0!</v>
      </c>
      <c r="J251" t="e">
        <f t="shared" si="78"/>
        <v>#DIV/0!</v>
      </c>
      <c r="K251" s="9" t="e">
        <f t="shared" si="79"/>
        <v>#DIV/0!</v>
      </c>
      <c r="L251" s="7" t="e">
        <f t="shared" si="80"/>
        <v>#DIV/0!</v>
      </c>
      <c r="M251" s="7" t="e">
        <f t="shared" si="87"/>
        <v>#DIV/0!</v>
      </c>
      <c r="N251" s="12" t="e">
        <f t="shared" si="88"/>
        <v>#DIV/0!</v>
      </c>
      <c r="O251" t="e">
        <f t="shared" si="75"/>
        <v>#DIV/0!</v>
      </c>
      <c r="P251" s="7" t="e">
        <f t="shared" si="89"/>
        <v>#DIV/0!</v>
      </c>
      <c r="Q251" s="7" t="e">
        <f t="shared" si="90"/>
        <v>#DIV/0!</v>
      </c>
      <c r="R251" s="7" t="e">
        <f t="shared" si="81"/>
        <v>#DIV/0!</v>
      </c>
      <c r="S251" s="7" t="e">
        <f t="shared" si="91"/>
        <v>#DIV/0!</v>
      </c>
      <c r="T251" s="7" t="e">
        <f t="shared" si="92"/>
        <v>#DIV/0!</v>
      </c>
      <c r="U251" s="44">
        <f t="shared" si="93"/>
        <v>0</v>
      </c>
      <c r="V251" s="7" t="e">
        <f t="shared" si="94"/>
        <v>#DIV/0!</v>
      </c>
      <c r="W251" t="e">
        <f t="shared" si="82"/>
        <v>#DIV/0!</v>
      </c>
      <c r="X251" s="8" t="e">
        <f t="shared" si="76"/>
        <v>#DIV/0!</v>
      </c>
      <c r="AC251">
        <f>105 + 6/32</f>
        <v>105.1875</v>
      </c>
    </row>
    <row r="252" spans="1:29" x14ac:dyDescent="0.25">
      <c r="A252" s="1">
        <v>243</v>
      </c>
      <c r="B252" s="12" t="e">
        <f t="shared" si="83"/>
        <v>#DIV/0!</v>
      </c>
      <c r="C252" s="7" t="e">
        <f t="shared" si="84"/>
        <v>#DIV/0!</v>
      </c>
      <c r="D252" s="9" t="e">
        <f t="shared" si="85"/>
        <v>#DIV/0!</v>
      </c>
      <c r="E252" s="7" t="e">
        <f t="shared" si="86"/>
        <v>#DIV/0!</v>
      </c>
      <c r="F252" t="e">
        <f t="shared" si="95"/>
        <v>#DIV/0!</v>
      </c>
      <c r="G252" t="e">
        <f t="shared" si="73"/>
        <v>#DIV/0!</v>
      </c>
      <c r="H252" t="e">
        <f t="shared" si="77"/>
        <v>#DIV/0!</v>
      </c>
      <c r="I252" t="e">
        <f t="shared" si="74"/>
        <v>#DIV/0!</v>
      </c>
      <c r="J252" t="e">
        <f t="shared" si="78"/>
        <v>#DIV/0!</v>
      </c>
      <c r="K252" s="9" t="e">
        <f t="shared" si="79"/>
        <v>#DIV/0!</v>
      </c>
      <c r="L252" s="7" t="e">
        <f t="shared" si="80"/>
        <v>#DIV/0!</v>
      </c>
      <c r="M252" s="7" t="e">
        <f t="shared" si="87"/>
        <v>#DIV/0!</v>
      </c>
      <c r="N252" s="12" t="e">
        <f t="shared" si="88"/>
        <v>#DIV/0!</v>
      </c>
      <c r="O252" t="e">
        <f t="shared" si="75"/>
        <v>#DIV/0!</v>
      </c>
      <c r="P252" s="7" t="e">
        <f t="shared" si="89"/>
        <v>#DIV/0!</v>
      </c>
      <c r="Q252" s="7" t="e">
        <f t="shared" si="90"/>
        <v>#DIV/0!</v>
      </c>
      <c r="R252" s="7" t="e">
        <f t="shared" si="81"/>
        <v>#DIV/0!</v>
      </c>
      <c r="S252" s="7" t="e">
        <f t="shared" si="91"/>
        <v>#DIV/0!</v>
      </c>
      <c r="T252" s="7" t="e">
        <f t="shared" si="92"/>
        <v>#DIV/0!</v>
      </c>
      <c r="U252" s="44">
        <f t="shared" si="93"/>
        <v>0</v>
      </c>
      <c r="V252" s="7" t="e">
        <f t="shared" si="94"/>
        <v>#DIV/0!</v>
      </c>
      <c r="W252" t="e">
        <f t="shared" si="82"/>
        <v>#DIV/0!</v>
      </c>
      <c r="X252" s="8" t="e">
        <f t="shared" si="76"/>
        <v>#DIV/0!</v>
      </c>
      <c r="AC252">
        <f>AC251/100</f>
        <v>1.0518749999999999</v>
      </c>
    </row>
    <row r="253" spans="1:29" x14ac:dyDescent="0.25">
      <c r="A253" s="1">
        <v>244</v>
      </c>
      <c r="B253" s="12" t="e">
        <f t="shared" si="83"/>
        <v>#DIV/0!</v>
      </c>
      <c r="C253" s="7" t="e">
        <f t="shared" si="84"/>
        <v>#DIV/0!</v>
      </c>
      <c r="D253" s="9" t="e">
        <f t="shared" si="85"/>
        <v>#DIV/0!</v>
      </c>
      <c r="E253" s="7" t="e">
        <f t="shared" si="86"/>
        <v>#DIV/0!</v>
      </c>
      <c r="F253" t="e">
        <f t="shared" si="95"/>
        <v>#DIV/0!</v>
      </c>
      <c r="G253" t="e">
        <f t="shared" si="73"/>
        <v>#DIV/0!</v>
      </c>
      <c r="H253" t="e">
        <f t="shared" si="77"/>
        <v>#DIV/0!</v>
      </c>
      <c r="I253" t="e">
        <f t="shared" si="74"/>
        <v>#DIV/0!</v>
      </c>
      <c r="J253" t="e">
        <f t="shared" si="78"/>
        <v>#DIV/0!</v>
      </c>
      <c r="K253" s="9" t="e">
        <f t="shared" si="79"/>
        <v>#DIV/0!</v>
      </c>
      <c r="L253" s="7" t="e">
        <f t="shared" si="80"/>
        <v>#DIV/0!</v>
      </c>
      <c r="M253" s="7" t="e">
        <f t="shared" si="87"/>
        <v>#DIV/0!</v>
      </c>
      <c r="N253" s="12" t="e">
        <f t="shared" si="88"/>
        <v>#DIV/0!</v>
      </c>
      <c r="O253" t="e">
        <f t="shared" si="75"/>
        <v>#DIV/0!</v>
      </c>
      <c r="P253" s="7" t="e">
        <f t="shared" si="89"/>
        <v>#DIV/0!</v>
      </c>
      <c r="Q253" s="7" t="e">
        <f t="shared" si="90"/>
        <v>#DIV/0!</v>
      </c>
      <c r="R253" s="7" t="e">
        <f t="shared" si="81"/>
        <v>#DIV/0!</v>
      </c>
      <c r="S253" s="7" t="e">
        <f t="shared" si="91"/>
        <v>#DIV/0!</v>
      </c>
      <c r="T253" s="7" t="e">
        <f t="shared" si="92"/>
        <v>#DIV/0!</v>
      </c>
      <c r="U253" s="44">
        <f t="shared" si="93"/>
        <v>0</v>
      </c>
      <c r="V253" s="7" t="e">
        <f t="shared" si="94"/>
        <v>#DIV/0!</v>
      </c>
      <c r="W253" t="e">
        <f t="shared" si="82"/>
        <v>#DIV/0!</v>
      </c>
      <c r="X253" s="8" t="e">
        <f t="shared" si="76"/>
        <v>#DIV/0!</v>
      </c>
    </row>
    <row r="254" spans="1:29" x14ac:dyDescent="0.25">
      <c r="A254" s="1">
        <v>245</v>
      </c>
      <c r="B254" s="12" t="e">
        <f t="shared" si="83"/>
        <v>#DIV/0!</v>
      </c>
      <c r="C254" s="7" t="e">
        <f t="shared" si="84"/>
        <v>#DIV/0!</v>
      </c>
      <c r="D254" s="9" t="e">
        <f t="shared" si="85"/>
        <v>#DIV/0!</v>
      </c>
      <c r="E254" s="7" t="e">
        <f t="shared" si="86"/>
        <v>#DIV/0!</v>
      </c>
      <c r="F254" t="e">
        <f t="shared" si="95"/>
        <v>#DIV/0!</v>
      </c>
      <c r="G254" t="e">
        <f t="shared" si="73"/>
        <v>#DIV/0!</v>
      </c>
      <c r="H254" t="e">
        <f t="shared" si="77"/>
        <v>#DIV/0!</v>
      </c>
      <c r="I254" t="e">
        <f t="shared" si="74"/>
        <v>#DIV/0!</v>
      </c>
      <c r="J254" t="e">
        <f t="shared" si="78"/>
        <v>#DIV/0!</v>
      </c>
      <c r="K254" s="9" t="e">
        <f t="shared" si="79"/>
        <v>#DIV/0!</v>
      </c>
      <c r="L254" s="7" t="e">
        <f t="shared" si="80"/>
        <v>#DIV/0!</v>
      </c>
      <c r="M254" s="7" t="e">
        <f t="shared" si="87"/>
        <v>#DIV/0!</v>
      </c>
      <c r="N254" s="12" t="e">
        <f t="shared" si="88"/>
        <v>#DIV/0!</v>
      </c>
      <c r="O254" t="e">
        <f t="shared" si="75"/>
        <v>#DIV/0!</v>
      </c>
      <c r="P254" s="7" t="e">
        <f t="shared" si="89"/>
        <v>#DIV/0!</v>
      </c>
      <c r="Q254" s="7" t="e">
        <f t="shared" si="90"/>
        <v>#DIV/0!</v>
      </c>
      <c r="R254" s="7" t="e">
        <f t="shared" si="81"/>
        <v>#DIV/0!</v>
      </c>
      <c r="S254" s="7" t="e">
        <f t="shared" si="91"/>
        <v>#DIV/0!</v>
      </c>
      <c r="T254" s="7" t="e">
        <f t="shared" si="92"/>
        <v>#DIV/0!</v>
      </c>
      <c r="U254" s="44">
        <f t="shared" si="93"/>
        <v>0</v>
      </c>
      <c r="V254" s="7" t="e">
        <f t="shared" si="94"/>
        <v>#DIV/0!</v>
      </c>
      <c r="W254" t="e">
        <f t="shared" si="82"/>
        <v>#DIV/0!</v>
      </c>
      <c r="X254" s="8" t="e">
        <f t="shared" si="76"/>
        <v>#DIV/0!</v>
      </c>
    </row>
    <row r="255" spans="1:29" x14ac:dyDescent="0.25">
      <c r="A255" s="1">
        <v>246</v>
      </c>
      <c r="B255" s="12" t="e">
        <f t="shared" si="83"/>
        <v>#DIV/0!</v>
      </c>
      <c r="C255" s="7" t="e">
        <f t="shared" si="84"/>
        <v>#DIV/0!</v>
      </c>
      <c r="D255" s="9" t="e">
        <f>P254*$C$5/12</f>
        <v>#DIV/0!</v>
      </c>
      <c r="E255" s="7" t="e">
        <f t="shared" si="86"/>
        <v>#DIV/0!</v>
      </c>
      <c r="F255" t="e">
        <f t="shared" si="95"/>
        <v>#DIV/0!</v>
      </c>
      <c r="G255" t="e">
        <f t="shared" si="73"/>
        <v>#DIV/0!</v>
      </c>
      <c r="H255" t="e">
        <f t="shared" si="77"/>
        <v>#DIV/0!</v>
      </c>
      <c r="I255" t="e">
        <f t="shared" si="74"/>
        <v>#DIV/0!</v>
      </c>
      <c r="J255" t="e">
        <f t="shared" si="78"/>
        <v>#DIV/0!</v>
      </c>
      <c r="K255" s="9" t="e">
        <f t="shared" si="79"/>
        <v>#DIV/0!</v>
      </c>
      <c r="L255" s="7" t="e">
        <f t="shared" si="80"/>
        <v>#DIV/0!</v>
      </c>
      <c r="M255" s="7" t="e">
        <f t="shared" si="87"/>
        <v>#DIV/0!</v>
      </c>
      <c r="N255" s="12" t="e">
        <f t="shared" si="88"/>
        <v>#DIV/0!</v>
      </c>
      <c r="O255" t="e">
        <f t="shared" si="75"/>
        <v>#DIV/0!</v>
      </c>
      <c r="P255" s="7" t="e">
        <f t="shared" si="89"/>
        <v>#DIV/0!</v>
      </c>
      <c r="Q255" s="7" t="e">
        <f t="shared" si="90"/>
        <v>#DIV/0!</v>
      </c>
      <c r="R255" s="7" t="e">
        <f t="shared" si="81"/>
        <v>#DIV/0!</v>
      </c>
      <c r="S255" s="7" t="e">
        <f t="shared" si="91"/>
        <v>#DIV/0!</v>
      </c>
      <c r="T255" s="7" t="e">
        <f t="shared" si="92"/>
        <v>#DIV/0!</v>
      </c>
      <c r="U255" s="44">
        <f t="shared" si="93"/>
        <v>0</v>
      </c>
      <c r="V255" s="7" t="e">
        <f t="shared" si="94"/>
        <v>#DIV/0!</v>
      </c>
      <c r="W255" t="e">
        <f t="shared" si="82"/>
        <v>#DIV/0!</v>
      </c>
      <c r="X255" s="8" t="e">
        <f t="shared" si="76"/>
        <v>#DIV/0!</v>
      </c>
      <c r="Y255" t="s">
        <v>92</v>
      </c>
      <c r="AC255">
        <v>1</v>
      </c>
    </row>
    <row r="256" spans="1:29" x14ac:dyDescent="0.25">
      <c r="A256" s="1">
        <v>247</v>
      </c>
      <c r="B256" s="12" t="e">
        <f t="shared" si="83"/>
        <v>#DIV/0!</v>
      </c>
      <c r="C256" s="7" t="e">
        <f t="shared" si="84"/>
        <v>#DIV/0!</v>
      </c>
      <c r="D256" s="9" t="e">
        <f t="shared" si="85"/>
        <v>#DIV/0!</v>
      </c>
      <c r="E256" s="7" t="e">
        <f t="shared" si="86"/>
        <v>#DIV/0!</v>
      </c>
      <c r="F256" t="e">
        <f t="shared" si="95"/>
        <v>#DIV/0!</v>
      </c>
      <c r="G256" t="e">
        <f t="shared" si="73"/>
        <v>#DIV/0!</v>
      </c>
      <c r="H256" t="e">
        <f t="shared" si="77"/>
        <v>#DIV/0!</v>
      </c>
      <c r="I256" t="e">
        <f t="shared" si="74"/>
        <v>#DIV/0!</v>
      </c>
      <c r="J256" t="e">
        <f t="shared" si="78"/>
        <v>#DIV/0!</v>
      </c>
      <c r="K256" s="9" t="e">
        <f t="shared" si="79"/>
        <v>#DIV/0!</v>
      </c>
      <c r="L256" s="7" t="e">
        <f t="shared" si="80"/>
        <v>#DIV/0!</v>
      </c>
      <c r="M256" s="7" t="e">
        <f t="shared" si="87"/>
        <v>#DIV/0!</v>
      </c>
      <c r="N256" s="12" t="e">
        <f t="shared" si="88"/>
        <v>#DIV/0!</v>
      </c>
      <c r="O256" t="e">
        <f t="shared" si="75"/>
        <v>#DIV/0!</v>
      </c>
      <c r="P256" s="7" t="e">
        <f t="shared" si="89"/>
        <v>#DIV/0!</v>
      </c>
      <c r="Q256" s="7" t="e">
        <f t="shared" si="90"/>
        <v>#DIV/0!</v>
      </c>
      <c r="R256" s="7" t="e">
        <f t="shared" si="81"/>
        <v>#DIV/0!</v>
      </c>
      <c r="S256" s="7" t="e">
        <f t="shared" si="91"/>
        <v>#DIV/0!</v>
      </c>
      <c r="T256" s="7" t="e">
        <f t="shared" si="92"/>
        <v>#DIV/0!</v>
      </c>
      <c r="U256" s="44">
        <f t="shared" si="93"/>
        <v>0</v>
      </c>
      <c r="V256" s="7" t="e">
        <f t="shared" si="94"/>
        <v>#DIV/0!</v>
      </c>
      <c r="W256" t="e">
        <f t="shared" si="82"/>
        <v>#DIV/0!</v>
      </c>
      <c r="X256" s="8" t="e">
        <f t="shared" si="76"/>
        <v>#DIV/0!</v>
      </c>
      <c r="Y256" s="46" t="s">
        <v>26</v>
      </c>
      <c r="Z256" s="46"/>
      <c r="AA256" s="46"/>
      <c r="AB256" s="46"/>
      <c r="AC256" s="46" t="s">
        <v>10</v>
      </c>
    </row>
    <row r="257" spans="1:29" x14ac:dyDescent="0.25">
      <c r="A257" s="1">
        <v>248</v>
      </c>
      <c r="B257" s="12" t="e">
        <f t="shared" si="83"/>
        <v>#DIV/0!</v>
      </c>
      <c r="C257" s="7" t="e">
        <f t="shared" si="84"/>
        <v>#DIV/0!</v>
      </c>
      <c r="D257" s="9" t="e">
        <f t="shared" si="85"/>
        <v>#DIV/0!</v>
      </c>
      <c r="E257" s="7" t="e">
        <f t="shared" si="86"/>
        <v>#DIV/0!</v>
      </c>
      <c r="F257" t="e">
        <f t="shared" si="95"/>
        <v>#DIV/0!</v>
      </c>
      <c r="G257" t="e">
        <f t="shared" si="73"/>
        <v>#DIV/0!</v>
      </c>
      <c r="H257" t="e">
        <f t="shared" si="77"/>
        <v>#DIV/0!</v>
      </c>
      <c r="I257" t="e">
        <f t="shared" si="74"/>
        <v>#DIV/0!</v>
      </c>
      <c r="J257" t="e">
        <f t="shared" si="78"/>
        <v>#DIV/0!</v>
      </c>
      <c r="K257" s="9" t="e">
        <f t="shared" si="79"/>
        <v>#DIV/0!</v>
      </c>
      <c r="L257" s="7" t="e">
        <f t="shared" si="80"/>
        <v>#DIV/0!</v>
      </c>
      <c r="M257" s="7" t="e">
        <f t="shared" si="87"/>
        <v>#DIV/0!</v>
      </c>
      <c r="N257" s="12" t="e">
        <f t="shared" si="88"/>
        <v>#DIV/0!</v>
      </c>
      <c r="O257" t="e">
        <f t="shared" si="75"/>
        <v>#DIV/0!</v>
      </c>
      <c r="P257" s="7" t="e">
        <f t="shared" si="89"/>
        <v>#DIV/0!</v>
      </c>
      <c r="Q257" s="7" t="e">
        <f t="shared" si="90"/>
        <v>#DIV/0!</v>
      </c>
      <c r="R257" s="7" t="e">
        <f t="shared" si="81"/>
        <v>#DIV/0!</v>
      </c>
      <c r="S257" s="7" t="e">
        <f t="shared" si="91"/>
        <v>#DIV/0!</v>
      </c>
      <c r="T257" s="7" t="e">
        <f t="shared" si="92"/>
        <v>#DIV/0!</v>
      </c>
      <c r="U257" s="44">
        <f t="shared" si="93"/>
        <v>0</v>
      </c>
      <c r="V257" s="7" t="e">
        <f t="shared" si="94"/>
        <v>#DIV/0!</v>
      </c>
      <c r="W257" t="e">
        <f t="shared" si="82"/>
        <v>#DIV/0!</v>
      </c>
      <c r="X257" s="8" t="e">
        <f t="shared" si="76"/>
        <v>#DIV/0!</v>
      </c>
      <c r="Y257" s="14">
        <v>0.03</v>
      </c>
      <c r="Z257" s="14"/>
      <c r="AA257" s="14"/>
      <c r="AB257" s="14"/>
      <c r="AC257" s="47">
        <v>100</v>
      </c>
    </row>
    <row r="258" spans="1:29" x14ac:dyDescent="0.25">
      <c r="A258" s="1">
        <v>249</v>
      </c>
      <c r="B258" s="12" t="e">
        <f t="shared" si="83"/>
        <v>#DIV/0!</v>
      </c>
      <c r="C258" s="7" t="e">
        <f t="shared" si="84"/>
        <v>#DIV/0!</v>
      </c>
      <c r="D258" s="9" t="e">
        <f t="shared" si="85"/>
        <v>#DIV/0!</v>
      </c>
      <c r="E258" s="7" t="e">
        <f t="shared" si="86"/>
        <v>#DIV/0!</v>
      </c>
      <c r="F258" t="e">
        <f t="shared" si="95"/>
        <v>#DIV/0!</v>
      </c>
      <c r="G258" t="e">
        <f t="shared" si="73"/>
        <v>#DIV/0!</v>
      </c>
      <c r="H258" t="e">
        <f t="shared" si="77"/>
        <v>#DIV/0!</v>
      </c>
      <c r="I258" t="e">
        <f t="shared" si="74"/>
        <v>#DIV/0!</v>
      </c>
      <c r="J258" t="e">
        <f t="shared" si="78"/>
        <v>#DIV/0!</v>
      </c>
      <c r="K258" s="9" t="e">
        <f t="shared" si="79"/>
        <v>#DIV/0!</v>
      </c>
      <c r="L258" s="7" t="e">
        <f t="shared" si="80"/>
        <v>#DIV/0!</v>
      </c>
      <c r="M258" s="7" t="e">
        <f t="shared" si="87"/>
        <v>#DIV/0!</v>
      </c>
      <c r="N258" s="12" t="e">
        <f t="shared" si="88"/>
        <v>#DIV/0!</v>
      </c>
      <c r="O258" t="e">
        <f t="shared" si="75"/>
        <v>#DIV/0!</v>
      </c>
      <c r="P258" s="7" t="e">
        <f t="shared" si="89"/>
        <v>#DIV/0!</v>
      </c>
      <c r="Q258" s="7" t="e">
        <f t="shared" si="90"/>
        <v>#DIV/0!</v>
      </c>
      <c r="R258" s="7" t="e">
        <f t="shared" si="81"/>
        <v>#DIV/0!</v>
      </c>
      <c r="S258" s="7" t="e">
        <f t="shared" si="91"/>
        <v>#DIV/0!</v>
      </c>
      <c r="T258" s="7" t="e">
        <f t="shared" si="92"/>
        <v>#DIV/0!</v>
      </c>
      <c r="U258" s="44">
        <f t="shared" si="93"/>
        <v>0</v>
      </c>
      <c r="V258" s="7" t="e">
        <f t="shared" si="94"/>
        <v>#DIV/0!</v>
      </c>
      <c r="W258" t="e">
        <f t="shared" si="82"/>
        <v>#DIV/0!</v>
      </c>
      <c r="X258" s="8" t="e">
        <f t="shared" si="76"/>
        <v>#DIV/0!</v>
      </c>
      <c r="Y258" s="5"/>
      <c r="Z258" s="5"/>
      <c r="AA258" s="5"/>
      <c r="AB258" s="5"/>
    </row>
    <row r="259" spans="1:29" x14ac:dyDescent="0.25">
      <c r="A259" s="1">
        <v>250</v>
      </c>
      <c r="B259" s="12" t="e">
        <f t="shared" si="83"/>
        <v>#DIV/0!</v>
      </c>
      <c r="C259" s="7" t="e">
        <f t="shared" si="84"/>
        <v>#DIV/0!</v>
      </c>
      <c r="D259" s="9" t="e">
        <f t="shared" si="85"/>
        <v>#DIV/0!</v>
      </c>
      <c r="E259" s="7" t="e">
        <f t="shared" si="86"/>
        <v>#DIV/0!</v>
      </c>
      <c r="F259" t="e">
        <f t="shared" si="95"/>
        <v>#DIV/0!</v>
      </c>
      <c r="G259" t="e">
        <f t="shared" si="73"/>
        <v>#DIV/0!</v>
      </c>
      <c r="H259" t="e">
        <f t="shared" si="77"/>
        <v>#DIV/0!</v>
      </c>
      <c r="I259" t="e">
        <f t="shared" si="74"/>
        <v>#DIV/0!</v>
      </c>
      <c r="J259" t="e">
        <f t="shared" si="78"/>
        <v>#DIV/0!</v>
      </c>
      <c r="K259" s="9" t="e">
        <f t="shared" si="79"/>
        <v>#DIV/0!</v>
      </c>
      <c r="L259" s="7" t="e">
        <f t="shared" si="80"/>
        <v>#DIV/0!</v>
      </c>
      <c r="M259" s="7" t="e">
        <f t="shared" si="87"/>
        <v>#DIV/0!</v>
      </c>
      <c r="N259" s="12" t="e">
        <f t="shared" si="88"/>
        <v>#DIV/0!</v>
      </c>
      <c r="O259" t="e">
        <f t="shared" si="75"/>
        <v>#DIV/0!</v>
      </c>
      <c r="P259" s="7" t="e">
        <f t="shared" si="89"/>
        <v>#DIV/0!</v>
      </c>
      <c r="Q259" s="7" t="e">
        <f t="shared" si="90"/>
        <v>#DIV/0!</v>
      </c>
      <c r="R259" s="7" t="e">
        <f t="shared" si="81"/>
        <v>#DIV/0!</v>
      </c>
      <c r="S259" s="7" t="e">
        <f t="shared" si="91"/>
        <v>#DIV/0!</v>
      </c>
      <c r="T259" s="7" t="e">
        <f t="shared" si="92"/>
        <v>#DIV/0!</v>
      </c>
      <c r="U259" s="44">
        <f t="shared" si="93"/>
        <v>0</v>
      </c>
      <c r="V259" s="7" t="e">
        <f t="shared" si="94"/>
        <v>#DIV/0!</v>
      </c>
      <c r="W259" t="e">
        <f t="shared" si="82"/>
        <v>#DIV/0!</v>
      </c>
      <c r="X259" s="8" t="e">
        <f t="shared" si="76"/>
        <v>#DIV/0!</v>
      </c>
      <c r="Y259" s="17">
        <v>3.0099999999999998E-2</v>
      </c>
      <c r="Z259" s="17"/>
      <c r="AA259" s="17"/>
      <c r="AB259" s="17"/>
      <c r="AC259" s="49">
        <v>99.87</v>
      </c>
    </row>
    <row r="260" spans="1:29" x14ac:dyDescent="0.25">
      <c r="A260" s="1">
        <v>251</v>
      </c>
      <c r="B260" s="12" t="e">
        <f t="shared" si="83"/>
        <v>#DIV/0!</v>
      </c>
      <c r="C260" s="7" t="e">
        <f t="shared" si="84"/>
        <v>#DIV/0!</v>
      </c>
      <c r="D260" s="9" t="e">
        <f t="shared" si="85"/>
        <v>#DIV/0!</v>
      </c>
      <c r="E260" s="7" t="e">
        <f t="shared" si="86"/>
        <v>#DIV/0!</v>
      </c>
      <c r="F260" t="e">
        <f t="shared" si="95"/>
        <v>#DIV/0!</v>
      </c>
      <c r="G260" t="e">
        <f t="shared" si="73"/>
        <v>#DIV/0!</v>
      </c>
      <c r="H260" t="e">
        <f t="shared" si="77"/>
        <v>#DIV/0!</v>
      </c>
      <c r="I260" t="e">
        <f t="shared" si="74"/>
        <v>#DIV/0!</v>
      </c>
      <c r="J260" t="e">
        <f t="shared" si="78"/>
        <v>#DIV/0!</v>
      </c>
      <c r="K260" s="9" t="e">
        <f t="shared" si="79"/>
        <v>#DIV/0!</v>
      </c>
      <c r="L260" s="7" t="e">
        <f t="shared" si="80"/>
        <v>#DIV/0!</v>
      </c>
      <c r="M260" s="7" t="e">
        <f t="shared" si="87"/>
        <v>#DIV/0!</v>
      </c>
      <c r="N260" s="12" t="e">
        <f t="shared" si="88"/>
        <v>#DIV/0!</v>
      </c>
      <c r="O260" t="e">
        <f t="shared" si="75"/>
        <v>#DIV/0!</v>
      </c>
      <c r="P260" s="7" t="e">
        <f t="shared" si="89"/>
        <v>#DIV/0!</v>
      </c>
      <c r="Q260" s="7" t="e">
        <f t="shared" si="90"/>
        <v>#DIV/0!</v>
      </c>
      <c r="R260" s="7" t="e">
        <f t="shared" si="81"/>
        <v>#DIV/0!</v>
      </c>
      <c r="S260" s="7" t="e">
        <f t="shared" si="91"/>
        <v>#DIV/0!</v>
      </c>
      <c r="T260" s="7" t="e">
        <f t="shared" si="92"/>
        <v>#DIV/0!</v>
      </c>
      <c r="U260" s="44">
        <f t="shared" si="93"/>
        <v>0</v>
      </c>
      <c r="V260" s="7" t="e">
        <f t="shared" si="94"/>
        <v>#DIV/0!</v>
      </c>
      <c r="W260" t="e">
        <f t="shared" si="82"/>
        <v>#DIV/0!</v>
      </c>
      <c r="X260" s="8" t="e">
        <f t="shared" si="76"/>
        <v>#DIV/0!</v>
      </c>
    </row>
    <row r="261" spans="1:29" x14ac:dyDescent="0.25">
      <c r="A261" s="1">
        <v>252</v>
      </c>
      <c r="B261" s="12" t="e">
        <f t="shared" si="83"/>
        <v>#DIV/0!</v>
      </c>
      <c r="C261" s="7" t="e">
        <f t="shared" si="84"/>
        <v>#DIV/0!</v>
      </c>
      <c r="D261" s="9" t="e">
        <f t="shared" si="85"/>
        <v>#DIV/0!</v>
      </c>
      <c r="E261" s="7" t="e">
        <f t="shared" si="86"/>
        <v>#DIV/0!</v>
      </c>
      <c r="F261" t="e">
        <f t="shared" si="95"/>
        <v>#DIV/0!</v>
      </c>
      <c r="G261" t="e">
        <f t="shared" si="73"/>
        <v>#DIV/0!</v>
      </c>
      <c r="H261" t="e">
        <f t="shared" si="77"/>
        <v>#DIV/0!</v>
      </c>
      <c r="I261" t="e">
        <f t="shared" si="74"/>
        <v>#DIV/0!</v>
      </c>
      <c r="J261" t="e">
        <f t="shared" si="78"/>
        <v>#DIV/0!</v>
      </c>
      <c r="K261" s="9" t="e">
        <f t="shared" si="79"/>
        <v>#DIV/0!</v>
      </c>
      <c r="L261" s="7" t="e">
        <f t="shared" si="80"/>
        <v>#DIV/0!</v>
      </c>
      <c r="M261" s="7" t="e">
        <f t="shared" si="87"/>
        <v>#DIV/0!</v>
      </c>
      <c r="N261" s="12" t="e">
        <f t="shared" si="88"/>
        <v>#DIV/0!</v>
      </c>
      <c r="O261" t="e">
        <f t="shared" si="75"/>
        <v>#DIV/0!</v>
      </c>
      <c r="P261" s="7" t="e">
        <f t="shared" si="89"/>
        <v>#DIV/0!</v>
      </c>
      <c r="Q261" s="7" t="e">
        <f t="shared" si="90"/>
        <v>#DIV/0!</v>
      </c>
      <c r="R261" s="7" t="e">
        <f t="shared" si="81"/>
        <v>#DIV/0!</v>
      </c>
      <c r="S261" s="7" t="e">
        <f t="shared" si="91"/>
        <v>#DIV/0!</v>
      </c>
      <c r="T261" s="7" t="e">
        <f t="shared" si="92"/>
        <v>#DIV/0!</v>
      </c>
      <c r="U261" s="44">
        <f t="shared" si="93"/>
        <v>0</v>
      </c>
      <c r="V261" s="7" t="e">
        <f t="shared" si="94"/>
        <v>#DIV/0!</v>
      </c>
      <c r="W261" t="e">
        <f t="shared" si="82"/>
        <v>#DIV/0!</v>
      </c>
      <c r="X261" s="8" t="e">
        <f t="shared" si="76"/>
        <v>#DIV/0!</v>
      </c>
      <c r="Y261" s="37" t="s">
        <v>79</v>
      </c>
      <c r="Z261" s="37"/>
      <c r="AA261" s="37"/>
      <c r="AB261" s="37"/>
      <c r="AC261" s="63">
        <f>(AC257-AC259)/AC255</f>
        <v>0.12999999999999545</v>
      </c>
    </row>
    <row r="262" spans="1:29" x14ac:dyDescent="0.25">
      <c r="A262" s="1">
        <v>253</v>
      </c>
      <c r="B262" s="12" t="e">
        <f t="shared" si="83"/>
        <v>#DIV/0!</v>
      </c>
      <c r="C262" s="7" t="e">
        <f t="shared" si="84"/>
        <v>#DIV/0!</v>
      </c>
      <c r="D262" s="9" t="e">
        <f t="shared" si="85"/>
        <v>#DIV/0!</v>
      </c>
      <c r="E262" s="7" t="e">
        <f t="shared" si="86"/>
        <v>#DIV/0!</v>
      </c>
      <c r="F262" t="e">
        <f t="shared" si="95"/>
        <v>#DIV/0!</v>
      </c>
      <c r="G262" t="e">
        <f t="shared" si="73"/>
        <v>#DIV/0!</v>
      </c>
      <c r="H262" t="e">
        <f t="shared" si="77"/>
        <v>#DIV/0!</v>
      </c>
      <c r="I262" t="e">
        <f t="shared" si="74"/>
        <v>#DIV/0!</v>
      </c>
      <c r="J262" t="e">
        <f t="shared" si="78"/>
        <v>#DIV/0!</v>
      </c>
      <c r="K262" s="9" t="e">
        <f t="shared" si="79"/>
        <v>#DIV/0!</v>
      </c>
      <c r="L262" s="7" t="e">
        <f t="shared" si="80"/>
        <v>#DIV/0!</v>
      </c>
      <c r="M262" s="7" t="e">
        <f t="shared" si="87"/>
        <v>#DIV/0!</v>
      </c>
      <c r="N262" s="12" t="e">
        <f t="shared" si="88"/>
        <v>#DIV/0!</v>
      </c>
      <c r="O262" t="e">
        <f t="shared" si="75"/>
        <v>#DIV/0!</v>
      </c>
      <c r="P262" s="7" t="e">
        <f t="shared" si="89"/>
        <v>#DIV/0!</v>
      </c>
      <c r="Q262" s="7" t="e">
        <f t="shared" si="90"/>
        <v>#DIV/0!</v>
      </c>
      <c r="R262" s="7" t="e">
        <f t="shared" si="81"/>
        <v>#DIV/0!</v>
      </c>
      <c r="S262" s="7" t="e">
        <f t="shared" si="91"/>
        <v>#DIV/0!</v>
      </c>
      <c r="T262" s="7" t="e">
        <f t="shared" si="92"/>
        <v>#DIV/0!</v>
      </c>
      <c r="U262" s="44">
        <f t="shared" si="93"/>
        <v>0</v>
      </c>
      <c r="V262" s="7" t="e">
        <f t="shared" si="94"/>
        <v>#DIV/0!</v>
      </c>
      <c r="W262" t="e">
        <f t="shared" si="82"/>
        <v>#DIV/0!</v>
      </c>
      <c r="X262" s="8" t="e">
        <f t="shared" si="76"/>
        <v>#DIV/0!</v>
      </c>
      <c r="Y262" s="37" t="s">
        <v>93</v>
      </c>
      <c r="Z262" s="37"/>
      <c r="AA262" s="37"/>
      <c r="AB262" s="37"/>
    </row>
    <row r="263" spans="1:29" x14ac:dyDescent="0.25">
      <c r="A263" s="1">
        <v>254</v>
      </c>
      <c r="B263" s="12" t="e">
        <f t="shared" si="83"/>
        <v>#DIV/0!</v>
      </c>
      <c r="C263" s="7" t="e">
        <f t="shared" si="84"/>
        <v>#DIV/0!</v>
      </c>
      <c r="D263" s="9" t="e">
        <f t="shared" si="85"/>
        <v>#DIV/0!</v>
      </c>
      <c r="E263" s="7" t="e">
        <f t="shared" si="86"/>
        <v>#DIV/0!</v>
      </c>
      <c r="F263" t="e">
        <f t="shared" si="95"/>
        <v>#DIV/0!</v>
      </c>
      <c r="G263" t="e">
        <f t="shared" si="73"/>
        <v>#DIV/0!</v>
      </c>
      <c r="H263" t="e">
        <f t="shared" si="77"/>
        <v>#DIV/0!</v>
      </c>
      <c r="I263" t="e">
        <f t="shared" si="74"/>
        <v>#DIV/0!</v>
      </c>
      <c r="J263" t="e">
        <f t="shared" si="78"/>
        <v>#DIV/0!</v>
      </c>
      <c r="K263" s="9" t="e">
        <f t="shared" si="79"/>
        <v>#DIV/0!</v>
      </c>
      <c r="L263" s="7" t="e">
        <f t="shared" si="80"/>
        <v>#DIV/0!</v>
      </c>
      <c r="M263" s="7" t="e">
        <f t="shared" si="87"/>
        <v>#DIV/0!</v>
      </c>
      <c r="N263" s="12" t="e">
        <f t="shared" si="88"/>
        <v>#DIV/0!</v>
      </c>
      <c r="O263" t="e">
        <f t="shared" si="75"/>
        <v>#DIV/0!</v>
      </c>
      <c r="P263" s="7" t="e">
        <f t="shared" si="89"/>
        <v>#DIV/0!</v>
      </c>
      <c r="Q263" s="7" t="e">
        <f t="shared" si="90"/>
        <v>#DIV/0!</v>
      </c>
      <c r="R263" s="7" t="e">
        <f t="shared" si="81"/>
        <v>#DIV/0!</v>
      </c>
      <c r="S263" s="7" t="e">
        <f t="shared" si="91"/>
        <v>#DIV/0!</v>
      </c>
      <c r="T263" s="7" t="e">
        <f t="shared" si="92"/>
        <v>#DIV/0!</v>
      </c>
      <c r="U263" s="44">
        <f t="shared" si="93"/>
        <v>0</v>
      </c>
      <c r="V263" s="7" t="e">
        <f t="shared" si="94"/>
        <v>#DIV/0!</v>
      </c>
      <c r="W263" t="e">
        <f t="shared" si="82"/>
        <v>#DIV/0!</v>
      </c>
      <c r="X263" s="8" t="e">
        <f t="shared" si="76"/>
        <v>#DIV/0!</v>
      </c>
    </row>
    <row r="264" spans="1:29" ht="47.25" x14ac:dyDescent="0.25">
      <c r="A264" s="1">
        <v>255</v>
      </c>
      <c r="B264" s="12" t="e">
        <f t="shared" si="83"/>
        <v>#DIV/0!</v>
      </c>
      <c r="C264" s="7" t="e">
        <f t="shared" si="84"/>
        <v>#DIV/0!</v>
      </c>
      <c r="D264" s="9" t="e">
        <f t="shared" si="85"/>
        <v>#DIV/0!</v>
      </c>
      <c r="E264" s="7" t="e">
        <f t="shared" si="86"/>
        <v>#DIV/0!</v>
      </c>
      <c r="F264" t="e">
        <f t="shared" si="95"/>
        <v>#DIV/0!</v>
      </c>
      <c r="G264" t="e">
        <f t="shared" si="73"/>
        <v>#DIV/0!</v>
      </c>
      <c r="H264" t="e">
        <f t="shared" si="77"/>
        <v>#DIV/0!</v>
      </c>
      <c r="I264" t="e">
        <f t="shared" si="74"/>
        <v>#DIV/0!</v>
      </c>
      <c r="J264" t="e">
        <f t="shared" si="78"/>
        <v>#DIV/0!</v>
      </c>
      <c r="K264" s="9" t="e">
        <f t="shared" si="79"/>
        <v>#DIV/0!</v>
      </c>
      <c r="L264" s="7" t="e">
        <f t="shared" si="80"/>
        <v>#DIV/0!</v>
      </c>
      <c r="M264" s="7" t="e">
        <f t="shared" si="87"/>
        <v>#DIV/0!</v>
      </c>
      <c r="N264" s="12" t="e">
        <f t="shared" si="88"/>
        <v>#DIV/0!</v>
      </c>
      <c r="O264" t="e">
        <f t="shared" si="75"/>
        <v>#DIV/0!</v>
      </c>
      <c r="P264" s="7" t="e">
        <f t="shared" si="89"/>
        <v>#DIV/0!</v>
      </c>
      <c r="Q264" s="7" t="e">
        <f t="shared" si="90"/>
        <v>#DIV/0!</v>
      </c>
      <c r="R264" s="7" t="e">
        <f t="shared" si="81"/>
        <v>#DIV/0!</v>
      </c>
      <c r="S264" s="7" t="e">
        <f t="shared" si="91"/>
        <v>#DIV/0!</v>
      </c>
      <c r="T264" s="7" t="e">
        <f t="shared" si="92"/>
        <v>#DIV/0!</v>
      </c>
      <c r="U264" s="44">
        <f t="shared" si="93"/>
        <v>0</v>
      </c>
      <c r="V264" s="7" t="e">
        <f t="shared" si="94"/>
        <v>#DIV/0!</v>
      </c>
      <c r="W264" t="e">
        <f t="shared" si="82"/>
        <v>#DIV/0!</v>
      </c>
      <c r="X264" s="8" t="e">
        <f t="shared" si="76"/>
        <v>#DIV/0!</v>
      </c>
      <c r="Y264" s="6" t="s">
        <v>94</v>
      </c>
      <c r="Z264" s="6"/>
      <c r="AA264" s="6"/>
      <c r="AB264" s="6"/>
      <c r="AC264" s="57">
        <f>(AC257-AC259)/AC257/(AC255/100)</f>
        <v>0.12999999999999545</v>
      </c>
    </row>
    <row r="265" spans="1:29" x14ac:dyDescent="0.25">
      <c r="A265" s="1">
        <v>256</v>
      </c>
      <c r="B265" s="12" t="e">
        <f t="shared" si="83"/>
        <v>#DIV/0!</v>
      </c>
      <c r="C265" s="7" t="e">
        <f t="shared" si="84"/>
        <v>#DIV/0!</v>
      </c>
      <c r="D265" s="9" t="e">
        <f t="shared" si="85"/>
        <v>#DIV/0!</v>
      </c>
      <c r="E265" s="7" t="e">
        <f t="shared" si="86"/>
        <v>#DIV/0!</v>
      </c>
      <c r="F265" t="e">
        <f t="shared" si="95"/>
        <v>#DIV/0!</v>
      </c>
      <c r="G265" t="e">
        <f t="shared" si="73"/>
        <v>#DIV/0!</v>
      </c>
      <c r="H265" t="e">
        <f t="shared" si="77"/>
        <v>#DIV/0!</v>
      </c>
      <c r="I265" t="e">
        <f t="shared" si="74"/>
        <v>#DIV/0!</v>
      </c>
      <c r="J265" t="e">
        <f t="shared" si="78"/>
        <v>#DIV/0!</v>
      </c>
      <c r="K265" s="9" t="e">
        <f t="shared" si="79"/>
        <v>#DIV/0!</v>
      </c>
      <c r="L265" s="7" t="e">
        <f t="shared" si="80"/>
        <v>#DIV/0!</v>
      </c>
      <c r="M265" s="7" t="e">
        <f t="shared" si="87"/>
        <v>#DIV/0!</v>
      </c>
      <c r="N265" s="12" t="e">
        <f t="shared" si="88"/>
        <v>#DIV/0!</v>
      </c>
      <c r="O265" t="e">
        <f t="shared" si="75"/>
        <v>#DIV/0!</v>
      </c>
      <c r="P265" s="7" t="e">
        <f t="shared" si="89"/>
        <v>#DIV/0!</v>
      </c>
      <c r="Q265" s="7" t="e">
        <f t="shared" si="90"/>
        <v>#DIV/0!</v>
      </c>
      <c r="R265" s="7" t="e">
        <f t="shared" si="81"/>
        <v>#DIV/0!</v>
      </c>
      <c r="S265" s="7" t="e">
        <f t="shared" si="91"/>
        <v>#DIV/0!</v>
      </c>
      <c r="T265" s="7" t="e">
        <f t="shared" si="92"/>
        <v>#DIV/0!</v>
      </c>
      <c r="U265" s="44">
        <f t="shared" si="93"/>
        <v>0</v>
      </c>
      <c r="V265" s="7" t="e">
        <f t="shared" si="94"/>
        <v>#DIV/0!</v>
      </c>
      <c r="W265" t="e">
        <f t="shared" si="82"/>
        <v>#DIV/0!</v>
      </c>
      <c r="X265" s="8" t="e">
        <f t="shared" si="76"/>
        <v>#DIV/0!</v>
      </c>
      <c r="Y265" s="37" t="s">
        <v>87</v>
      </c>
      <c r="Z265" s="37"/>
      <c r="AA265" s="37"/>
      <c r="AB265" s="37"/>
    </row>
    <row r="266" spans="1:29" x14ac:dyDescent="0.25">
      <c r="A266" s="1">
        <v>257</v>
      </c>
      <c r="B266" s="12" t="e">
        <f t="shared" si="83"/>
        <v>#DIV/0!</v>
      </c>
      <c r="C266" s="7" t="e">
        <f t="shared" si="84"/>
        <v>#DIV/0!</v>
      </c>
      <c r="D266" s="9" t="e">
        <f t="shared" si="85"/>
        <v>#DIV/0!</v>
      </c>
      <c r="E266" s="7" t="e">
        <f t="shared" si="86"/>
        <v>#DIV/0!</v>
      </c>
      <c r="F266" t="e">
        <f t="shared" si="95"/>
        <v>#DIV/0!</v>
      </c>
      <c r="G266" t="e">
        <f t="shared" ref="G266:G329" si="96">F266+C266</f>
        <v>#DIV/0!</v>
      </c>
      <c r="H266" t="e">
        <f t="shared" si="77"/>
        <v>#DIV/0!</v>
      </c>
      <c r="I266" t="e">
        <f t="shared" ref="I266:I329" si="97">B266/$C$3</f>
        <v>#DIV/0!</v>
      </c>
      <c r="J266" t="e">
        <f t="shared" si="78"/>
        <v>#DIV/0!</v>
      </c>
      <c r="K266" s="9" t="e">
        <f t="shared" si="79"/>
        <v>#DIV/0!</v>
      </c>
      <c r="L266" s="7" t="e">
        <f t="shared" si="80"/>
        <v>#DIV/0!</v>
      </c>
      <c r="M266" s="7" t="e">
        <f t="shared" si="87"/>
        <v>#DIV/0!</v>
      </c>
      <c r="N266" s="12" t="e">
        <f t="shared" si="88"/>
        <v>#DIV/0!</v>
      </c>
      <c r="O266" t="e">
        <f t="shared" ref="O266:O329" si="98">M266+N266</f>
        <v>#DIV/0!</v>
      </c>
      <c r="P266" s="7" t="e">
        <f t="shared" si="89"/>
        <v>#DIV/0!</v>
      </c>
      <c r="Q266" s="7" t="e">
        <f t="shared" si="90"/>
        <v>#DIV/0!</v>
      </c>
      <c r="R266" s="7" t="e">
        <f t="shared" si="81"/>
        <v>#DIV/0!</v>
      </c>
      <c r="S266" s="7" t="e">
        <f t="shared" si="91"/>
        <v>#DIV/0!</v>
      </c>
      <c r="T266" s="7" t="e">
        <f t="shared" si="92"/>
        <v>#DIV/0!</v>
      </c>
      <c r="U266" s="44">
        <f t="shared" si="93"/>
        <v>0</v>
      </c>
      <c r="V266" s="7" t="e">
        <f t="shared" si="94"/>
        <v>#DIV/0!</v>
      </c>
      <c r="W266" t="e">
        <f t="shared" si="82"/>
        <v>#DIV/0!</v>
      </c>
      <c r="X266" s="8" t="e">
        <f t="shared" ref="X266:X329" si="99">N266*A266</f>
        <v>#DIV/0!</v>
      </c>
    </row>
    <row r="267" spans="1:29" x14ac:dyDescent="0.25">
      <c r="A267" s="1">
        <v>258</v>
      </c>
      <c r="B267" s="12" t="e">
        <f t="shared" si="83"/>
        <v>#DIV/0!</v>
      </c>
      <c r="C267" s="7" t="e">
        <f t="shared" si="84"/>
        <v>#DIV/0!</v>
      </c>
      <c r="D267" s="9" t="e">
        <f t="shared" si="85"/>
        <v>#DIV/0!</v>
      </c>
      <c r="E267" s="7" t="e">
        <f t="shared" si="86"/>
        <v>#DIV/0!</v>
      </c>
      <c r="F267" t="e">
        <f t="shared" si="95"/>
        <v>#DIV/0!</v>
      </c>
      <c r="G267" t="e">
        <f t="shared" si="96"/>
        <v>#DIV/0!</v>
      </c>
      <c r="H267" t="e">
        <f t="shared" ref="H267:H330" si="100">B267/B266</f>
        <v>#DIV/0!</v>
      </c>
      <c r="I267" t="e">
        <f t="shared" si="97"/>
        <v>#DIV/0!</v>
      </c>
      <c r="J267" t="e">
        <f t="shared" ref="J267:J330" si="101">C267 + ($C$1-$F$1) *B266</f>
        <v>#DIV/0!</v>
      </c>
      <c r="K267" s="9" t="e">
        <f t="shared" ref="K267:K330" si="102">D267-T267</f>
        <v>#DIV/0!</v>
      </c>
      <c r="L267" s="7" t="e">
        <f t="shared" ref="L267:L330" si="103">(1-$F$3)*B267</f>
        <v>#DIV/0!</v>
      </c>
      <c r="M267" s="7" t="e">
        <f t="shared" si="87"/>
        <v>#DIV/0!</v>
      </c>
      <c r="N267" s="12" t="e">
        <f t="shared" si="88"/>
        <v>#DIV/0!</v>
      </c>
      <c r="O267" t="e">
        <f t="shared" si="98"/>
        <v>#DIV/0!</v>
      </c>
      <c r="P267" s="7" t="e">
        <f t="shared" si="89"/>
        <v>#DIV/0!</v>
      </c>
      <c r="Q267" s="7" t="e">
        <f t="shared" si="90"/>
        <v>#DIV/0!</v>
      </c>
      <c r="R267" s="7" t="e">
        <f t="shared" ref="R267:R330" si="104">Q267*$C$5/12</f>
        <v>#DIV/0!</v>
      </c>
      <c r="S267" s="7" t="e">
        <f t="shared" si="91"/>
        <v>#DIV/0!</v>
      </c>
      <c r="T267" s="7" t="e">
        <f t="shared" si="92"/>
        <v>#DIV/0!</v>
      </c>
      <c r="U267" s="44">
        <f t="shared" si="93"/>
        <v>0</v>
      </c>
      <c r="V267" s="7" t="e">
        <f t="shared" si="94"/>
        <v>#DIV/0!</v>
      </c>
      <c r="W267" t="e">
        <f t="shared" ref="W267:W330" si="105">O267/((1+$F$6/12)^(A267-1+$I$3))</f>
        <v>#DIV/0!</v>
      </c>
      <c r="X267" s="8" t="e">
        <f t="shared" si="99"/>
        <v>#DIV/0!</v>
      </c>
      <c r="Y267" s="37" t="s">
        <v>88</v>
      </c>
      <c r="Z267" s="37"/>
      <c r="AA267" s="37"/>
      <c r="AB267" s="37"/>
      <c r="AC267" s="60">
        <f>((AC257-AC259) /100) /( AC255/100)</f>
        <v>0.12999999999999545</v>
      </c>
    </row>
    <row r="268" spans="1:29" x14ac:dyDescent="0.25">
      <c r="A268" s="1">
        <v>259</v>
      </c>
      <c r="B268" s="12" t="e">
        <f t="shared" ref="B268:B331" si="106">P267-C268</f>
        <v>#DIV/0!</v>
      </c>
      <c r="C268" s="7" t="e">
        <f t="shared" ref="C268:C331" si="107">E268-D268</f>
        <v>#DIV/0!</v>
      </c>
      <c r="D268" s="9" t="e">
        <f t="shared" ref="D268:D331" si="108">P267*$C$5/12</f>
        <v>#DIV/0!</v>
      </c>
      <c r="E268" s="7" t="e">
        <f t="shared" ref="E268:E331" si="109">$C$8*P267/(1-(1/(1+$C$8))^($C$7-A267))</f>
        <v>#DIV/0!</v>
      </c>
      <c r="F268" t="e">
        <f t="shared" si="95"/>
        <v>#DIV/0!</v>
      </c>
      <c r="G268" t="e">
        <f t="shared" si="96"/>
        <v>#DIV/0!</v>
      </c>
      <c r="H268" t="e">
        <f t="shared" si="100"/>
        <v>#DIV/0!</v>
      </c>
      <c r="I268" t="e">
        <f t="shared" si="97"/>
        <v>#DIV/0!</v>
      </c>
      <c r="J268" t="e">
        <f t="shared" si="101"/>
        <v>#DIV/0!</v>
      </c>
      <c r="K268" s="9" t="e">
        <f t="shared" si="102"/>
        <v>#DIV/0!</v>
      </c>
      <c r="L268" s="7" t="e">
        <f t="shared" si="103"/>
        <v>#DIV/0!</v>
      </c>
      <c r="M268" s="7" t="e">
        <f t="shared" ref="M268:M331" si="110">($C$5/12)*P267</f>
        <v>#DIV/0!</v>
      </c>
      <c r="N268" s="12" t="e">
        <f t="shared" ref="N268:N331" si="111">C268+(P267-C268)*$F$3</f>
        <v>#DIV/0!</v>
      </c>
      <c r="O268" t="e">
        <f t="shared" si="98"/>
        <v>#DIV/0!</v>
      </c>
      <c r="P268" s="7" t="e">
        <f t="shared" ref="P268:P331" si="112">P267-(N268+Q268)</f>
        <v>#DIV/0!</v>
      </c>
      <c r="Q268" s="7" t="e">
        <f t="shared" ref="Q268:Q331" si="113">P267*$P$2</f>
        <v>#DIV/0!</v>
      </c>
      <c r="R268" s="7" t="e">
        <f t="shared" si="104"/>
        <v>#DIV/0!</v>
      </c>
      <c r="S268" s="7" t="e">
        <f t="shared" ref="S268:S331" si="114">$S$8*L267/12</f>
        <v>#DIV/0!</v>
      </c>
      <c r="T268" s="7" t="e">
        <f t="shared" ref="T268:T331" si="115">S268+T$8*P267/12</f>
        <v>#DIV/0!</v>
      </c>
      <c r="U268" s="44">
        <f t="shared" ref="U268:U331" si="116">IF(AND(U$8="F",A268&lt;25),V267*R$2,IF(AND(U$8="F",A268&gt;=25),0,IF(AND(U$8="B",A268&lt;25),0,IF(AND(U$8="B",A268&gt;=25),V267*R$2))))</f>
        <v>0</v>
      </c>
      <c r="V268" s="7" t="e">
        <f t="shared" ref="V268:V331" si="117">V267-(U268+N268)</f>
        <v>#DIV/0!</v>
      </c>
      <c r="W268" t="e">
        <f t="shared" si="105"/>
        <v>#DIV/0!</v>
      </c>
      <c r="X268" s="8" t="e">
        <f t="shared" si="99"/>
        <v>#DIV/0!</v>
      </c>
      <c r="Y268" s="37" t="s">
        <v>89</v>
      </c>
      <c r="Z268" s="37"/>
      <c r="AA268" s="37"/>
      <c r="AB268" s="37"/>
    </row>
    <row r="269" spans="1:29" x14ac:dyDescent="0.25">
      <c r="A269" s="1">
        <v>260</v>
      </c>
      <c r="B269" s="12" t="e">
        <f t="shared" si="106"/>
        <v>#DIV/0!</v>
      </c>
      <c r="C269" s="7" t="e">
        <f t="shared" si="107"/>
        <v>#DIV/0!</v>
      </c>
      <c r="D269" s="9" t="e">
        <f t="shared" si="108"/>
        <v>#DIV/0!</v>
      </c>
      <c r="E269" s="7" t="e">
        <f t="shared" si="109"/>
        <v>#DIV/0!</v>
      </c>
      <c r="F269" t="e">
        <f t="shared" ref="F269:F332" si="118">B268*$C$1</f>
        <v>#DIV/0!</v>
      </c>
      <c r="G269" t="e">
        <f t="shared" si="96"/>
        <v>#DIV/0!</v>
      </c>
      <c r="H269" t="e">
        <f t="shared" si="100"/>
        <v>#DIV/0!</v>
      </c>
      <c r="I269" t="e">
        <f t="shared" si="97"/>
        <v>#DIV/0!</v>
      </c>
      <c r="J269" t="e">
        <f t="shared" si="101"/>
        <v>#DIV/0!</v>
      </c>
      <c r="K269" s="9" t="e">
        <f t="shared" si="102"/>
        <v>#DIV/0!</v>
      </c>
      <c r="L269" s="7" t="e">
        <f t="shared" si="103"/>
        <v>#DIV/0!</v>
      </c>
      <c r="M269" s="7" t="e">
        <f t="shared" si="110"/>
        <v>#DIV/0!</v>
      </c>
      <c r="N269" s="12" t="e">
        <f t="shared" si="111"/>
        <v>#DIV/0!</v>
      </c>
      <c r="O269" t="e">
        <f t="shared" si="98"/>
        <v>#DIV/0!</v>
      </c>
      <c r="P269" s="7" t="e">
        <f t="shared" si="112"/>
        <v>#DIV/0!</v>
      </c>
      <c r="Q269" s="7" t="e">
        <f t="shared" si="113"/>
        <v>#DIV/0!</v>
      </c>
      <c r="R269" s="7" t="e">
        <f t="shared" si="104"/>
        <v>#DIV/0!</v>
      </c>
      <c r="S269" s="7" t="e">
        <f t="shared" si="114"/>
        <v>#DIV/0!</v>
      </c>
      <c r="T269" s="7" t="e">
        <f t="shared" si="115"/>
        <v>#DIV/0!</v>
      </c>
      <c r="U269" s="44">
        <f t="shared" si="116"/>
        <v>0</v>
      </c>
      <c r="V269" s="7" t="e">
        <f t="shared" si="117"/>
        <v>#DIV/0!</v>
      </c>
      <c r="W269" t="e">
        <f t="shared" si="105"/>
        <v>#DIV/0!</v>
      </c>
      <c r="X269" s="8" t="e">
        <f t="shared" si="99"/>
        <v>#DIV/0!</v>
      </c>
    </row>
    <row r="270" spans="1:29" x14ac:dyDescent="0.25">
      <c r="A270" s="1">
        <v>261</v>
      </c>
      <c r="B270" s="12" t="e">
        <f t="shared" si="106"/>
        <v>#DIV/0!</v>
      </c>
      <c r="C270" s="7" t="e">
        <f t="shared" si="107"/>
        <v>#DIV/0!</v>
      </c>
      <c r="D270" s="9" t="e">
        <f t="shared" si="108"/>
        <v>#DIV/0!</v>
      </c>
      <c r="E270" s="7" t="e">
        <f t="shared" si="109"/>
        <v>#DIV/0!</v>
      </c>
      <c r="F270" t="e">
        <f t="shared" si="118"/>
        <v>#DIV/0!</v>
      </c>
      <c r="G270" t="e">
        <f t="shared" si="96"/>
        <v>#DIV/0!</v>
      </c>
      <c r="H270" t="e">
        <f t="shared" si="100"/>
        <v>#DIV/0!</v>
      </c>
      <c r="I270" t="e">
        <f t="shared" si="97"/>
        <v>#DIV/0!</v>
      </c>
      <c r="J270" t="e">
        <f t="shared" si="101"/>
        <v>#DIV/0!</v>
      </c>
      <c r="K270" s="9" t="e">
        <f t="shared" si="102"/>
        <v>#DIV/0!</v>
      </c>
      <c r="L270" s="7" t="e">
        <f t="shared" si="103"/>
        <v>#DIV/0!</v>
      </c>
      <c r="M270" s="7" t="e">
        <f t="shared" si="110"/>
        <v>#DIV/0!</v>
      </c>
      <c r="N270" s="12" t="e">
        <f t="shared" si="111"/>
        <v>#DIV/0!</v>
      </c>
      <c r="O270" t="e">
        <f t="shared" si="98"/>
        <v>#DIV/0!</v>
      </c>
      <c r="P270" s="7" t="e">
        <f t="shared" si="112"/>
        <v>#DIV/0!</v>
      </c>
      <c r="Q270" s="7" t="e">
        <f t="shared" si="113"/>
        <v>#DIV/0!</v>
      </c>
      <c r="R270" s="7" t="e">
        <f t="shared" si="104"/>
        <v>#DIV/0!</v>
      </c>
      <c r="S270" s="7" t="e">
        <f t="shared" si="114"/>
        <v>#DIV/0!</v>
      </c>
      <c r="T270" s="7" t="e">
        <f t="shared" si="115"/>
        <v>#DIV/0!</v>
      </c>
      <c r="U270" s="44">
        <f t="shared" si="116"/>
        <v>0</v>
      </c>
      <c r="V270" s="7" t="e">
        <f t="shared" si="117"/>
        <v>#DIV/0!</v>
      </c>
      <c r="W270" t="e">
        <f t="shared" si="105"/>
        <v>#DIV/0!</v>
      </c>
      <c r="X270" s="8" t="e">
        <f t="shared" si="99"/>
        <v>#DIV/0!</v>
      </c>
    </row>
    <row r="271" spans="1:29" x14ac:dyDescent="0.25">
      <c r="A271" s="1">
        <v>262</v>
      </c>
      <c r="B271" s="12" t="e">
        <f t="shared" si="106"/>
        <v>#DIV/0!</v>
      </c>
      <c r="C271" s="7" t="e">
        <f t="shared" si="107"/>
        <v>#DIV/0!</v>
      </c>
      <c r="D271" s="9" t="e">
        <f t="shared" si="108"/>
        <v>#DIV/0!</v>
      </c>
      <c r="E271" s="7" t="e">
        <f t="shared" si="109"/>
        <v>#DIV/0!</v>
      </c>
      <c r="F271" t="e">
        <f t="shared" si="118"/>
        <v>#DIV/0!</v>
      </c>
      <c r="G271" t="e">
        <f t="shared" si="96"/>
        <v>#DIV/0!</v>
      </c>
      <c r="H271" t="e">
        <f t="shared" si="100"/>
        <v>#DIV/0!</v>
      </c>
      <c r="I271" t="e">
        <f t="shared" si="97"/>
        <v>#DIV/0!</v>
      </c>
      <c r="J271" t="e">
        <f t="shared" si="101"/>
        <v>#DIV/0!</v>
      </c>
      <c r="K271" s="9" t="e">
        <f t="shared" si="102"/>
        <v>#DIV/0!</v>
      </c>
      <c r="L271" s="7" t="e">
        <f t="shared" si="103"/>
        <v>#DIV/0!</v>
      </c>
      <c r="M271" s="7" t="e">
        <f t="shared" si="110"/>
        <v>#DIV/0!</v>
      </c>
      <c r="N271" s="12" t="e">
        <f t="shared" si="111"/>
        <v>#DIV/0!</v>
      </c>
      <c r="O271" t="e">
        <f t="shared" si="98"/>
        <v>#DIV/0!</v>
      </c>
      <c r="P271" s="7" t="e">
        <f t="shared" si="112"/>
        <v>#DIV/0!</v>
      </c>
      <c r="Q271" s="7" t="e">
        <f t="shared" si="113"/>
        <v>#DIV/0!</v>
      </c>
      <c r="R271" s="7" t="e">
        <f t="shared" si="104"/>
        <v>#DIV/0!</v>
      </c>
      <c r="S271" s="7" t="e">
        <f t="shared" si="114"/>
        <v>#DIV/0!</v>
      </c>
      <c r="T271" s="7" t="e">
        <f t="shared" si="115"/>
        <v>#DIV/0!</v>
      </c>
      <c r="U271" s="44">
        <f t="shared" si="116"/>
        <v>0</v>
      </c>
      <c r="V271" s="7" t="e">
        <f t="shared" si="117"/>
        <v>#DIV/0!</v>
      </c>
      <c r="W271" t="e">
        <f t="shared" si="105"/>
        <v>#DIV/0!</v>
      </c>
      <c r="X271" s="8" t="e">
        <f t="shared" si="99"/>
        <v>#DIV/0!</v>
      </c>
    </row>
    <row r="272" spans="1:29" x14ac:dyDescent="0.25">
      <c r="A272" s="1">
        <v>263</v>
      </c>
      <c r="B272" s="12" t="e">
        <f t="shared" si="106"/>
        <v>#DIV/0!</v>
      </c>
      <c r="C272" s="7" t="e">
        <f t="shared" si="107"/>
        <v>#DIV/0!</v>
      </c>
      <c r="D272" s="9" t="e">
        <f t="shared" si="108"/>
        <v>#DIV/0!</v>
      </c>
      <c r="E272" s="7" t="e">
        <f t="shared" si="109"/>
        <v>#DIV/0!</v>
      </c>
      <c r="F272" t="e">
        <f t="shared" si="118"/>
        <v>#DIV/0!</v>
      </c>
      <c r="G272" t="e">
        <f t="shared" si="96"/>
        <v>#DIV/0!</v>
      </c>
      <c r="H272" t="e">
        <f t="shared" si="100"/>
        <v>#DIV/0!</v>
      </c>
      <c r="I272" t="e">
        <f t="shared" si="97"/>
        <v>#DIV/0!</v>
      </c>
      <c r="J272" t="e">
        <f t="shared" si="101"/>
        <v>#DIV/0!</v>
      </c>
      <c r="K272" s="9" t="e">
        <f t="shared" si="102"/>
        <v>#DIV/0!</v>
      </c>
      <c r="L272" s="7" t="e">
        <f t="shared" si="103"/>
        <v>#DIV/0!</v>
      </c>
      <c r="M272" s="7" t="e">
        <f t="shared" si="110"/>
        <v>#DIV/0!</v>
      </c>
      <c r="N272" s="12" t="e">
        <f t="shared" si="111"/>
        <v>#DIV/0!</v>
      </c>
      <c r="O272" t="e">
        <f t="shared" si="98"/>
        <v>#DIV/0!</v>
      </c>
      <c r="P272" s="7" t="e">
        <f t="shared" si="112"/>
        <v>#DIV/0!</v>
      </c>
      <c r="Q272" s="7" t="e">
        <f t="shared" si="113"/>
        <v>#DIV/0!</v>
      </c>
      <c r="R272" s="7" t="e">
        <f t="shared" si="104"/>
        <v>#DIV/0!</v>
      </c>
      <c r="S272" s="7" t="e">
        <f t="shared" si="114"/>
        <v>#DIV/0!</v>
      </c>
      <c r="T272" s="7" t="e">
        <f t="shared" si="115"/>
        <v>#DIV/0!</v>
      </c>
      <c r="U272" s="44">
        <f t="shared" si="116"/>
        <v>0</v>
      </c>
      <c r="V272" s="7" t="e">
        <f t="shared" si="117"/>
        <v>#DIV/0!</v>
      </c>
      <c r="W272" t="e">
        <f t="shared" si="105"/>
        <v>#DIV/0!</v>
      </c>
      <c r="X272" s="8" t="e">
        <f t="shared" si="99"/>
        <v>#DIV/0!</v>
      </c>
    </row>
    <row r="273" spans="1:24" x14ac:dyDescent="0.25">
      <c r="A273" s="1">
        <v>264</v>
      </c>
      <c r="B273" s="12" t="e">
        <f t="shared" si="106"/>
        <v>#DIV/0!</v>
      </c>
      <c r="C273" s="7" t="e">
        <f t="shared" si="107"/>
        <v>#DIV/0!</v>
      </c>
      <c r="D273" s="9" t="e">
        <f t="shared" si="108"/>
        <v>#DIV/0!</v>
      </c>
      <c r="E273" s="7" t="e">
        <f t="shared" si="109"/>
        <v>#DIV/0!</v>
      </c>
      <c r="F273" t="e">
        <f t="shared" si="118"/>
        <v>#DIV/0!</v>
      </c>
      <c r="G273" t="e">
        <f t="shared" si="96"/>
        <v>#DIV/0!</v>
      </c>
      <c r="H273" t="e">
        <f t="shared" si="100"/>
        <v>#DIV/0!</v>
      </c>
      <c r="I273" t="e">
        <f t="shared" si="97"/>
        <v>#DIV/0!</v>
      </c>
      <c r="J273" t="e">
        <f t="shared" si="101"/>
        <v>#DIV/0!</v>
      </c>
      <c r="K273" s="9" t="e">
        <f t="shared" si="102"/>
        <v>#DIV/0!</v>
      </c>
      <c r="L273" s="7" t="e">
        <f t="shared" si="103"/>
        <v>#DIV/0!</v>
      </c>
      <c r="M273" s="7" t="e">
        <f t="shared" si="110"/>
        <v>#DIV/0!</v>
      </c>
      <c r="N273" s="12" t="e">
        <f t="shared" si="111"/>
        <v>#DIV/0!</v>
      </c>
      <c r="O273" t="e">
        <f t="shared" si="98"/>
        <v>#DIV/0!</v>
      </c>
      <c r="P273" s="7" t="e">
        <f t="shared" si="112"/>
        <v>#DIV/0!</v>
      </c>
      <c r="Q273" s="7" t="e">
        <f t="shared" si="113"/>
        <v>#DIV/0!</v>
      </c>
      <c r="R273" s="7" t="e">
        <f t="shared" si="104"/>
        <v>#DIV/0!</v>
      </c>
      <c r="S273" s="7" t="e">
        <f t="shared" si="114"/>
        <v>#DIV/0!</v>
      </c>
      <c r="T273" s="7" t="e">
        <f t="shared" si="115"/>
        <v>#DIV/0!</v>
      </c>
      <c r="U273" s="44">
        <f t="shared" si="116"/>
        <v>0</v>
      </c>
      <c r="V273" s="7" t="e">
        <f t="shared" si="117"/>
        <v>#DIV/0!</v>
      </c>
      <c r="W273" t="e">
        <f t="shared" si="105"/>
        <v>#DIV/0!</v>
      </c>
      <c r="X273" s="8" t="e">
        <f t="shared" si="99"/>
        <v>#DIV/0!</v>
      </c>
    </row>
    <row r="274" spans="1:24" x14ac:dyDescent="0.25">
      <c r="A274" s="1">
        <v>265</v>
      </c>
      <c r="B274" s="12" t="e">
        <f t="shared" si="106"/>
        <v>#DIV/0!</v>
      </c>
      <c r="C274" s="7" t="e">
        <f t="shared" si="107"/>
        <v>#DIV/0!</v>
      </c>
      <c r="D274" s="9" t="e">
        <f t="shared" si="108"/>
        <v>#DIV/0!</v>
      </c>
      <c r="E274" s="7" t="e">
        <f t="shared" si="109"/>
        <v>#DIV/0!</v>
      </c>
      <c r="F274" t="e">
        <f t="shared" si="118"/>
        <v>#DIV/0!</v>
      </c>
      <c r="G274" t="e">
        <f t="shared" si="96"/>
        <v>#DIV/0!</v>
      </c>
      <c r="H274" t="e">
        <f t="shared" si="100"/>
        <v>#DIV/0!</v>
      </c>
      <c r="I274" t="e">
        <f t="shared" si="97"/>
        <v>#DIV/0!</v>
      </c>
      <c r="J274" t="e">
        <f t="shared" si="101"/>
        <v>#DIV/0!</v>
      </c>
      <c r="K274" s="9" t="e">
        <f t="shared" si="102"/>
        <v>#DIV/0!</v>
      </c>
      <c r="L274" s="7" t="e">
        <f t="shared" si="103"/>
        <v>#DIV/0!</v>
      </c>
      <c r="M274" s="7" t="e">
        <f t="shared" si="110"/>
        <v>#DIV/0!</v>
      </c>
      <c r="N274" s="12" t="e">
        <f t="shared" si="111"/>
        <v>#DIV/0!</v>
      </c>
      <c r="O274" t="e">
        <f t="shared" si="98"/>
        <v>#DIV/0!</v>
      </c>
      <c r="P274" s="7" t="e">
        <f t="shared" si="112"/>
        <v>#DIV/0!</v>
      </c>
      <c r="Q274" s="7" t="e">
        <f t="shared" si="113"/>
        <v>#DIV/0!</v>
      </c>
      <c r="R274" s="7" t="e">
        <f t="shared" si="104"/>
        <v>#DIV/0!</v>
      </c>
      <c r="S274" s="7" t="e">
        <f t="shared" si="114"/>
        <v>#DIV/0!</v>
      </c>
      <c r="T274" s="7" t="e">
        <f t="shared" si="115"/>
        <v>#DIV/0!</v>
      </c>
      <c r="U274" s="44">
        <f t="shared" si="116"/>
        <v>0</v>
      </c>
      <c r="V274" s="7" t="e">
        <f t="shared" si="117"/>
        <v>#DIV/0!</v>
      </c>
      <c r="W274" t="e">
        <f t="shared" si="105"/>
        <v>#DIV/0!</v>
      </c>
      <c r="X274" s="8" t="e">
        <f t="shared" si="99"/>
        <v>#DIV/0!</v>
      </c>
    </row>
    <row r="275" spans="1:24" x14ac:dyDescent="0.25">
      <c r="A275" s="1">
        <v>266</v>
      </c>
      <c r="B275" s="12" t="e">
        <f t="shared" si="106"/>
        <v>#DIV/0!</v>
      </c>
      <c r="C275" s="7" t="e">
        <f t="shared" si="107"/>
        <v>#DIV/0!</v>
      </c>
      <c r="D275" s="9" t="e">
        <f t="shared" si="108"/>
        <v>#DIV/0!</v>
      </c>
      <c r="E275" s="7" t="e">
        <f t="shared" si="109"/>
        <v>#DIV/0!</v>
      </c>
      <c r="F275" t="e">
        <f t="shared" si="118"/>
        <v>#DIV/0!</v>
      </c>
      <c r="G275" t="e">
        <f t="shared" si="96"/>
        <v>#DIV/0!</v>
      </c>
      <c r="H275" t="e">
        <f t="shared" si="100"/>
        <v>#DIV/0!</v>
      </c>
      <c r="I275" t="e">
        <f t="shared" si="97"/>
        <v>#DIV/0!</v>
      </c>
      <c r="J275" t="e">
        <f t="shared" si="101"/>
        <v>#DIV/0!</v>
      </c>
      <c r="K275" s="9" t="e">
        <f t="shared" si="102"/>
        <v>#DIV/0!</v>
      </c>
      <c r="L275" s="7" t="e">
        <f t="shared" si="103"/>
        <v>#DIV/0!</v>
      </c>
      <c r="M275" s="7" t="e">
        <f t="shared" si="110"/>
        <v>#DIV/0!</v>
      </c>
      <c r="N275" s="12" t="e">
        <f t="shared" si="111"/>
        <v>#DIV/0!</v>
      </c>
      <c r="O275" t="e">
        <f t="shared" si="98"/>
        <v>#DIV/0!</v>
      </c>
      <c r="P275" s="7" t="e">
        <f t="shared" si="112"/>
        <v>#DIV/0!</v>
      </c>
      <c r="Q275" s="7" t="e">
        <f t="shared" si="113"/>
        <v>#DIV/0!</v>
      </c>
      <c r="R275" s="7" t="e">
        <f t="shared" si="104"/>
        <v>#DIV/0!</v>
      </c>
      <c r="S275" s="7" t="e">
        <f t="shared" si="114"/>
        <v>#DIV/0!</v>
      </c>
      <c r="T275" s="7" t="e">
        <f t="shared" si="115"/>
        <v>#DIV/0!</v>
      </c>
      <c r="U275" s="44">
        <f t="shared" si="116"/>
        <v>0</v>
      </c>
      <c r="V275" s="7" t="e">
        <f t="shared" si="117"/>
        <v>#DIV/0!</v>
      </c>
      <c r="W275" t="e">
        <f t="shared" si="105"/>
        <v>#DIV/0!</v>
      </c>
      <c r="X275" s="8" t="e">
        <f t="shared" si="99"/>
        <v>#DIV/0!</v>
      </c>
    </row>
    <row r="276" spans="1:24" x14ac:dyDescent="0.25">
      <c r="A276" s="1">
        <v>267</v>
      </c>
      <c r="B276" s="12" t="e">
        <f t="shared" si="106"/>
        <v>#DIV/0!</v>
      </c>
      <c r="C276" s="7" t="e">
        <f t="shared" si="107"/>
        <v>#DIV/0!</v>
      </c>
      <c r="D276" s="9" t="e">
        <f t="shared" si="108"/>
        <v>#DIV/0!</v>
      </c>
      <c r="E276" s="7" t="e">
        <f t="shared" si="109"/>
        <v>#DIV/0!</v>
      </c>
      <c r="F276" t="e">
        <f t="shared" si="118"/>
        <v>#DIV/0!</v>
      </c>
      <c r="G276" t="e">
        <f t="shared" si="96"/>
        <v>#DIV/0!</v>
      </c>
      <c r="H276" t="e">
        <f t="shared" si="100"/>
        <v>#DIV/0!</v>
      </c>
      <c r="I276" t="e">
        <f t="shared" si="97"/>
        <v>#DIV/0!</v>
      </c>
      <c r="J276" t="e">
        <f t="shared" si="101"/>
        <v>#DIV/0!</v>
      </c>
      <c r="K276" s="9" t="e">
        <f t="shared" si="102"/>
        <v>#DIV/0!</v>
      </c>
      <c r="L276" s="7" t="e">
        <f t="shared" si="103"/>
        <v>#DIV/0!</v>
      </c>
      <c r="M276" s="7" t="e">
        <f t="shared" si="110"/>
        <v>#DIV/0!</v>
      </c>
      <c r="N276" s="12" t="e">
        <f t="shared" si="111"/>
        <v>#DIV/0!</v>
      </c>
      <c r="O276" t="e">
        <f t="shared" si="98"/>
        <v>#DIV/0!</v>
      </c>
      <c r="P276" s="7" t="e">
        <f t="shared" si="112"/>
        <v>#DIV/0!</v>
      </c>
      <c r="Q276" s="7" t="e">
        <f t="shared" si="113"/>
        <v>#DIV/0!</v>
      </c>
      <c r="R276" s="7" t="e">
        <f t="shared" si="104"/>
        <v>#DIV/0!</v>
      </c>
      <c r="S276" s="7" t="e">
        <f t="shared" si="114"/>
        <v>#DIV/0!</v>
      </c>
      <c r="T276" s="7" t="e">
        <f t="shared" si="115"/>
        <v>#DIV/0!</v>
      </c>
      <c r="U276" s="44">
        <f t="shared" si="116"/>
        <v>0</v>
      </c>
      <c r="V276" s="7" t="e">
        <f t="shared" si="117"/>
        <v>#DIV/0!</v>
      </c>
      <c r="W276" t="e">
        <f t="shared" si="105"/>
        <v>#DIV/0!</v>
      </c>
      <c r="X276" s="8" t="e">
        <f t="shared" si="99"/>
        <v>#DIV/0!</v>
      </c>
    </row>
    <row r="277" spans="1:24" x14ac:dyDescent="0.25">
      <c r="A277" s="1">
        <v>268</v>
      </c>
      <c r="B277" s="12" t="e">
        <f t="shared" si="106"/>
        <v>#DIV/0!</v>
      </c>
      <c r="C277" s="7" t="e">
        <f t="shared" si="107"/>
        <v>#DIV/0!</v>
      </c>
      <c r="D277" s="9" t="e">
        <f t="shared" si="108"/>
        <v>#DIV/0!</v>
      </c>
      <c r="E277" s="7" t="e">
        <f t="shared" si="109"/>
        <v>#DIV/0!</v>
      </c>
      <c r="F277" t="e">
        <f t="shared" si="118"/>
        <v>#DIV/0!</v>
      </c>
      <c r="G277" t="e">
        <f t="shared" si="96"/>
        <v>#DIV/0!</v>
      </c>
      <c r="H277" t="e">
        <f t="shared" si="100"/>
        <v>#DIV/0!</v>
      </c>
      <c r="I277" t="e">
        <f t="shared" si="97"/>
        <v>#DIV/0!</v>
      </c>
      <c r="J277" t="e">
        <f t="shared" si="101"/>
        <v>#DIV/0!</v>
      </c>
      <c r="K277" s="9" t="e">
        <f t="shared" si="102"/>
        <v>#DIV/0!</v>
      </c>
      <c r="L277" s="7" t="e">
        <f t="shared" si="103"/>
        <v>#DIV/0!</v>
      </c>
      <c r="M277" s="7" t="e">
        <f t="shared" si="110"/>
        <v>#DIV/0!</v>
      </c>
      <c r="N277" s="12" t="e">
        <f t="shared" si="111"/>
        <v>#DIV/0!</v>
      </c>
      <c r="O277" t="e">
        <f t="shared" si="98"/>
        <v>#DIV/0!</v>
      </c>
      <c r="P277" s="7" t="e">
        <f t="shared" si="112"/>
        <v>#DIV/0!</v>
      </c>
      <c r="Q277" s="7" t="e">
        <f t="shared" si="113"/>
        <v>#DIV/0!</v>
      </c>
      <c r="R277" s="7" t="e">
        <f t="shared" si="104"/>
        <v>#DIV/0!</v>
      </c>
      <c r="S277" s="7" t="e">
        <f t="shared" si="114"/>
        <v>#DIV/0!</v>
      </c>
      <c r="T277" s="7" t="e">
        <f t="shared" si="115"/>
        <v>#DIV/0!</v>
      </c>
      <c r="U277" s="44">
        <f t="shared" si="116"/>
        <v>0</v>
      </c>
      <c r="V277" s="7" t="e">
        <f t="shared" si="117"/>
        <v>#DIV/0!</v>
      </c>
      <c r="W277" t="e">
        <f t="shared" si="105"/>
        <v>#DIV/0!</v>
      </c>
      <c r="X277" s="8" t="e">
        <f t="shared" si="99"/>
        <v>#DIV/0!</v>
      </c>
    </row>
    <row r="278" spans="1:24" x14ac:dyDescent="0.25">
      <c r="A278" s="1">
        <v>269</v>
      </c>
      <c r="B278" s="12" t="e">
        <f t="shared" si="106"/>
        <v>#DIV/0!</v>
      </c>
      <c r="C278" s="7" t="e">
        <f t="shared" si="107"/>
        <v>#DIV/0!</v>
      </c>
      <c r="D278" s="9" t="e">
        <f t="shared" si="108"/>
        <v>#DIV/0!</v>
      </c>
      <c r="E278" s="7" t="e">
        <f t="shared" si="109"/>
        <v>#DIV/0!</v>
      </c>
      <c r="F278" t="e">
        <f t="shared" si="118"/>
        <v>#DIV/0!</v>
      </c>
      <c r="G278" t="e">
        <f t="shared" si="96"/>
        <v>#DIV/0!</v>
      </c>
      <c r="H278" t="e">
        <f t="shared" si="100"/>
        <v>#DIV/0!</v>
      </c>
      <c r="I278" t="e">
        <f t="shared" si="97"/>
        <v>#DIV/0!</v>
      </c>
      <c r="J278" t="e">
        <f t="shared" si="101"/>
        <v>#DIV/0!</v>
      </c>
      <c r="K278" s="9" t="e">
        <f t="shared" si="102"/>
        <v>#DIV/0!</v>
      </c>
      <c r="L278" s="7" t="e">
        <f t="shared" si="103"/>
        <v>#DIV/0!</v>
      </c>
      <c r="M278" s="7" t="e">
        <f t="shared" si="110"/>
        <v>#DIV/0!</v>
      </c>
      <c r="N278" s="12" t="e">
        <f t="shared" si="111"/>
        <v>#DIV/0!</v>
      </c>
      <c r="O278" t="e">
        <f t="shared" si="98"/>
        <v>#DIV/0!</v>
      </c>
      <c r="P278" s="7" t="e">
        <f t="shared" si="112"/>
        <v>#DIV/0!</v>
      </c>
      <c r="Q278" s="7" t="e">
        <f t="shared" si="113"/>
        <v>#DIV/0!</v>
      </c>
      <c r="R278" s="7" t="e">
        <f t="shared" si="104"/>
        <v>#DIV/0!</v>
      </c>
      <c r="S278" s="7" t="e">
        <f t="shared" si="114"/>
        <v>#DIV/0!</v>
      </c>
      <c r="T278" s="7" t="e">
        <f t="shared" si="115"/>
        <v>#DIV/0!</v>
      </c>
      <c r="U278" s="44">
        <f t="shared" si="116"/>
        <v>0</v>
      </c>
      <c r="V278" s="7" t="e">
        <f t="shared" si="117"/>
        <v>#DIV/0!</v>
      </c>
      <c r="W278" t="e">
        <f t="shared" si="105"/>
        <v>#DIV/0!</v>
      </c>
      <c r="X278" s="8" t="e">
        <f t="shared" si="99"/>
        <v>#DIV/0!</v>
      </c>
    </row>
    <row r="279" spans="1:24" x14ac:dyDescent="0.25">
      <c r="A279" s="1">
        <v>270</v>
      </c>
      <c r="B279" s="12" t="e">
        <f t="shared" si="106"/>
        <v>#DIV/0!</v>
      </c>
      <c r="C279" s="7" t="e">
        <f t="shared" si="107"/>
        <v>#DIV/0!</v>
      </c>
      <c r="D279" s="9" t="e">
        <f t="shared" si="108"/>
        <v>#DIV/0!</v>
      </c>
      <c r="E279" s="7" t="e">
        <f t="shared" si="109"/>
        <v>#DIV/0!</v>
      </c>
      <c r="F279" t="e">
        <f t="shared" si="118"/>
        <v>#DIV/0!</v>
      </c>
      <c r="G279" t="e">
        <f t="shared" si="96"/>
        <v>#DIV/0!</v>
      </c>
      <c r="H279" t="e">
        <f t="shared" si="100"/>
        <v>#DIV/0!</v>
      </c>
      <c r="I279" t="e">
        <f t="shared" si="97"/>
        <v>#DIV/0!</v>
      </c>
      <c r="J279" t="e">
        <f t="shared" si="101"/>
        <v>#DIV/0!</v>
      </c>
      <c r="K279" s="9" t="e">
        <f t="shared" si="102"/>
        <v>#DIV/0!</v>
      </c>
      <c r="L279" s="7" t="e">
        <f t="shared" si="103"/>
        <v>#DIV/0!</v>
      </c>
      <c r="M279" s="7" t="e">
        <f t="shared" si="110"/>
        <v>#DIV/0!</v>
      </c>
      <c r="N279" s="12" t="e">
        <f t="shared" si="111"/>
        <v>#DIV/0!</v>
      </c>
      <c r="O279" t="e">
        <f t="shared" si="98"/>
        <v>#DIV/0!</v>
      </c>
      <c r="P279" s="7" t="e">
        <f t="shared" si="112"/>
        <v>#DIV/0!</v>
      </c>
      <c r="Q279" s="7" t="e">
        <f t="shared" si="113"/>
        <v>#DIV/0!</v>
      </c>
      <c r="R279" s="7" t="e">
        <f t="shared" si="104"/>
        <v>#DIV/0!</v>
      </c>
      <c r="S279" s="7" t="e">
        <f t="shared" si="114"/>
        <v>#DIV/0!</v>
      </c>
      <c r="T279" s="7" t="e">
        <f t="shared" si="115"/>
        <v>#DIV/0!</v>
      </c>
      <c r="U279" s="44">
        <f t="shared" si="116"/>
        <v>0</v>
      </c>
      <c r="V279" s="7" t="e">
        <f t="shared" si="117"/>
        <v>#DIV/0!</v>
      </c>
      <c r="W279" t="e">
        <f t="shared" si="105"/>
        <v>#DIV/0!</v>
      </c>
      <c r="X279" s="8" t="e">
        <f t="shared" si="99"/>
        <v>#DIV/0!</v>
      </c>
    </row>
    <row r="280" spans="1:24" x14ac:dyDescent="0.25">
      <c r="A280" s="1">
        <v>271</v>
      </c>
      <c r="B280" s="12" t="e">
        <f t="shared" si="106"/>
        <v>#DIV/0!</v>
      </c>
      <c r="C280" s="7" t="e">
        <f t="shared" si="107"/>
        <v>#DIV/0!</v>
      </c>
      <c r="D280" s="9" t="e">
        <f t="shared" si="108"/>
        <v>#DIV/0!</v>
      </c>
      <c r="E280" s="7" t="e">
        <f t="shared" si="109"/>
        <v>#DIV/0!</v>
      </c>
      <c r="F280" t="e">
        <f t="shared" si="118"/>
        <v>#DIV/0!</v>
      </c>
      <c r="G280" t="e">
        <f t="shared" si="96"/>
        <v>#DIV/0!</v>
      </c>
      <c r="H280" t="e">
        <f t="shared" si="100"/>
        <v>#DIV/0!</v>
      </c>
      <c r="I280" t="e">
        <f t="shared" si="97"/>
        <v>#DIV/0!</v>
      </c>
      <c r="J280" t="e">
        <f t="shared" si="101"/>
        <v>#DIV/0!</v>
      </c>
      <c r="K280" s="9" t="e">
        <f t="shared" si="102"/>
        <v>#DIV/0!</v>
      </c>
      <c r="L280" s="7" t="e">
        <f t="shared" si="103"/>
        <v>#DIV/0!</v>
      </c>
      <c r="M280" s="7" t="e">
        <f t="shared" si="110"/>
        <v>#DIV/0!</v>
      </c>
      <c r="N280" s="12" t="e">
        <f t="shared" si="111"/>
        <v>#DIV/0!</v>
      </c>
      <c r="O280" t="e">
        <f t="shared" si="98"/>
        <v>#DIV/0!</v>
      </c>
      <c r="P280" s="7" t="e">
        <f t="shared" si="112"/>
        <v>#DIV/0!</v>
      </c>
      <c r="Q280" s="7" t="e">
        <f t="shared" si="113"/>
        <v>#DIV/0!</v>
      </c>
      <c r="R280" s="7" t="e">
        <f t="shared" si="104"/>
        <v>#DIV/0!</v>
      </c>
      <c r="S280" s="7" t="e">
        <f t="shared" si="114"/>
        <v>#DIV/0!</v>
      </c>
      <c r="T280" s="7" t="e">
        <f t="shared" si="115"/>
        <v>#DIV/0!</v>
      </c>
      <c r="U280" s="44">
        <f t="shared" si="116"/>
        <v>0</v>
      </c>
      <c r="V280" s="7" t="e">
        <f t="shared" si="117"/>
        <v>#DIV/0!</v>
      </c>
      <c r="W280" t="e">
        <f t="shared" si="105"/>
        <v>#DIV/0!</v>
      </c>
      <c r="X280" s="8" t="e">
        <f t="shared" si="99"/>
        <v>#DIV/0!</v>
      </c>
    </row>
    <row r="281" spans="1:24" x14ac:dyDescent="0.25">
      <c r="A281" s="1">
        <v>272</v>
      </c>
      <c r="B281" s="12" t="e">
        <f t="shared" si="106"/>
        <v>#DIV/0!</v>
      </c>
      <c r="C281" s="7" t="e">
        <f t="shared" si="107"/>
        <v>#DIV/0!</v>
      </c>
      <c r="D281" s="9" t="e">
        <f t="shared" si="108"/>
        <v>#DIV/0!</v>
      </c>
      <c r="E281" s="7" t="e">
        <f t="shared" si="109"/>
        <v>#DIV/0!</v>
      </c>
      <c r="F281" t="e">
        <f t="shared" si="118"/>
        <v>#DIV/0!</v>
      </c>
      <c r="G281" t="e">
        <f t="shared" si="96"/>
        <v>#DIV/0!</v>
      </c>
      <c r="H281" t="e">
        <f t="shared" si="100"/>
        <v>#DIV/0!</v>
      </c>
      <c r="I281" t="e">
        <f t="shared" si="97"/>
        <v>#DIV/0!</v>
      </c>
      <c r="J281" t="e">
        <f t="shared" si="101"/>
        <v>#DIV/0!</v>
      </c>
      <c r="K281" s="9" t="e">
        <f t="shared" si="102"/>
        <v>#DIV/0!</v>
      </c>
      <c r="L281" s="7" t="e">
        <f t="shared" si="103"/>
        <v>#DIV/0!</v>
      </c>
      <c r="M281" s="7" t="e">
        <f t="shared" si="110"/>
        <v>#DIV/0!</v>
      </c>
      <c r="N281" s="12" t="e">
        <f t="shared" si="111"/>
        <v>#DIV/0!</v>
      </c>
      <c r="O281" t="e">
        <f t="shared" si="98"/>
        <v>#DIV/0!</v>
      </c>
      <c r="P281" s="7" t="e">
        <f t="shared" si="112"/>
        <v>#DIV/0!</v>
      </c>
      <c r="Q281" s="7" t="e">
        <f t="shared" si="113"/>
        <v>#DIV/0!</v>
      </c>
      <c r="R281" s="7" t="e">
        <f t="shared" si="104"/>
        <v>#DIV/0!</v>
      </c>
      <c r="S281" s="7" t="e">
        <f t="shared" si="114"/>
        <v>#DIV/0!</v>
      </c>
      <c r="T281" s="7" t="e">
        <f t="shared" si="115"/>
        <v>#DIV/0!</v>
      </c>
      <c r="U281" s="44">
        <f t="shared" si="116"/>
        <v>0</v>
      </c>
      <c r="V281" s="7" t="e">
        <f t="shared" si="117"/>
        <v>#DIV/0!</v>
      </c>
      <c r="W281" t="e">
        <f t="shared" si="105"/>
        <v>#DIV/0!</v>
      </c>
      <c r="X281" s="8" t="e">
        <f t="shared" si="99"/>
        <v>#DIV/0!</v>
      </c>
    </row>
    <row r="282" spans="1:24" x14ac:dyDescent="0.25">
      <c r="A282" s="1">
        <v>273</v>
      </c>
      <c r="B282" s="12" t="e">
        <f t="shared" si="106"/>
        <v>#DIV/0!</v>
      </c>
      <c r="C282" s="7" t="e">
        <f t="shared" si="107"/>
        <v>#DIV/0!</v>
      </c>
      <c r="D282" s="9" t="e">
        <f t="shared" si="108"/>
        <v>#DIV/0!</v>
      </c>
      <c r="E282" s="7" t="e">
        <f t="shared" si="109"/>
        <v>#DIV/0!</v>
      </c>
      <c r="F282" t="e">
        <f t="shared" si="118"/>
        <v>#DIV/0!</v>
      </c>
      <c r="G282" t="e">
        <f t="shared" si="96"/>
        <v>#DIV/0!</v>
      </c>
      <c r="H282" t="e">
        <f t="shared" si="100"/>
        <v>#DIV/0!</v>
      </c>
      <c r="I282" t="e">
        <f t="shared" si="97"/>
        <v>#DIV/0!</v>
      </c>
      <c r="J282" t="e">
        <f t="shared" si="101"/>
        <v>#DIV/0!</v>
      </c>
      <c r="K282" s="9" t="e">
        <f t="shared" si="102"/>
        <v>#DIV/0!</v>
      </c>
      <c r="L282" s="7" t="e">
        <f t="shared" si="103"/>
        <v>#DIV/0!</v>
      </c>
      <c r="M282" s="7" t="e">
        <f t="shared" si="110"/>
        <v>#DIV/0!</v>
      </c>
      <c r="N282" s="12" t="e">
        <f t="shared" si="111"/>
        <v>#DIV/0!</v>
      </c>
      <c r="O282" t="e">
        <f t="shared" si="98"/>
        <v>#DIV/0!</v>
      </c>
      <c r="P282" s="7" t="e">
        <f t="shared" si="112"/>
        <v>#DIV/0!</v>
      </c>
      <c r="Q282" s="7" t="e">
        <f t="shared" si="113"/>
        <v>#DIV/0!</v>
      </c>
      <c r="R282" s="7" t="e">
        <f t="shared" si="104"/>
        <v>#DIV/0!</v>
      </c>
      <c r="S282" s="7" t="e">
        <f t="shared" si="114"/>
        <v>#DIV/0!</v>
      </c>
      <c r="T282" s="7" t="e">
        <f t="shared" si="115"/>
        <v>#DIV/0!</v>
      </c>
      <c r="U282" s="44">
        <f t="shared" si="116"/>
        <v>0</v>
      </c>
      <c r="V282" s="7" t="e">
        <f t="shared" si="117"/>
        <v>#DIV/0!</v>
      </c>
      <c r="W282" t="e">
        <f t="shared" si="105"/>
        <v>#DIV/0!</v>
      </c>
      <c r="X282" s="8" t="e">
        <f t="shared" si="99"/>
        <v>#DIV/0!</v>
      </c>
    </row>
    <row r="283" spans="1:24" x14ac:dyDescent="0.25">
      <c r="A283" s="1">
        <v>274</v>
      </c>
      <c r="B283" s="12" t="e">
        <f t="shared" si="106"/>
        <v>#DIV/0!</v>
      </c>
      <c r="C283" s="7" t="e">
        <f t="shared" si="107"/>
        <v>#DIV/0!</v>
      </c>
      <c r="D283" s="9" t="e">
        <f t="shared" si="108"/>
        <v>#DIV/0!</v>
      </c>
      <c r="E283" s="7" t="e">
        <f t="shared" si="109"/>
        <v>#DIV/0!</v>
      </c>
      <c r="F283" t="e">
        <f t="shared" si="118"/>
        <v>#DIV/0!</v>
      </c>
      <c r="G283" t="e">
        <f t="shared" si="96"/>
        <v>#DIV/0!</v>
      </c>
      <c r="H283" t="e">
        <f t="shared" si="100"/>
        <v>#DIV/0!</v>
      </c>
      <c r="I283" t="e">
        <f t="shared" si="97"/>
        <v>#DIV/0!</v>
      </c>
      <c r="J283" t="e">
        <f t="shared" si="101"/>
        <v>#DIV/0!</v>
      </c>
      <c r="K283" s="9" t="e">
        <f t="shared" si="102"/>
        <v>#DIV/0!</v>
      </c>
      <c r="L283" s="7" t="e">
        <f t="shared" si="103"/>
        <v>#DIV/0!</v>
      </c>
      <c r="M283" s="7" t="e">
        <f t="shared" si="110"/>
        <v>#DIV/0!</v>
      </c>
      <c r="N283" s="12" t="e">
        <f t="shared" si="111"/>
        <v>#DIV/0!</v>
      </c>
      <c r="O283" t="e">
        <f t="shared" si="98"/>
        <v>#DIV/0!</v>
      </c>
      <c r="P283" s="7" t="e">
        <f t="shared" si="112"/>
        <v>#DIV/0!</v>
      </c>
      <c r="Q283" s="7" t="e">
        <f t="shared" si="113"/>
        <v>#DIV/0!</v>
      </c>
      <c r="R283" s="7" t="e">
        <f t="shared" si="104"/>
        <v>#DIV/0!</v>
      </c>
      <c r="S283" s="7" t="e">
        <f t="shared" si="114"/>
        <v>#DIV/0!</v>
      </c>
      <c r="T283" s="7" t="e">
        <f t="shared" si="115"/>
        <v>#DIV/0!</v>
      </c>
      <c r="U283" s="44">
        <f t="shared" si="116"/>
        <v>0</v>
      </c>
      <c r="V283" s="7" t="e">
        <f t="shared" si="117"/>
        <v>#DIV/0!</v>
      </c>
      <c r="W283" t="e">
        <f t="shared" si="105"/>
        <v>#DIV/0!</v>
      </c>
      <c r="X283" s="8" t="e">
        <f t="shared" si="99"/>
        <v>#DIV/0!</v>
      </c>
    </row>
    <row r="284" spans="1:24" x14ac:dyDescent="0.25">
      <c r="A284" s="1">
        <v>275</v>
      </c>
      <c r="B284" s="12" t="e">
        <f t="shared" si="106"/>
        <v>#DIV/0!</v>
      </c>
      <c r="C284" s="7" t="e">
        <f t="shared" si="107"/>
        <v>#DIV/0!</v>
      </c>
      <c r="D284" s="9" t="e">
        <f t="shared" si="108"/>
        <v>#DIV/0!</v>
      </c>
      <c r="E284" s="7" t="e">
        <f t="shared" si="109"/>
        <v>#DIV/0!</v>
      </c>
      <c r="F284" t="e">
        <f t="shared" si="118"/>
        <v>#DIV/0!</v>
      </c>
      <c r="G284" t="e">
        <f t="shared" si="96"/>
        <v>#DIV/0!</v>
      </c>
      <c r="H284" t="e">
        <f t="shared" si="100"/>
        <v>#DIV/0!</v>
      </c>
      <c r="I284" t="e">
        <f t="shared" si="97"/>
        <v>#DIV/0!</v>
      </c>
      <c r="J284" t="e">
        <f t="shared" si="101"/>
        <v>#DIV/0!</v>
      </c>
      <c r="K284" s="9" t="e">
        <f t="shared" si="102"/>
        <v>#DIV/0!</v>
      </c>
      <c r="L284" s="7" t="e">
        <f t="shared" si="103"/>
        <v>#DIV/0!</v>
      </c>
      <c r="M284" s="7" t="e">
        <f t="shared" si="110"/>
        <v>#DIV/0!</v>
      </c>
      <c r="N284" s="12" t="e">
        <f t="shared" si="111"/>
        <v>#DIV/0!</v>
      </c>
      <c r="O284" t="e">
        <f t="shared" si="98"/>
        <v>#DIV/0!</v>
      </c>
      <c r="P284" s="7" t="e">
        <f t="shared" si="112"/>
        <v>#DIV/0!</v>
      </c>
      <c r="Q284" s="7" t="e">
        <f t="shared" si="113"/>
        <v>#DIV/0!</v>
      </c>
      <c r="R284" s="7" t="e">
        <f t="shared" si="104"/>
        <v>#DIV/0!</v>
      </c>
      <c r="S284" s="7" t="e">
        <f t="shared" si="114"/>
        <v>#DIV/0!</v>
      </c>
      <c r="T284" s="7" t="e">
        <f t="shared" si="115"/>
        <v>#DIV/0!</v>
      </c>
      <c r="U284" s="44">
        <f t="shared" si="116"/>
        <v>0</v>
      </c>
      <c r="V284" s="7" t="e">
        <f t="shared" si="117"/>
        <v>#DIV/0!</v>
      </c>
      <c r="W284" t="e">
        <f t="shared" si="105"/>
        <v>#DIV/0!</v>
      </c>
      <c r="X284" s="8" t="e">
        <f t="shared" si="99"/>
        <v>#DIV/0!</v>
      </c>
    </row>
    <row r="285" spans="1:24" x14ac:dyDescent="0.25">
      <c r="A285" s="1">
        <v>276</v>
      </c>
      <c r="B285" s="12" t="e">
        <f t="shared" si="106"/>
        <v>#DIV/0!</v>
      </c>
      <c r="C285" s="7" t="e">
        <f t="shared" si="107"/>
        <v>#DIV/0!</v>
      </c>
      <c r="D285" s="9" t="e">
        <f t="shared" si="108"/>
        <v>#DIV/0!</v>
      </c>
      <c r="E285" s="7" t="e">
        <f t="shared" si="109"/>
        <v>#DIV/0!</v>
      </c>
      <c r="F285" t="e">
        <f t="shared" si="118"/>
        <v>#DIV/0!</v>
      </c>
      <c r="G285" t="e">
        <f t="shared" si="96"/>
        <v>#DIV/0!</v>
      </c>
      <c r="H285" t="e">
        <f t="shared" si="100"/>
        <v>#DIV/0!</v>
      </c>
      <c r="I285" t="e">
        <f t="shared" si="97"/>
        <v>#DIV/0!</v>
      </c>
      <c r="J285" t="e">
        <f t="shared" si="101"/>
        <v>#DIV/0!</v>
      </c>
      <c r="K285" s="9" t="e">
        <f t="shared" si="102"/>
        <v>#DIV/0!</v>
      </c>
      <c r="L285" s="7" t="e">
        <f t="shared" si="103"/>
        <v>#DIV/0!</v>
      </c>
      <c r="M285" s="7" t="e">
        <f t="shared" si="110"/>
        <v>#DIV/0!</v>
      </c>
      <c r="N285" s="12" t="e">
        <f t="shared" si="111"/>
        <v>#DIV/0!</v>
      </c>
      <c r="O285" t="e">
        <f t="shared" si="98"/>
        <v>#DIV/0!</v>
      </c>
      <c r="P285" s="7" t="e">
        <f t="shared" si="112"/>
        <v>#DIV/0!</v>
      </c>
      <c r="Q285" s="7" t="e">
        <f t="shared" si="113"/>
        <v>#DIV/0!</v>
      </c>
      <c r="R285" s="7" t="e">
        <f t="shared" si="104"/>
        <v>#DIV/0!</v>
      </c>
      <c r="S285" s="7" t="e">
        <f t="shared" si="114"/>
        <v>#DIV/0!</v>
      </c>
      <c r="T285" s="7" t="e">
        <f t="shared" si="115"/>
        <v>#DIV/0!</v>
      </c>
      <c r="U285" s="44">
        <f t="shared" si="116"/>
        <v>0</v>
      </c>
      <c r="V285" s="7" t="e">
        <f t="shared" si="117"/>
        <v>#DIV/0!</v>
      </c>
      <c r="W285" t="e">
        <f t="shared" si="105"/>
        <v>#DIV/0!</v>
      </c>
      <c r="X285" s="8" t="e">
        <f t="shared" si="99"/>
        <v>#DIV/0!</v>
      </c>
    </row>
    <row r="286" spans="1:24" x14ac:dyDescent="0.25">
      <c r="A286" s="1">
        <v>277</v>
      </c>
      <c r="B286" s="12" t="e">
        <f t="shared" si="106"/>
        <v>#DIV/0!</v>
      </c>
      <c r="C286" s="7" t="e">
        <f t="shared" si="107"/>
        <v>#DIV/0!</v>
      </c>
      <c r="D286" s="9" t="e">
        <f t="shared" si="108"/>
        <v>#DIV/0!</v>
      </c>
      <c r="E286" s="7" t="e">
        <f t="shared" si="109"/>
        <v>#DIV/0!</v>
      </c>
      <c r="F286" t="e">
        <f t="shared" si="118"/>
        <v>#DIV/0!</v>
      </c>
      <c r="G286" t="e">
        <f t="shared" si="96"/>
        <v>#DIV/0!</v>
      </c>
      <c r="H286" t="e">
        <f t="shared" si="100"/>
        <v>#DIV/0!</v>
      </c>
      <c r="I286" t="e">
        <f t="shared" si="97"/>
        <v>#DIV/0!</v>
      </c>
      <c r="J286" t="e">
        <f t="shared" si="101"/>
        <v>#DIV/0!</v>
      </c>
      <c r="K286" s="9" t="e">
        <f>D286-T286</f>
        <v>#DIV/0!</v>
      </c>
      <c r="L286" s="7" t="e">
        <f t="shared" si="103"/>
        <v>#DIV/0!</v>
      </c>
      <c r="M286" s="7" t="e">
        <f t="shared" si="110"/>
        <v>#DIV/0!</v>
      </c>
      <c r="N286" s="12" t="e">
        <f t="shared" si="111"/>
        <v>#DIV/0!</v>
      </c>
      <c r="O286" t="e">
        <f t="shared" si="98"/>
        <v>#DIV/0!</v>
      </c>
      <c r="P286" s="7" t="e">
        <f t="shared" si="112"/>
        <v>#DIV/0!</v>
      </c>
      <c r="Q286" s="7" t="e">
        <f t="shared" si="113"/>
        <v>#DIV/0!</v>
      </c>
      <c r="R286" s="7" t="e">
        <f t="shared" si="104"/>
        <v>#DIV/0!</v>
      </c>
      <c r="S286" s="7" t="e">
        <f t="shared" si="114"/>
        <v>#DIV/0!</v>
      </c>
      <c r="T286" s="7" t="e">
        <f t="shared" si="115"/>
        <v>#DIV/0!</v>
      </c>
      <c r="U286" s="44">
        <f t="shared" si="116"/>
        <v>0</v>
      </c>
      <c r="V286" s="7" t="e">
        <f t="shared" si="117"/>
        <v>#DIV/0!</v>
      </c>
      <c r="W286" t="e">
        <f t="shared" si="105"/>
        <v>#DIV/0!</v>
      </c>
      <c r="X286" s="8" t="e">
        <f t="shared" si="99"/>
        <v>#DIV/0!</v>
      </c>
    </row>
    <row r="287" spans="1:24" x14ac:dyDescent="0.25">
      <c r="A287" s="1">
        <v>278</v>
      </c>
      <c r="B287" s="12" t="e">
        <f t="shared" si="106"/>
        <v>#DIV/0!</v>
      </c>
      <c r="C287" s="7" t="e">
        <f t="shared" si="107"/>
        <v>#DIV/0!</v>
      </c>
      <c r="D287" s="9" t="e">
        <f t="shared" si="108"/>
        <v>#DIV/0!</v>
      </c>
      <c r="E287" s="7" t="e">
        <f t="shared" si="109"/>
        <v>#DIV/0!</v>
      </c>
      <c r="F287" t="e">
        <f t="shared" si="118"/>
        <v>#DIV/0!</v>
      </c>
      <c r="G287" t="e">
        <f t="shared" si="96"/>
        <v>#DIV/0!</v>
      </c>
      <c r="H287" t="e">
        <f t="shared" si="100"/>
        <v>#DIV/0!</v>
      </c>
      <c r="I287" t="e">
        <f t="shared" si="97"/>
        <v>#DIV/0!</v>
      </c>
      <c r="J287" t="e">
        <f t="shared" si="101"/>
        <v>#DIV/0!</v>
      </c>
      <c r="K287" s="9" t="e">
        <f t="shared" si="102"/>
        <v>#DIV/0!</v>
      </c>
      <c r="L287" s="7" t="e">
        <f t="shared" si="103"/>
        <v>#DIV/0!</v>
      </c>
      <c r="M287" s="7" t="e">
        <f t="shared" si="110"/>
        <v>#DIV/0!</v>
      </c>
      <c r="N287" s="12" t="e">
        <f t="shared" si="111"/>
        <v>#DIV/0!</v>
      </c>
      <c r="O287" t="e">
        <f t="shared" si="98"/>
        <v>#DIV/0!</v>
      </c>
      <c r="P287" s="7" t="e">
        <f t="shared" si="112"/>
        <v>#DIV/0!</v>
      </c>
      <c r="Q287" s="7" t="e">
        <f t="shared" si="113"/>
        <v>#DIV/0!</v>
      </c>
      <c r="R287" s="7" t="e">
        <f t="shared" si="104"/>
        <v>#DIV/0!</v>
      </c>
      <c r="S287" s="7" t="e">
        <f t="shared" si="114"/>
        <v>#DIV/0!</v>
      </c>
      <c r="T287" s="7" t="e">
        <f t="shared" si="115"/>
        <v>#DIV/0!</v>
      </c>
      <c r="U287" s="44">
        <f t="shared" si="116"/>
        <v>0</v>
      </c>
      <c r="V287" s="7" t="e">
        <f t="shared" si="117"/>
        <v>#DIV/0!</v>
      </c>
      <c r="W287" t="e">
        <f t="shared" si="105"/>
        <v>#DIV/0!</v>
      </c>
      <c r="X287" s="8" t="e">
        <f t="shared" si="99"/>
        <v>#DIV/0!</v>
      </c>
    </row>
    <row r="288" spans="1:24" x14ac:dyDescent="0.25">
      <c r="A288" s="1">
        <v>279</v>
      </c>
      <c r="B288" s="12" t="e">
        <f t="shared" si="106"/>
        <v>#DIV/0!</v>
      </c>
      <c r="C288" s="7" t="e">
        <f t="shared" si="107"/>
        <v>#DIV/0!</v>
      </c>
      <c r="D288" s="9" t="e">
        <f t="shared" si="108"/>
        <v>#DIV/0!</v>
      </c>
      <c r="E288" s="7" t="e">
        <f t="shared" si="109"/>
        <v>#DIV/0!</v>
      </c>
      <c r="F288" t="e">
        <f t="shared" si="118"/>
        <v>#DIV/0!</v>
      </c>
      <c r="G288" t="e">
        <f t="shared" si="96"/>
        <v>#DIV/0!</v>
      </c>
      <c r="H288" t="e">
        <f t="shared" si="100"/>
        <v>#DIV/0!</v>
      </c>
      <c r="I288" t="e">
        <f t="shared" si="97"/>
        <v>#DIV/0!</v>
      </c>
      <c r="J288" t="e">
        <f t="shared" si="101"/>
        <v>#DIV/0!</v>
      </c>
      <c r="K288" s="9" t="e">
        <f t="shared" si="102"/>
        <v>#DIV/0!</v>
      </c>
      <c r="L288" s="7" t="e">
        <f t="shared" si="103"/>
        <v>#DIV/0!</v>
      </c>
      <c r="M288" s="7" t="e">
        <f t="shared" si="110"/>
        <v>#DIV/0!</v>
      </c>
      <c r="N288" s="12" t="e">
        <f t="shared" si="111"/>
        <v>#DIV/0!</v>
      </c>
      <c r="O288" t="e">
        <f t="shared" si="98"/>
        <v>#DIV/0!</v>
      </c>
      <c r="P288" s="7" t="e">
        <f t="shared" si="112"/>
        <v>#DIV/0!</v>
      </c>
      <c r="Q288" s="7" t="e">
        <f t="shared" si="113"/>
        <v>#DIV/0!</v>
      </c>
      <c r="R288" s="7" t="e">
        <f t="shared" si="104"/>
        <v>#DIV/0!</v>
      </c>
      <c r="S288" s="7" t="e">
        <f t="shared" si="114"/>
        <v>#DIV/0!</v>
      </c>
      <c r="T288" s="7" t="e">
        <f t="shared" si="115"/>
        <v>#DIV/0!</v>
      </c>
      <c r="U288" s="44">
        <f t="shared" si="116"/>
        <v>0</v>
      </c>
      <c r="V288" s="7" t="e">
        <f t="shared" si="117"/>
        <v>#DIV/0!</v>
      </c>
      <c r="W288" t="e">
        <f t="shared" si="105"/>
        <v>#DIV/0!</v>
      </c>
      <c r="X288" s="8" t="e">
        <f t="shared" si="99"/>
        <v>#DIV/0!</v>
      </c>
    </row>
    <row r="289" spans="1:24" x14ac:dyDescent="0.25">
      <c r="A289" s="1">
        <v>280</v>
      </c>
      <c r="B289" s="12" t="e">
        <f t="shared" si="106"/>
        <v>#DIV/0!</v>
      </c>
      <c r="C289" s="7" t="e">
        <f t="shared" si="107"/>
        <v>#DIV/0!</v>
      </c>
      <c r="D289" s="9" t="e">
        <f t="shared" si="108"/>
        <v>#DIV/0!</v>
      </c>
      <c r="E289" s="7" t="e">
        <f t="shared" si="109"/>
        <v>#DIV/0!</v>
      </c>
      <c r="F289" t="e">
        <f t="shared" si="118"/>
        <v>#DIV/0!</v>
      </c>
      <c r="G289" t="e">
        <f t="shared" si="96"/>
        <v>#DIV/0!</v>
      </c>
      <c r="H289" t="e">
        <f t="shared" si="100"/>
        <v>#DIV/0!</v>
      </c>
      <c r="I289" t="e">
        <f t="shared" si="97"/>
        <v>#DIV/0!</v>
      </c>
      <c r="J289" t="e">
        <f t="shared" si="101"/>
        <v>#DIV/0!</v>
      </c>
      <c r="K289" s="9" t="e">
        <f t="shared" si="102"/>
        <v>#DIV/0!</v>
      </c>
      <c r="L289" s="7" t="e">
        <f t="shared" si="103"/>
        <v>#DIV/0!</v>
      </c>
      <c r="M289" s="7" t="e">
        <f t="shared" si="110"/>
        <v>#DIV/0!</v>
      </c>
      <c r="N289" s="12" t="e">
        <f t="shared" si="111"/>
        <v>#DIV/0!</v>
      </c>
      <c r="O289" t="e">
        <f t="shared" si="98"/>
        <v>#DIV/0!</v>
      </c>
      <c r="P289" s="7" t="e">
        <f t="shared" si="112"/>
        <v>#DIV/0!</v>
      </c>
      <c r="Q289" s="7" t="e">
        <f t="shared" si="113"/>
        <v>#DIV/0!</v>
      </c>
      <c r="R289" s="7" t="e">
        <f t="shared" si="104"/>
        <v>#DIV/0!</v>
      </c>
      <c r="S289" s="7" t="e">
        <f t="shared" si="114"/>
        <v>#DIV/0!</v>
      </c>
      <c r="T289" s="7" t="e">
        <f t="shared" si="115"/>
        <v>#DIV/0!</v>
      </c>
      <c r="U289" s="44">
        <f t="shared" si="116"/>
        <v>0</v>
      </c>
      <c r="V289" s="7" t="e">
        <f t="shared" si="117"/>
        <v>#DIV/0!</v>
      </c>
      <c r="W289" t="e">
        <f t="shared" si="105"/>
        <v>#DIV/0!</v>
      </c>
      <c r="X289" s="8" t="e">
        <f t="shared" si="99"/>
        <v>#DIV/0!</v>
      </c>
    </row>
    <row r="290" spans="1:24" x14ac:dyDescent="0.25">
      <c r="A290" s="1">
        <v>281</v>
      </c>
      <c r="B290" s="12" t="e">
        <f t="shared" si="106"/>
        <v>#DIV/0!</v>
      </c>
      <c r="C290" s="7" t="e">
        <f t="shared" si="107"/>
        <v>#DIV/0!</v>
      </c>
      <c r="D290" s="9" t="e">
        <f t="shared" si="108"/>
        <v>#DIV/0!</v>
      </c>
      <c r="E290" s="7" t="e">
        <f t="shared" si="109"/>
        <v>#DIV/0!</v>
      </c>
      <c r="F290" t="e">
        <f t="shared" si="118"/>
        <v>#DIV/0!</v>
      </c>
      <c r="G290" t="e">
        <f t="shared" si="96"/>
        <v>#DIV/0!</v>
      </c>
      <c r="H290" t="e">
        <f t="shared" si="100"/>
        <v>#DIV/0!</v>
      </c>
      <c r="I290" t="e">
        <f t="shared" si="97"/>
        <v>#DIV/0!</v>
      </c>
      <c r="J290" t="e">
        <f t="shared" si="101"/>
        <v>#DIV/0!</v>
      </c>
      <c r="K290" s="9" t="e">
        <f t="shared" si="102"/>
        <v>#DIV/0!</v>
      </c>
      <c r="L290" s="7" t="e">
        <f t="shared" si="103"/>
        <v>#DIV/0!</v>
      </c>
      <c r="M290" s="7" t="e">
        <f t="shared" si="110"/>
        <v>#DIV/0!</v>
      </c>
      <c r="N290" s="12" t="e">
        <f t="shared" si="111"/>
        <v>#DIV/0!</v>
      </c>
      <c r="O290" t="e">
        <f t="shared" si="98"/>
        <v>#DIV/0!</v>
      </c>
      <c r="P290" s="7" t="e">
        <f t="shared" si="112"/>
        <v>#DIV/0!</v>
      </c>
      <c r="Q290" s="7" t="e">
        <f t="shared" si="113"/>
        <v>#DIV/0!</v>
      </c>
      <c r="R290" s="7" t="e">
        <f t="shared" si="104"/>
        <v>#DIV/0!</v>
      </c>
      <c r="S290" s="7" t="e">
        <f t="shared" si="114"/>
        <v>#DIV/0!</v>
      </c>
      <c r="T290" s="7" t="e">
        <f t="shared" si="115"/>
        <v>#DIV/0!</v>
      </c>
      <c r="U290" s="44">
        <f t="shared" si="116"/>
        <v>0</v>
      </c>
      <c r="V290" s="7" t="e">
        <f t="shared" si="117"/>
        <v>#DIV/0!</v>
      </c>
      <c r="W290" t="e">
        <f t="shared" si="105"/>
        <v>#DIV/0!</v>
      </c>
      <c r="X290" s="8" t="e">
        <f t="shared" si="99"/>
        <v>#DIV/0!</v>
      </c>
    </row>
    <row r="291" spans="1:24" x14ac:dyDescent="0.25">
      <c r="A291" s="1">
        <v>282</v>
      </c>
      <c r="B291" s="12" t="e">
        <f t="shared" si="106"/>
        <v>#DIV/0!</v>
      </c>
      <c r="C291" s="7" t="e">
        <f t="shared" si="107"/>
        <v>#DIV/0!</v>
      </c>
      <c r="D291" s="9" t="e">
        <f t="shared" si="108"/>
        <v>#DIV/0!</v>
      </c>
      <c r="E291" s="7" t="e">
        <f t="shared" si="109"/>
        <v>#DIV/0!</v>
      </c>
      <c r="F291" t="e">
        <f t="shared" si="118"/>
        <v>#DIV/0!</v>
      </c>
      <c r="G291" t="e">
        <f t="shared" si="96"/>
        <v>#DIV/0!</v>
      </c>
      <c r="H291" t="e">
        <f t="shared" si="100"/>
        <v>#DIV/0!</v>
      </c>
      <c r="I291" t="e">
        <f t="shared" si="97"/>
        <v>#DIV/0!</v>
      </c>
      <c r="J291" t="e">
        <f t="shared" si="101"/>
        <v>#DIV/0!</v>
      </c>
      <c r="K291" s="9" t="e">
        <f t="shared" si="102"/>
        <v>#DIV/0!</v>
      </c>
      <c r="L291" s="7" t="e">
        <f t="shared" si="103"/>
        <v>#DIV/0!</v>
      </c>
      <c r="M291" s="7" t="e">
        <f t="shared" si="110"/>
        <v>#DIV/0!</v>
      </c>
      <c r="N291" s="12" t="e">
        <f t="shared" si="111"/>
        <v>#DIV/0!</v>
      </c>
      <c r="O291" t="e">
        <f t="shared" si="98"/>
        <v>#DIV/0!</v>
      </c>
      <c r="P291" s="7" t="e">
        <f t="shared" si="112"/>
        <v>#DIV/0!</v>
      </c>
      <c r="Q291" s="7" t="e">
        <f t="shared" si="113"/>
        <v>#DIV/0!</v>
      </c>
      <c r="R291" s="7" t="e">
        <f t="shared" si="104"/>
        <v>#DIV/0!</v>
      </c>
      <c r="S291" s="7" t="e">
        <f t="shared" si="114"/>
        <v>#DIV/0!</v>
      </c>
      <c r="T291" s="7" t="e">
        <f t="shared" si="115"/>
        <v>#DIV/0!</v>
      </c>
      <c r="U291" s="44">
        <f t="shared" si="116"/>
        <v>0</v>
      </c>
      <c r="V291" s="7" t="e">
        <f t="shared" si="117"/>
        <v>#DIV/0!</v>
      </c>
      <c r="W291" t="e">
        <f t="shared" si="105"/>
        <v>#DIV/0!</v>
      </c>
      <c r="X291" s="8" t="e">
        <f t="shared" si="99"/>
        <v>#DIV/0!</v>
      </c>
    </row>
    <row r="292" spans="1:24" x14ac:dyDescent="0.25">
      <c r="A292" s="1">
        <v>283</v>
      </c>
      <c r="B292" s="12" t="e">
        <f t="shared" si="106"/>
        <v>#DIV/0!</v>
      </c>
      <c r="C292" s="7" t="e">
        <f t="shared" si="107"/>
        <v>#DIV/0!</v>
      </c>
      <c r="D292" s="9" t="e">
        <f t="shared" si="108"/>
        <v>#DIV/0!</v>
      </c>
      <c r="E292" s="7" t="e">
        <f t="shared" si="109"/>
        <v>#DIV/0!</v>
      </c>
      <c r="F292" t="e">
        <f t="shared" si="118"/>
        <v>#DIV/0!</v>
      </c>
      <c r="G292" t="e">
        <f t="shared" si="96"/>
        <v>#DIV/0!</v>
      </c>
      <c r="H292" t="e">
        <f t="shared" si="100"/>
        <v>#DIV/0!</v>
      </c>
      <c r="I292" t="e">
        <f t="shared" si="97"/>
        <v>#DIV/0!</v>
      </c>
      <c r="J292" t="e">
        <f t="shared" si="101"/>
        <v>#DIV/0!</v>
      </c>
      <c r="K292" s="9" t="e">
        <f t="shared" si="102"/>
        <v>#DIV/0!</v>
      </c>
      <c r="L292" s="7" t="e">
        <f t="shared" si="103"/>
        <v>#DIV/0!</v>
      </c>
      <c r="M292" s="7" t="e">
        <f t="shared" si="110"/>
        <v>#DIV/0!</v>
      </c>
      <c r="N292" s="12" t="e">
        <f t="shared" si="111"/>
        <v>#DIV/0!</v>
      </c>
      <c r="O292" t="e">
        <f t="shared" si="98"/>
        <v>#DIV/0!</v>
      </c>
      <c r="P292" s="7" t="e">
        <f t="shared" si="112"/>
        <v>#DIV/0!</v>
      </c>
      <c r="Q292" s="7" t="e">
        <f t="shared" si="113"/>
        <v>#DIV/0!</v>
      </c>
      <c r="R292" s="7" t="e">
        <f t="shared" si="104"/>
        <v>#DIV/0!</v>
      </c>
      <c r="S292" s="7" t="e">
        <f t="shared" si="114"/>
        <v>#DIV/0!</v>
      </c>
      <c r="T292" s="7" t="e">
        <f t="shared" si="115"/>
        <v>#DIV/0!</v>
      </c>
      <c r="U292" s="44">
        <f t="shared" si="116"/>
        <v>0</v>
      </c>
      <c r="V292" s="7" t="e">
        <f t="shared" si="117"/>
        <v>#DIV/0!</v>
      </c>
      <c r="W292" t="e">
        <f t="shared" si="105"/>
        <v>#DIV/0!</v>
      </c>
      <c r="X292" s="8" t="e">
        <f t="shared" si="99"/>
        <v>#DIV/0!</v>
      </c>
    </row>
    <row r="293" spans="1:24" x14ac:dyDescent="0.25">
      <c r="A293" s="1">
        <v>284</v>
      </c>
      <c r="B293" s="12" t="e">
        <f t="shared" si="106"/>
        <v>#DIV/0!</v>
      </c>
      <c r="C293" s="7" t="e">
        <f t="shared" si="107"/>
        <v>#DIV/0!</v>
      </c>
      <c r="D293" s="9" t="e">
        <f t="shared" si="108"/>
        <v>#DIV/0!</v>
      </c>
      <c r="E293" s="7" t="e">
        <f t="shared" si="109"/>
        <v>#DIV/0!</v>
      </c>
      <c r="F293" t="e">
        <f t="shared" si="118"/>
        <v>#DIV/0!</v>
      </c>
      <c r="G293" t="e">
        <f t="shared" si="96"/>
        <v>#DIV/0!</v>
      </c>
      <c r="H293" t="e">
        <f t="shared" si="100"/>
        <v>#DIV/0!</v>
      </c>
      <c r="I293" t="e">
        <f t="shared" si="97"/>
        <v>#DIV/0!</v>
      </c>
      <c r="J293" t="e">
        <f t="shared" si="101"/>
        <v>#DIV/0!</v>
      </c>
      <c r="K293" s="9" t="e">
        <f t="shared" si="102"/>
        <v>#DIV/0!</v>
      </c>
      <c r="L293" s="7" t="e">
        <f t="shared" si="103"/>
        <v>#DIV/0!</v>
      </c>
      <c r="M293" s="7" t="e">
        <f t="shared" si="110"/>
        <v>#DIV/0!</v>
      </c>
      <c r="N293" s="12" t="e">
        <f t="shared" si="111"/>
        <v>#DIV/0!</v>
      </c>
      <c r="O293" t="e">
        <f t="shared" si="98"/>
        <v>#DIV/0!</v>
      </c>
      <c r="P293" s="7" t="e">
        <f t="shared" si="112"/>
        <v>#DIV/0!</v>
      </c>
      <c r="Q293" s="7" t="e">
        <f t="shared" si="113"/>
        <v>#DIV/0!</v>
      </c>
      <c r="R293" s="7" t="e">
        <f t="shared" si="104"/>
        <v>#DIV/0!</v>
      </c>
      <c r="S293" s="7" t="e">
        <f t="shared" si="114"/>
        <v>#DIV/0!</v>
      </c>
      <c r="T293" s="7" t="e">
        <f t="shared" si="115"/>
        <v>#DIV/0!</v>
      </c>
      <c r="U293" s="44">
        <f t="shared" si="116"/>
        <v>0</v>
      </c>
      <c r="V293" s="7" t="e">
        <f t="shared" si="117"/>
        <v>#DIV/0!</v>
      </c>
      <c r="W293" t="e">
        <f t="shared" si="105"/>
        <v>#DIV/0!</v>
      </c>
      <c r="X293" s="8" t="e">
        <f t="shared" si="99"/>
        <v>#DIV/0!</v>
      </c>
    </row>
    <row r="294" spans="1:24" x14ac:dyDescent="0.25">
      <c r="A294" s="1">
        <v>285</v>
      </c>
      <c r="B294" s="12" t="e">
        <f t="shared" si="106"/>
        <v>#DIV/0!</v>
      </c>
      <c r="C294" s="7" t="e">
        <f t="shared" si="107"/>
        <v>#DIV/0!</v>
      </c>
      <c r="D294" s="9" t="e">
        <f t="shared" si="108"/>
        <v>#DIV/0!</v>
      </c>
      <c r="E294" s="7" t="e">
        <f t="shared" si="109"/>
        <v>#DIV/0!</v>
      </c>
      <c r="F294" t="e">
        <f t="shared" si="118"/>
        <v>#DIV/0!</v>
      </c>
      <c r="G294" t="e">
        <f t="shared" si="96"/>
        <v>#DIV/0!</v>
      </c>
      <c r="H294" t="e">
        <f t="shared" si="100"/>
        <v>#DIV/0!</v>
      </c>
      <c r="I294" t="e">
        <f t="shared" si="97"/>
        <v>#DIV/0!</v>
      </c>
      <c r="J294" t="e">
        <f t="shared" si="101"/>
        <v>#DIV/0!</v>
      </c>
      <c r="K294" s="9" t="e">
        <f t="shared" si="102"/>
        <v>#DIV/0!</v>
      </c>
      <c r="L294" s="7" t="e">
        <f t="shared" si="103"/>
        <v>#DIV/0!</v>
      </c>
      <c r="M294" s="7" t="e">
        <f t="shared" si="110"/>
        <v>#DIV/0!</v>
      </c>
      <c r="N294" s="12" t="e">
        <f t="shared" si="111"/>
        <v>#DIV/0!</v>
      </c>
      <c r="O294" t="e">
        <f t="shared" si="98"/>
        <v>#DIV/0!</v>
      </c>
      <c r="P294" s="7" t="e">
        <f t="shared" si="112"/>
        <v>#DIV/0!</v>
      </c>
      <c r="Q294" s="7" t="e">
        <f t="shared" si="113"/>
        <v>#DIV/0!</v>
      </c>
      <c r="R294" s="7" t="e">
        <f t="shared" si="104"/>
        <v>#DIV/0!</v>
      </c>
      <c r="S294" s="7" t="e">
        <f t="shared" si="114"/>
        <v>#DIV/0!</v>
      </c>
      <c r="T294" s="7" t="e">
        <f t="shared" si="115"/>
        <v>#DIV/0!</v>
      </c>
      <c r="U294" s="44">
        <f t="shared" si="116"/>
        <v>0</v>
      </c>
      <c r="V294" s="7" t="e">
        <f t="shared" si="117"/>
        <v>#DIV/0!</v>
      </c>
      <c r="W294" t="e">
        <f t="shared" si="105"/>
        <v>#DIV/0!</v>
      </c>
      <c r="X294" s="8" t="e">
        <f t="shared" si="99"/>
        <v>#DIV/0!</v>
      </c>
    </row>
    <row r="295" spans="1:24" x14ac:dyDescent="0.25">
      <c r="A295" s="1">
        <v>286</v>
      </c>
      <c r="B295" s="12" t="e">
        <f t="shared" si="106"/>
        <v>#DIV/0!</v>
      </c>
      <c r="C295" s="7" t="e">
        <f t="shared" si="107"/>
        <v>#DIV/0!</v>
      </c>
      <c r="D295" s="9" t="e">
        <f t="shared" si="108"/>
        <v>#DIV/0!</v>
      </c>
      <c r="E295" s="7" t="e">
        <f t="shared" si="109"/>
        <v>#DIV/0!</v>
      </c>
      <c r="F295" t="e">
        <f t="shared" si="118"/>
        <v>#DIV/0!</v>
      </c>
      <c r="G295" t="e">
        <f t="shared" si="96"/>
        <v>#DIV/0!</v>
      </c>
      <c r="H295" t="e">
        <f t="shared" si="100"/>
        <v>#DIV/0!</v>
      </c>
      <c r="I295" t="e">
        <f t="shared" si="97"/>
        <v>#DIV/0!</v>
      </c>
      <c r="J295" t="e">
        <f t="shared" si="101"/>
        <v>#DIV/0!</v>
      </c>
      <c r="K295" s="9" t="e">
        <f t="shared" si="102"/>
        <v>#DIV/0!</v>
      </c>
      <c r="L295" s="7" t="e">
        <f t="shared" si="103"/>
        <v>#DIV/0!</v>
      </c>
      <c r="M295" s="7" t="e">
        <f t="shared" si="110"/>
        <v>#DIV/0!</v>
      </c>
      <c r="N295" s="12" t="e">
        <f t="shared" si="111"/>
        <v>#DIV/0!</v>
      </c>
      <c r="O295" t="e">
        <f t="shared" si="98"/>
        <v>#DIV/0!</v>
      </c>
      <c r="P295" s="7" t="e">
        <f t="shared" si="112"/>
        <v>#DIV/0!</v>
      </c>
      <c r="Q295" s="7" t="e">
        <f t="shared" si="113"/>
        <v>#DIV/0!</v>
      </c>
      <c r="R295" s="7" t="e">
        <f t="shared" si="104"/>
        <v>#DIV/0!</v>
      </c>
      <c r="S295" s="7" t="e">
        <f t="shared" si="114"/>
        <v>#DIV/0!</v>
      </c>
      <c r="T295" s="7" t="e">
        <f t="shared" si="115"/>
        <v>#DIV/0!</v>
      </c>
      <c r="U295" s="44">
        <f t="shared" si="116"/>
        <v>0</v>
      </c>
      <c r="V295" s="7" t="e">
        <f t="shared" si="117"/>
        <v>#DIV/0!</v>
      </c>
      <c r="W295" t="e">
        <f t="shared" si="105"/>
        <v>#DIV/0!</v>
      </c>
      <c r="X295" s="8" t="e">
        <f t="shared" si="99"/>
        <v>#DIV/0!</v>
      </c>
    </row>
    <row r="296" spans="1:24" x14ac:dyDescent="0.25">
      <c r="A296" s="1">
        <v>287</v>
      </c>
      <c r="B296" s="12" t="e">
        <f t="shared" si="106"/>
        <v>#DIV/0!</v>
      </c>
      <c r="C296" s="7" t="e">
        <f t="shared" si="107"/>
        <v>#DIV/0!</v>
      </c>
      <c r="D296" s="9" t="e">
        <f t="shared" si="108"/>
        <v>#DIV/0!</v>
      </c>
      <c r="E296" s="7" t="e">
        <f t="shared" si="109"/>
        <v>#DIV/0!</v>
      </c>
      <c r="F296" t="e">
        <f t="shared" si="118"/>
        <v>#DIV/0!</v>
      </c>
      <c r="G296" t="e">
        <f t="shared" si="96"/>
        <v>#DIV/0!</v>
      </c>
      <c r="H296" t="e">
        <f t="shared" si="100"/>
        <v>#DIV/0!</v>
      </c>
      <c r="I296" t="e">
        <f t="shared" si="97"/>
        <v>#DIV/0!</v>
      </c>
      <c r="J296" t="e">
        <f t="shared" si="101"/>
        <v>#DIV/0!</v>
      </c>
      <c r="K296" s="9" t="e">
        <f t="shared" si="102"/>
        <v>#DIV/0!</v>
      </c>
      <c r="L296" s="7" t="e">
        <f t="shared" si="103"/>
        <v>#DIV/0!</v>
      </c>
      <c r="M296" s="7" t="e">
        <f t="shared" si="110"/>
        <v>#DIV/0!</v>
      </c>
      <c r="N296" s="12" t="e">
        <f t="shared" si="111"/>
        <v>#DIV/0!</v>
      </c>
      <c r="O296" t="e">
        <f t="shared" si="98"/>
        <v>#DIV/0!</v>
      </c>
      <c r="P296" s="7" t="e">
        <f t="shared" si="112"/>
        <v>#DIV/0!</v>
      </c>
      <c r="Q296" s="7" t="e">
        <f t="shared" si="113"/>
        <v>#DIV/0!</v>
      </c>
      <c r="R296" s="7" t="e">
        <f t="shared" si="104"/>
        <v>#DIV/0!</v>
      </c>
      <c r="S296" s="7" t="e">
        <f t="shared" si="114"/>
        <v>#DIV/0!</v>
      </c>
      <c r="T296" s="7" t="e">
        <f t="shared" si="115"/>
        <v>#DIV/0!</v>
      </c>
      <c r="U296" s="44">
        <f t="shared" si="116"/>
        <v>0</v>
      </c>
      <c r="V296" s="7" t="e">
        <f t="shared" si="117"/>
        <v>#DIV/0!</v>
      </c>
      <c r="W296" t="e">
        <f t="shared" si="105"/>
        <v>#DIV/0!</v>
      </c>
      <c r="X296" s="8" t="e">
        <f t="shared" si="99"/>
        <v>#DIV/0!</v>
      </c>
    </row>
    <row r="297" spans="1:24" x14ac:dyDescent="0.25">
      <c r="A297" s="1">
        <v>288</v>
      </c>
      <c r="B297" s="12" t="e">
        <f t="shared" si="106"/>
        <v>#DIV/0!</v>
      </c>
      <c r="C297" s="7" t="e">
        <f t="shared" si="107"/>
        <v>#DIV/0!</v>
      </c>
      <c r="D297" s="9" t="e">
        <f t="shared" si="108"/>
        <v>#DIV/0!</v>
      </c>
      <c r="E297" s="7" t="e">
        <f t="shared" si="109"/>
        <v>#DIV/0!</v>
      </c>
      <c r="F297" t="e">
        <f t="shared" si="118"/>
        <v>#DIV/0!</v>
      </c>
      <c r="G297" t="e">
        <f t="shared" si="96"/>
        <v>#DIV/0!</v>
      </c>
      <c r="H297" t="e">
        <f t="shared" si="100"/>
        <v>#DIV/0!</v>
      </c>
      <c r="I297" t="e">
        <f t="shared" si="97"/>
        <v>#DIV/0!</v>
      </c>
      <c r="J297" t="e">
        <f t="shared" si="101"/>
        <v>#DIV/0!</v>
      </c>
      <c r="K297" s="9" t="e">
        <f t="shared" si="102"/>
        <v>#DIV/0!</v>
      </c>
      <c r="L297" s="7" t="e">
        <f t="shared" si="103"/>
        <v>#DIV/0!</v>
      </c>
      <c r="M297" s="7" t="e">
        <f t="shared" si="110"/>
        <v>#DIV/0!</v>
      </c>
      <c r="N297" s="12" t="e">
        <f t="shared" si="111"/>
        <v>#DIV/0!</v>
      </c>
      <c r="O297" t="e">
        <f t="shared" si="98"/>
        <v>#DIV/0!</v>
      </c>
      <c r="P297" s="7" t="e">
        <f t="shared" si="112"/>
        <v>#DIV/0!</v>
      </c>
      <c r="Q297" s="7" t="e">
        <f t="shared" si="113"/>
        <v>#DIV/0!</v>
      </c>
      <c r="R297" s="7" t="e">
        <f t="shared" si="104"/>
        <v>#DIV/0!</v>
      </c>
      <c r="S297" s="7" t="e">
        <f t="shared" si="114"/>
        <v>#DIV/0!</v>
      </c>
      <c r="T297" s="7" t="e">
        <f t="shared" si="115"/>
        <v>#DIV/0!</v>
      </c>
      <c r="U297" s="44">
        <f t="shared" si="116"/>
        <v>0</v>
      </c>
      <c r="V297" s="7" t="e">
        <f t="shared" si="117"/>
        <v>#DIV/0!</v>
      </c>
      <c r="W297" t="e">
        <f t="shared" si="105"/>
        <v>#DIV/0!</v>
      </c>
      <c r="X297" s="8" t="e">
        <f t="shared" si="99"/>
        <v>#DIV/0!</v>
      </c>
    </row>
    <row r="298" spans="1:24" x14ac:dyDescent="0.25">
      <c r="A298" s="1">
        <v>289</v>
      </c>
      <c r="B298" s="12" t="e">
        <f t="shared" si="106"/>
        <v>#DIV/0!</v>
      </c>
      <c r="C298" s="7" t="e">
        <f t="shared" si="107"/>
        <v>#DIV/0!</v>
      </c>
      <c r="D298" s="9" t="e">
        <f t="shared" si="108"/>
        <v>#DIV/0!</v>
      </c>
      <c r="E298" s="7" t="e">
        <f t="shared" si="109"/>
        <v>#DIV/0!</v>
      </c>
      <c r="F298" t="e">
        <f t="shared" si="118"/>
        <v>#DIV/0!</v>
      </c>
      <c r="G298" t="e">
        <f t="shared" si="96"/>
        <v>#DIV/0!</v>
      </c>
      <c r="H298" t="e">
        <f t="shared" si="100"/>
        <v>#DIV/0!</v>
      </c>
      <c r="I298" t="e">
        <f t="shared" si="97"/>
        <v>#DIV/0!</v>
      </c>
      <c r="J298" t="e">
        <f t="shared" si="101"/>
        <v>#DIV/0!</v>
      </c>
      <c r="K298" s="9" t="e">
        <f t="shared" si="102"/>
        <v>#DIV/0!</v>
      </c>
      <c r="L298" s="7" t="e">
        <f t="shared" si="103"/>
        <v>#DIV/0!</v>
      </c>
      <c r="M298" s="7" t="e">
        <f t="shared" si="110"/>
        <v>#DIV/0!</v>
      </c>
      <c r="N298" s="12" t="e">
        <f t="shared" si="111"/>
        <v>#DIV/0!</v>
      </c>
      <c r="O298" t="e">
        <f t="shared" si="98"/>
        <v>#DIV/0!</v>
      </c>
      <c r="P298" s="7" t="e">
        <f t="shared" si="112"/>
        <v>#DIV/0!</v>
      </c>
      <c r="Q298" s="7" t="e">
        <f t="shared" si="113"/>
        <v>#DIV/0!</v>
      </c>
      <c r="R298" s="7" t="e">
        <f t="shared" si="104"/>
        <v>#DIV/0!</v>
      </c>
      <c r="S298" s="7" t="e">
        <f t="shared" si="114"/>
        <v>#DIV/0!</v>
      </c>
      <c r="T298" s="7" t="e">
        <f t="shared" si="115"/>
        <v>#DIV/0!</v>
      </c>
      <c r="U298" s="44">
        <f t="shared" si="116"/>
        <v>0</v>
      </c>
      <c r="V298" s="7" t="e">
        <f t="shared" si="117"/>
        <v>#DIV/0!</v>
      </c>
      <c r="W298" t="e">
        <f t="shared" si="105"/>
        <v>#DIV/0!</v>
      </c>
      <c r="X298" s="8" t="e">
        <f t="shared" si="99"/>
        <v>#DIV/0!</v>
      </c>
    </row>
    <row r="299" spans="1:24" x14ac:dyDescent="0.25">
      <c r="A299" s="1">
        <v>290</v>
      </c>
      <c r="B299" s="12" t="e">
        <f t="shared" si="106"/>
        <v>#DIV/0!</v>
      </c>
      <c r="C299" s="7" t="e">
        <f t="shared" si="107"/>
        <v>#DIV/0!</v>
      </c>
      <c r="D299" s="9" t="e">
        <f t="shared" si="108"/>
        <v>#DIV/0!</v>
      </c>
      <c r="E299" s="7" t="e">
        <f t="shared" si="109"/>
        <v>#DIV/0!</v>
      </c>
      <c r="F299" t="e">
        <f t="shared" si="118"/>
        <v>#DIV/0!</v>
      </c>
      <c r="G299" t="e">
        <f t="shared" si="96"/>
        <v>#DIV/0!</v>
      </c>
      <c r="H299" t="e">
        <f t="shared" si="100"/>
        <v>#DIV/0!</v>
      </c>
      <c r="I299" t="e">
        <f t="shared" si="97"/>
        <v>#DIV/0!</v>
      </c>
      <c r="J299" t="e">
        <f t="shared" si="101"/>
        <v>#DIV/0!</v>
      </c>
      <c r="K299" s="9" t="e">
        <f t="shared" si="102"/>
        <v>#DIV/0!</v>
      </c>
      <c r="L299" s="7" t="e">
        <f t="shared" si="103"/>
        <v>#DIV/0!</v>
      </c>
      <c r="M299" s="7" t="e">
        <f t="shared" si="110"/>
        <v>#DIV/0!</v>
      </c>
      <c r="N299" s="12" t="e">
        <f t="shared" si="111"/>
        <v>#DIV/0!</v>
      </c>
      <c r="O299" t="e">
        <f t="shared" si="98"/>
        <v>#DIV/0!</v>
      </c>
      <c r="P299" s="7" t="e">
        <f t="shared" si="112"/>
        <v>#DIV/0!</v>
      </c>
      <c r="Q299" s="7" t="e">
        <f t="shared" si="113"/>
        <v>#DIV/0!</v>
      </c>
      <c r="R299" s="7" t="e">
        <f t="shared" si="104"/>
        <v>#DIV/0!</v>
      </c>
      <c r="S299" s="7" t="e">
        <f t="shared" si="114"/>
        <v>#DIV/0!</v>
      </c>
      <c r="T299" s="7" t="e">
        <f t="shared" si="115"/>
        <v>#DIV/0!</v>
      </c>
      <c r="U299" s="44">
        <f t="shared" si="116"/>
        <v>0</v>
      </c>
      <c r="V299" s="7" t="e">
        <f t="shared" si="117"/>
        <v>#DIV/0!</v>
      </c>
      <c r="W299" t="e">
        <f t="shared" si="105"/>
        <v>#DIV/0!</v>
      </c>
      <c r="X299" s="8" t="e">
        <f t="shared" si="99"/>
        <v>#DIV/0!</v>
      </c>
    </row>
    <row r="300" spans="1:24" x14ac:dyDescent="0.25">
      <c r="A300" s="1">
        <v>291</v>
      </c>
      <c r="B300" s="12" t="e">
        <f t="shared" si="106"/>
        <v>#DIV/0!</v>
      </c>
      <c r="C300" s="7" t="e">
        <f t="shared" si="107"/>
        <v>#DIV/0!</v>
      </c>
      <c r="D300" s="9" t="e">
        <f t="shared" si="108"/>
        <v>#DIV/0!</v>
      </c>
      <c r="E300" s="7" t="e">
        <f t="shared" si="109"/>
        <v>#DIV/0!</v>
      </c>
      <c r="F300" t="e">
        <f t="shared" si="118"/>
        <v>#DIV/0!</v>
      </c>
      <c r="G300" t="e">
        <f t="shared" si="96"/>
        <v>#DIV/0!</v>
      </c>
      <c r="H300" t="e">
        <f t="shared" si="100"/>
        <v>#DIV/0!</v>
      </c>
      <c r="I300" t="e">
        <f t="shared" si="97"/>
        <v>#DIV/0!</v>
      </c>
      <c r="J300" t="e">
        <f t="shared" si="101"/>
        <v>#DIV/0!</v>
      </c>
      <c r="K300" s="9" t="e">
        <f t="shared" si="102"/>
        <v>#DIV/0!</v>
      </c>
      <c r="L300" s="7" t="e">
        <f t="shared" si="103"/>
        <v>#DIV/0!</v>
      </c>
      <c r="M300" s="7" t="e">
        <f t="shared" si="110"/>
        <v>#DIV/0!</v>
      </c>
      <c r="N300" s="12" t="e">
        <f t="shared" si="111"/>
        <v>#DIV/0!</v>
      </c>
      <c r="O300" t="e">
        <f t="shared" si="98"/>
        <v>#DIV/0!</v>
      </c>
      <c r="P300" s="7" t="e">
        <f t="shared" si="112"/>
        <v>#DIV/0!</v>
      </c>
      <c r="Q300" s="7" t="e">
        <f t="shared" si="113"/>
        <v>#DIV/0!</v>
      </c>
      <c r="R300" s="7" t="e">
        <f t="shared" si="104"/>
        <v>#DIV/0!</v>
      </c>
      <c r="S300" s="7" t="e">
        <f t="shared" si="114"/>
        <v>#DIV/0!</v>
      </c>
      <c r="T300" s="7" t="e">
        <f t="shared" si="115"/>
        <v>#DIV/0!</v>
      </c>
      <c r="U300" s="44">
        <f t="shared" si="116"/>
        <v>0</v>
      </c>
      <c r="V300" s="7" t="e">
        <f t="shared" si="117"/>
        <v>#DIV/0!</v>
      </c>
      <c r="W300" t="e">
        <f t="shared" si="105"/>
        <v>#DIV/0!</v>
      </c>
      <c r="X300" s="8" t="e">
        <f t="shared" si="99"/>
        <v>#DIV/0!</v>
      </c>
    </row>
    <row r="301" spans="1:24" x14ac:dyDescent="0.25">
      <c r="A301" s="1">
        <v>292</v>
      </c>
      <c r="B301" s="12" t="e">
        <f t="shared" si="106"/>
        <v>#DIV/0!</v>
      </c>
      <c r="C301" s="7" t="e">
        <f t="shared" si="107"/>
        <v>#DIV/0!</v>
      </c>
      <c r="D301" s="9" t="e">
        <f t="shared" si="108"/>
        <v>#DIV/0!</v>
      </c>
      <c r="E301" s="7" t="e">
        <f t="shared" si="109"/>
        <v>#DIV/0!</v>
      </c>
      <c r="F301" t="e">
        <f t="shared" si="118"/>
        <v>#DIV/0!</v>
      </c>
      <c r="G301" t="e">
        <f t="shared" si="96"/>
        <v>#DIV/0!</v>
      </c>
      <c r="H301" t="e">
        <f t="shared" si="100"/>
        <v>#DIV/0!</v>
      </c>
      <c r="I301" t="e">
        <f t="shared" si="97"/>
        <v>#DIV/0!</v>
      </c>
      <c r="J301" t="e">
        <f t="shared" si="101"/>
        <v>#DIV/0!</v>
      </c>
      <c r="K301" s="9" t="e">
        <f t="shared" si="102"/>
        <v>#DIV/0!</v>
      </c>
      <c r="L301" s="7" t="e">
        <f t="shared" si="103"/>
        <v>#DIV/0!</v>
      </c>
      <c r="M301" s="7" t="e">
        <f t="shared" si="110"/>
        <v>#DIV/0!</v>
      </c>
      <c r="N301" s="12" t="e">
        <f t="shared" si="111"/>
        <v>#DIV/0!</v>
      </c>
      <c r="O301" t="e">
        <f t="shared" si="98"/>
        <v>#DIV/0!</v>
      </c>
      <c r="P301" s="7" t="e">
        <f t="shared" si="112"/>
        <v>#DIV/0!</v>
      </c>
      <c r="Q301" s="7" t="e">
        <f t="shared" si="113"/>
        <v>#DIV/0!</v>
      </c>
      <c r="R301" s="7" t="e">
        <f t="shared" si="104"/>
        <v>#DIV/0!</v>
      </c>
      <c r="S301" s="7" t="e">
        <f t="shared" si="114"/>
        <v>#DIV/0!</v>
      </c>
      <c r="T301" s="7" t="e">
        <f t="shared" si="115"/>
        <v>#DIV/0!</v>
      </c>
      <c r="U301" s="44">
        <f t="shared" si="116"/>
        <v>0</v>
      </c>
      <c r="V301" s="7" t="e">
        <f t="shared" si="117"/>
        <v>#DIV/0!</v>
      </c>
      <c r="W301" t="e">
        <f t="shared" si="105"/>
        <v>#DIV/0!</v>
      </c>
      <c r="X301" s="8" t="e">
        <f t="shared" si="99"/>
        <v>#DIV/0!</v>
      </c>
    </row>
    <row r="302" spans="1:24" x14ac:dyDescent="0.25">
      <c r="A302" s="1">
        <v>293</v>
      </c>
      <c r="B302" s="12" t="e">
        <f t="shared" si="106"/>
        <v>#DIV/0!</v>
      </c>
      <c r="C302" s="7" t="e">
        <f t="shared" si="107"/>
        <v>#DIV/0!</v>
      </c>
      <c r="D302" s="9" t="e">
        <f t="shared" si="108"/>
        <v>#DIV/0!</v>
      </c>
      <c r="E302" s="7" t="e">
        <f t="shared" si="109"/>
        <v>#DIV/0!</v>
      </c>
      <c r="F302" t="e">
        <f t="shared" si="118"/>
        <v>#DIV/0!</v>
      </c>
      <c r="G302" t="e">
        <f t="shared" si="96"/>
        <v>#DIV/0!</v>
      </c>
      <c r="H302" t="e">
        <f t="shared" si="100"/>
        <v>#DIV/0!</v>
      </c>
      <c r="I302" t="e">
        <f t="shared" si="97"/>
        <v>#DIV/0!</v>
      </c>
      <c r="J302" t="e">
        <f t="shared" si="101"/>
        <v>#DIV/0!</v>
      </c>
      <c r="K302" s="9" t="e">
        <f t="shared" si="102"/>
        <v>#DIV/0!</v>
      </c>
      <c r="L302" s="7" t="e">
        <f t="shared" si="103"/>
        <v>#DIV/0!</v>
      </c>
      <c r="M302" s="7" t="e">
        <f t="shared" si="110"/>
        <v>#DIV/0!</v>
      </c>
      <c r="N302" s="12" t="e">
        <f t="shared" si="111"/>
        <v>#DIV/0!</v>
      </c>
      <c r="O302" t="e">
        <f t="shared" si="98"/>
        <v>#DIV/0!</v>
      </c>
      <c r="P302" s="7" t="e">
        <f t="shared" si="112"/>
        <v>#DIV/0!</v>
      </c>
      <c r="Q302" s="7" t="e">
        <f t="shared" si="113"/>
        <v>#DIV/0!</v>
      </c>
      <c r="R302" s="7" t="e">
        <f t="shared" si="104"/>
        <v>#DIV/0!</v>
      </c>
      <c r="S302" s="7" t="e">
        <f t="shared" si="114"/>
        <v>#DIV/0!</v>
      </c>
      <c r="T302" s="7" t="e">
        <f t="shared" si="115"/>
        <v>#DIV/0!</v>
      </c>
      <c r="U302" s="44">
        <f t="shared" si="116"/>
        <v>0</v>
      </c>
      <c r="V302" s="7" t="e">
        <f t="shared" si="117"/>
        <v>#DIV/0!</v>
      </c>
      <c r="W302" t="e">
        <f t="shared" si="105"/>
        <v>#DIV/0!</v>
      </c>
      <c r="X302" s="8" t="e">
        <f t="shared" si="99"/>
        <v>#DIV/0!</v>
      </c>
    </row>
    <row r="303" spans="1:24" x14ac:dyDescent="0.25">
      <c r="A303" s="1">
        <v>294</v>
      </c>
      <c r="B303" s="12" t="e">
        <f t="shared" si="106"/>
        <v>#DIV/0!</v>
      </c>
      <c r="C303" s="7" t="e">
        <f t="shared" si="107"/>
        <v>#DIV/0!</v>
      </c>
      <c r="D303" s="9" t="e">
        <f t="shared" si="108"/>
        <v>#DIV/0!</v>
      </c>
      <c r="E303" s="7" t="e">
        <f t="shared" si="109"/>
        <v>#DIV/0!</v>
      </c>
      <c r="F303" t="e">
        <f t="shared" si="118"/>
        <v>#DIV/0!</v>
      </c>
      <c r="G303" t="e">
        <f t="shared" si="96"/>
        <v>#DIV/0!</v>
      </c>
      <c r="H303" t="e">
        <f t="shared" si="100"/>
        <v>#DIV/0!</v>
      </c>
      <c r="I303" t="e">
        <f t="shared" si="97"/>
        <v>#DIV/0!</v>
      </c>
      <c r="J303" t="e">
        <f t="shared" si="101"/>
        <v>#DIV/0!</v>
      </c>
      <c r="K303" s="9" t="e">
        <f t="shared" si="102"/>
        <v>#DIV/0!</v>
      </c>
      <c r="L303" s="7" t="e">
        <f t="shared" si="103"/>
        <v>#DIV/0!</v>
      </c>
      <c r="M303" s="7" t="e">
        <f t="shared" si="110"/>
        <v>#DIV/0!</v>
      </c>
      <c r="N303" s="12" t="e">
        <f t="shared" si="111"/>
        <v>#DIV/0!</v>
      </c>
      <c r="O303" t="e">
        <f t="shared" si="98"/>
        <v>#DIV/0!</v>
      </c>
      <c r="P303" s="7" t="e">
        <f t="shared" si="112"/>
        <v>#DIV/0!</v>
      </c>
      <c r="Q303" s="7" t="e">
        <f t="shared" si="113"/>
        <v>#DIV/0!</v>
      </c>
      <c r="R303" s="7" t="e">
        <f t="shared" si="104"/>
        <v>#DIV/0!</v>
      </c>
      <c r="S303" s="7" t="e">
        <f t="shared" si="114"/>
        <v>#DIV/0!</v>
      </c>
      <c r="T303" s="7" t="e">
        <f t="shared" si="115"/>
        <v>#DIV/0!</v>
      </c>
      <c r="U303" s="44">
        <f t="shared" si="116"/>
        <v>0</v>
      </c>
      <c r="V303" s="7" t="e">
        <f t="shared" si="117"/>
        <v>#DIV/0!</v>
      </c>
      <c r="W303" t="e">
        <f t="shared" si="105"/>
        <v>#DIV/0!</v>
      </c>
      <c r="X303" s="8" t="e">
        <f t="shared" si="99"/>
        <v>#DIV/0!</v>
      </c>
    </row>
    <row r="304" spans="1:24" x14ac:dyDescent="0.25">
      <c r="A304" s="1">
        <v>295</v>
      </c>
      <c r="B304" s="12" t="e">
        <f t="shared" si="106"/>
        <v>#DIV/0!</v>
      </c>
      <c r="C304" s="7" t="e">
        <f t="shared" si="107"/>
        <v>#DIV/0!</v>
      </c>
      <c r="D304" s="9" t="e">
        <f t="shared" si="108"/>
        <v>#DIV/0!</v>
      </c>
      <c r="E304" s="7" t="e">
        <f t="shared" si="109"/>
        <v>#DIV/0!</v>
      </c>
      <c r="F304" t="e">
        <f t="shared" si="118"/>
        <v>#DIV/0!</v>
      </c>
      <c r="G304" t="e">
        <f t="shared" si="96"/>
        <v>#DIV/0!</v>
      </c>
      <c r="H304" t="e">
        <f t="shared" si="100"/>
        <v>#DIV/0!</v>
      </c>
      <c r="I304" t="e">
        <f t="shared" si="97"/>
        <v>#DIV/0!</v>
      </c>
      <c r="J304" t="e">
        <f t="shared" si="101"/>
        <v>#DIV/0!</v>
      </c>
      <c r="K304" s="9" t="e">
        <f t="shared" si="102"/>
        <v>#DIV/0!</v>
      </c>
      <c r="L304" s="7" t="e">
        <f t="shared" si="103"/>
        <v>#DIV/0!</v>
      </c>
      <c r="M304" s="7" t="e">
        <f t="shared" si="110"/>
        <v>#DIV/0!</v>
      </c>
      <c r="N304" s="12" t="e">
        <f t="shared" si="111"/>
        <v>#DIV/0!</v>
      </c>
      <c r="O304" t="e">
        <f t="shared" si="98"/>
        <v>#DIV/0!</v>
      </c>
      <c r="P304" s="7" t="e">
        <f t="shared" si="112"/>
        <v>#DIV/0!</v>
      </c>
      <c r="Q304" s="7" t="e">
        <f t="shared" si="113"/>
        <v>#DIV/0!</v>
      </c>
      <c r="R304" s="7" t="e">
        <f t="shared" si="104"/>
        <v>#DIV/0!</v>
      </c>
      <c r="S304" s="7" t="e">
        <f t="shared" si="114"/>
        <v>#DIV/0!</v>
      </c>
      <c r="T304" s="7" t="e">
        <f t="shared" si="115"/>
        <v>#DIV/0!</v>
      </c>
      <c r="U304" s="44">
        <f t="shared" si="116"/>
        <v>0</v>
      </c>
      <c r="V304" s="7" t="e">
        <f t="shared" si="117"/>
        <v>#DIV/0!</v>
      </c>
      <c r="W304" t="e">
        <f t="shared" si="105"/>
        <v>#DIV/0!</v>
      </c>
      <c r="X304" s="8" t="e">
        <f t="shared" si="99"/>
        <v>#DIV/0!</v>
      </c>
    </row>
    <row r="305" spans="1:24" x14ac:dyDescent="0.25">
      <c r="A305" s="1">
        <v>296</v>
      </c>
      <c r="B305" s="12" t="e">
        <f t="shared" si="106"/>
        <v>#DIV/0!</v>
      </c>
      <c r="C305" s="7" t="e">
        <f t="shared" si="107"/>
        <v>#DIV/0!</v>
      </c>
      <c r="D305" s="9" t="e">
        <f t="shared" si="108"/>
        <v>#DIV/0!</v>
      </c>
      <c r="E305" s="7" t="e">
        <f t="shared" si="109"/>
        <v>#DIV/0!</v>
      </c>
      <c r="F305" t="e">
        <f t="shared" si="118"/>
        <v>#DIV/0!</v>
      </c>
      <c r="G305" t="e">
        <f t="shared" si="96"/>
        <v>#DIV/0!</v>
      </c>
      <c r="H305" t="e">
        <f t="shared" si="100"/>
        <v>#DIV/0!</v>
      </c>
      <c r="I305" t="e">
        <f t="shared" si="97"/>
        <v>#DIV/0!</v>
      </c>
      <c r="J305" t="e">
        <f t="shared" si="101"/>
        <v>#DIV/0!</v>
      </c>
      <c r="K305" s="9" t="e">
        <f t="shared" si="102"/>
        <v>#DIV/0!</v>
      </c>
      <c r="L305" s="7" t="e">
        <f t="shared" si="103"/>
        <v>#DIV/0!</v>
      </c>
      <c r="M305" s="7" t="e">
        <f t="shared" si="110"/>
        <v>#DIV/0!</v>
      </c>
      <c r="N305" s="12" t="e">
        <f t="shared" si="111"/>
        <v>#DIV/0!</v>
      </c>
      <c r="O305" t="e">
        <f t="shared" si="98"/>
        <v>#DIV/0!</v>
      </c>
      <c r="P305" s="7" t="e">
        <f t="shared" si="112"/>
        <v>#DIV/0!</v>
      </c>
      <c r="Q305" s="7" t="e">
        <f t="shared" si="113"/>
        <v>#DIV/0!</v>
      </c>
      <c r="R305" s="7" t="e">
        <f t="shared" si="104"/>
        <v>#DIV/0!</v>
      </c>
      <c r="S305" s="7" t="e">
        <f t="shared" si="114"/>
        <v>#DIV/0!</v>
      </c>
      <c r="T305" s="7" t="e">
        <f t="shared" si="115"/>
        <v>#DIV/0!</v>
      </c>
      <c r="U305" s="44">
        <f t="shared" si="116"/>
        <v>0</v>
      </c>
      <c r="V305" s="7" t="e">
        <f t="shared" si="117"/>
        <v>#DIV/0!</v>
      </c>
      <c r="W305" t="e">
        <f t="shared" si="105"/>
        <v>#DIV/0!</v>
      </c>
      <c r="X305" s="8" t="e">
        <f t="shared" si="99"/>
        <v>#DIV/0!</v>
      </c>
    </row>
    <row r="306" spans="1:24" x14ac:dyDescent="0.25">
      <c r="A306" s="1">
        <v>297</v>
      </c>
      <c r="B306" s="12" t="e">
        <f t="shared" si="106"/>
        <v>#DIV/0!</v>
      </c>
      <c r="C306" s="7" t="e">
        <f t="shared" si="107"/>
        <v>#DIV/0!</v>
      </c>
      <c r="D306" s="9" t="e">
        <f t="shared" si="108"/>
        <v>#DIV/0!</v>
      </c>
      <c r="E306" s="7" t="e">
        <f t="shared" si="109"/>
        <v>#DIV/0!</v>
      </c>
      <c r="F306" t="e">
        <f t="shared" si="118"/>
        <v>#DIV/0!</v>
      </c>
      <c r="G306" t="e">
        <f t="shared" si="96"/>
        <v>#DIV/0!</v>
      </c>
      <c r="H306" t="e">
        <f t="shared" si="100"/>
        <v>#DIV/0!</v>
      </c>
      <c r="I306" t="e">
        <f t="shared" si="97"/>
        <v>#DIV/0!</v>
      </c>
      <c r="J306" t="e">
        <f t="shared" si="101"/>
        <v>#DIV/0!</v>
      </c>
      <c r="K306" s="9" t="e">
        <f t="shared" si="102"/>
        <v>#DIV/0!</v>
      </c>
      <c r="L306" s="7" t="e">
        <f t="shared" si="103"/>
        <v>#DIV/0!</v>
      </c>
      <c r="M306" s="7" t="e">
        <f t="shared" si="110"/>
        <v>#DIV/0!</v>
      </c>
      <c r="N306" s="12" t="e">
        <f t="shared" si="111"/>
        <v>#DIV/0!</v>
      </c>
      <c r="O306" t="e">
        <f t="shared" si="98"/>
        <v>#DIV/0!</v>
      </c>
      <c r="P306" s="7" t="e">
        <f t="shared" si="112"/>
        <v>#DIV/0!</v>
      </c>
      <c r="Q306" s="7" t="e">
        <f t="shared" si="113"/>
        <v>#DIV/0!</v>
      </c>
      <c r="R306" s="7" t="e">
        <f t="shared" si="104"/>
        <v>#DIV/0!</v>
      </c>
      <c r="S306" s="7" t="e">
        <f t="shared" si="114"/>
        <v>#DIV/0!</v>
      </c>
      <c r="T306" s="7" t="e">
        <f t="shared" si="115"/>
        <v>#DIV/0!</v>
      </c>
      <c r="U306" s="44">
        <f t="shared" si="116"/>
        <v>0</v>
      </c>
      <c r="V306" s="7" t="e">
        <f t="shared" si="117"/>
        <v>#DIV/0!</v>
      </c>
      <c r="W306" t="e">
        <f t="shared" si="105"/>
        <v>#DIV/0!</v>
      </c>
      <c r="X306" s="8" t="e">
        <f t="shared" si="99"/>
        <v>#DIV/0!</v>
      </c>
    </row>
    <row r="307" spans="1:24" x14ac:dyDescent="0.25">
      <c r="A307" s="1">
        <v>298</v>
      </c>
      <c r="B307" s="12" t="e">
        <f t="shared" si="106"/>
        <v>#DIV/0!</v>
      </c>
      <c r="C307" s="7" t="e">
        <f t="shared" si="107"/>
        <v>#DIV/0!</v>
      </c>
      <c r="D307" s="9" t="e">
        <f t="shared" si="108"/>
        <v>#DIV/0!</v>
      </c>
      <c r="E307" s="7" t="e">
        <f t="shared" si="109"/>
        <v>#DIV/0!</v>
      </c>
      <c r="F307" t="e">
        <f t="shared" si="118"/>
        <v>#DIV/0!</v>
      </c>
      <c r="G307" t="e">
        <f t="shared" si="96"/>
        <v>#DIV/0!</v>
      </c>
      <c r="H307" t="e">
        <f t="shared" si="100"/>
        <v>#DIV/0!</v>
      </c>
      <c r="I307" t="e">
        <f t="shared" si="97"/>
        <v>#DIV/0!</v>
      </c>
      <c r="J307" t="e">
        <f t="shared" si="101"/>
        <v>#DIV/0!</v>
      </c>
      <c r="K307" s="9" t="e">
        <f t="shared" si="102"/>
        <v>#DIV/0!</v>
      </c>
      <c r="L307" s="7" t="e">
        <f t="shared" si="103"/>
        <v>#DIV/0!</v>
      </c>
      <c r="M307" s="7" t="e">
        <f t="shared" si="110"/>
        <v>#DIV/0!</v>
      </c>
      <c r="N307" s="12" t="e">
        <f t="shared" si="111"/>
        <v>#DIV/0!</v>
      </c>
      <c r="O307" t="e">
        <f t="shared" si="98"/>
        <v>#DIV/0!</v>
      </c>
      <c r="P307" s="7" t="e">
        <f t="shared" si="112"/>
        <v>#DIV/0!</v>
      </c>
      <c r="Q307" s="7" t="e">
        <f t="shared" si="113"/>
        <v>#DIV/0!</v>
      </c>
      <c r="R307" s="7" t="e">
        <f t="shared" si="104"/>
        <v>#DIV/0!</v>
      </c>
      <c r="S307" s="7" t="e">
        <f t="shared" si="114"/>
        <v>#DIV/0!</v>
      </c>
      <c r="T307" s="7" t="e">
        <f t="shared" si="115"/>
        <v>#DIV/0!</v>
      </c>
      <c r="U307" s="44">
        <f t="shared" si="116"/>
        <v>0</v>
      </c>
      <c r="V307" s="7" t="e">
        <f t="shared" si="117"/>
        <v>#DIV/0!</v>
      </c>
      <c r="W307" t="e">
        <f t="shared" si="105"/>
        <v>#DIV/0!</v>
      </c>
      <c r="X307" s="8" t="e">
        <f t="shared" si="99"/>
        <v>#DIV/0!</v>
      </c>
    </row>
    <row r="308" spans="1:24" x14ac:dyDescent="0.25">
      <c r="A308" s="1">
        <v>299</v>
      </c>
      <c r="B308" s="12" t="e">
        <f t="shared" si="106"/>
        <v>#DIV/0!</v>
      </c>
      <c r="C308" s="7" t="e">
        <f t="shared" si="107"/>
        <v>#DIV/0!</v>
      </c>
      <c r="D308" s="9" t="e">
        <f t="shared" si="108"/>
        <v>#DIV/0!</v>
      </c>
      <c r="E308" s="7" t="e">
        <f t="shared" si="109"/>
        <v>#DIV/0!</v>
      </c>
      <c r="F308" t="e">
        <f t="shared" si="118"/>
        <v>#DIV/0!</v>
      </c>
      <c r="G308" t="e">
        <f t="shared" si="96"/>
        <v>#DIV/0!</v>
      </c>
      <c r="H308" t="e">
        <f t="shared" si="100"/>
        <v>#DIV/0!</v>
      </c>
      <c r="I308" t="e">
        <f t="shared" si="97"/>
        <v>#DIV/0!</v>
      </c>
      <c r="J308" t="e">
        <f t="shared" si="101"/>
        <v>#DIV/0!</v>
      </c>
      <c r="K308" s="9" t="e">
        <f t="shared" si="102"/>
        <v>#DIV/0!</v>
      </c>
      <c r="L308" s="7" t="e">
        <f t="shared" si="103"/>
        <v>#DIV/0!</v>
      </c>
      <c r="M308" s="7" t="e">
        <f t="shared" si="110"/>
        <v>#DIV/0!</v>
      </c>
      <c r="N308" s="12" t="e">
        <f t="shared" si="111"/>
        <v>#DIV/0!</v>
      </c>
      <c r="O308" t="e">
        <f t="shared" si="98"/>
        <v>#DIV/0!</v>
      </c>
      <c r="P308" s="7" t="e">
        <f t="shared" si="112"/>
        <v>#DIV/0!</v>
      </c>
      <c r="Q308" s="7" t="e">
        <f t="shared" si="113"/>
        <v>#DIV/0!</v>
      </c>
      <c r="R308" s="7" t="e">
        <f t="shared" si="104"/>
        <v>#DIV/0!</v>
      </c>
      <c r="S308" s="7" t="e">
        <f t="shared" si="114"/>
        <v>#DIV/0!</v>
      </c>
      <c r="T308" s="7" t="e">
        <f t="shared" si="115"/>
        <v>#DIV/0!</v>
      </c>
      <c r="U308" s="44">
        <f t="shared" si="116"/>
        <v>0</v>
      </c>
      <c r="V308" s="7" t="e">
        <f t="shared" si="117"/>
        <v>#DIV/0!</v>
      </c>
      <c r="W308" t="e">
        <f t="shared" si="105"/>
        <v>#DIV/0!</v>
      </c>
      <c r="X308" s="8" t="e">
        <f t="shared" si="99"/>
        <v>#DIV/0!</v>
      </c>
    </row>
    <row r="309" spans="1:24" x14ac:dyDescent="0.25">
      <c r="A309" s="1">
        <v>300</v>
      </c>
      <c r="B309" s="12" t="e">
        <f t="shared" si="106"/>
        <v>#DIV/0!</v>
      </c>
      <c r="C309" s="7" t="e">
        <f t="shared" si="107"/>
        <v>#DIV/0!</v>
      </c>
      <c r="D309" s="9" t="e">
        <f t="shared" si="108"/>
        <v>#DIV/0!</v>
      </c>
      <c r="E309" s="7" t="e">
        <f t="shared" si="109"/>
        <v>#DIV/0!</v>
      </c>
      <c r="F309" t="e">
        <f t="shared" si="118"/>
        <v>#DIV/0!</v>
      </c>
      <c r="G309" t="e">
        <f t="shared" si="96"/>
        <v>#DIV/0!</v>
      </c>
      <c r="H309" t="e">
        <f t="shared" si="100"/>
        <v>#DIV/0!</v>
      </c>
      <c r="I309" t="e">
        <f t="shared" si="97"/>
        <v>#DIV/0!</v>
      </c>
      <c r="J309" t="e">
        <f t="shared" si="101"/>
        <v>#DIV/0!</v>
      </c>
      <c r="K309" s="9" t="e">
        <f t="shared" si="102"/>
        <v>#DIV/0!</v>
      </c>
      <c r="L309" s="7" t="e">
        <f t="shared" si="103"/>
        <v>#DIV/0!</v>
      </c>
      <c r="M309" s="7" t="e">
        <f t="shared" si="110"/>
        <v>#DIV/0!</v>
      </c>
      <c r="N309" s="12" t="e">
        <f t="shared" si="111"/>
        <v>#DIV/0!</v>
      </c>
      <c r="O309" t="e">
        <f t="shared" si="98"/>
        <v>#DIV/0!</v>
      </c>
      <c r="P309" s="7" t="e">
        <f t="shared" si="112"/>
        <v>#DIV/0!</v>
      </c>
      <c r="Q309" s="7" t="e">
        <f t="shared" si="113"/>
        <v>#DIV/0!</v>
      </c>
      <c r="R309" s="7" t="e">
        <f t="shared" si="104"/>
        <v>#DIV/0!</v>
      </c>
      <c r="S309" s="7" t="e">
        <f t="shared" si="114"/>
        <v>#DIV/0!</v>
      </c>
      <c r="T309" s="7" t="e">
        <f t="shared" si="115"/>
        <v>#DIV/0!</v>
      </c>
      <c r="U309" s="44">
        <f t="shared" si="116"/>
        <v>0</v>
      </c>
      <c r="V309" s="7" t="e">
        <f t="shared" si="117"/>
        <v>#DIV/0!</v>
      </c>
      <c r="W309" t="e">
        <f t="shared" si="105"/>
        <v>#DIV/0!</v>
      </c>
      <c r="X309" s="8" t="e">
        <f t="shared" si="99"/>
        <v>#DIV/0!</v>
      </c>
    </row>
    <row r="310" spans="1:24" x14ac:dyDescent="0.25">
      <c r="A310" s="1">
        <v>301</v>
      </c>
      <c r="B310" s="12" t="e">
        <f t="shared" si="106"/>
        <v>#DIV/0!</v>
      </c>
      <c r="C310" s="7" t="e">
        <f t="shared" si="107"/>
        <v>#DIV/0!</v>
      </c>
      <c r="D310" s="9" t="e">
        <f t="shared" si="108"/>
        <v>#DIV/0!</v>
      </c>
      <c r="E310" s="7" t="e">
        <f t="shared" si="109"/>
        <v>#DIV/0!</v>
      </c>
      <c r="F310" t="e">
        <f t="shared" si="118"/>
        <v>#DIV/0!</v>
      </c>
      <c r="G310" t="e">
        <f t="shared" si="96"/>
        <v>#DIV/0!</v>
      </c>
      <c r="H310" t="e">
        <f t="shared" si="100"/>
        <v>#DIV/0!</v>
      </c>
      <c r="I310" t="e">
        <f t="shared" si="97"/>
        <v>#DIV/0!</v>
      </c>
      <c r="J310" t="e">
        <f t="shared" si="101"/>
        <v>#DIV/0!</v>
      </c>
      <c r="K310" s="9" t="e">
        <f t="shared" si="102"/>
        <v>#DIV/0!</v>
      </c>
      <c r="L310" s="7" t="e">
        <f t="shared" si="103"/>
        <v>#DIV/0!</v>
      </c>
      <c r="M310" s="7" t="e">
        <f t="shared" si="110"/>
        <v>#DIV/0!</v>
      </c>
      <c r="N310" s="12" t="e">
        <f t="shared" si="111"/>
        <v>#DIV/0!</v>
      </c>
      <c r="O310" t="e">
        <f t="shared" si="98"/>
        <v>#DIV/0!</v>
      </c>
      <c r="P310" s="7" t="e">
        <f t="shared" si="112"/>
        <v>#DIV/0!</v>
      </c>
      <c r="Q310" s="7" t="e">
        <f t="shared" si="113"/>
        <v>#DIV/0!</v>
      </c>
      <c r="R310" s="7" t="e">
        <f t="shared" si="104"/>
        <v>#DIV/0!</v>
      </c>
      <c r="S310" s="7" t="e">
        <f t="shared" si="114"/>
        <v>#DIV/0!</v>
      </c>
      <c r="T310" s="7" t="e">
        <f t="shared" si="115"/>
        <v>#DIV/0!</v>
      </c>
      <c r="U310" s="44">
        <f t="shared" si="116"/>
        <v>0</v>
      </c>
      <c r="V310" s="7" t="e">
        <f t="shared" si="117"/>
        <v>#DIV/0!</v>
      </c>
      <c r="W310" t="e">
        <f t="shared" si="105"/>
        <v>#DIV/0!</v>
      </c>
      <c r="X310" s="8" t="e">
        <f t="shared" si="99"/>
        <v>#DIV/0!</v>
      </c>
    </row>
    <row r="311" spans="1:24" x14ac:dyDescent="0.25">
      <c r="A311" s="1">
        <v>302</v>
      </c>
      <c r="B311" s="12" t="e">
        <f t="shared" si="106"/>
        <v>#DIV/0!</v>
      </c>
      <c r="C311" s="7" t="e">
        <f t="shared" si="107"/>
        <v>#DIV/0!</v>
      </c>
      <c r="D311" s="9" t="e">
        <f t="shared" si="108"/>
        <v>#DIV/0!</v>
      </c>
      <c r="E311" s="7" t="e">
        <f t="shared" si="109"/>
        <v>#DIV/0!</v>
      </c>
      <c r="F311" t="e">
        <f t="shared" si="118"/>
        <v>#DIV/0!</v>
      </c>
      <c r="G311" t="e">
        <f t="shared" si="96"/>
        <v>#DIV/0!</v>
      </c>
      <c r="H311" t="e">
        <f t="shared" si="100"/>
        <v>#DIV/0!</v>
      </c>
      <c r="I311" t="e">
        <f t="shared" si="97"/>
        <v>#DIV/0!</v>
      </c>
      <c r="J311" t="e">
        <f t="shared" si="101"/>
        <v>#DIV/0!</v>
      </c>
      <c r="K311" s="9" t="e">
        <f t="shared" si="102"/>
        <v>#DIV/0!</v>
      </c>
      <c r="L311" s="7" t="e">
        <f t="shared" si="103"/>
        <v>#DIV/0!</v>
      </c>
      <c r="M311" s="7" t="e">
        <f t="shared" si="110"/>
        <v>#DIV/0!</v>
      </c>
      <c r="N311" s="12" t="e">
        <f t="shared" si="111"/>
        <v>#DIV/0!</v>
      </c>
      <c r="O311" t="e">
        <f t="shared" si="98"/>
        <v>#DIV/0!</v>
      </c>
      <c r="P311" s="7" t="e">
        <f t="shared" si="112"/>
        <v>#DIV/0!</v>
      </c>
      <c r="Q311" s="7" t="e">
        <f t="shared" si="113"/>
        <v>#DIV/0!</v>
      </c>
      <c r="R311" s="7" t="e">
        <f t="shared" si="104"/>
        <v>#DIV/0!</v>
      </c>
      <c r="S311" s="7" t="e">
        <f t="shared" si="114"/>
        <v>#DIV/0!</v>
      </c>
      <c r="T311" s="7" t="e">
        <f t="shared" si="115"/>
        <v>#DIV/0!</v>
      </c>
      <c r="U311" s="44">
        <f t="shared" si="116"/>
        <v>0</v>
      </c>
      <c r="V311" s="7" t="e">
        <f t="shared" si="117"/>
        <v>#DIV/0!</v>
      </c>
      <c r="W311" t="e">
        <f t="shared" si="105"/>
        <v>#DIV/0!</v>
      </c>
      <c r="X311" s="8" t="e">
        <f t="shared" si="99"/>
        <v>#DIV/0!</v>
      </c>
    </row>
    <row r="312" spans="1:24" x14ac:dyDescent="0.25">
      <c r="A312" s="1">
        <v>303</v>
      </c>
      <c r="B312" s="12" t="e">
        <f t="shared" si="106"/>
        <v>#DIV/0!</v>
      </c>
      <c r="C312" s="7" t="e">
        <f t="shared" si="107"/>
        <v>#DIV/0!</v>
      </c>
      <c r="D312" s="9" t="e">
        <f t="shared" si="108"/>
        <v>#DIV/0!</v>
      </c>
      <c r="E312" s="7" t="e">
        <f t="shared" si="109"/>
        <v>#DIV/0!</v>
      </c>
      <c r="F312" t="e">
        <f t="shared" si="118"/>
        <v>#DIV/0!</v>
      </c>
      <c r="G312" t="e">
        <f t="shared" si="96"/>
        <v>#DIV/0!</v>
      </c>
      <c r="H312" t="e">
        <f t="shared" si="100"/>
        <v>#DIV/0!</v>
      </c>
      <c r="I312" t="e">
        <f t="shared" si="97"/>
        <v>#DIV/0!</v>
      </c>
      <c r="J312" t="e">
        <f t="shared" si="101"/>
        <v>#DIV/0!</v>
      </c>
      <c r="K312" s="9" t="e">
        <f t="shared" si="102"/>
        <v>#DIV/0!</v>
      </c>
      <c r="L312" s="7" t="e">
        <f t="shared" si="103"/>
        <v>#DIV/0!</v>
      </c>
      <c r="M312" s="7" t="e">
        <f t="shared" si="110"/>
        <v>#DIV/0!</v>
      </c>
      <c r="N312" s="12" t="e">
        <f t="shared" si="111"/>
        <v>#DIV/0!</v>
      </c>
      <c r="O312" t="e">
        <f t="shared" si="98"/>
        <v>#DIV/0!</v>
      </c>
      <c r="P312" s="7" t="e">
        <f t="shared" si="112"/>
        <v>#DIV/0!</v>
      </c>
      <c r="Q312" s="7" t="e">
        <f t="shared" si="113"/>
        <v>#DIV/0!</v>
      </c>
      <c r="R312" s="7" t="e">
        <f t="shared" si="104"/>
        <v>#DIV/0!</v>
      </c>
      <c r="S312" s="7" t="e">
        <f t="shared" si="114"/>
        <v>#DIV/0!</v>
      </c>
      <c r="T312" s="7" t="e">
        <f t="shared" si="115"/>
        <v>#DIV/0!</v>
      </c>
      <c r="U312" s="44">
        <f t="shared" si="116"/>
        <v>0</v>
      </c>
      <c r="V312" s="7" t="e">
        <f t="shared" si="117"/>
        <v>#DIV/0!</v>
      </c>
      <c r="W312" t="e">
        <f t="shared" si="105"/>
        <v>#DIV/0!</v>
      </c>
      <c r="X312" s="8" t="e">
        <f t="shared" si="99"/>
        <v>#DIV/0!</v>
      </c>
    </row>
    <row r="313" spans="1:24" x14ac:dyDescent="0.25">
      <c r="A313" s="1">
        <v>304</v>
      </c>
      <c r="B313" s="12" t="e">
        <f t="shared" si="106"/>
        <v>#DIV/0!</v>
      </c>
      <c r="C313" s="7" t="e">
        <f t="shared" si="107"/>
        <v>#DIV/0!</v>
      </c>
      <c r="D313" s="9" t="e">
        <f t="shared" si="108"/>
        <v>#DIV/0!</v>
      </c>
      <c r="E313" s="7" t="e">
        <f t="shared" si="109"/>
        <v>#DIV/0!</v>
      </c>
      <c r="F313" t="e">
        <f t="shared" si="118"/>
        <v>#DIV/0!</v>
      </c>
      <c r="G313" t="e">
        <f t="shared" si="96"/>
        <v>#DIV/0!</v>
      </c>
      <c r="H313" t="e">
        <f t="shared" si="100"/>
        <v>#DIV/0!</v>
      </c>
      <c r="I313" t="e">
        <f t="shared" si="97"/>
        <v>#DIV/0!</v>
      </c>
      <c r="J313" t="e">
        <f t="shared" si="101"/>
        <v>#DIV/0!</v>
      </c>
      <c r="K313" s="9" t="e">
        <f t="shared" si="102"/>
        <v>#DIV/0!</v>
      </c>
      <c r="L313" s="7" t="e">
        <f t="shared" si="103"/>
        <v>#DIV/0!</v>
      </c>
      <c r="M313" s="7" t="e">
        <f t="shared" si="110"/>
        <v>#DIV/0!</v>
      </c>
      <c r="N313" s="12" t="e">
        <f t="shared" si="111"/>
        <v>#DIV/0!</v>
      </c>
      <c r="O313" t="e">
        <f t="shared" si="98"/>
        <v>#DIV/0!</v>
      </c>
      <c r="P313" s="7" t="e">
        <f t="shared" si="112"/>
        <v>#DIV/0!</v>
      </c>
      <c r="Q313" s="7" t="e">
        <f t="shared" si="113"/>
        <v>#DIV/0!</v>
      </c>
      <c r="R313" s="7" t="e">
        <f t="shared" si="104"/>
        <v>#DIV/0!</v>
      </c>
      <c r="S313" s="7" t="e">
        <f t="shared" si="114"/>
        <v>#DIV/0!</v>
      </c>
      <c r="T313" s="7" t="e">
        <f t="shared" si="115"/>
        <v>#DIV/0!</v>
      </c>
      <c r="U313" s="44">
        <f t="shared" si="116"/>
        <v>0</v>
      </c>
      <c r="V313" s="7" t="e">
        <f t="shared" si="117"/>
        <v>#DIV/0!</v>
      </c>
      <c r="W313" t="e">
        <f t="shared" si="105"/>
        <v>#DIV/0!</v>
      </c>
      <c r="X313" s="8" t="e">
        <f t="shared" si="99"/>
        <v>#DIV/0!</v>
      </c>
    </row>
    <row r="314" spans="1:24" x14ac:dyDescent="0.25">
      <c r="A314" s="1">
        <v>305</v>
      </c>
      <c r="B314" s="12" t="e">
        <f t="shared" si="106"/>
        <v>#DIV/0!</v>
      </c>
      <c r="C314" s="7" t="e">
        <f t="shared" si="107"/>
        <v>#DIV/0!</v>
      </c>
      <c r="D314" s="9" t="e">
        <f t="shared" si="108"/>
        <v>#DIV/0!</v>
      </c>
      <c r="E314" s="7" t="e">
        <f t="shared" si="109"/>
        <v>#DIV/0!</v>
      </c>
      <c r="F314" t="e">
        <f t="shared" si="118"/>
        <v>#DIV/0!</v>
      </c>
      <c r="G314" t="e">
        <f t="shared" si="96"/>
        <v>#DIV/0!</v>
      </c>
      <c r="H314" t="e">
        <f t="shared" si="100"/>
        <v>#DIV/0!</v>
      </c>
      <c r="I314" t="e">
        <f t="shared" si="97"/>
        <v>#DIV/0!</v>
      </c>
      <c r="J314" t="e">
        <f t="shared" si="101"/>
        <v>#DIV/0!</v>
      </c>
      <c r="K314" s="9" t="e">
        <f t="shared" si="102"/>
        <v>#DIV/0!</v>
      </c>
      <c r="L314" s="7" t="e">
        <f t="shared" si="103"/>
        <v>#DIV/0!</v>
      </c>
      <c r="M314" s="7" t="e">
        <f t="shared" si="110"/>
        <v>#DIV/0!</v>
      </c>
      <c r="N314" s="12" t="e">
        <f t="shared" si="111"/>
        <v>#DIV/0!</v>
      </c>
      <c r="O314" t="e">
        <f t="shared" si="98"/>
        <v>#DIV/0!</v>
      </c>
      <c r="P314" s="7" t="e">
        <f t="shared" si="112"/>
        <v>#DIV/0!</v>
      </c>
      <c r="Q314" s="7" t="e">
        <f t="shared" si="113"/>
        <v>#DIV/0!</v>
      </c>
      <c r="R314" s="7" t="e">
        <f t="shared" si="104"/>
        <v>#DIV/0!</v>
      </c>
      <c r="S314" s="7" t="e">
        <f t="shared" si="114"/>
        <v>#DIV/0!</v>
      </c>
      <c r="T314" s="7" t="e">
        <f t="shared" si="115"/>
        <v>#DIV/0!</v>
      </c>
      <c r="U314" s="44">
        <f t="shared" si="116"/>
        <v>0</v>
      </c>
      <c r="V314" s="7" t="e">
        <f t="shared" si="117"/>
        <v>#DIV/0!</v>
      </c>
      <c r="W314" t="e">
        <f t="shared" si="105"/>
        <v>#DIV/0!</v>
      </c>
      <c r="X314" s="8" t="e">
        <f t="shared" si="99"/>
        <v>#DIV/0!</v>
      </c>
    </row>
    <row r="315" spans="1:24" x14ac:dyDescent="0.25">
      <c r="A315" s="1">
        <v>306</v>
      </c>
      <c r="B315" s="12" t="e">
        <f t="shared" si="106"/>
        <v>#DIV/0!</v>
      </c>
      <c r="C315" s="7" t="e">
        <f t="shared" si="107"/>
        <v>#DIV/0!</v>
      </c>
      <c r="D315" s="9" t="e">
        <f t="shared" si="108"/>
        <v>#DIV/0!</v>
      </c>
      <c r="E315" s="7" t="e">
        <f t="shared" si="109"/>
        <v>#DIV/0!</v>
      </c>
      <c r="F315" t="e">
        <f t="shared" si="118"/>
        <v>#DIV/0!</v>
      </c>
      <c r="G315" t="e">
        <f t="shared" si="96"/>
        <v>#DIV/0!</v>
      </c>
      <c r="H315" t="e">
        <f t="shared" si="100"/>
        <v>#DIV/0!</v>
      </c>
      <c r="I315" t="e">
        <f t="shared" si="97"/>
        <v>#DIV/0!</v>
      </c>
      <c r="J315" t="e">
        <f t="shared" si="101"/>
        <v>#DIV/0!</v>
      </c>
      <c r="K315" s="9" t="e">
        <f t="shared" si="102"/>
        <v>#DIV/0!</v>
      </c>
      <c r="L315" s="7" t="e">
        <f t="shared" si="103"/>
        <v>#DIV/0!</v>
      </c>
      <c r="M315" s="7" t="e">
        <f t="shared" si="110"/>
        <v>#DIV/0!</v>
      </c>
      <c r="N315" s="12" t="e">
        <f t="shared" si="111"/>
        <v>#DIV/0!</v>
      </c>
      <c r="O315" t="e">
        <f t="shared" si="98"/>
        <v>#DIV/0!</v>
      </c>
      <c r="P315" s="7" t="e">
        <f t="shared" si="112"/>
        <v>#DIV/0!</v>
      </c>
      <c r="Q315" s="7" t="e">
        <f t="shared" si="113"/>
        <v>#DIV/0!</v>
      </c>
      <c r="R315" s="7" t="e">
        <f t="shared" si="104"/>
        <v>#DIV/0!</v>
      </c>
      <c r="S315" s="7" t="e">
        <f t="shared" si="114"/>
        <v>#DIV/0!</v>
      </c>
      <c r="T315" s="7" t="e">
        <f t="shared" si="115"/>
        <v>#DIV/0!</v>
      </c>
      <c r="U315" s="44">
        <f t="shared" si="116"/>
        <v>0</v>
      </c>
      <c r="V315" s="7" t="e">
        <f t="shared" si="117"/>
        <v>#DIV/0!</v>
      </c>
      <c r="W315" t="e">
        <f t="shared" si="105"/>
        <v>#DIV/0!</v>
      </c>
      <c r="X315" s="8" t="e">
        <f t="shared" si="99"/>
        <v>#DIV/0!</v>
      </c>
    </row>
    <row r="316" spans="1:24" x14ac:dyDescent="0.25">
      <c r="A316" s="1">
        <v>307</v>
      </c>
      <c r="B316" s="12" t="e">
        <f t="shared" si="106"/>
        <v>#DIV/0!</v>
      </c>
      <c r="C316" s="7" t="e">
        <f t="shared" si="107"/>
        <v>#DIV/0!</v>
      </c>
      <c r="D316" s="9" t="e">
        <f t="shared" si="108"/>
        <v>#DIV/0!</v>
      </c>
      <c r="E316" s="7" t="e">
        <f t="shared" si="109"/>
        <v>#DIV/0!</v>
      </c>
      <c r="F316" t="e">
        <f t="shared" si="118"/>
        <v>#DIV/0!</v>
      </c>
      <c r="G316" t="e">
        <f t="shared" si="96"/>
        <v>#DIV/0!</v>
      </c>
      <c r="H316" t="e">
        <f t="shared" si="100"/>
        <v>#DIV/0!</v>
      </c>
      <c r="I316" t="e">
        <f t="shared" si="97"/>
        <v>#DIV/0!</v>
      </c>
      <c r="J316" t="e">
        <f t="shared" si="101"/>
        <v>#DIV/0!</v>
      </c>
      <c r="K316" s="9" t="e">
        <f t="shared" si="102"/>
        <v>#DIV/0!</v>
      </c>
      <c r="L316" s="7" t="e">
        <f t="shared" si="103"/>
        <v>#DIV/0!</v>
      </c>
      <c r="M316" s="7" t="e">
        <f t="shared" si="110"/>
        <v>#DIV/0!</v>
      </c>
      <c r="N316" s="12" t="e">
        <f t="shared" si="111"/>
        <v>#DIV/0!</v>
      </c>
      <c r="O316" t="e">
        <f t="shared" si="98"/>
        <v>#DIV/0!</v>
      </c>
      <c r="P316" s="7" t="e">
        <f t="shared" si="112"/>
        <v>#DIV/0!</v>
      </c>
      <c r="Q316" s="7" t="e">
        <f t="shared" si="113"/>
        <v>#DIV/0!</v>
      </c>
      <c r="R316" s="7" t="e">
        <f t="shared" si="104"/>
        <v>#DIV/0!</v>
      </c>
      <c r="S316" s="7" t="e">
        <f t="shared" si="114"/>
        <v>#DIV/0!</v>
      </c>
      <c r="T316" s="7" t="e">
        <f t="shared" si="115"/>
        <v>#DIV/0!</v>
      </c>
      <c r="U316" s="44">
        <f t="shared" si="116"/>
        <v>0</v>
      </c>
      <c r="V316" s="7" t="e">
        <f t="shared" si="117"/>
        <v>#DIV/0!</v>
      </c>
      <c r="W316" t="e">
        <f t="shared" si="105"/>
        <v>#DIV/0!</v>
      </c>
      <c r="X316" s="8" t="e">
        <f t="shared" si="99"/>
        <v>#DIV/0!</v>
      </c>
    </row>
    <row r="317" spans="1:24" x14ac:dyDescent="0.25">
      <c r="A317" s="1">
        <v>308</v>
      </c>
      <c r="B317" s="12" t="e">
        <f t="shared" si="106"/>
        <v>#DIV/0!</v>
      </c>
      <c r="C317" s="7" t="e">
        <f t="shared" si="107"/>
        <v>#DIV/0!</v>
      </c>
      <c r="D317" s="9" t="e">
        <f t="shared" si="108"/>
        <v>#DIV/0!</v>
      </c>
      <c r="E317" s="7" t="e">
        <f t="shared" si="109"/>
        <v>#DIV/0!</v>
      </c>
      <c r="F317" t="e">
        <f t="shared" si="118"/>
        <v>#DIV/0!</v>
      </c>
      <c r="G317" t="e">
        <f t="shared" si="96"/>
        <v>#DIV/0!</v>
      </c>
      <c r="H317" t="e">
        <f t="shared" si="100"/>
        <v>#DIV/0!</v>
      </c>
      <c r="I317" t="e">
        <f t="shared" si="97"/>
        <v>#DIV/0!</v>
      </c>
      <c r="J317" t="e">
        <f t="shared" si="101"/>
        <v>#DIV/0!</v>
      </c>
      <c r="K317" s="9" t="e">
        <f t="shared" si="102"/>
        <v>#DIV/0!</v>
      </c>
      <c r="L317" s="7" t="e">
        <f t="shared" si="103"/>
        <v>#DIV/0!</v>
      </c>
      <c r="M317" s="7" t="e">
        <f t="shared" si="110"/>
        <v>#DIV/0!</v>
      </c>
      <c r="N317" s="12" t="e">
        <f t="shared" si="111"/>
        <v>#DIV/0!</v>
      </c>
      <c r="O317" t="e">
        <f t="shared" si="98"/>
        <v>#DIV/0!</v>
      </c>
      <c r="P317" s="7" t="e">
        <f t="shared" si="112"/>
        <v>#DIV/0!</v>
      </c>
      <c r="Q317" s="7" t="e">
        <f t="shared" si="113"/>
        <v>#DIV/0!</v>
      </c>
      <c r="R317" s="7" t="e">
        <f t="shared" si="104"/>
        <v>#DIV/0!</v>
      </c>
      <c r="S317" s="7" t="e">
        <f t="shared" si="114"/>
        <v>#DIV/0!</v>
      </c>
      <c r="T317" s="7" t="e">
        <f t="shared" si="115"/>
        <v>#DIV/0!</v>
      </c>
      <c r="U317" s="44">
        <f t="shared" si="116"/>
        <v>0</v>
      </c>
      <c r="V317" s="7" t="e">
        <f t="shared" si="117"/>
        <v>#DIV/0!</v>
      </c>
      <c r="W317" t="e">
        <f t="shared" si="105"/>
        <v>#DIV/0!</v>
      </c>
      <c r="X317" s="8" t="e">
        <f t="shared" si="99"/>
        <v>#DIV/0!</v>
      </c>
    </row>
    <row r="318" spans="1:24" x14ac:dyDescent="0.25">
      <c r="A318" s="1">
        <v>309</v>
      </c>
      <c r="B318" s="12" t="e">
        <f t="shared" si="106"/>
        <v>#DIV/0!</v>
      </c>
      <c r="C318" s="7" t="e">
        <f t="shared" si="107"/>
        <v>#DIV/0!</v>
      </c>
      <c r="D318" s="9" t="e">
        <f t="shared" si="108"/>
        <v>#DIV/0!</v>
      </c>
      <c r="E318" s="7" t="e">
        <f t="shared" si="109"/>
        <v>#DIV/0!</v>
      </c>
      <c r="F318" t="e">
        <f t="shared" si="118"/>
        <v>#DIV/0!</v>
      </c>
      <c r="G318" t="e">
        <f t="shared" si="96"/>
        <v>#DIV/0!</v>
      </c>
      <c r="H318" t="e">
        <f t="shared" si="100"/>
        <v>#DIV/0!</v>
      </c>
      <c r="I318" t="e">
        <f t="shared" si="97"/>
        <v>#DIV/0!</v>
      </c>
      <c r="J318" t="e">
        <f t="shared" si="101"/>
        <v>#DIV/0!</v>
      </c>
      <c r="K318" s="9" t="e">
        <f t="shared" si="102"/>
        <v>#DIV/0!</v>
      </c>
      <c r="L318" s="7" t="e">
        <f t="shared" si="103"/>
        <v>#DIV/0!</v>
      </c>
      <c r="M318" s="7" t="e">
        <f t="shared" si="110"/>
        <v>#DIV/0!</v>
      </c>
      <c r="N318" s="12" t="e">
        <f t="shared" si="111"/>
        <v>#DIV/0!</v>
      </c>
      <c r="O318" t="e">
        <f t="shared" si="98"/>
        <v>#DIV/0!</v>
      </c>
      <c r="P318" s="7" t="e">
        <f t="shared" si="112"/>
        <v>#DIV/0!</v>
      </c>
      <c r="Q318" s="7" t="e">
        <f t="shared" si="113"/>
        <v>#DIV/0!</v>
      </c>
      <c r="R318" s="7" t="e">
        <f t="shared" si="104"/>
        <v>#DIV/0!</v>
      </c>
      <c r="S318" s="7" t="e">
        <f t="shared" si="114"/>
        <v>#DIV/0!</v>
      </c>
      <c r="T318" s="7" t="e">
        <f t="shared" si="115"/>
        <v>#DIV/0!</v>
      </c>
      <c r="U318" s="44">
        <f t="shared" si="116"/>
        <v>0</v>
      </c>
      <c r="V318" s="7" t="e">
        <f t="shared" si="117"/>
        <v>#DIV/0!</v>
      </c>
      <c r="W318" t="e">
        <f t="shared" si="105"/>
        <v>#DIV/0!</v>
      </c>
      <c r="X318" s="8" t="e">
        <f t="shared" si="99"/>
        <v>#DIV/0!</v>
      </c>
    </row>
    <row r="319" spans="1:24" x14ac:dyDescent="0.25">
      <c r="A319" s="1">
        <v>310</v>
      </c>
      <c r="B319" s="12" t="e">
        <f t="shared" si="106"/>
        <v>#DIV/0!</v>
      </c>
      <c r="C319" s="7" t="e">
        <f t="shared" si="107"/>
        <v>#DIV/0!</v>
      </c>
      <c r="D319" s="9" t="e">
        <f t="shared" si="108"/>
        <v>#DIV/0!</v>
      </c>
      <c r="E319" s="7" t="e">
        <f t="shared" si="109"/>
        <v>#DIV/0!</v>
      </c>
      <c r="F319" t="e">
        <f t="shared" si="118"/>
        <v>#DIV/0!</v>
      </c>
      <c r="G319" t="e">
        <f t="shared" si="96"/>
        <v>#DIV/0!</v>
      </c>
      <c r="H319" t="e">
        <f t="shared" si="100"/>
        <v>#DIV/0!</v>
      </c>
      <c r="I319" t="e">
        <f t="shared" si="97"/>
        <v>#DIV/0!</v>
      </c>
      <c r="J319" t="e">
        <f t="shared" si="101"/>
        <v>#DIV/0!</v>
      </c>
      <c r="K319" s="9" t="e">
        <f t="shared" si="102"/>
        <v>#DIV/0!</v>
      </c>
      <c r="L319" s="7" t="e">
        <f t="shared" si="103"/>
        <v>#DIV/0!</v>
      </c>
      <c r="M319" s="7" t="e">
        <f t="shared" si="110"/>
        <v>#DIV/0!</v>
      </c>
      <c r="N319" s="12" t="e">
        <f t="shared" si="111"/>
        <v>#DIV/0!</v>
      </c>
      <c r="O319" t="e">
        <f t="shared" si="98"/>
        <v>#DIV/0!</v>
      </c>
      <c r="P319" s="7" t="e">
        <f t="shared" si="112"/>
        <v>#DIV/0!</v>
      </c>
      <c r="Q319" s="7" t="e">
        <f t="shared" si="113"/>
        <v>#DIV/0!</v>
      </c>
      <c r="R319" s="7" t="e">
        <f t="shared" si="104"/>
        <v>#DIV/0!</v>
      </c>
      <c r="S319" s="7" t="e">
        <f t="shared" si="114"/>
        <v>#DIV/0!</v>
      </c>
      <c r="T319" s="7" t="e">
        <f t="shared" si="115"/>
        <v>#DIV/0!</v>
      </c>
      <c r="U319" s="44">
        <f t="shared" si="116"/>
        <v>0</v>
      </c>
      <c r="V319" s="7" t="e">
        <f t="shared" si="117"/>
        <v>#DIV/0!</v>
      </c>
      <c r="W319" t="e">
        <f t="shared" si="105"/>
        <v>#DIV/0!</v>
      </c>
      <c r="X319" s="8" t="e">
        <f t="shared" si="99"/>
        <v>#DIV/0!</v>
      </c>
    </row>
    <row r="320" spans="1:24" x14ac:dyDescent="0.25">
      <c r="A320" s="1">
        <v>311</v>
      </c>
      <c r="B320" s="12" t="e">
        <f t="shared" si="106"/>
        <v>#DIV/0!</v>
      </c>
      <c r="C320" s="7" t="e">
        <f t="shared" si="107"/>
        <v>#DIV/0!</v>
      </c>
      <c r="D320" s="9" t="e">
        <f t="shared" si="108"/>
        <v>#DIV/0!</v>
      </c>
      <c r="E320" s="7" t="e">
        <f t="shared" si="109"/>
        <v>#DIV/0!</v>
      </c>
      <c r="F320" t="e">
        <f t="shared" si="118"/>
        <v>#DIV/0!</v>
      </c>
      <c r="G320" t="e">
        <f t="shared" si="96"/>
        <v>#DIV/0!</v>
      </c>
      <c r="H320" t="e">
        <f t="shared" si="100"/>
        <v>#DIV/0!</v>
      </c>
      <c r="I320" t="e">
        <f t="shared" si="97"/>
        <v>#DIV/0!</v>
      </c>
      <c r="J320" t="e">
        <f t="shared" si="101"/>
        <v>#DIV/0!</v>
      </c>
      <c r="K320" s="9" t="e">
        <f t="shared" si="102"/>
        <v>#DIV/0!</v>
      </c>
      <c r="L320" s="7" t="e">
        <f t="shared" si="103"/>
        <v>#DIV/0!</v>
      </c>
      <c r="M320" s="7" t="e">
        <f t="shared" si="110"/>
        <v>#DIV/0!</v>
      </c>
      <c r="N320" s="12" t="e">
        <f t="shared" si="111"/>
        <v>#DIV/0!</v>
      </c>
      <c r="O320" t="e">
        <f t="shared" si="98"/>
        <v>#DIV/0!</v>
      </c>
      <c r="P320" s="7" t="e">
        <f t="shared" si="112"/>
        <v>#DIV/0!</v>
      </c>
      <c r="Q320" s="7" t="e">
        <f t="shared" si="113"/>
        <v>#DIV/0!</v>
      </c>
      <c r="R320" s="7" t="e">
        <f t="shared" si="104"/>
        <v>#DIV/0!</v>
      </c>
      <c r="S320" s="7" t="e">
        <f t="shared" si="114"/>
        <v>#DIV/0!</v>
      </c>
      <c r="T320" s="7" t="e">
        <f t="shared" si="115"/>
        <v>#DIV/0!</v>
      </c>
      <c r="U320" s="44">
        <f t="shared" si="116"/>
        <v>0</v>
      </c>
      <c r="V320" s="7" t="e">
        <f t="shared" si="117"/>
        <v>#DIV/0!</v>
      </c>
      <c r="W320" t="e">
        <f t="shared" si="105"/>
        <v>#DIV/0!</v>
      </c>
      <c r="X320" s="8" t="e">
        <f t="shared" si="99"/>
        <v>#DIV/0!</v>
      </c>
    </row>
    <row r="321" spans="1:24" x14ac:dyDescent="0.25">
      <c r="A321" s="1">
        <v>312</v>
      </c>
      <c r="B321" s="12" t="e">
        <f t="shared" si="106"/>
        <v>#DIV/0!</v>
      </c>
      <c r="C321" s="7" t="e">
        <f t="shared" si="107"/>
        <v>#DIV/0!</v>
      </c>
      <c r="D321" s="9" t="e">
        <f t="shared" si="108"/>
        <v>#DIV/0!</v>
      </c>
      <c r="E321" s="7" t="e">
        <f t="shared" si="109"/>
        <v>#DIV/0!</v>
      </c>
      <c r="F321" t="e">
        <f t="shared" si="118"/>
        <v>#DIV/0!</v>
      </c>
      <c r="G321" t="e">
        <f t="shared" si="96"/>
        <v>#DIV/0!</v>
      </c>
      <c r="H321" t="e">
        <f t="shared" si="100"/>
        <v>#DIV/0!</v>
      </c>
      <c r="I321" t="e">
        <f t="shared" si="97"/>
        <v>#DIV/0!</v>
      </c>
      <c r="J321" t="e">
        <f t="shared" si="101"/>
        <v>#DIV/0!</v>
      </c>
      <c r="K321" s="9" t="e">
        <f t="shared" si="102"/>
        <v>#DIV/0!</v>
      </c>
      <c r="L321" s="7" t="e">
        <f t="shared" si="103"/>
        <v>#DIV/0!</v>
      </c>
      <c r="M321" s="7" t="e">
        <f t="shared" si="110"/>
        <v>#DIV/0!</v>
      </c>
      <c r="N321" s="12" t="e">
        <f t="shared" si="111"/>
        <v>#DIV/0!</v>
      </c>
      <c r="O321" t="e">
        <f t="shared" si="98"/>
        <v>#DIV/0!</v>
      </c>
      <c r="P321" s="7" t="e">
        <f t="shared" si="112"/>
        <v>#DIV/0!</v>
      </c>
      <c r="Q321" s="7" t="e">
        <f t="shared" si="113"/>
        <v>#DIV/0!</v>
      </c>
      <c r="R321" s="7" t="e">
        <f t="shared" si="104"/>
        <v>#DIV/0!</v>
      </c>
      <c r="S321" s="7" t="e">
        <f t="shared" si="114"/>
        <v>#DIV/0!</v>
      </c>
      <c r="T321" s="7" t="e">
        <f t="shared" si="115"/>
        <v>#DIV/0!</v>
      </c>
      <c r="U321" s="44">
        <f t="shared" si="116"/>
        <v>0</v>
      </c>
      <c r="V321" s="7" t="e">
        <f t="shared" si="117"/>
        <v>#DIV/0!</v>
      </c>
      <c r="W321" t="e">
        <f t="shared" si="105"/>
        <v>#DIV/0!</v>
      </c>
      <c r="X321" s="8" t="e">
        <f t="shared" si="99"/>
        <v>#DIV/0!</v>
      </c>
    </row>
    <row r="322" spans="1:24" x14ac:dyDescent="0.25">
      <c r="A322" s="1">
        <v>313</v>
      </c>
      <c r="B322" s="12" t="e">
        <f t="shared" si="106"/>
        <v>#DIV/0!</v>
      </c>
      <c r="C322" s="7" t="e">
        <f t="shared" si="107"/>
        <v>#DIV/0!</v>
      </c>
      <c r="D322" s="9" t="e">
        <f t="shared" si="108"/>
        <v>#DIV/0!</v>
      </c>
      <c r="E322" s="7" t="e">
        <f t="shared" si="109"/>
        <v>#DIV/0!</v>
      </c>
      <c r="F322" t="e">
        <f t="shared" si="118"/>
        <v>#DIV/0!</v>
      </c>
      <c r="G322" t="e">
        <f t="shared" si="96"/>
        <v>#DIV/0!</v>
      </c>
      <c r="H322" t="e">
        <f t="shared" si="100"/>
        <v>#DIV/0!</v>
      </c>
      <c r="I322" t="e">
        <f t="shared" si="97"/>
        <v>#DIV/0!</v>
      </c>
      <c r="J322" t="e">
        <f t="shared" si="101"/>
        <v>#DIV/0!</v>
      </c>
      <c r="K322" s="9" t="e">
        <f t="shared" si="102"/>
        <v>#DIV/0!</v>
      </c>
      <c r="L322" s="7" t="e">
        <f t="shared" si="103"/>
        <v>#DIV/0!</v>
      </c>
      <c r="M322" s="7" t="e">
        <f t="shared" si="110"/>
        <v>#DIV/0!</v>
      </c>
      <c r="N322" s="12" t="e">
        <f t="shared" si="111"/>
        <v>#DIV/0!</v>
      </c>
      <c r="O322" t="e">
        <f t="shared" si="98"/>
        <v>#DIV/0!</v>
      </c>
      <c r="P322" s="7" t="e">
        <f t="shared" si="112"/>
        <v>#DIV/0!</v>
      </c>
      <c r="Q322" s="7" t="e">
        <f t="shared" si="113"/>
        <v>#DIV/0!</v>
      </c>
      <c r="R322" s="7" t="e">
        <f t="shared" si="104"/>
        <v>#DIV/0!</v>
      </c>
      <c r="S322" s="7" t="e">
        <f t="shared" si="114"/>
        <v>#DIV/0!</v>
      </c>
      <c r="T322" s="7" t="e">
        <f t="shared" si="115"/>
        <v>#DIV/0!</v>
      </c>
      <c r="U322" s="44">
        <f t="shared" si="116"/>
        <v>0</v>
      </c>
      <c r="V322" s="7" t="e">
        <f t="shared" si="117"/>
        <v>#DIV/0!</v>
      </c>
      <c r="W322" t="e">
        <f t="shared" si="105"/>
        <v>#DIV/0!</v>
      </c>
      <c r="X322" s="8" t="e">
        <f t="shared" si="99"/>
        <v>#DIV/0!</v>
      </c>
    </row>
    <row r="323" spans="1:24" x14ac:dyDescent="0.25">
      <c r="A323" s="1">
        <v>314</v>
      </c>
      <c r="B323" s="12" t="e">
        <f t="shared" si="106"/>
        <v>#DIV/0!</v>
      </c>
      <c r="C323" s="7" t="e">
        <f t="shared" si="107"/>
        <v>#DIV/0!</v>
      </c>
      <c r="D323" s="9" t="e">
        <f t="shared" si="108"/>
        <v>#DIV/0!</v>
      </c>
      <c r="E323" s="7" t="e">
        <f t="shared" si="109"/>
        <v>#DIV/0!</v>
      </c>
      <c r="F323" t="e">
        <f t="shared" si="118"/>
        <v>#DIV/0!</v>
      </c>
      <c r="G323" t="e">
        <f t="shared" si="96"/>
        <v>#DIV/0!</v>
      </c>
      <c r="H323" t="e">
        <f t="shared" si="100"/>
        <v>#DIV/0!</v>
      </c>
      <c r="I323" t="e">
        <f t="shared" si="97"/>
        <v>#DIV/0!</v>
      </c>
      <c r="J323" t="e">
        <f t="shared" si="101"/>
        <v>#DIV/0!</v>
      </c>
      <c r="K323" s="9" t="e">
        <f t="shared" si="102"/>
        <v>#DIV/0!</v>
      </c>
      <c r="L323" s="7" t="e">
        <f t="shared" si="103"/>
        <v>#DIV/0!</v>
      </c>
      <c r="M323" s="7" t="e">
        <f t="shared" si="110"/>
        <v>#DIV/0!</v>
      </c>
      <c r="N323" s="12" t="e">
        <f t="shared" si="111"/>
        <v>#DIV/0!</v>
      </c>
      <c r="O323" t="e">
        <f t="shared" si="98"/>
        <v>#DIV/0!</v>
      </c>
      <c r="P323" s="7" t="e">
        <f t="shared" si="112"/>
        <v>#DIV/0!</v>
      </c>
      <c r="Q323" s="7" t="e">
        <f t="shared" si="113"/>
        <v>#DIV/0!</v>
      </c>
      <c r="R323" s="7" t="e">
        <f t="shared" si="104"/>
        <v>#DIV/0!</v>
      </c>
      <c r="S323" s="7" t="e">
        <f t="shared" si="114"/>
        <v>#DIV/0!</v>
      </c>
      <c r="T323" s="7" t="e">
        <f t="shared" si="115"/>
        <v>#DIV/0!</v>
      </c>
      <c r="U323" s="44">
        <f t="shared" si="116"/>
        <v>0</v>
      </c>
      <c r="V323" s="7" t="e">
        <f t="shared" si="117"/>
        <v>#DIV/0!</v>
      </c>
      <c r="W323" t="e">
        <f t="shared" si="105"/>
        <v>#DIV/0!</v>
      </c>
      <c r="X323" s="8" t="e">
        <f t="shared" si="99"/>
        <v>#DIV/0!</v>
      </c>
    </row>
    <row r="324" spans="1:24" x14ac:dyDescent="0.25">
      <c r="A324" s="1">
        <v>315</v>
      </c>
      <c r="B324" s="12" t="e">
        <f t="shared" si="106"/>
        <v>#DIV/0!</v>
      </c>
      <c r="C324" s="7" t="e">
        <f t="shared" si="107"/>
        <v>#DIV/0!</v>
      </c>
      <c r="D324" s="9" t="e">
        <f t="shared" si="108"/>
        <v>#DIV/0!</v>
      </c>
      <c r="E324" s="7" t="e">
        <f t="shared" si="109"/>
        <v>#DIV/0!</v>
      </c>
      <c r="F324" t="e">
        <f t="shared" si="118"/>
        <v>#DIV/0!</v>
      </c>
      <c r="G324" t="e">
        <f t="shared" si="96"/>
        <v>#DIV/0!</v>
      </c>
      <c r="H324" t="e">
        <f t="shared" si="100"/>
        <v>#DIV/0!</v>
      </c>
      <c r="I324" t="e">
        <f t="shared" si="97"/>
        <v>#DIV/0!</v>
      </c>
      <c r="J324" t="e">
        <f t="shared" si="101"/>
        <v>#DIV/0!</v>
      </c>
      <c r="K324" s="9" t="e">
        <f t="shared" si="102"/>
        <v>#DIV/0!</v>
      </c>
      <c r="L324" s="7" t="e">
        <f t="shared" si="103"/>
        <v>#DIV/0!</v>
      </c>
      <c r="M324" s="7" t="e">
        <f t="shared" si="110"/>
        <v>#DIV/0!</v>
      </c>
      <c r="N324" s="12" t="e">
        <f t="shared" si="111"/>
        <v>#DIV/0!</v>
      </c>
      <c r="O324" t="e">
        <f t="shared" si="98"/>
        <v>#DIV/0!</v>
      </c>
      <c r="P324" s="7" t="e">
        <f t="shared" si="112"/>
        <v>#DIV/0!</v>
      </c>
      <c r="Q324" s="7" t="e">
        <f t="shared" si="113"/>
        <v>#DIV/0!</v>
      </c>
      <c r="R324" s="7" t="e">
        <f t="shared" si="104"/>
        <v>#DIV/0!</v>
      </c>
      <c r="S324" s="7" t="e">
        <f t="shared" si="114"/>
        <v>#DIV/0!</v>
      </c>
      <c r="T324" s="7" t="e">
        <f t="shared" si="115"/>
        <v>#DIV/0!</v>
      </c>
      <c r="U324" s="44">
        <f t="shared" si="116"/>
        <v>0</v>
      </c>
      <c r="V324" s="7" t="e">
        <f t="shared" si="117"/>
        <v>#DIV/0!</v>
      </c>
      <c r="W324" t="e">
        <f t="shared" si="105"/>
        <v>#DIV/0!</v>
      </c>
      <c r="X324" s="8" t="e">
        <f t="shared" si="99"/>
        <v>#DIV/0!</v>
      </c>
    </row>
    <row r="325" spans="1:24" x14ac:dyDescent="0.25">
      <c r="A325" s="1">
        <v>316</v>
      </c>
      <c r="B325" s="12" t="e">
        <f t="shared" si="106"/>
        <v>#DIV/0!</v>
      </c>
      <c r="C325" s="7" t="e">
        <f t="shared" si="107"/>
        <v>#DIV/0!</v>
      </c>
      <c r="D325" s="9" t="e">
        <f t="shared" si="108"/>
        <v>#DIV/0!</v>
      </c>
      <c r="E325" s="7" t="e">
        <f t="shared" si="109"/>
        <v>#DIV/0!</v>
      </c>
      <c r="F325" t="e">
        <f t="shared" si="118"/>
        <v>#DIV/0!</v>
      </c>
      <c r="G325" t="e">
        <f t="shared" si="96"/>
        <v>#DIV/0!</v>
      </c>
      <c r="H325" t="e">
        <f t="shared" si="100"/>
        <v>#DIV/0!</v>
      </c>
      <c r="I325" t="e">
        <f t="shared" si="97"/>
        <v>#DIV/0!</v>
      </c>
      <c r="J325" t="e">
        <f t="shared" si="101"/>
        <v>#DIV/0!</v>
      </c>
      <c r="K325" s="9" t="e">
        <f t="shared" si="102"/>
        <v>#DIV/0!</v>
      </c>
      <c r="L325" s="7" t="e">
        <f t="shared" si="103"/>
        <v>#DIV/0!</v>
      </c>
      <c r="M325" s="7" t="e">
        <f t="shared" si="110"/>
        <v>#DIV/0!</v>
      </c>
      <c r="N325" s="12" t="e">
        <f t="shared" si="111"/>
        <v>#DIV/0!</v>
      </c>
      <c r="O325" t="e">
        <f t="shared" si="98"/>
        <v>#DIV/0!</v>
      </c>
      <c r="P325" s="7" t="e">
        <f t="shared" si="112"/>
        <v>#DIV/0!</v>
      </c>
      <c r="Q325" s="7" t="e">
        <f t="shared" si="113"/>
        <v>#DIV/0!</v>
      </c>
      <c r="R325" s="7" t="e">
        <f t="shared" si="104"/>
        <v>#DIV/0!</v>
      </c>
      <c r="S325" s="7" t="e">
        <f t="shared" si="114"/>
        <v>#DIV/0!</v>
      </c>
      <c r="T325" s="7" t="e">
        <f t="shared" si="115"/>
        <v>#DIV/0!</v>
      </c>
      <c r="U325" s="44">
        <f t="shared" si="116"/>
        <v>0</v>
      </c>
      <c r="V325" s="7" t="e">
        <f t="shared" si="117"/>
        <v>#DIV/0!</v>
      </c>
      <c r="W325" t="e">
        <f t="shared" si="105"/>
        <v>#DIV/0!</v>
      </c>
      <c r="X325" s="8" t="e">
        <f t="shared" si="99"/>
        <v>#DIV/0!</v>
      </c>
    </row>
    <row r="326" spans="1:24" x14ac:dyDescent="0.25">
      <c r="A326" s="1">
        <v>317</v>
      </c>
      <c r="B326" s="12" t="e">
        <f t="shared" si="106"/>
        <v>#DIV/0!</v>
      </c>
      <c r="C326" s="7" t="e">
        <f t="shared" si="107"/>
        <v>#DIV/0!</v>
      </c>
      <c r="D326" s="9" t="e">
        <f t="shared" si="108"/>
        <v>#DIV/0!</v>
      </c>
      <c r="E326" s="7" t="e">
        <f t="shared" si="109"/>
        <v>#DIV/0!</v>
      </c>
      <c r="F326" t="e">
        <f t="shared" si="118"/>
        <v>#DIV/0!</v>
      </c>
      <c r="G326" t="e">
        <f t="shared" si="96"/>
        <v>#DIV/0!</v>
      </c>
      <c r="H326" t="e">
        <f t="shared" si="100"/>
        <v>#DIV/0!</v>
      </c>
      <c r="I326" t="e">
        <f t="shared" si="97"/>
        <v>#DIV/0!</v>
      </c>
      <c r="J326" t="e">
        <f t="shared" si="101"/>
        <v>#DIV/0!</v>
      </c>
      <c r="K326" s="9" t="e">
        <f t="shared" si="102"/>
        <v>#DIV/0!</v>
      </c>
      <c r="L326" s="7" t="e">
        <f t="shared" si="103"/>
        <v>#DIV/0!</v>
      </c>
      <c r="M326" s="7" t="e">
        <f t="shared" si="110"/>
        <v>#DIV/0!</v>
      </c>
      <c r="N326" s="12" t="e">
        <f t="shared" si="111"/>
        <v>#DIV/0!</v>
      </c>
      <c r="O326" t="e">
        <f t="shared" si="98"/>
        <v>#DIV/0!</v>
      </c>
      <c r="P326" s="7" t="e">
        <f t="shared" si="112"/>
        <v>#DIV/0!</v>
      </c>
      <c r="Q326" s="7" t="e">
        <f t="shared" si="113"/>
        <v>#DIV/0!</v>
      </c>
      <c r="R326" s="7" t="e">
        <f t="shared" si="104"/>
        <v>#DIV/0!</v>
      </c>
      <c r="S326" s="7" t="e">
        <f t="shared" si="114"/>
        <v>#DIV/0!</v>
      </c>
      <c r="T326" s="7" t="e">
        <f t="shared" si="115"/>
        <v>#DIV/0!</v>
      </c>
      <c r="U326" s="44">
        <f t="shared" si="116"/>
        <v>0</v>
      </c>
      <c r="V326" s="7" t="e">
        <f t="shared" si="117"/>
        <v>#DIV/0!</v>
      </c>
      <c r="W326" t="e">
        <f t="shared" si="105"/>
        <v>#DIV/0!</v>
      </c>
      <c r="X326" s="8" t="e">
        <f t="shared" si="99"/>
        <v>#DIV/0!</v>
      </c>
    </row>
    <row r="327" spans="1:24" x14ac:dyDescent="0.25">
      <c r="A327" s="1">
        <v>318</v>
      </c>
      <c r="B327" s="12" t="e">
        <f t="shared" si="106"/>
        <v>#DIV/0!</v>
      </c>
      <c r="C327" s="7" t="e">
        <f t="shared" si="107"/>
        <v>#DIV/0!</v>
      </c>
      <c r="D327" s="9" t="e">
        <f t="shared" si="108"/>
        <v>#DIV/0!</v>
      </c>
      <c r="E327" s="7" t="e">
        <f t="shared" si="109"/>
        <v>#DIV/0!</v>
      </c>
      <c r="F327" t="e">
        <f t="shared" si="118"/>
        <v>#DIV/0!</v>
      </c>
      <c r="G327" t="e">
        <f t="shared" si="96"/>
        <v>#DIV/0!</v>
      </c>
      <c r="H327" t="e">
        <f t="shared" si="100"/>
        <v>#DIV/0!</v>
      </c>
      <c r="I327" t="e">
        <f t="shared" si="97"/>
        <v>#DIV/0!</v>
      </c>
      <c r="J327" t="e">
        <f t="shared" si="101"/>
        <v>#DIV/0!</v>
      </c>
      <c r="K327" s="9" t="e">
        <f t="shared" si="102"/>
        <v>#DIV/0!</v>
      </c>
      <c r="L327" s="7" t="e">
        <f t="shared" si="103"/>
        <v>#DIV/0!</v>
      </c>
      <c r="M327" s="7" t="e">
        <f t="shared" si="110"/>
        <v>#DIV/0!</v>
      </c>
      <c r="N327" s="12" t="e">
        <f t="shared" si="111"/>
        <v>#DIV/0!</v>
      </c>
      <c r="O327" t="e">
        <f t="shared" si="98"/>
        <v>#DIV/0!</v>
      </c>
      <c r="P327" s="7" t="e">
        <f t="shared" si="112"/>
        <v>#DIV/0!</v>
      </c>
      <c r="Q327" s="7" t="e">
        <f t="shared" si="113"/>
        <v>#DIV/0!</v>
      </c>
      <c r="R327" s="7" t="e">
        <f t="shared" si="104"/>
        <v>#DIV/0!</v>
      </c>
      <c r="S327" s="7" t="e">
        <f t="shared" si="114"/>
        <v>#DIV/0!</v>
      </c>
      <c r="T327" s="7" t="e">
        <f t="shared" si="115"/>
        <v>#DIV/0!</v>
      </c>
      <c r="U327" s="44">
        <f t="shared" si="116"/>
        <v>0</v>
      </c>
      <c r="V327" s="7" t="e">
        <f t="shared" si="117"/>
        <v>#DIV/0!</v>
      </c>
      <c r="W327" t="e">
        <f t="shared" si="105"/>
        <v>#DIV/0!</v>
      </c>
      <c r="X327" s="8" t="e">
        <f t="shared" si="99"/>
        <v>#DIV/0!</v>
      </c>
    </row>
    <row r="328" spans="1:24" x14ac:dyDescent="0.25">
      <c r="A328" s="1">
        <v>319</v>
      </c>
      <c r="B328" s="12" t="e">
        <f t="shared" si="106"/>
        <v>#DIV/0!</v>
      </c>
      <c r="C328" s="7" t="e">
        <f t="shared" si="107"/>
        <v>#DIV/0!</v>
      </c>
      <c r="D328" s="9" t="e">
        <f t="shared" si="108"/>
        <v>#DIV/0!</v>
      </c>
      <c r="E328" s="7" t="e">
        <f t="shared" si="109"/>
        <v>#DIV/0!</v>
      </c>
      <c r="F328" t="e">
        <f t="shared" si="118"/>
        <v>#DIV/0!</v>
      </c>
      <c r="G328" t="e">
        <f t="shared" si="96"/>
        <v>#DIV/0!</v>
      </c>
      <c r="H328" t="e">
        <f t="shared" si="100"/>
        <v>#DIV/0!</v>
      </c>
      <c r="I328" t="e">
        <f t="shared" si="97"/>
        <v>#DIV/0!</v>
      </c>
      <c r="J328" t="e">
        <f t="shared" si="101"/>
        <v>#DIV/0!</v>
      </c>
      <c r="K328" s="9" t="e">
        <f t="shared" si="102"/>
        <v>#DIV/0!</v>
      </c>
      <c r="L328" s="7" t="e">
        <f t="shared" si="103"/>
        <v>#DIV/0!</v>
      </c>
      <c r="M328" s="7" t="e">
        <f t="shared" si="110"/>
        <v>#DIV/0!</v>
      </c>
      <c r="N328" s="12" t="e">
        <f t="shared" si="111"/>
        <v>#DIV/0!</v>
      </c>
      <c r="O328" t="e">
        <f t="shared" si="98"/>
        <v>#DIV/0!</v>
      </c>
      <c r="P328" s="7" t="e">
        <f t="shared" si="112"/>
        <v>#DIV/0!</v>
      </c>
      <c r="Q328" s="7" t="e">
        <f t="shared" si="113"/>
        <v>#DIV/0!</v>
      </c>
      <c r="R328" s="7" t="e">
        <f t="shared" si="104"/>
        <v>#DIV/0!</v>
      </c>
      <c r="S328" s="7" t="e">
        <f t="shared" si="114"/>
        <v>#DIV/0!</v>
      </c>
      <c r="T328" s="7" t="e">
        <f t="shared" si="115"/>
        <v>#DIV/0!</v>
      </c>
      <c r="U328" s="44">
        <f t="shared" si="116"/>
        <v>0</v>
      </c>
      <c r="V328" s="7" t="e">
        <f t="shared" si="117"/>
        <v>#DIV/0!</v>
      </c>
      <c r="W328" t="e">
        <f t="shared" si="105"/>
        <v>#DIV/0!</v>
      </c>
      <c r="X328" s="8" t="e">
        <f t="shared" si="99"/>
        <v>#DIV/0!</v>
      </c>
    </row>
    <row r="329" spans="1:24" x14ac:dyDescent="0.25">
      <c r="A329" s="1">
        <v>320</v>
      </c>
      <c r="B329" s="12" t="e">
        <f t="shared" si="106"/>
        <v>#DIV/0!</v>
      </c>
      <c r="C329" s="7" t="e">
        <f t="shared" si="107"/>
        <v>#DIV/0!</v>
      </c>
      <c r="D329" s="9" t="e">
        <f t="shared" si="108"/>
        <v>#DIV/0!</v>
      </c>
      <c r="E329" s="7" t="e">
        <f t="shared" si="109"/>
        <v>#DIV/0!</v>
      </c>
      <c r="F329" t="e">
        <f t="shared" si="118"/>
        <v>#DIV/0!</v>
      </c>
      <c r="G329" t="e">
        <f t="shared" si="96"/>
        <v>#DIV/0!</v>
      </c>
      <c r="H329" t="e">
        <f t="shared" si="100"/>
        <v>#DIV/0!</v>
      </c>
      <c r="I329" t="e">
        <f t="shared" si="97"/>
        <v>#DIV/0!</v>
      </c>
      <c r="J329" t="e">
        <f t="shared" si="101"/>
        <v>#DIV/0!</v>
      </c>
      <c r="K329" s="9" t="e">
        <f t="shared" si="102"/>
        <v>#DIV/0!</v>
      </c>
      <c r="L329" s="7" t="e">
        <f t="shared" si="103"/>
        <v>#DIV/0!</v>
      </c>
      <c r="M329" s="7" t="e">
        <f t="shared" si="110"/>
        <v>#DIV/0!</v>
      </c>
      <c r="N329" s="12" t="e">
        <f t="shared" si="111"/>
        <v>#DIV/0!</v>
      </c>
      <c r="O329" t="e">
        <f t="shared" si="98"/>
        <v>#DIV/0!</v>
      </c>
      <c r="P329" s="7" t="e">
        <f t="shared" si="112"/>
        <v>#DIV/0!</v>
      </c>
      <c r="Q329" s="7" t="e">
        <f t="shared" si="113"/>
        <v>#DIV/0!</v>
      </c>
      <c r="R329" s="7" t="e">
        <f t="shared" si="104"/>
        <v>#DIV/0!</v>
      </c>
      <c r="S329" s="7" t="e">
        <f t="shared" si="114"/>
        <v>#DIV/0!</v>
      </c>
      <c r="T329" s="7" t="e">
        <f t="shared" si="115"/>
        <v>#DIV/0!</v>
      </c>
      <c r="U329" s="44">
        <f t="shared" si="116"/>
        <v>0</v>
      </c>
      <c r="V329" s="7" t="e">
        <f t="shared" si="117"/>
        <v>#DIV/0!</v>
      </c>
      <c r="W329" t="e">
        <f t="shared" si="105"/>
        <v>#DIV/0!</v>
      </c>
      <c r="X329" s="8" t="e">
        <f t="shared" si="99"/>
        <v>#DIV/0!</v>
      </c>
    </row>
    <row r="330" spans="1:24" x14ac:dyDescent="0.25">
      <c r="A330" s="1">
        <v>321</v>
      </c>
      <c r="B330" s="12" t="e">
        <f t="shared" si="106"/>
        <v>#DIV/0!</v>
      </c>
      <c r="C330" s="7" t="e">
        <f t="shared" si="107"/>
        <v>#DIV/0!</v>
      </c>
      <c r="D330" s="9" t="e">
        <f t="shared" si="108"/>
        <v>#DIV/0!</v>
      </c>
      <c r="E330" s="7" t="e">
        <f t="shared" si="109"/>
        <v>#DIV/0!</v>
      </c>
      <c r="F330" t="e">
        <f t="shared" si="118"/>
        <v>#DIV/0!</v>
      </c>
      <c r="G330" t="e">
        <f t="shared" ref="G330:G369" si="119">F330+C330</f>
        <v>#DIV/0!</v>
      </c>
      <c r="H330" t="e">
        <f t="shared" si="100"/>
        <v>#DIV/0!</v>
      </c>
      <c r="I330" t="e">
        <f t="shared" ref="I330:I369" si="120">B330/$C$3</f>
        <v>#DIV/0!</v>
      </c>
      <c r="J330" t="e">
        <f t="shared" si="101"/>
        <v>#DIV/0!</v>
      </c>
      <c r="K330" s="9" t="e">
        <f t="shared" si="102"/>
        <v>#DIV/0!</v>
      </c>
      <c r="L330" s="7" t="e">
        <f t="shared" si="103"/>
        <v>#DIV/0!</v>
      </c>
      <c r="M330" s="7" t="e">
        <f t="shared" si="110"/>
        <v>#DIV/0!</v>
      </c>
      <c r="N330" s="12" t="e">
        <f t="shared" si="111"/>
        <v>#DIV/0!</v>
      </c>
      <c r="O330" t="e">
        <f t="shared" ref="O330:O369" si="121">M330+N330</f>
        <v>#DIV/0!</v>
      </c>
      <c r="P330" s="7" t="e">
        <f t="shared" si="112"/>
        <v>#DIV/0!</v>
      </c>
      <c r="Q330" s="7" t="e">
        <f t="shared" si="113"/>
        <v>#DIV/0!</v>
      </c>
      <c r="R330" s="7" t="e">
        <f t="shared" si="104"/>
        <v>#DIV/0!</v>
      </c>
      <c r="S330" s="7" t="e">
        <f t="shared" si="114"/>
        <v>#DIV/0!</v>
      </c>
      <c r="T330" s="7" t="e">
        <f t="shared" si="115"/>
        <v>#DIV/0!</v>
      </c>
      <c r="U330" s="44">
        <f t="shared" si="116"/>
        <v>0</v>
      </c>
      <c r="V330" s="7" t="e">
        <f t="shared" si="117"/>
        <v>#DIV/0!</v>
      </c>
      <c r="W330" t="e">
        <f t="shared" si="105"/>
        <v>#DIV/0!</v>
      </c>
      <c r="X330" s="8" t="e">
        <f t="shared" ref="X330:X369" si="122">N330*A330</f>
        <v>#DIV/0!</v>
      </c>
    </row>
    <row r="331" spans="1:24" x14ac:dyDescent="0.25">
      <c r="A331" s="1">
        <v>322</v>
      </c>
      <c r="B331" s="12" t="e">
        <f t="shared" si="106"/>
        <v>#DIV/0!</v>
      </c>
      <c r="C331" s="7" t="e">
        <f t="shared" si="107"/>
        <v>#DIV/0!</v>
      </c>
      <c r="D331" s="9" t="e">
        <f t="shared" si="108"/>
        <v>#DIV/0!</v>
      </c>
      <c r="E331" s="7" t="e">
        <f t="shared" si="109"/>
        <v>#DIV/0!</v>
      </c>
      <c r="F331" t="e">
        <f t="shared" si="118"/>
        <v>#DIV/0!</v>
      </c>
      <c r="G331" t="e">
        <f t="shared" si="119"/>
        <v>#DIV/0!</v>
      </c>
      <c r="H331" t="e">
        <f t="shared" ref="H331:H369" si="123">B331/B330</f>
        <v>#DIV/0!</v>
      </c>
      <c r="I331" t="e">
        <f t="shared" si="120"/>
        <v>#DIV/0!</v>
      </c>
      <c r="J331" t="e">
        <f t="shared" ref="J331:J369" si="124">C331 + ($C$1-$F$1) *B330</f>
        <v>#DIV/0!</v>
      </c>
      <c r="K331" s="9" t="e">
        <f t="shared" ref="K331:K369" si="125">D331-T331</f>
        <v>#DIV/0!</v>
      </c>
      <c r="L331" s="7" t="e">
        <f t="shared" ref="L331:L369" si="126">(1-$F$3)*B331</f>
        <v>#DIV/0!</v>
      </c>
      <c r="M331" s="7" t="e">
        <f t="shared" si="110"/>
        <v>#DIV/0!</v>
      </c>
      <c r="N331" s="12" t="e">
        <f t="shared" si="111"/>
        <v>#DIV/0!</v>
      </c>
      <c r="O331" t="e">
        <f t="shared" si="121"/>
        <v>#DIV/0!</v>
      </c>
      <c r="P331" s="7" t="e">
        <f t="shared" si="112"/>
        <v>#DIV/0!</v>
      </c>
      <c r="Q331" s="7" t="e">
        <f t="shared" si="113"/>
        <v>#DIV/0!</v>
      </c>
      <c r="R331" s="7" t="e">
        <f t="shared" ref="R331:R369" si="127">Q331*$C$5/12</f>
        <v>#DIV/0!</v>
      </c>
      <c r="S331" s="7" t="e">
        <f t="shared" si="114"/>
        <v>#DIV/0!</v>
      </c>
      <c r="T331" s="7" t="e">
        <f t="shared" si="115"/>
        <v>#DIV/0!</v>
      </c>
      <c r="U331" s="44">
        <f t="shared" si="116"/>
        <v>0</v>
      </c>
      <c r="V331" s="7" t="e">
        <f t="shared" si="117"/>
        <v>#DIV/0!</v>
      </c>
      <c r="W331" t="e">
        <f t="shared" ref="W331:W369" si="128">O331/((1+$F$6/12)^(A331-1+$I$3))</f>
        <v>#DIV/0!</v>
      </c>
      <c r="X331" s="8" t="e">
        <f t="shared" si="122"/>
        <v>#DIV/0!</v>
      </c>
    </row>
    <row r="332" spans="1:24" x14ac:dyDescent="0.25">
      <c r="A332" s="1">
        <v>323</v>
      </c>
      <c r="B332" s="12" t="e">
        <f t="shared" ref="B332:B369" si="129">P331-C332</f>
        <v>#DIV/0!</v>
      </c>
      <c r="C332" s="7" t="e">
        <f t="shared" ref="C332:C369" si="130">E332-D332</f>
        <v>#DIV/0!</v>
      </c>
      <c r="D332" s="9" t="e">
        <f t="shared" ref="D332:D369" si="131">P331*$C$5/12</f>
        <v>#DIV/0!</v>
      </c>
      <c r="E332" s="7" t="e">
        <f t="shared" ref="E332:E369" si="132">$C$8*P331/(1-(1/(1+$C$8))^($C$7-A331))</f>
        <v>#DIV/0!</v>
      </c>
      <c r="F332" t="e">
        <f t="shared" si="118"/>
        <v>#DIV/0!</v>
      </c>
      <c r="G332" t="e">
        <f t="shared" si="119"/>
        <v>#DIV/0!</v>
      </c>
      <c r="H332" t="e">
        <f t="shared" si="123"/>
        <v>#DIV/0!</v>
      </c>
      <c r="I332" t="e">
        <f t="shared" si="120"/>
        <v>#DIV/0!</v>
      </c>
      <c r="J332" t="e">
        <f t="shared" si="124"/>
        <v>#DIV/0!</v>
      </c>
      <c r="K332" s="9" t="e">
        <f t="shared" si="125"/>
        <v>#DIV/0!</v>
      </c>
      <c r="L332" s="7" t="e">
        <f t="shared" si="126"/>
        <v>#DIV/0!</v>
      </c>
      <c r="M332" s="7" t="e">
        <f t="shared" ref="M332:M369" si="133">($C$5/12)*P331</f>
        <v>#DIV/0!</v>
      </c>
      <c r="N332" s="12" t="e">
        <f t="shared" ref="N332:N369" si="134">C332+(P331-C332)*$F$3</f>
        <v>#DIV/0!</v>
      </c>
      <c r="O332" t="e">
        <f t="shared" si="121"/>
        <v>#DIV/0!</v>
      </c>
      <c r="P332" s="7" t="e">
        <f t="shared" ref="P332:P369" si="135">P331-(N332+Q332)</f>
        <v>#DIV/0!</v>
      </c>
      <c r="Q332" s="7" t="e">
        <f t="shared" ref="Q332:Q369" si="136">P331*$P$2</f>
        <v>#DIV/0!</v>
      </c>
      <c r="R332" s="7" t="e">
        <f t="shared" si="127"/>
        <v>#DIV/0!</v>
      </c>
      <c r="S332" s="7" t="e">
        <f t="shared" ref="S332:S369" si="137">$S$8*L331/12</f>
        <v>#DIV/0!</v>
      </c>
      <c r="T332" s="7" t="e">
        <f t="shared" ref="T332:T369" si="138">S332+T$8*P331/12</f>
        <v>#DIV/0!</v>
      </c>
      <c r="U332" s="44">
        <f t="shared" ref="U332:U369" si="139">IF(AND(U$8="F",A332&lt;25),V331*R$2,IF(AND(U$8="F",A332&gt;=25),0,IF(AND(U$8="B",A332&lt;25),0,IF(AND(U$8="B",A332&gt;=25),V331*R$2))))</f>
        <v>0</v>
      </c>
      <c r="V332" s="7" t="e">
        <f t="shared" ref="V332:V369" si="140">V331-(U332+N332)</f>
        <v>#DIV/0!</v>
      </c>
      <c r="W332" t="e">
        <f t="shared" si="128"/>
        <v>#DIV/0!</v>
      </c>
      <c r="X332" s="8" t="e">
        <f t="shared" si="122"/>
        <v>#DIV/0!</v>
      </c>
    </row>
    <row r="333" spans="1:24" x14ac:dyDescent="0.25">
      <c r="A333" s="1">
        <v>324</v>
      </c>
      <c r="B333" s="12" t="e">
        <f t="shared" si="129"/>
        <v>#DIV/0!</v>
      </c>
      <c r="C333" s="7" t="e">
        <f t="shared" si="130"/>
        <v>#DIV/0!</v>
      </c>
      <c r="D333" s="9" t="e">
        <f t="shared" si="131"/>
        <v>#DIV/0!</v>
      </c>
      <c r="E333" s="7" t="e">
        <f t="shared" si="132"/>
        <v>#DIV/0!</v>
      </c>
      <c r="F333" t="e">
        <f t="shared" ref="F333:F369" si="141">B332*$C$1</f>
        <v>#DIV/0!</v>
      </c>
      <c r="G333" t="e">
        <f t="shared" si="119"/>
        <v>#DIV/0!</v>
      </c>
      <c r="H333" t="e">
        <f t="shared" si="123"/>
        <v>#DIV/0!</v>
      </c>
      <c r="I333" t="e">
        <f t="shared" si="120"/>
        <v>#DIV/0!</v>
      </c>
      <c r="J333" t="e">
        <f t="shared" si="124"/>
        <v>#DIV/0!</v>
      </c>
      <c r="K333" s="9" t="e">
        <f t="shared" si="125"/>
        <v>#DIV/0!</v>
      </c>
      <c r="L333" s="7" t="e">
        <f t="shared" si="126"/>
        <v>#DIV/0!</v>
      </c>
      <c r="M333" s="7" t="e">
        <f t="shared" si="133"/>
        <v>#DIV/0!</v>
      </c>
      <c r="N333" s="12" t="e">
        <f t="shared" si="134"/>
        <v>#DIV/0!</v>
      </c>
      <c r="O333" t="e">
        <f t="shared" si="121"/>
        <v>#DIV/0!</v>
      </c>
      <c r="P333" s="7" t="e">
        <f t="shared" si="135"/>
        <v>#DIV/0!</v>
      </c>
      <c r="Q333" s="7" t="e">
        <f t="shared" si="136"/>
        <v>#DIV/0!</v>
      </c>
      <c r="R333" s="7" t="e">
        <f t="shared" si="127"/>
        <v>#DIV/0!</v>
      </c>
      <c r="S333" s="7" t="e">
        <f t="shared" si="137"/>
        <v>#DIV/0!</v>
      </c>
      <c r="T333" s="7" t="e">
        <f t="shared" si="138"/>
        <v>#DIV/0!</v>
      </c>
      <c r="U333" s="44">
        <f t="shared" si="139"/>
        <v>0</v>
      </c>
      <c r="V333" s="7" t="e">
        <f t="shared" si="140"/>
        <v>#DIV/0!</v>
      </c>
      <c r="W333" t="e">
        <f t="shared" si="128"/>
        <v>#DIV/0!</v>
      </c>
      <c r="X333" s="8" t="e">
        <f t="shared" si="122"/>
        <v>#DIV/0!</v>
      </c>
    </row>
    <row r="334" spans="1:24" x14ac:dyDescent="0.25">
      <c r="A334" s="1">
        <v>325</v>
      </c>
      <c r="B334" s="12" t="e">
        <f t="shared" si="129"/>
        <v>#DIV/0!</v>
      </c>
      <c r="C334" s="7" t="e">
        <f t="shared" si="130"/>
        <v>#DIV/0!</v>
      </c>
      <c r="D334" s="9" t="e">
        <f t="shared" si="131"/>
        <v>#DIV/0!</v>
      </c>
      <c r="E334" s="7" t="e">
        <f t="shared" si="132"/>
        <v>#DIV/0!</v>
      </c>
      <c r="F334" t="e">
        <f t="shared" si="141"/>
        <v>#DIV/0!</v>
      </c>
      <c r="G334" t="e">
        <f t="shared" si="119"/>
        <v>#DIV/0!</v>
      </c>
      <c r="H334" t="e">
        <f t="shared" si="123"/>
        <v>#DIV/0!</v>
      </c>
      <c r="I334" t="e">
        <f t="shared" si="120"/>
        <v>#DIV/0!</v>
      </c>
      <c r="J334" t="e">
        <f t="shared" si="124"/>
        <v>#DIV/0!</v>
      </c>
      <c r="K334" s="9" t="e">
        <f t="shared" si="125"/>
        <v>#DIV/0!</v>
      </c>
      <c r="L334" s="7" t="e">
        <f t="shared" si="126"/>
        <v>#DIV/0!</v>
      </c>
      <c r="M334" s="7" t="e">
        <f t="shared" si="133"/>
        <v>#DIV/0!</v>
      </c>
      <c r="N334" s="12" t="e">
        <f t="shared" si="134"/>
        <v>#DIV/0!</v>
      </c>
      <c r="O334" t="e">
        <f t="shared" si="121"/>
        <v>#DIV/0!</v>
      </c>
      <c r="P334" s="7" t="e">
        <f t="shared" si="135"/>
        <v>#DIV/0!</v>
      </c>
      <c r="Q334" s="7" t="e">
        <f t="shared" si="136"/>
        <v>#DIV/0!</v>
      </c>
      <c r="R334" s="7" t="e">
        <f t="shared" si="127"/>
        <v>#DIV/0!</v>
      </c>
      <c r="S334" s="7" t="e">
        <f t="shared" si="137"/>
        <v>#DIV/0!</v>
      </c>
      <c r="T334" s="7" t="e">
        <f t="shared" si="138"/>
        <v>#DIV/0!</v>
      </c>
      <c r="U334" s="44">
        <f t="shared" si="139"/>
        <v>0</v>
      </c>
      <c r="V334" s="7" t="e">
        <f t="shared" si="140"/>
        <v>#DIV/0!</v>
      </c>
      <c r="W334" t="e">
        <f t="shared" si="128"/>
        <v>#DIV/0!</v>
      </c>
      <c r="X334" s="8" t="e">
        <f t="shared" si="122"/>
        <v>#DIV/0!</v>
      </c>
    </row>
    <row r="335" spans="1:24" x14ac:dyDescent="0.25">
      <c r="A335" s="1">
        <v>326</v>
      </c>
      <c r="B335" s="12" t="e">
        <f t="shared" si="129"/>
        <v>#DIV/0!</v>
      </c>
      <c r="C335" s="7" t="e">
        <f t="shared" si="130"/>
        <v>#DIV/0!</v>
      </c>
      <c r="D335" s="9" t="e">
        <f t="shared" si="131"/>
        <v>#DIV/0!</v>
      </c>
      <c r="E335" s="7" t="e">
        <f t="shared" si="132"/>
        <v>#DIV/0!</v>
      </c>
      <c r="F335" t="e">
        <f t="shared" si="141"/>
        <v>#DIV/0!</v>
      </c>
      <c r="G335" t="e">
        <f t="shared" si="119"/>
        <v>#DIV/0!</v>
      </c>
      <c r="H335" t="e">
        <f t="shared" si="123"/>
        <v>#DIV/0!</v>
      </c>
      <c r="I335" t="e">
        <f t="shared" si="120"/>
        <v>#DIV/0!</v>
      </c>
      <c r="J335" t="e">
        <f t="shared" si="124"/>
        <v>#DIV/0!</v>
      </c>
      <c r="K335" s="9" t="e">
        <f t="shared" si="125"/>
        <v>#DIV/0!</v>
      </c>
      <c r="L335" s="7" t="e">
        <f t="shared" si="126"/>
        <v>#DIV/0!</v>
      </c>
      <c r="M335" s="7" t="e">
        <f t="shared" si="133"/>
        <v>#DIV/0!</v>
      </c>
      <c r="N335" s="12" t="e">
        <f t="shared" si="134"/>
        <v>#DIV/0!</v>
      </c>
      <c r="O335" t="e">
        <f t="shared" si="121"/>
        <v>#DIV/0!</v>
      </c>
      <c r="P335" s="7" t="e">
        <f t="shared" si="135"/>
        <v>#DIV/0!</v>
      </c>
      <c r="Q335" s="7" t="e">
        <f t="shared" si="136"/>
        <v>#DIV/0!</v>
      </c>
      <c r="R335" s="7" t="e">
        <f t="shared" si="127"/>
        <v>#DIV/0!</v>
      </c>
      <c r="S335" s="7" t="e">
        <f t="shared" si="137"/>
        <v>#DIV/0!</v>
      </c>
      <c r="T335" s="7" t="e">
        <f t="shared" si="138"/>
        <v>#DIV/0!</v>
      </c>
      <c r="U335" s="44">
        <f t="shared" si="139"/>
        <v>0</v>
      </c>
      <c r="V335" s="7" t="e">
        <f t="shared" si="140"/>
        <v>#DIV/0!</v>
      </c>
      <c r="W335" t="e">
        <f t="shared" si="128"/>
        <v>#DIV/0!</v>
      </c>
      <c r="X335" s="8" t="e">
        <f t="shared" si="122"/>
        <v>#DIV/0!</v>
      </c>
    </row>
    <row r="336" spans="1:24" x14ac:dyDescent="0.25">
      <c r="A336" s="1">
        <v>327</v>
      </c>
      <c r="B336" s="12" t="e">
        <f t="shared" si="129"/>
        <v>#DIV/0!</v>
      </c>
      <c r="C336" s="7" t="e">
        <f t="shared" si="130"/>
        <v>#DIV/0!</v>
      </c>
      <c r="D336" s="9" t="e">
        <f t="shared" si="131"/>
        <v>#DIV/0!</v>
      </c>
      <c r="E336" s="7" t="e">
        <f t="shared" si="132"/>
        <v>#DIV/0!</v>
      </c>
      <c r="F336" t="e">
        <f t="shared" si="141"/>
        <v>#DIV/0!</v>
      </c>
      <c r="G336" t="e">
        <f t="shared" si="119"/>
        <v>#DIV/0!</v>
      </c>
      <c r="H336" t="e">
        <f t="shared" si="123"/>
        <v>#DIV/0!</v>
      </c>
      <c r="I336" t="e">
        <f t="shared" si="120"/>
        <v>#DIV/0!</v>
      </c>
      <c r="J336" t="e">
        <f t="shared" si="124"/>
        <v>#DIV/0!</v>
      </c>
      <c r="K336" s="9" t="e">
        <f t="shared" si="125"/>
        <v>#DIV/0!</v>
      </c>
      <c r="L336" s="7" t="e">
        <f t="shared" si="126"/>
        <v>#DIV/0!</v>
      </c>
      <c r="M336" s="7" t="e">
        <f t="shared" si="133"/>
        <v>#DIV/0!</v>
      </c>
      <c r="N336" s="12" t="e">
        <f t="shared" si="134"/>
        <v>#DIV/0!</v>
      </c>
      <c r="O336" t="e">
        <f t="shared" si="121"/>
        <v>#DIV/0!</v>
      </c>
      <c r="P336" s="7" t="e">
        <f t="shared" si="135"/>
        <v>#DIV/0!</v>
      </c>
      <c r="Q336" s="7" t="e">
        <f t="shared" si="136"/>
        <v>#DIV/0!</v>
      </c>
      <c r="R336" s="7" t="e">
        <f t="shared" si="127"/>
        <v>#DIV/0!</v>
      </c>
      <c r="S336" s="7" t="e">
        <f t="shared" si="137"/>
        <v>#DIV/0!</v>
      </c>
      <c r="T336" s="7" t="e">
        <f t="shared" si="138"/>
        <v>#DIV/0!</v>
      </c>
      <c r="U336" s="44">
        <f t="shared" si="139"/>
        <v>0</v>
      </c>
      <c r="V336" s="7" t="e">
        <f t="shared" si="140"/>
        <v>#DIV/0!</v>
      </c>
      <c r="W336" t="e">
        <f t="shared" si="128"/>
        <v>#DIV/0!</v>
      </c>
      <c r="X336" s="8" t="e">
        <f t="shared" si="122"/>
        <v>#DIV/0!</v>
      </c>
    </row>
    <row r="337" spans="1:24" x14ac:dyDescent="0.25">
      <c r="A337" s="1">
        <v>328</v>
      </c>
      <c r="B337" s="12" t="e">
        <f t="shared" si="129"/>
        <v>#DIV/0!</v>
      </c>
      <c r="C337" s="7" t="e">
        <f t="shared" si="130"/>
        <v>#DIV/0!</v>
      </c>
      <c r="D337" s="9" t="e">
        <f t="shared" si="131"/>
        <v>#DIV/0!</v>
      </c>
      <c r="E337" s="7" t="e">
        <f t="shared" si="132"/>
        <v>#DIV/0!</v>
      </c>
      <c r="F337" t="e">
        <f t="shared" si="141"/>
        <v>#DIV/0!</v>
      </c>
      <c r="G337" t="e">
        <f t="shared" si="119"/>
        <v>#DIV/0!</v>
      </c>
      <c r="H337" t="e">
        <f t="shared" si="123"/>
        <v>#DIV/0!</v>
      </c>
      <c r="I337" t="e">
        <f t="shared" si="120"/>
        <v>#DIV/0!</v>
      </c>
      <c r="J337" t="e">
        <f t="shared" si="124"/>
        <v>#DIV/0!</v>
      </c>
      <c r="K337" s="9" t="e">
        <f t="shared" si="125"/>
        <v>#DIV/0!</v>
      </c>
      <c r="L337" s="7" t="e">
        <f t="shared" si="126"/>
        <v>#DIV/0!</v>
      </c>
      <c r="M337" s="7" t="e">
        <f t="shared" si="133"/>
        <v>#DIV/0!</v>
      </c>
      <c r="N337" s="12" t="e">
        <f t="shared" si="134"/>
        <v>#DIV/0!</v>
      </c>
      <c r="O337" t="e">
        <f t="shared" si="121"/>
        <v>#DIV/0!</v>
      </c>
      <c r="P337" s="7" t="e">
        <f t="shared" si="135"/>
        <v>#DIV/0!</v>
      </c>
      <c r="Q337" s="7" t="e">
        <f t="shared" si="136"/>
        <v>#DIV/0!</v>
      </c>
      <c r="R337" s="7" t="e">
        <f t="shared" si="127"/>
        <v>#DIV/0!</v>
      </c>
      <c r="S337" s="7" t="e">
        <f t="shared" si="137"/>
        <v>#DIV/0!</v>
      </c>
      <c r="T337" s="7" t="e">
        <f t="shared" si="138"/>
        <v>#DIV/0!</v>
      </c>
      <c r="U337" s="44">
        <f t="shared" si="139"/>
        <v>0</v>
      </c>
      <c r="V337" s="7" t="e">
        <f t="shared" si="140"/>
        <v>#DIV/0!</v>
      </c>
      <c r="W337" t="e">
        <f t="shared" si="128"/>
        <v>#DIV/0!</v>
      </c>
      <c r="X337" s="8" t="e">
        <f t="shared" si="122"/>
        <v>#DIV/0!</v>
      </c>
    </row>
    <row r="338" spans="1:24" x14ac:dyDescent="0.25">
      <c r="A338" s="1">
        <v>329</v>
      </c>
      <c r="B338" s="12" t="e">
        <f t="shared" si="129"/>
        <v>#DIV/0!</v>
      </c>
      <c r="C338" s="7" t="e">
        <f t="shared" si="130"/>
        <v>#DIV/0!</v>
      </c>
      <c r="D338" s="9" t="e">
        <f t="shared" si="131"/>
        <v>#DIV/0!</v>
      </c>
      <c r="E338" s="7" t="e">
        <f t="shared" si="132"/>
        <v>#DIV/0!</v>
      </c>
      <c r="F338" t="e">
        <f t="shared" si="141"/>
        <v>#DIV/0!</v>
      </c>
      <c r="G338" t="e">
        <f t="shared" si="119"/>
        <v>#DIV/0!</v>
      </c>
      <c r="H338" t="e">
        <f t="shared" si="123"/>
        <v>#DIV/0!</v>
      </c>
      <c r="I338" t="e">
        <f t="shared" si="120"/>
        <v>#DIV/0!</v>
      </c>
      <c r="J338" t="e">
        <f t="shared" si="124"/>
        <v>#DIV/0!</v>
      </c>
      <c r="K338" s="9" t="e">
        <f t="shared" si="125"/>
        <v>#DIV/0!</v>
      </c>
      <c r="L338" s="7" t="e">
        <f t="shared" si="126"/>
        <v>#DIV/0!</v>
      </c>
      <c r="M338" s="7" t="e">
        <f t="shared" si="133"/>
        <v>#DIV/0!</v>
      </c>
      <c r="N338" s="12" t="e">
        <f t="shared" si="134"/>
        <v>#DIV/0!</v>
      </c>
      <c r="O338" t="e">
        <f t="shared" si="121"/>
        <v>#DIV/0!</v>
      </c>
      <c r="P338" s="7" t="e">
        <f t="shared" si="135"/>
        <v>#DIV/0!</v>
      </c>
      <c r="Q338" s="7" t="e">
        <f t="shared" si="136"/>
        <v>#DIV/0!</v>
      </c>
      <c r="R338" s="7" t="e">
        <f t="shared" si="127"/>
        <v>#DIV/0!</v>
      </c>
      <c r="S338" s="7" t="e">
        <f t="shared" si="137"/>
        <v>#DIV/0!</v>
      </c>
      <c r="T338" s="7" t="e">
        <f t="shared" si="138"/>
        <v>#DIV/0!</v>
      </c>
      <c r="U338" s="44">
        <f t="shared" si="139"/>
        <v>0</v>
      </c>
      <c r="V338" s="7" t="e">
        <f t="shared" si="140"/>
        <v>#DIV/0!</v>
      </c>
      <c r="W338" t="e">
        <f t="shared" si="128"/>
        <v>#DIV/0!</v>
      </c>
      <c r="X338" s="8" t="e">
        <f t="shared" si="122"/>
        <v>#DIV/0!</v>
      </c>
    </row>
    <row r="339" spans="1:24" x14ac:dyDescent="0.25">
      <c r="A339" s="1">
        <v>330</v>
      </c>
      <c r="B339" s="12" t="e">
        <f t="shared" si="129"/>
        <v>#DIV/0!</v>
      </c>
      <c r="C339" s="7" t="e">
        <f t="shared" si="130"/>
        <v>#DIV/0!</v>
      </c>
      <c r="D339" s="9" t="e">
        <f t="shared" si="131"/>
        <v>#DIV/0!</v>
      </c>
      <c r="E339" s="7" t="e">
        <f t="shared" si="132"/>
        <v>#DIV/0!</v>
      </c>
      <c r="F339" t="e">
        <f t="shared" si="141"/>
        <v>#DIV/0!</v>
      </c>
      <c r="G339" t="e">
        <f t="shared" si="119"/>
        <v>#DIV/0!</v>
      </c>
      <c r="H339" t="e">
        <f t="shared" si="123"/>
        <v>#DIV/0!</v>
      </c>
      <c r="I339" t="e">
        <f t="shared" si="120"/>
        <v>#DIV/0!</v>
      </c>
      <c r="J339" t="e">
        <f t="shared" si="124"/>
        <v>#DIV/0!</v>
      </c>
      <c r="K339" s="9" t="e">
        <f t="shared" si="125"/>
        <v>#DIV/0!</v>
      </c>
      <c r="L339" s="7" t="e">
        <f t="shared" si="126"/>
        <v>#DIV/0!</v>
      </c>
      <c r="M339" s="7" t="e">
        <f t="shared" si="133"/>
        <v>#DIV/0!</v>
      </c>
      <c r="N339" s="12" t="e">
        <f t="shared" si="134"/>
        <v>#DIV/0!</v>
      </c>
      <c r="O339" t="e">
        <f t="shared" si="121"/>
        <v>#DIV/0!</v>
      </c>
      <c r="P339" s="7" t="e">
        <f t="shared" si="135"/>
        <v>#DIV/0!</v>
      </c>
      <c r="Q339" s="7" t="e">
        <f t="shared" si="136"/>
        <v>#DIV/0!</v>
      </c>
      <c r="R339" s="7" t="e">
        <f t="shared" si="127"/>
        <v>#DIV/0!</v>
      </c>
      <c r="S339" s="7" t="e">
        <f t="shared" si="137"/>
        <v>#DIV/0!</v>
      </c>
      <c r="T339" s="7" t="e">
        <f t="shared" si="138"/>
        <v>#DIV/0!</v>
      </c>
      <c r="U339" s="44">
        <f t="shared" si="139"/>
        <v>0</v>
      </c>
      <c r="V339" s="7" t="e">
        <f t="shared" si="140"/>
        <v>#DIV/0!</v>
      </c>
      <c r="W339" t="e">
        <f t="shared" si="128"/>
        <v>#DIV/0!</v>
      </c>
      <c r="X339" s="8" t="e">
        <f t="shared" si="122"/>
        <v>#DIV/0!</v>
      </c>
    </row>
    <row r="340" spans="1:24" x14ac:dyDescent="0.25">
      <c r="A340" s="1">
        <v>331</v>
      </c>
      <c r="B340" s="12" t="e">
        <f t="shared" si="129"/>
        <v>#DIV/0!</v>
      </c>
      <c r="C340" s="7" t="e">
        <f t="shared" si="130"/>
        <v>#DIV/0!</v>
      </c>
      <c r="D340" s="9" t="e">
        <f t="shared" si="131"/>
        <v>#DIV/0!</v>
      </c>
      <c r="E340" s="7" t="e">
        <f t="shared" si="132"/>
        <v>#DIV/0!</v>
      </c>
      <c r="F340" t="e">
        <f t="shared" si="141"/>
        <v>#DIV/0!</v>
      </c>
      <c r="G340" t="e">
        <f t="shared" si="119"/>
        <v>#DIV/0!</v>
      </c>
      <c r="H340" t="e">
        <f t="shared" si="123"/>
        <v>#DIV/0!</v>
      </c>
      <c r="I340" t="e">
        <f t="shared" si="120"/>
        <v>#DIV/0!</v>
      </c>
      <c r="J340" t="e">
        <f t="shared" si="124"/>
        <v>#DIV/0!</v>
      </c>
      <c r="K340" s="9" t="e">
        <f t="shared" si="125"/>
        <v>#DIV/0!</v>
      </c>
      <c r="L340" s="7" t="e">
        <f t="shared" si="126"/>
        <v>#DIV/0!</v>
      </c>
      <c r="M340" s="7" t="e">
        <f t="shared" si="133"/>
        <v>#DIV/0!</v>
      </c>
      <c r="N340" s="12" t="e">
        <f t="shared" si="134"/>
        <v>#DIV/0!</v>
      </c>
      <c r="O340" t="e">
        <f t="shared" si="121"/>
        <v>#DIV/0!</v>
      </c>
      <c r="P340" s="7" t="e">
        <f t="shared" si="135"/>
        <v>#DIV/0!</v>
      </c>
      <c r="Q340" s="7" t="e">
        <f t="shared" si="136"/>
        <v>#DIV/0!</v>
      </c>
      <c r="R340" s="7" t="e">
        <f t="shared" si="127"/>
        <v>#DIV/0!</v>
      </c>
      <c r="S340" s="7" t="e">
        <f t="shared" si="137"/>
        <v>#DIV/0!</v>
      </c>
      <c r="T340" s="7" t="e">
        <f t="shared" si="138"/>
        <v>#DIV/0!</v>
      </c>
      <c r="U340" s="44">
        <f t="shared" si="139"/>
        <v>0</v>
      </c>
      <c r="V340" s="7" t="e">
        <f t="shared" si="140"/>
        <v>#DIV/0!</v>
      </c>
      <c r="W340" t="e">
        <f t="shared" si="128"/>
        <v>#DIV/0!</v>
      </c>
      <c r="X340" s="8" t="e">
        <f t="shared" si="122"/>
        <v>#DIV/0!</v>
      </c>
    </row>
    <row r="341" spans="1:24" x14ac:dyDescent="0.25">
      <c r="A341" s="1">
        <v>332</v>
      </c>
      <c r="B341" s="12" t="e">
        <f t="shared" si="129"/>
        <v>#DIV/0!</v>
      </c>
      <c r="C341" s="7" t="e">
        <f t="shared" si="130"/>
        <v>#DIV/0!</v>
      </c>
      <c r="D341" s="9" t="e">
        <f t="shared" si="131"/>
        <v>#DIV/0!</v>
      </c>
      <c r="E341" s="7" t="e">
        <f t="shared" si="132"/>
        <v>#DIV/0!</v>
      </c>
      <c r="F341" t="e">
        <f t="shared" si="141"/>
        <v>#DIV/0!</v>
      </c>
      <c r="G341" t="e">
        <f t="shared" si="119"/>
        <v>#DIV/0!</v>
      </c>
      <c r="H341" t="e">
        <f t="shared" si="123"/>
        <v>#DIV/0!</v>
      </c>
      <c r="I341" t="e">
        <f t="shared" si="120"/>
        <v>#DIV/0!</v>
      </c>
      <c r="J341" t="e">
        <f t="shared" si="124"/>
        <v>#DIV/0!</v>
      </c>
      <c r="K341" s="9" t="e">
        <f t="shared" si="125"/>
        <v>#DIV/0!</v>
      </c>
      <c r="L341" s="7" t="e">
        <f t="shared" si="126"/>
        <v>#DIV/0!</v>
      </c>
      <c r="M341" s="7" t="e">
        <f t="shared" si="133"/>
        <v>#DIV/0!</v>
      </c>
      <c r="N341" s="12" t="e">
        <f t="shared" si="134"/>
        <v>#DIV/0!</v>
      </c>
      <c r="O341" t="e">
        <f t="shared" si="121"/>
        <v>#DIV/0!</v>
      </c>
      <c r="P341" s="7" t="e">
        <f t="shared" si="135"/>
        <v>#DIV/0!</v>
      </c>
      <c r="Q341" s="7" t="e">
        <f t="shared" si="136"/>
        <v>#DIV/0!</v>
      </c>
      <c r="R341" s="7" t="e">
        <f t="shared" si="127"/>
        <v>#DIV/0!</v>
      </c>
      <c r="S341" s="7" t="e">
        <f t="shared" si="137"/>
        <v>#DIV/0!</v>
      </c>
      <c r="T341" s="7" t="e">
        <f t="shared" si="138"/>
        <v>#DIV/0!</v>
      </c>
      <c r="U341" s="44">
        <f t="shared" si="139"/>
        <v>0</v>
      </c>
      <c r="V341" s="7" t="e">
        <f t="shared" si="140"/>
        <v>#DIV/0!</v>
      </c>
      <c r="W341" t="e">
        <f t="shared" si="128"/>
        <v>#DIV/0!</v>
      </c>
      <c r="X341" s="8" t="e">
        <f t="shared" si="122"/>
        <v>#DIV/0!</v>
      </c>
    </row>
    <row r="342" spans="1:24" x14ac:dyDescent="0.25">
      <c r="A342" s="1">
        <v>333</v>
      </c>
      <c r="B342" s="12" t="e">
        <f t="shared" si="129"/>
        <v>#DIV/0!</v>
      </c>
      <c r="C342" s="7" t="e">
        <f t="shared" si="130"/>
        <v>#DIV/0!</v>
      </c>
      <c r="D342" s="9" t="e">
        <f t="shared" si="131"/>
        <v>#DIV/0!</v>
      </c>
      <c r="E342" s="7" t="e">
        <f t="shared" si="132"/>
        <v>#DIV/0!</v>
      </c>
      <c r="F342" t="e">
        <f t="shared" si="141"/>
        <v>#DIV/0!</v>
      </c>
      <c r="G342" t="e">
        <f t="shared" si="119"/>
        <v>#DIV/0!</v>
      </c>
      <c r="H342" t="e">
        <f t="shared" si="123"/>
        <v>#DIV/0!</v>
      </c>
      <c r="I342" t="e">
        <f t="shared" si="120"/>
        <v>#DIV/0!</v>
      </c>
      <c r="J342" t="e">
        <f t="shared" si="124"/>
        <v>#DIV/0!</v>
      </c>
      <c r="K342" s="9" t="e">
        <f t="shared" si="125"/>
        <v>#DIV/0!</v>
      </c>
      <c r="L342" s="7" t="e">
        <f t="shared" si="126"/>
        <v>#DIV/0!</v>
      </c>
      <c r="M342" s="7" t="e">
        <f t="shared" si="133"/>
        <v>#DIV/0!</v>
      </c>
      <c r="N342" s="12" t="e">
        <f t="shared" si="134"/>
        <v>#DIV/0!</v>
      </c>
      <c r="O342" t="e">
        <f t="shared" si="121"/>
        <v>#DIV/0!</v>
      </c>
      <c r="P342" s="7" t="e">
        <f t="shared" si="135"/>
        <v>#DIV/0!</v>
      </c>
      <c r="Q342" s="7" t="e">
        <f t="shared" si="136"/>
        <v>#DIV/0!</v>
      </c>
      <c r="R342" s="7" t="e">
        <f t="shared" si="127"/>
        <v>#DIV/0!</v>
      </c>
      <c r="S342" s="7" t="e">
        <f t="shared" si="137"/>
        <v>#DIV/0!</v>
      </c>
      <c r="T342" s="7" t="e">
        <f t="shared" si="138"/>
        <v>#DIV/0!</v>
      </c>
      <c r="U342" s="44">
        <f t="shared" si="139"/>
        <v>0</v>
      </c>
      <c r="V342" s="7" t="e">
        <f t="shared" si="140"/>
        <v>#DIV/0!</v>
      </c>
      <c r="W342" t="e">
        <f t="shared" si="128"/>
        <v>#DIV/0!</v>
      </c>
      <c r="X342" s="8" t="e">
        <f t="shared" si="122"/>
        <v>#DIV/0!</v>
      </c>
    </row>
    <row r="343" spans="1:24" x14ac:dyDescent="0.25">
      <c r="A343" s="1">
        <v>334</v>
      </c>
      <c r="B343" s="12" t="e">
        <f t="shared" si="129"/>
        <v>#DIV/0!</v>
      </c>
      <c r="C343" s="7" t="e">
        <f t="shared" si="130"/>
        <v>#DIV/0!</v>
      </c>
      <c r="D343" s="9" t="e">
        <f t="shared" si="131"/>
        <v>#DIV/0!</v>
      </c>
      <c r="E343" s="7" t="e">
        <f t="shared" si="132"/>
        <v>#DIV/0!</v>
      </c>
      <c r="F343" t="e">
        <f t="shared" si="141"/>
        <v>#DIV/0!</v>
      </c>
      <c r="G343" t="e">
        <f t="shared" si="119"/>
        <v>#DIV/0!</v>
      </c>
      <c r="H343" t="e">
        <f t="shared" si="123"/>
        <v>#DIV/0!</v>
      </c>
      <c r="I343" t="e">
        <f t="shared" si="120"/>
        <v>#DIV/0!</v>
      </c>
      <c r="J343" t="e">
        <f t="shared" si="124"/>
        <v>#DIV/0!</v>
      </c>
      <c r="K343" s="9" t="e">
        <f t="shared" si="125"/>
        <v>#DIV/0!</v>
      </c>
      <c r="L343" s="7" t="e">
        <f t="shared" si="126"/>
        <v>#DIV/0!</v>
      </c>
      <c r="M343" s="7" t="e">
        <f t="shared" si="133"/>
        <v>#DIV/0!</v>
      </c>
      <c r="N343" s="12" t="e">
        <f t="shared" si="134"/>
        <v>#DIV/0!</v>
      </c>
      <c r="O343" t="e">
        <f t="shared" si="121"/>
        <v>#DIV/0!</v>
      </c>
      <c r="P343" s="7" t="e">
        <f t="shared" si="135"/>
        <v>#DIV/0!</v>
      </c>
      <c r="Q343" s="7" t="e">
        <f t="shared" si="136"/>
        <v>#DIV/0!</v>
      </c>
      <c r="R343" s="7" t="e">
        <f t="shared" si="127"/>
        <v>#DIV/0!</v>
      </c>
      <c r="S343" s="7" t="e">
        <f t="shared" si="137"/>
        <v>#DIV/0!</v>
      </c>
      <c r="T343" s="7" t="e">
        <f t="shared" si="138"/>
        <v>#DIV/0!</v>
      </c>
      <c r="U343" s="44">
        <f t="shared" si="139"/>
        <v>0</v>
      </c>
      <c r="V343" s="7" t="e">
        <f t="shared" si="140"/>
        <v>#DIV/0!</v>
      </c>
      <c r="W343" t="e">
        <f t="shared" si="128"/>
        <v>#DIV/0!</v>
      </c>
      <c r="X343" s="8" t="e">
        <f t="shared" si="122"/>
        <v>#DIV/0!</v>
      </c>
    </row>
    <row r="344" spans="1:24" x14ac:dyDescent="0.25">
      <c r="A344" s="1">
        <v>335</v>
      </c>
      <c r="B344" s="12" t="e">
        <f t="shared" si="129"/>
        <v>#DIV/0!</v>
      </c>
      <c r="C344" s="7" t="e">
        <f t="shared" si="130"/>
        <v>#DIV/0!</v>
      </c>
      <c r="D344" s="9" t="e">
        <f t="shared" si="131"/>
        <v>#DIV/0!</v>
      </c>
      <c r="E344" s="7" t="e">
        <f t="shared" si="132"/>
        <v>#DIV/0!</v>
      </c>
      <c r="F344" t="e">
        <f t="shared" si="141"/>
        <v>#DIV/0!</v>
      </c>
      <c r="G344" t="e">
        <f t="shared" si="119"/>
        <v>#DIV/0!</v>
      </c>
      <c r="H344" t="e">
        <f t="shared" si="123"/>
        <v>#DIV/0!</v>
      </c>
      <c r="I344" t="e">
        <f t="shared" si="120"/>
        <v>#DIV/0!</v>
      </c>
      <c r="J344" t="e">
        <f t="shared" si="124"/>
        <v>#DIV/0!</v>
      </c>
      <c r="K344" s="9" t="e">
        <f t="shared" si="125"/>
        <v>#DIV/0!</v>
      </c>
      <c r="L344" s="7" t="e">
        <f t="shared" si="126"/>
        <v>#DIV/0!</v>
      </c>
      <c r="M344" s="7" t="e">
        <f t="shared" si="133"/>
        <v>#DIV/0!</v>
      </c>
      <c r="N344" s="12" t="e">
        <f t="shared" si="134"/>
        <v>#DIV/0!</v>
      </c>
      <c r="O344" t="e">
        <f t="shared" si="121"/>
        <v>#DIV/0!</v>
      </c>
      <c r="P344" s="7" t="e">
        <f t="shared" si="135"/>
        <v>#DIV/0!</v>
      </c>
      <c r="Q344" s="7" t="e">
        <f t="shared" si="136"/>
        <v>#DIV/0!</v>
      </c>
      <c r="R344" s="7" t="e">
        <f t="shared" si="127"/>
        <v>#DIV/0!</v>
      </c>
      <c r="S344" s="7" t="e">
        <f t="shared" si="137"/>
        <v>#DIV/0!</v>
      </c>
      <c r="T344" s="7" t="e">
        <f t="shared" si="138"/>
        <v>#DIV/0!</v>
      </c>
      <c r="U344" s="44">
        <f t="shared" si="139"/>
        <v>0</v>
      </c>
      <c r="V344" s="7" t="e">
        <f t="shared" si="140"/>
        <v>#DIV/0!</v>
      </c>
      <c r="W344" t="e">
        <f t="shared" si="128"/>
        <v>#DIV/0!</v>
      </c>
      <c r="X344" s="8" t="e">
        <f t="shared" si="122"/>
        <v>#DIV/0!</v>
      </c>
    </row>
    <row r="345" spans="1:24" x14ac:dyDescent="0.25">
      <c r="A345" s="1">
        <v>336</v>
      </c>
      <c r="B345" s="12" t="e">
        <f t="shared" si="129"/>
        <v>#DIV/0!</v>
      </c>
      <c r="C345" s="7" t="e">
        <f t="shared" si="130"/>
        <v>#DIV/0!</v>
      </c>
      <c r="D345" s="9" t="e">
        <f t="shared" si="131"/>
        <v>#DIV/0!</v>
      </c>
      <c r="E345" s="7" t="e">
        <f t="shared" si="132"/>
        <v>#DIV/0!</v>
      </c>
      <c r="F345" t="e">
        <f t="shared" si="141"/>
        <v>#DIV/0!</v>
      </c>
      <c r="G345" t="e">
        <f t="shared" si="119"/>
        <v>#DIV/0!</v>
      </c>
      <c r="H345" t="e">
        <f t="shared" si="123"/>
        <v>#DIV/0!</v>
      </c>
      <c r="I345" t="e">
        <f t="shared" si="120"/>
        <v>#DIV/0!</v>
      </c>
      <c r="J345" t="e">
        <f t="shared" si="124"/>
        <v>#DIV/0!</v>
      </c>
      <c r="K345" s="9" t="e">
        <f t="shared" si="125"/>
        <v>#DIV/0!</v>
      </c>
      <c r="L345" s="7" t="e">
        <f t="shared" si="126"/>
        <v>#DIV/0!</v>
      </c>
      <c r="M345" s="7" t="e">
        <f t="shared" si="133"/>
        <v>#DIV/0!</v>
      </c>
      <c r="N345" s="12" t="e">
        <f t="shared" si="134"/>
        <v>#DIV/0!</v>
      </c>
      <c r="O345" t="e">
        <f t="shared" si="121"/>
        <v>#DIV/0!</v>
      </c>
      <c r="P345" s="7" t="e">
        <f t="shared" si="135"/>
        <v>#DIV/0!</v>
      </c>
      <c r="Q345" s="7" t="e">
        <f t="shared" si="136"/>
        <v>#DIV/0!</v>
      </c>
      <c r="R345" s="7" t="e">
        <f t="shared" si="127"/>
        <v>#DIV/0!</v>
      </c>
      <c r="S345" s="7" t="e">
        <f t="shared" si="137"/>
        <v>#DIV/0!</v>
      </c>
      <c r="T345" s="7" t="e">
        <f t="shared" si="138"/>
        <v>#DIV/0!</v>
      </c>
      <c r="U345" s="44">
        <f t="shared" si="139"/>
        <v>0</v>
      </c>
      <c r="V345" s="7" t="e">
        <f t="shared" si="140"/>
        <v>#DIV/0!</v>
      </c>
      <c r="W345" t="e">
        <f t="shared" si="128"/>
        <v>#DIV/0!</v>
      </c>
      <c r="X345" s="8" t="e">
        <f t="shared" si="122"/>
        <v>#DIV/0!</v>
      </c>
    </row>
    <row r="346" spans="1:24" x14ac:dyDescent="0.25">
      <c r="A346" s="1">
        <v>337</v>
      </c>
      <c r="B346" s="12" t="e">
        <f t="shared" si="129"/>
        <v>#DIV/0!</v>
      </c>
      <c r="C346" s="7" t="e">
        <f t="shared" si="130"/>
        <v>#DIV/0!</v>
      </c>
      <c r="D346" s="9" t="e">
        <f t="shared" si="131"/>
        <v>#DIV/0!</v>
      </c>
      <c r="E346" s="7" t="e">
        <f t="shared" si="132"/>
        <v>#DIV/0!</v>
      </c>
      <c r="F346" t="e">
        <f t="shared" si="141"/>
        <v>#DIV/0!</v>
      </c>
      <c r="G346" t="e">
        <f t="shared" si="119"/>
        <v>#DIV/0!</v>
      </c>
      <c r="H346" t="e">
        <f t="shared" si="123"/>
        <v>#DIV/0!</v>
      </c>
      <c r="I346" t="e">
        <f t="shared" si="120"/>
        <v>#DIV/0!</v>
      </c>
      <c r="J346" t="e">
        <f t="shared" si="124"/>
        <v>#DIV/0!</v>
      </c>
      <c r="K346" s="9" t="e">
        <f t="shared" si="125"/>
        <v>#DIV/0!</v>
      </c>
      <c r="L346" s="7" t="e">
        <f t="shared" si="126"/>
        <v>#DIV/0!</v>
      </c>
      <c r="M346" s="7" t="e">
        <f t="shared" si="133"/>
        <v>#DIV/0!</v>
      </c>
      <c r="N346" s="12" t="e">
        <f t="shared" si="134"/>
        <v>#DIV/0!</v>
      </c>
      <c r="O346" t="e">
        <f t="shared" si="121"/>
        <v>#DIV/0!</v>
      </c>
      <c r="P346" s="7" t="e">
        <f t="shared" si="135"/>
        <v>#DIV/0!</v>
      </c>
      <c r="Q346" s="7" t="e">
        <f t="shared" si="136"/>
        <v>#DIV/0!</v>
      </c>
      <c r="R346" s="7" t="e">
        <f t="shared" si="127"/>
        <v>#DIV/0!</v>
      </c>
      <c r="S346" s="7" t="e">
        <f t="shared" si="137"/>
        <v>#DIV/0!</v>
      </c>
      <c r="T346" s="7" t="e">
        <f t="shared" si="138"/>
        <v>#DIV/0!</v>
      </c>
      <c r="U346" s="44">
        <f t="shared" si="139"/>
        <v>0</v>
      </c>
      <c r="V346" s="7" t="e">
        <f t="shared" si="140"/>
        <v>#DIV/0!</v>
      </c>
      <c r="W346" t="e">
        <f t="shared" si="128"/>
        <v>#DIV/0!</v>
      </c>
      <c r="X346" s="8" t="e">
        <f t="shared" si="122"/>
        <v>#DIV/0!</v>
      </c>
    </row>
    <row r="347" spans="1:24" x14ac:dyDescent="0.25">
      <c r="A347" s="1">
        <v>338</v>
      </c>
      <c r="B347" s="12" t="e">
        <f t="shared" si="129"/>
        <v>#DIV/0!</v>
      </c>
      <c r="C347" s="7" t="e">
        <f t="shared" si="130"/>
        <v>#DIV/0!</v>
      </c>
      <c r="D347" s="9" t="e">
        <f t="shared" si="131"/>
        <v>#DIV/0!</v>
      </c>
      <c r="E347" s="7" t="e">
        <f t="shared" si="132"/>
        <v>#DIV/0!</v>
      </c>
      <c r="F347" t="e">
        <f t="shared" si="141"/>
        <v>#DIV/0!</v>
      </c>
      <c r="G347" t="e">
        <f t="shared" si="119"/>
        <v>#DIV/0!</v>
      </c>
      <c r="H347" t="e">
        <f t="shared" si="123"/>
        <v>#DIV/0!</v>
      </c>
      <c r="I347" t="e">
        <f t="shared" si="120"/>
        <v>#DIV/0!</v>
      </c>
      <c r="J347" t="e">
        <f t="shared" si="124"/>
        <v>#DIV/0!</v>
      </c>
      <c r="K347" s="9" t="e">
        <f t="shared" si="125"/>
        <v>#DIV/0!</v>
      </c>
      <c r="L347" s="7" t="e">
        <f t="shared" si="126"/>
        <v>#DIV/0!</v>
      </c>
      <c r="M347" s="7" t="e">
        <f t="shared" si="133"/>
        <v>#DIV/0!</v>
      </c>
      <c r="N347" s="12" t="e">
        <f t="shared" si="134"/>
        <v>#DIV/0!</v>
      </c>
      <c r="O347" t="e">
        <f t="shared" si="121"/>
        <v>#DIV/0!</v>
      </c>
      <c r="P347" s="7" t="e">
        <f t="shared" si="135"/>
        <v>#DIV/0!</v>
      </c>
      <c r="Q347" s="7" t="e">
        <f t="shared" si="136"/>
        <v>#DIV/0!</v>
      </c>
      <c r="R347" s="7" t="e">
        <f t="shared" si="127"/>
        <v>#DIV/0!</v>
      </c>
      <c r="S347" s="7" t="e">
        <f t="shared" si="137"/>
        <v>#DIV/0!</v>
      </c>
      <c r="T347" s="7" t="e">
        <f t="shared" si="138"/>
        <v>#DIV/0!</v>
      </c>
      <c r="U347" s="44">
        <f t="shared" si="139"/>
        <v>0</v>
      </c>
      <c r="V347" s="7" t="e">
        <f t="shared" si="140"/>
        <v>#DIV/0!</v>
      </c>
      <c r="W347" t="e">
        <f t="shared" si="128"/>
        <v>#DIV/0!</v>
      </c>
      <c r="X347" s="8" t="e">
        <f t="shared" si="122"/>
        <v>#DIV/0!</v>
      </c>
    </row>
    <row r="348" spans="1:24" x14ac:dyDescent="0.25">
      <c r="A348" s="1">
        <v>339</v>
      </c>
      <c r="B348" s="12" t="e">
        <f t="shared" si="129"/>
        <v>#DIV/0!</v>
      </c>
      <c r="C348" s="7" t="e">
        <f t="shared" si="130"/>
        <v>#DIV/0!</v>
      </c>
      <c r="D348" s="9" t="e">
        <f t="shared" si="131"/>
        <v>#DIV/0!</v>
      </c>
      <c r="E348" s="7" t="e">
        <f t="shared" si="132"/>
        <v>#DIV/0!</v>
      </c>
      <c r="F348" t="e">
        <f t="shared" si="141"/>
        <v>#DIV/0!</v>
      </c>
      <c r="G348" t="e">
        <f t="shared" si="119"/>
        <v>#DIV/0!</v>
      </c>
      <c r="H348" t="e">
        <f t="shared" si="123"/>
        <v>#DIV/0!</v>
      </c>
      <c r="I348" t="e">
        <f t="shared" si="120"/>
        <v>#DIV/0!</v>
      </c>
      <c r="J348" t="e">
        <f t="shared" si="124"/>
        <v>#DIV/0!</v>
      </c>
      <c r="K348" s="9" t="e">
        <f t="shared" si="125"/>
        <v>#DIV/0!</v>
      </c>
      <c r="L348" s="7" t="e">
        <f t="shared" si="126"/>
        <v>#DIV/0!</v>
      </c>
      <c r="M348" s="7" t="e">
        <f t="shared" si="133"/>
        <v>#DIV/0!</v>
      </c>
      <c r="N348" s="12" t="e">
        <f t="shared" si="134"/>
        <v>#DIV/0!</v>
      </c>
      <c r="O348" t="e">
        <f t="shared" si="121"/>
        <v>#DIV/0!</v>
      </c>
      <c r="P348" s="7" t="e">
        <f t="shared" si="135"/>
        <v>#DIV/0!</v>
      </c>
      <c r="Q348" s="7" t="e">
        <f t="shared" si="136"/>
        <v>#DIV/0!</v>
      </c>
      <c r="R348" s="7" t="e">
        <f t="shared" si="127"/>
        <v>#DIV/0!</v>
      </c>
      <c r="S348" s="7" t="e">
        <f t="shared" si="137"/>
        <v>#DIV/0!</v>
      </c>
      <c r="T348" s="7" t="e">
        <f t="shared" si="138"/>
        <v>#DIV/0!</v>
      </c>
      <c r="U348" s="44">
        <f t="shared" si="139"/>
        <v>0</v>
      </c>
      <c r="V348" s="7" t="e">
        <f t="shared" si="140"/>
        <v>#DIV/0!</v>
      </c>
      <c r="W348" t="e">
        <f t="shared" si="128"/>
        <v>#DIV/0!</v>
      </c>
      <c r="X348" s="8" t="e">
        <f t="shared" si="122"/>
        <v>#DIV/0!</v>
      </c>
    </row>
    <row r="349" spans="1:24" x14ac:dyDescent="0.25">
      <c r="A349" s="1">
        <v>340</v>
      </c>
      <c r="B349" s="12" t="e">
        <f t="shared" si="129"/>
        <v>#DIV/0!</v>
      </c>
      <c r="C349" s="7" t="e">
        <f t="shared" si="130"/>
        <v>#DIV/0!</v>
      </c>
      <c r="D349" s="9" t="e">
        <f t="shared" si="131"/>
        <v>#DIV/0!</v>
      </c>
      <c r="E349" s="7" t="e">
        <f t="shared" si="132"/>
        <v>#DIV/0!</v>
      </c>
      <c r="F349" t="e">
        <f t="shared" si="141"/>
        <v>#DIV/0!</v>
      </c>
      <c r="G349" t="e">
        <f t="shared" si="119"/>
        <v>#DIV/0!</v>
      </c>
      <c r="H349" t="e">
        <f t="shared" si="123"/>
        <v>#DIV/0!</v>
      </c>
      <c r="I349" t="e">
        <f t="shared" si="120"/>
        <v>#DIV/0!</v>
      </c>
      <c r="J349" t="e">
        <f t="shared" si="124"/>
        <v>#DIV/0!</v>
      </c>
      <c r="K349" s="9" t="e">
        <f t="shared" si="125"/>
        <v>#DIV/0!</v>
      </c>
      <c r="L349" s="7" t="e">
        <f t="shared" si="126"/>
        <v>#DIV/0!</v>
      </c>
      <c r="M349" s="7" t="e">
        <f t="shared" si="133"/>
        <v>#DIV/0!</v>
      </c>
      <c r="N349" s="12" t="e">
        <f t="shared" si="134"/>
        <v>#DIV/0!</v>
      </c>
      <c r="O349" t="e">
        <f t="shared" si="121"/>
        <v>#DIV/0!</v>
      </c>
      <c r="P349" s="7" t="e">
        <f t="shared" si="135"/>
        <v>#DIV/0!</v>
      </c>
      <c r="Q349" s="7" t="e">
        <f t="shared" si="136"/>
        <v>#DIV/0!</v>
      </c>
      <c r="R349" s="7" t="e">
        <f t="shared" si="127"/>
        <v>#DIV/0!</v>
      </c>
      <c r="S349" s="7" t="e">
        <f t="shared" si="137"/>
        <v>#DIV/0!</v>
      </c>
      <c r="T349" s="7" t="e">
        <f t="shared" si="138"/>
        <v>#DIV/0!</v>
      </c>
      <c r="U349" s="44">
        <f t="shared" si="139"/>
        <v>0</v>
      </c>
      <c r="V349" s="7" t="e">
        <f t="shared" si="140"/>
        <v>#DIV/0!</v>
      </c>
      <c r="W349" t="e">
        <f t="shared" si="128"/>
        <v>#DIV/0!</v>
      </c>
      <c r="X349" s="8" t="e">
        <f t="shared" si="122"/>
        <v>#DIV/0!</v>
      </c>
    </row>
    <row r="350" spans="1:24" x14ac:dyDescent="0.25">
      <c r="A350" s="1">
        <v>341</v>
      </c>
      <c r="B350" s="12" t="e">
        <f t="shared" si="129"/>
        <v>#DIV/0!</v>
      </c>
      <c r="C350" s="7" t="e">
        <f t="shared" si="130"/>
        <v>#DIV/0!</v>
      </c>
      <c r="D350" s="9" t="e">
        <f t="shared" si="131"/>
        <v>#DIV/0!</v>
      </c>
      <c r="E350" s="7" t="e">
        <f t="shared" si="132"/>
        <v>#DIV/0!</v>
      </c>
      <c r="F350" t="e">
        <f t="shared" si="141"/>
        <v>#DIV/0!</v>
      </c>
      <c r="G350" t="e">
        <f t="shared" si="119"/>
        <v>#DIV/0!</v>
      </c>
      <c r="H350" t="e">
        <f t="shared" si="123"/>
        <v>#DIV/0!</v>
      </c>
      <c r="I350" t="e">
        <f t="shared" si="120"/>
        <v>#DIV/0!</v>
      </c>
      <c r="J350" t="e">
        <f t="shared" si="124"/>
        <v>#DIV/0!</v>
      </c>
      <c r="K350" s="9" t="e">
        <f t="shared" si="125"/>
        <v>#DIV/0!</v>
      </c>
      <c r="L350" s="7" t="e">
        <f t="shared" si="126"/>
        <v>#DIV/0!</v>
      </c>
      <c r="M350" s="7" t="e">
        <f t="shared" si="133"/>
        <v>#DIV/0!</v>
      </c>
      <c r="N350" s="12" t="e">
        <f t="shared" si="134"/>
        <v>#DIV/0!</v>
      </c>
      <c r="O350" t="e">
        <f t="shared" si="121"/>
        <v>#DIV/0!</v>
      </c>
      <c r="P350" s="7" t="e">
        <f t="shared" si="135"/>
        <v>#DIV/0!</v>
      </c>
      <c r="Q350" s="7" t="e">
        <f t="shared" si="136"/>
        <v>#DIV/0!</v>
      </c>
      <c r="R350" s="7" t="e">
        <f t="shared" si="127"/>
        <v>#DIV/0!</v>
      </c>
      <c r="S350" s="7" t="e">
        <f t="shared" si="137"/>
        <v>#DIV/0!</v>
      </c>
      <c r="T350" s="7" t="e">
        <f t="shared" si="138"/>
        <v>#DIV/0!</v>
      </c>
      <c r="U350" s="44">
        <f t="shared" si="139"/>
        <v>0</v>
      </c>
      <c r="V350" s="7" t="e">
        <f t="shared" si="140"/>
        <v>#DIV/0!</v>
      </c>
      <c r="W350" t="e">
        <f t="shared" si="128"/>
        <v>#DIV/0!</v>
      </c>
      <c r="X350" s="8" t="e">
        <f t="shared" si="122"/>
        <v>#DIV/0!</v>
      </c>
    </row>
    <row r="351" spans="1:24" x14ac:dyDescent="0.25">
      <c r="A351" s="1">
        <v>342</v>
      </c>
      <c r="B351" s="12" t="e">
        <f t="shared" si="129"/>
        <v>#DIV/0!</v>
      </c>
      <c r="C351" s="7" t="e">
        <f t="shared" si="130"/>
        <v>#DIV/0!</v>
      </c>
      <c r="D351" s="9" t="e">
        <f t="shared" si="131"/>
        <v>#DIV/0!</v>
      </c>
      <c r="E351" s="7" t="e">
        <f t="shared" si="132"/>
        <v>#DIV/0!</v>
      </c>
      <c r="F351" t="e">
        <f t="shared" si="141"/>
        <v>#DIV/0!</v>
      </c>
      <c r="G351" t="e">
        <f t="shared" si="119"/>
        <v>#DIV/0!</v>
      </c>
      <c r="H351" t="e">
        <f t="shared" si="123"/>
        <v>#DIV/0!</v>
      </c>
      <c r="I351" t="e">
        <f t="shared" si="120"/>
        <v>#DIV/0!</v>
      </c>
      <c r="J351" t="e">
        <f t="shared" si="124"/>
        <v>#DIV/0!</v>
      </c>
      <c r="K351" s="9" t="e">
        <f t="shared" si="125"/>
        <v>#DIV/0!</v>
      </c>
      <c r="L351" s="7" t="e">
        <f t="shared" si="126"/>
        <v>#DIV/0!</v>
      </c>
      <c r="M351" s="7" t="e">
        <f t="shared" si="133"/>
        <v>#DIV/0!</v>
      </c>
      <c r="N351" s="12" t="e">
        <f t="shared" si="134"/>
        <v>#DIV/0!</v>
      </c>
      <c r="O351" t="e">
        <f t="shared" si="121"/>
        <v>#DIV/0!</v>
      </c>
      <c r="P351" s="7" t="e">
        <f t="shared" si="135"/>
        <v>#DIV/0!</v>
      </c>
      <c r="Q351" s="7" t="e">
        <f t="shared" si="136"/>
        <v>#DIV/0!</v>
      </c>
      <c r="R351" s="7" t="e">
        <f t="shared" si="127"/>
        <v>#DIV/0!</v>
      </c>
      <c r="S351" s="7" t="e">
        <f t="shared" si="137"/>
        <v>#DIV/0!</v>
      </c>
      <c r="T351" s="7" t="e">
        <f t="shared" si="138"/>
        <v>#DIV/0!</v>
      </c>
      <c r="U351" s="44">
        <f t="shared" si="139"/>
        <v>0</v>
      </c>
      <c r="V351" s="7" t="e">
        <f t="shared" si="140"/>
        <v>#DIV/0!</v>
      </c>
      <c r="W351" t="e">
        <f t="shared" si="128"/>
        <v>#DIV/0!</v>
      </c>
      <c r="X351" s="8" t="e">
        <f t="shared" si="122"/>
        <v>#DIV/0!</v>
      </c>
    </row>
    <row r="352" spans="1:24" x14ac:dyDescent="0.25">
      <c r="A352" s="1">
        <v>343</v>
      </c>
      <c r="B352" s="12" t="e">
        <f t="shared" si="129"/>
        <v>#DIV/0!</v>
      </c>
      <c r="C352" s="7" t="e">
        <f t="shared" si="130"/>
        <v>#DIV/0!</v>
      </c>
      <c r="D352" s="9" t="e">
        <f t="shared" si="131"/>
        <v>#DIV/0!</v>
      </c>
      <c r="E352" s="7" t="e">
        <f t="shared" si="132"/>
        <v>#DIV/0!</v>
      </c>
      <c r="F352" t="e">
        <f t="shared" si="141"/>
        <v>#DIV/0!</v>
      </c>
      <c r="G352" t="e">
        <f t="shared" si="119"/>
        <v>#DIV/0!</v>
      </c>
      <c r="H352" t="e">
        <f t="shared" si="123"/>
        <v>#DIV/0!</v>
      </c>
      <c r="I352" t="e">
        <f t="shared" si="120"/>
        <v>#DIV/0!</v>
      </c>
      <c r="J352" t="e">
        <f t="shared" si="124"/>
        <v>#DIV/0!</v>
      </c>
      <c r="K352" s="9" t="e">
        <f t="shared" si="125"/>
        <v>#DIV/0!</v>
      </c>
      <c r="L352" s="7" t="e">
        <f t="shared" si="126"/>
        <v>#DIV/0!</v>
      </c>
      <c r="M352" s="7" t="e">
        <f t="shared" si="133"/>
        <v>#DIV/0!</v>
      </c>
      <c r="N352" s="12" t="e">
        <f t="shared" si="134"/>
        <v>#DIV/0!</v>
      </c>
      <c r="O352" t="e">
        <f t="shared" si="121"/>
        <v>#DIV/0!</v>
      </c>
      <c r="P352" s="7" t="e">
        <f t="shared" si="135"/>
        <v>#DIV/0!</v>
      </c>
      <c r="Q352" s="7" t="e">
        <f t="shared" si="136"/>
        <v>#DIV/0!</v>
      </c>
      <c r="R352" s="7" t="e">
        <f t="shared" si="127"/>
        <v>#DIV/0!</v>
      </c>
      <c r="S352" s="7" t="e">
        <f t="shared" si="137"/>
        <v>#DIV/0!</v>
      </c>
      <c r="T352" s="7" t="e">
        <f t="shared" si="138"/>
        <v>#DIV/0!</v>
      </c>
      <c r="U352" s="44">
        <f t="shared" si="139"/>
        <v>0</v>
      </c>
      <c r="V352" s="7" t="e">
        <f t="shared" si="140"/>
        <v>#DIV/0!</v>
      </c>
      <c r="W352" t="e">
        <f t="shared" si="128"/>
        <v>#DIV/0!</v>
      </c>
      <c r="X352" s="8" t="e">
        <f t="shared" si="122"/>
        <v>#DIV/0!</v>
      </c>
    </row>
    <row r="353" spans="1:24" x14ac:dyDescent="0.25">
      <c r="A353" s="1">
        <v>344</v>
      </c>
      <c r="B353" s="12" t="e">
        <f t="shared" si="129"/>
        <v>#DIV/0!</v>
      </c>
      <c r="C353" s="7" t="e">
        <f t="shared" si="130"/>
        <v>#DIV/0!</v>
      </c>
      <c r="D353" s="9" t="e">
        <f t="shared" si="131"/>
        <v>#DIV/0!</v>
      </c>
      <c r="E353" s="7" t="e">
        <f t="shared" si="132"/>
        <v>#DIV/0!</v>
      </c>
      <c r="F353" t="e">
        <f t="shared" si="141"/>
        <v>#DIV/0!</v>
      </c>
      <c r="G353" t="e">
        <f t="shared" si="119"/>
        <v>#DIV/0!</v>
      </c>
      <c r="H353" t="e">
        <f t="shared" si="123"/>
        <v>#DIV/0!</v>
      </c>
      <c r="I353" t="e">
        <f t="shared" si="120"/>
        <v>#DIV/0!</v>
      </c>
      <c r="J353" t="e">
        <f t="shared" si="124"/>
        <v>#DIV/0!</v>
      </c>
      <c r="K353" s="9" t="e">
        <f t="shared" si="125"/>
        <v>#DIV/0!</v>
      </c>
      <c r="L353" s="7" t="e">
        <f t="shared" si="126"/>
        <v>#DIV/0!</v>
      </c>
      <c r="M353" s="7" t="e">
        <f t="shared" si="133"/>
        <v>#DIV/0!</v>
      </c>
      <c r="N353" s="12" t="e">
        <f t="shared" si="134"/>
        <v>#DIV/0!</v>
      </c>
      <c r="O353" t="e">
        <f t="shared" si="121"/>
        <v>#DIV/0!</v>
      </c>
      <c r="P353" s="7" t="e">
        <f t="shared" si="135"/>
        <v>#DIV/0!</v>
      </c>
      <c r="Q353" s="7" t="e">
        <f t="shared" si="136"/>
        <v>#DIV/0!</v>
      </c>
      <c r="R353" s="7" t="e">
        <f t="shared" si="127"/>
        <v>#DIV/0!</v>
      </c>
      <c r="S353" s="7" t="e">
        <f t="shared" si="137"/>
        <v>#DIV/0!</v>
      </c>
      <c r="T353" s="7" t="e">
        <f t="shared" si="138"/>
        <v>#DIV/0!</v>
      </c>
      <c r="U353" s="44">
        <f t="shared" si="139"/>
        <v>0</v>
      </c>
      <c r="V353" s="7" t="e">
        <f t="shared" si="140"/>
        <v>#DIV/0!</v>
      </c>
      <c r="W353" t="e">
        <f t="shared" si="128"/>
        <v>#DIV/0!</v>
      </c>
      <c r="X353" s="8" t="e">
        <f t="shared" si="122"/>
        <v>#DIV/0!</v>
      </c>
    </row>
    <row r="354" spans="1:24" x14ac:dyDescent="0.25">
      <c r="A354" s="1">
        <v>345</v>
      </c>
      <c r="B354" s="12" t="e">
        <f t="shared" si="129"/>
        <v>#DIV/0!</v>
      </c>
      <c r="C354" s="7" t="e">
        <f t="shared" si="130"/>
        <v>#DIV/0!</v>
      </c>
      <c r="D354" s="9" t="e">
        <f t="shared" si="131"/>
        <v>#DIV/0!</v>
      </c>
      <c r="E354" s="7" t="e">
        <f t="shared" si="132"/>
        <v>#DIV/0!</v>
      </c>
      <c r="F354" t="e">
        <f t="shared" si="141"/>
        <v>#DIV/0!</v>
      </c>
      <c r="G354" t="e">
        <f t="shared" si="119"/>
        <v>#DIV/0!</v>
      </c>
      <c r="H354" t="e">
        <f t="shared" si="123"/>
        <v>#DIV/0!</v>
      </c>
      <c r="I354" t="e">
        <f t="shared" si="120"/>
        <v>#DIV/0!</v>
      </c>
      <c r="J354" t="e">
        <f t="shared" si="124"/>
        <v>#DIV/0!</v>
      </c>
      <c r="K354" s="9" t="e">
        <f t="shared" si="125"/>
        <v>#DIV/0!</v>
      </c>
      <c r="L354" s="7" t="e">
        <f t="shared" si="126"/>
        <v>#DIV/0!</v>
      </c>
      <c r="M354" s="7" t="e">
        <f t="shared" si="133"/>
        <v>#DIV/0!</v>
      </c>
      <c r="N354" s="12" t="e">
        <f t="shared" si="134"/>
        <v>#DIV/0!</v>
      </c>
      <c r="O354" t="e">
        <f t="shared" si="121"/>
        <v>#DIV/0!</v>
      </c>
      <c r="P354" s="7" t="e">
        <f t="shared" si="135"/>
        <v>#DIV/0!</v>
      </c>
      <c r="Q354" s="7" t="e">
        <f t="shared" si="136"/>
        <v>#DIV/0!</v>
      </c>
      <c r="R354" s="7" t="e">
        <f t="shared" si="127"/>
        <v>#DIV/0!</v>
      </c>
      <c r="S354" s="7" t="e">
        <f t="shared" si="137"/>
        <v>#DIV/0!</v>
      </c>
      <c r="T354" s="7" t="e">
        <f t="shared" si="138"/>
        <v>#DIV/0!</v>
      </c>
      <c r="U354" s="44">
        <f t="shared" si="139"/>
        <v>0</v>
      </c>
      <c r="V354" s="7" t="e">
        <f t="shared" si="140"/>
        <v>#DIV/0!</v>
      </c>
      <c r="W354" t="e">
        <f t="shared" si="128"/>
        <v>#DIV/0!</v>
      </c>
      <c r="X354" s="8" t="e">
        <f t="shared" si="122"/>
        <v>#DIV/0!</v>
      </c>
    </row>
    <row r="355" spans="1:24" x14ac:dyDescent="0.25">
      <c r="A355" s="1">
        <v>346</v>
      </c>
      <c r="B355" s="12" t="e">
        <f t="shared" si="129"/>
        <v>#DIV/0!</v>
      </c>
      <c r="C355" s="7" t="e">
        <f t="shared" si="130"/>
        <v>#DIV/0!</v>
      </c>
      <c r="D355" s="9" t="e">
        <f t="shared" si="131"/>
        <v>#DIV/0!</v>
      </c>
      <c r="E355" s="7" t="e">
        <f t="shared" si="132"/>
        <v>#DIV/0!</v>
      </c>
      <c r="F355" t="e">
        <f t="shared" si="141"/>
        <v>#DIV/0!</v>
      </c>
      <c r="G355" t="e">
        <f t="shared" si="119"/>
        <v>#DIV/0!</v>
      </c>
      <c r="H355" t="e">
        <f t="shared" si="123"/>
        <v>#DIV/0!</v>
      </c>
      <c r="I355" t="e">
        <f t="shared" si="120"/>
        <v>#DIV/0!</v>
      </c>
      <c r="J355" t="e">
        <f t="shared" si="124"/>
        <v>#DIV/0!</v>
      </c>
      <c r="K355" s="9" t="e">
        <f t="shared" si="125"/>
        <v>#DIV/0!</v>
      </c>
      <c r="L355" s="7" t="e">
        <f t="shared" si="126"/>
        <v>#DIV/0!</v>
      </c>
      <c r="M355" s="7" t="e">
        <f t="shared" si="133"/>
        <v>#DIV/0!</v>
      </c>
      <c r="N355" s="12" t="e">
        <f t="shared" si="134"/>
        <v>#DIV/0!</v>
      </c>
      <c r="O355" t="e">
        <f t="shared" si="121"/>
        <v>#DIV/0!</v>
      </c>
      <c r="P355" s="7" t="e">
        <f t="shared" si="135"/>
        <v>#DIV/0!</v>
      </c>
      <c r="Q355" s="7" t="e">
        <f t="shared" si="136"/>
        <v>#DIV/0!</v>
      </c>
      <c r="R355" s="7" t="e">
        <f t="shared" si="127"/>
        <v>#DIV/0!</v>
      </c>
      <c r="S355" s="7" t="e">
        <f t="shared" si="137"/>
        <v>#DIV/0!</v>
      </c>
      <c r="T355" s="7" t="e">
        <f t="shared" si="138"/>
        <v>#DIV/0!</v>
      </c>
      <c r="U355" s="44">
        <f t="shared" si="139"/>
        <v>0</v>
      </c>
      <c r="V355" s="7" t="e">
        <f t="shared" si="140"/>
        <v>#DIV/0!</v>
      </c>
      <c r="W355" t="e">
        <f t="shared" si="128"/>
        <v>#DIV/0!</v>
      </c>
      <c r="X355" s="8" t="e">
        <f t="shared" si="122"/>
        <v>#DIV/0!</v>
      </c>
    </row>
    <row r="356" spans="1:24" x14ac:dyDescent="0.25">
      <c r="A356" s="1">
        <v>347</v>
      </c>
      <c r="B356" s="12" t="e">
        <f t="shared" si="129"/>
        <v>#DIV/0!</v>
      </c>
      <c r="C356" s="7" t="e">
        <f t="shared" si="130"/>
        <v>#DIV/0!</v>
      </c>
      <c r="D356" s="9" t="e">
        <f t="shared" si="131"/>
        <v>#DIV/0!</v>
      </c>
      <c r="E356" s="7" t="e">
        <f t="shared" si="132"/>
        <v>#DIV/0!</v>
      </c>
      <c r="F356" t="e">
        <f t="shared" si="141"/>
        <v>#DIV/0!</v>
      </c>
      <c r="G356" t="e">
        <f t="shared" si="119"/>
        <v>#DIV/0!</v>
      </c>
      <c r="H356" t="e">
        <f t="shared" si="123"/>
        <v>#DIV/0!</v>
      </c>
      <c r="I356" t="e">
        <f t="shared" si="120"/>
        <v>#DIV/0!</v>
      </c>
      <c r="J356" t="e">
        <f t="shared" si="124"/>
        <v>#DIV/0!</v>
      </c>
      <c r="K356" s="9" t="e">
        <f t="shared" si="125"/>
        <v>#DIV/0!</v>
      </c>
      <c r="L356" s="7" t="e">
        <f t="shared" si="126"/>
        <v>#DIV/0!</v>
      </c>
      <c r="M356" s="7" t="e">
        <f t="shared" si="133"/>
        <v>#DIV/0!</v>
      </c>
      <c r="N356" s="12" t="e">
        <f t="shared" si="134"/>
        <v>#DIV/0!</v>
      </c>
      <c r="O356" t="e">
        <f t="shared" si="121"/>
        <v>#DIV/0!</v>
      </c>
      <c r="P356" s="7" t="e">
        <f t="shared" si="135"/>
        <v>#DIV/0!</v>
      </c>
      <c r="Q356" s="7" t="e">
        <f t="shared" si="136"/>
        <v>#DIV/0!</v>
      </c>
      <c r="R356" s="7" t="e">
        <f t="shared" si="127"/>
        <v>#DIV/0!</v>
      </c>
      <c r="S356" s="7" t="e">
        <f t="shared" si="137"/>
        <v>#DIV/0!</v>
      </c>
      <c r="T356" s="7" t="e">
        <f t="shared" si="138"/>
        <v>#DIV/0!</v>
      </c>
      <c r="U356" s="44">
        <f t="shared" si="139"/>
        <v>0</v>
      </c>
      <c r="V356" s="7" t="e">
        <f t="shared" si="140"/>
        <v>#DIV/0!</v>
      </c>
      <c r="W356" t="e">
        <f t="shared" si="128"/>
        <v>#DIV/0!</v>
      </c>
      <c r="X356" s="8" t="e">
        <f t="shared" si="122"/>
        <v>#DIV/0!</v>
      </c>
    </row>
    <row r="357" spans="1:24" x14ac:dyDescent="0.25">
      <c r="A357" s="1">
        <v>348</v>
      </c>
      <c r="B357" s="12" t="e">
        <f t="shared" si="129"/>
        <v>#DIV/0!</v>
      </c>
      <c r="C357" s="7" t="e">
        <f t="shared" si="130"/>
        <v>#DIV/0!</v>
      </c>
      <c r="D357" s="9" t="e">
        <f t="shared" si="131"/>
        <v>#DIV/0!</v>
      </c>
      <c r="E357" s="7" t="e">
        <f t="shared" si="132"/>
        <v>#DIV/0!</v>
      </c>
      <c r="F357" t="e">
        <f t="shared" si="141"/>
        <v>#DIV/0!</v>
      </c>
      <c r="G357" t="e">
        <f t="shared" si="119"/>
        <v>#DIV/0!</v>
      </c>
      <c r="H357" t="e">
        <f t="shared" si="123"/>
        <v>#DIV/0!</v>
      </c>
      <c r="I357" t="e">
        <f t="shared" si="120"/>
        <v>#DIV/0!</v>
      </c>
      <c r="J357" t="e">
        <f t="shared" si="124"/>
        <v>#DIV/0!</v>
      </c>
      <c r="K357" s="9" t="e">
        <f t="shared" si="125"/>
        <v>#DIV/0!</v>
      </c>
      <c r="L357" s="7" t="e">
        <f t="shared" si="126"/>
        <v>#DIV/0!</v>
      </c>
      <c r="M357" s="7" t="e">
        <f t="shared" si="133"/>
        <v>#DIV/0!</v>
      </c>
      <c r="N357" s="12" t="e">
        <f t="shared" si="134"/>
        <v>#DIV/0!</v>
      </c>
      <c r="O357" t="e">
        <f t="shared" si="121"/>
        <v>#DIV/0!</v>
      </c>
      <c r="P357" s="7" t="e">
        <f t="shared" si="135"/>
        <v>#DIV/0!</v>
      </c>
      <c r="Q357" s="7" t="e">
        <f t="shared" si="136"/>
        <v>#DIV/0!</v>
      </c>
      <c r="R357" s="7" t="e">
        <f t="shared" si="127"/>
        <v>#DIV/0!</v>
      </c>
      <c r="S357" s="7" t="e">
        <f t="shared" si="137"/>
        <v>#DIV/0!</v>
      </c>
      <c r="T357" s="7" t="e">
        <f t="shared" si="138"/>
        <v>#DIV/0!</v>
      </c>
      <c r="U357" s="44">
        <f t="shared" si="139"/>
        <v>0</v>
      </c>
      <c r="V357" s="7" t="e">
        <f t="shared" si="140"/>
        <v>#DIV/0!</v>
      </c>
      <c r="W357" t="e">
        <f t="shared" si="128"/>
        <v>#DIV/0!</v>
      </c>
      <c r="X357" s="8" t="e">
        <f t="shared" si="122"/>
        <v>#DIV/0!</v>
      </c>
    </row>
    <row r="358" spans="1:24" x14ac:dyDescent="0.25">
      <c r="A358" s="1">
        <v>349</v>
      </c>
      <c r="B358" s="12" t="e">
        <f t="shared" si="129"/>
        <v>#DIV/0!</v>
      </c>
      <c r="C358" s="7" t="e">
        <f t="shared" si="130"/>
        <v>#DIV/0!</v>
      </c>
      <c r="D358" s="9" t="e">
        <f t="shared" si="131"/>
        <v>#DIV/0!</v>
      </c>
      <c r="E358" s="7" t="e">
        <f t="shared" si="132"/>
        <v>#DIV/0!</v>
      </c>
      <c r="F358" t="e">
        <f t="shared" si="141"/>
        <v>#DIV/0!</v>
      </c>
      <c r="G358" t="e">
        <f t="shared" si="119"/>
        <v>#DIV/0!</v>
      </c>
      <c r="H358" t="e">
        <f t="shared" si="123"/>
        <v>#DIV/0!</v>
      </c>
      <c r="I358" t="e">
        <f t="shared" si="120"/>
        <v>#DIV/0!</v>
      </c>
      <c r="J358" t="e">
        <f t="shared" si="124"/>
        <v>#DIV/0!</v>
      </c>
      <c r="K358" s="9" t="e">
        <f t="shared" si="125"/>
        <v>#DIV/0!</v>
      </c>
      <c r="L358" s="7" t="e">
        <f t="shared" si="126"/>
        <v>#DIV/0!</v>
      </c>
      <c r="M358" s="7" t="e">
        <f t="shared" si="133"/>
        <v>#DIV/0!</v>
      </c>
      <c r="N358" s="12" t="e">
        <f t="shared" si="134"/>
        <v>#DIV/0!</v>
      </c>
      <c r="O358" t="e">
        <f t="shared" si="121"/>
        <v>#DIV/0!</v>
      </c>
      <c r="P358" s="7" t="e">
        <f t="shared" si="135"/>
        <v>#DIV/0!</v>
      </c>
      <c r="Q358" s="7" t="e">
        <f t="shared" si="136"/>
        <v>#DIV/0!</v>
      </c>
      <c r="R358" s="7" t="e">
        <f t="shared" si="127"/>
        <v>#DIV/0!</v>
      </c>
      <c r="S358" s="7" t="e">
        <f t="shared" si="137"/>
        <v>#DIV/0!</v>
      </c>
      <c r="T358" s="7" t="e">
        <f t="shared" si="138"/>
        <v>#DIV/0!</v>
      </c>
      <c r="U358" s="44">
        <f t="shared" si="139"/>
        <v>0</v>
      </c>
      <c r="V358" s="7" t="e">
        <f t="shared" si="140"/>
        <v>#DIV/0!</v>
      </c>
      <c r="W358" t="e">
        <f t="shared" si="128"/>
        <v>#DIV/0!</v>
      </c>
      <c r="X358" s="8" t="e">
        <f t="shared" si="122"/>
        <v>#DIV/0!</v>
      </c>
    </row>
    <row r="359" spans="1:24" x14ac:dyDescent="0.25">
      <c r="A359" s="1">
        <v>350</v>
      </c>
      <c r="B359" s="12" t="e">
        <f t="shared" si="129"/>
        <v>#DIV/0!</v>
      </c>
      <c r="C359" s="7" t="e">
        <f t="shared" si="130"/>
        <v>#DIV/0!</v>
      </c>
      <c r="D359" s="9" t="e">
        <f t="shared" si="131"/>
        <v>#DIV/0!</v>
      </c>
      <c r="E359" s="7" t="e">
        <f t="shared" si="132"/>
        <v>#DIV/0!</v>
      </c>
      <c r="F359" t="e">
        <f t="shared" si="141"/>
        <v>#DIV/0!</v>
      </c>
      <c r="G359" t="e">
        <f t="shared" si="119"/>
        <v>#DIV/0!</v>
      </c>
      <c r="H359" t="e">
        <f t="shared" si="123"/>
        <v>#DIV/0!</v>
      </c>
      <c r="I359" t="e">
        <f t="shared" si="120"/>
        <v>#DIV/0!</v>
      </c>
      <c r="J359" t="e">
        <f t="shared" si="124"/>
        <v>#DIV/0!</v>
      </c>
      <c r="K359" s="9" t="e">
        <f t="shared" si="125"/>
        <v>#DIV/0!</v>
      </c>
      <c r="L359" s="7" t="e">
        <f t="shared" si="126"/>
        <v>#DIV/0!</v>
      </c>
      <c r="M359" s="7" t="e">
        <f t="shared" si="133"/>
        <v>#DIV/0!</v>
      </c>
      <c r="N359" s="12" t="e">
        <f t="shared" si="134"/>
        <v>#DIV/0!</v>
      </c>
      <c r="O359" t="e">
        <f t="shared" si="121"/>
        <v>#DIV/0!</v>
      </c>
      <c r="P359" s="7" t="e">
        <f t="shared" si="135"/>
        <v>#DIV/0!</v>
      </c>
      <c r="Q359" s="7" t="e">
        <f t="shared" si="136"/>
        <v>#DIV/0!</v>
      </c>
      <c r="R359" s="7" t="e">
        <f t="shared" si="127"/>
        <v>#DIV/0!</v>
      </c>
      <c r="S359" s="7" t="e">
        <f t="shared" si="137"/>
        <v>#DIV/0!</v>
      </c>
      <c r="T359" s="7" t="e">
        <f t="shared" si="138"/>
        <v>#DIV/0!</v>
      </c>
      <c r="U359" s="44">
        <f t="shared" si="139"/>
        <v>0</v>
      </c>
      <c r="V359" s="7" t="e">
        <f t="shared" si="140"/>
        <v>#DIV/0!</v>
      </c>
      <c r="W359" t="e">
        <f t="shared" si="128"/>
        <v>#DIV/0!</v>
      </c>
      <c r="X359" s="8" t="e">
        <f t="shared" si="122"/>
        <v>#DIV/0!</v>
      </c>
    </row>
    <row r="360" spans="1:24" x14ac:dyDescent="0.25">
      <c r="A360" s="1">
        <v>351</v>
      </c>
      <c r="B360" s="12" t="e">
        <f t="shared" si="129"/>
        <v>#DIV/0!</v>
      </c>
      <c r="C360" s="7" t="e">
        <f t="shared" si="130"/>
        <v>#DIV/0!</v>
      </c>
      <c r="D360" s="9" t="e">
        <f t="shared" si="131"/>
        <v>#DIV/0!</v>
      </c>
      <c r="E360" s="7" t="e">
        <f t="shared" si="132"/>
        <v>#DIV/0!</v>
      </c>
      <c r="F360" t="e">
        <f t="shared" si="141"/>
        <v>#DIV/0!</v>
      </c>
      <c r="G360" t="e">
        <f t="shared" si="119"/>
        <v>#DIV/0!</v>
      </c>
      <c r="H360" t="e">
        <f t="shared" si="123"/>
        <v>#DIV/0!</v>
      </c>
      <c r="I360" t="e">
        <f t="shared" si="120"/>
        <v>#DIV/0!</v>
      </c>
      <c r="J360" t="e">
        <f t="shared" si="124"/>
        <v>#DIV/0!</v>
      </c>
      <c r="K360" s="9" t="e">
        <f t="shared" si="125"/>
        <v>#DIV/0!</v>
      </c>
      <c r="L360" s="7" t="e">
        <f t="shared" si="126"/>
        <v>#DIV/0!</v>
      </c>
      <c r="M360" s="7" t="e">
        <f t="shared" si="133"/>
        <v>#DIV/0!</v>
      </c>
      <c r="N360" s="12" t="e">
        <f t="shared" si="134"/>
        <v>#DIV/0!</v>
      </c>
      <c r="O360" t="e">
        <f t="shared" si="121"/>
        <v>#DIV/0!</v>
      </c>
      <c r="P360" s="7" t="e">
        <f t="shared" si="135"/>
        <v>#DIV/0!</v>
      </c>
      <c r="Q360" s="7" t="e">
        <f t="shared" si="136"/>
        <v>#DIV/0!</v>
      </c>
      <c r="R360" s="7" t="e">
        <f t="shared" si="127"/>
        <v>#DIV/0!</v>
      </c>
      <c r="S360" s="7" t="e">
        <f t="shared" si="137"/>
        <v>#DIV/0!</v>
      </c>
      <c r="T360" s="7" t="e">
        <f t="shared" si="138"/>
        <v>#DIV/0!</v>
      </c>
      <c r="U360" s="44">
        <f t="shared" si="139"/>
        <v>0</v>
      </c>
      <c r="V360" s="7" t="e">
        <f t="shared" si="140"/>
        <v>#DIV/0!</v>
      </c>
      <c r="W360" t="e">
        <f t="shared" si="128"/>
        <v>#DIV/0!</v>
      </c>
      <c r="X360" s="8" t="e">
        <f t="shared" si="122"/>
        <v>#DIV/0!</v>
      </c>
    </row>
    <row r="361" spans="1:24" x14ac:dyDescent="0.25">
      <c r="A361" s="1">
        <v>352</v>
      </c>
      <c r="B361" s="12" t="e">
        <f t="shared" si="129"/>
        <v>#DIV/0!</v>
      </c>
      <c r="C361" s="7" t="e">
        <f t="shared" si="130"/>
        <v>#DIV/0!</v>
      </c>
      <c r="D361" s="9" t="e">
        <f t="shared" si="131"/>
        <v>#DIV/0!</v>
      </c>
      <c r="E361" s="7" t="e">
        <f t="shared" si="132"/>
        <v>#DIV/0!</v>
      </c>
      <c r="F361" t="e">
        <f t="shared" si="141"/>
        <v>#DIV/0!</v>
      </c>
      <c r="G361" t="e">
        <f t="shared" si="119"/>
        <v>#DIV/0!</v>
      </c>
      <c r="H361" t="e">
        <f t="shared" si="123"/>
        <v>#DIV/0!</v>
      </c>
      <c r="I361" t="e">
        <f t="shared" si="120"/>
        <v>#DIV/0!</v>
      </c>
      <c r="J361" t="e">
        <f t="shared" si="124"/>
        <v>#DIV/0!</v>
      </c>
      <c r="K361" s="9" t="e">
        <f t="shared" si="125"/>
        <v>#DIV/0!</v>
      </c>
      <c r="L361" s="7" t="e">
        <f t="shared" si="126"/>
        <v>#DIV/0!</v>
      </c>
      <c r="M361" s="7" t="e">
        <f t="shared" si="133"/>
        <v>#DIV/0!</v>
      </c>
      <c r="N361" s="12" t="e">
        <f t="shared" si="134"/>
        <v>#DIV/0!</v>
      </c>
      <c r="O361" t="e">
        <f t="shared" si="121"/>
        <v>#DIV/0!</v>
      </c>
      <c r="P361" s="7" t="e">
        <f t="shared" si="135"/>
        <v>#DIV/0!</v>
      </c>
      <c r="Q361" s="7" t="e">
        <f t="shared" si="136"/>
        <v>#DIV/0!</v>
      </c>
      <c r="R361" s="7" t="e">
        <f t="shared" si="127"/>
        <v>#DIV/0!</v>
      </c>
      <c r="S361" s="7" t="e">
        <f t="shared" si="137"/>
        <v>#DIV/0!</v>
      </c>
      <c r="T361" s="7" t="e">
        <f t="shared" si="138"/>
        <v>#DIV/0!</v>
      </c>
      <c r="U361" s="44">
        <f t="shared" si="139"/>
        <v>0</v>
      </c>
      <c r="V361" s="7" t="e">
        <f t="shared" si="140"/>
        <v>#DIV/0!</v>
      </c>
      <c r="W361" t="e">
        <f t="shared" si="128"/>
        <v>#DIV/0!</v>
      </c>
      <c r="X361" s="8" t="e">
        <f t="shared" si="122"/>
        <v>#DIV/0!</v>
      </c>
    </row>
    <row r="362" spans="1:24" x14ac:dyDescent="0.25">
      <c r="A362" s="1">
        <v>353</v>
      </c>
      <c r="B362" s="12" t="e">
        <f t="shared" si="129"/>
        <v>#DIV/0!</v>
      </c>
      <c r="C362" s="7" t="e">
        <f t="shared" si="130"/>
        <v>#DIV/0!</v>
      </c>
      <c r="D362" s="9" t="e">
        <f t="shared" si="131"/>
        <v>#DIV/0!</v>
      </c>
      <c r="E362" s="7" t="e">
        <f t="shared" si="132"/>
        <v>#DIV/0!</v>
      </c>
      <c r="F362" t="e">
        <f t="shared" si="141"/>
        <v>#DIV/0!</v>
      </c>
      <c r="G362" t="e">
        <f t="shared" si="119"/>
        <v>#DIV/0!</v>
      </c>
      <c r="H362" t="e">
        <f t="shared" si="123"/>
        <v>#DIV/0!</v>
      </c>
      <c r="I362" t="e">
        <f t="shared" si="120"/>
        <v>#DIV/0!</v>
      </c>
      <c r="J362" t="e">
        <f t="shared" si="124"/>
        <v>#DIV/0!</v>
      </c>
      <c r="K362" s="9" t="e">
        <f t="shared" si="125"/>
        <v>#DIV/0!</v>
      </c>
      <c r="L362" s="7" t="e">
        <f t="shared" si="126"/>
        <v>#DIV/0!</v>
      </c>
      <c r="M362" s="7" t="e">
        <f t="shared" si="133"/>
        <v>#DIV/0!</v>
      </c>
      <c r="N362" s="12" t="e">
        <f t="shared" si="134"/>
        <v>#DIV/0!</v>
      </c>
      <c r="O362" t="e">
        <f t="shared" si="121"/>
        <v>#DIV/0!</v>
      </c>
      <c r="P362" s="7" t="e">
        <f t="shared" si="135"/>
        <v>#DIV/0!</v>
      </c>
      <c r="Q362" s="7" t="e">
        <f t="shared" si="136"/>
        <v>#DIV/0!</v>
      </c>
      <c r="R362" s="7" t="e">
        <f t="shared" si="127"/>
        <v>#DIV/0!</v>
      </c>
      <c r="S362" s="7" t="e">
        <f t="shared" si="137"/>
        <v>#DIV/0!</v>
      </c>
      <c r="T362" s="7" t="e">
        <f t="shared" si="138"/>
        <v>#DIV/0!</v>
      </c>
      <c r="U362" s="44">
        <f t="shared" si="139"/>
        <v>0</v>
      </c>
      <c r="V362" s="7" t="e">
        <f t="shared" si="140"/>
        <v>#DIV/0!</v>
      </c>
      <c r="W362" t="e">
        <f t="shared" si="128"/>
        <v>#DIV/0!</v>
      </c>
      <c r="X362" s="8" t="e">
        <f t="shared" si="122"/>
        <v>#DIV/0!</v>
      </c>
    </row>
    <row r="363" spans="1:24" s="65" customFormat="1" x14ac:dyDescent="0.25">
      <c r="A363" s="1">
        <v>354</v>
      </c>
      <c r="B363" s="12" t="e">
        <f t="shared" si="129"/>
        <v>#DIV/0!</v>
      </c>
      <c r="C363" s="64" t="e">
        <f t="shared" si="130"/>
        <v>#DIV/0!</v>
      </c>
      <c r="D363" s="9" t="e">
        <f t="shared" si="131"/>
        <v>#DIV/0!</v>
      </c>
      <c r="E363" s="7" t="e">
        <f t="shared" si="132"/>
        <v>#DIV/0!</v>
      </c>
      <c r="F363" s="65" t="e">
        <f t="shared" si="141"/>
        <v>#DIV/0!</v>
      </c>
      <c r="G363" s="65" t="e">
        <f t="shared" si="119"/>
        <v>#DIV/0!</v>
      </c>
      <c r="H363" s="65" t="e">
        <f t="shared" si="123"/>
        <v>#DIV/0!</v>
      </c>
      <c r="I363" s="65" t="e">
        <f t="shared" si="120"/>
        <v>#DIV/0!</v>
      </c>
      <c r="J363" s="65" t="e">
        <f t="shared" si="124"/>
        <v>#DIV/0!</v>
      </c>
      <c r="K363" s="9" t="e">
        <f t="shared" si="125"/>
        <v>#DIV/0!</v>
      </c>
      <c r="L363" s="7" t="e">
        <f t="shared" si="126"/>
        <v>#DIV/0!</v>
      </c>
      <c r="M363" s="7" t="e">
        <f t="shared" si="133"/>
        <v>#DIV/0!</v>
      </c>
      <c r="N363" s="12" t="e">
        <f t="shared" si="134"/>
        <v>#DIV/0!</v>
      </c>
      <c r="O363" s="66" t="e">
        <f t="shared" si="121"/>
        <v>#DIV/0!</v>
      </c>
      <c r="P363" s="7" t="e">
        <f t="shared" si="135"/>
        <v>#DIV/0!</v>
      </c>
      <c r="Q363" s="7" t="e">
        <f t="shared" si="136"/>
        <v>#DIV/0!</v>
      </c>
      <c r="R363" s="7" t="e">
        <f t="shared" si="127"/>
        <v>#DIV/0!</v>
      </c>
      <c r="S363" s="7" t="e">
        <f t="shared" si="137"/>
        <v>#DIV/0!</v>
      </c>
      <c r="T363" s="7" t="e">
        <f t="shared" si="138"/>
        <v>#DIV/0!</v>
      </c>
      <c r="U363" s="44">
        <f t="shared" si="139"/>
        <v>0</v>
      </c>
      <c r="V363" s="7" t="e">
        <f t="shared" si="140"/>
        <v>#DIV/0!</v>
      </c>
      <c r="W363" s="67" t="e">
        <f t="shared" si="128"/>
        <v>#DIV/0!</v>
      </c>
      <c r="X363" s="68" t="e">
        <f t="shared" si="122"/>
        <v>#DIV/0!</v>
      </c>
    </row>
    <row r="364" spans="1:24" x14ac:dyDescent="0.25">
      <c r="A364" s="1">
        <v>355</v>
      </c>
      <c r="B364" s="12" t="e">
        <f t="shared" si="129"/>
        <v>#DIV/0!</v>
      </c>
      <c r="C364" s="7" t="e">
        <f t="shared" si="130"/>
        <v>#DIV/0!</v>
      </c>
      <c r="D364" s="9" t="e">
        <f t="shared" si="131"/>
        <v>#DIV/0!</v>
      </c>
      <c r="E364" s="7" t="e">
        <f t="shared" si="132"/>
        <v>#DIV/0!</v>
      </c>
      <c r="F364" t="e">
        <f t="shared" si="141"/>
        <v>#DIV/0!</v>
      </c>
      <c r="G364" t="e">
        <f t="shared" si="119"/>
        <v>#DIV/0!</v>
      </c>
      <c r="H364" t="e">
        <f t="shared" si="123"/>
        <v>#DIV/0!</v>
      </c>
      <c r="I364" t="e">
        <f t="shared" si="120"/>
        <v>#DIV/0!</v>
      </c>
      <c r="J364" t="e">
        <f t="shared" si="124"/>
        <v>#DIV/0!</v>
      </c>
      <c r="K364" s="9" t="e">
        <f t="shared" si="125"/>
        <v>#DIV/0!</v>
      </c>
      <c r="L364" s="7" t="e">
        <f t="shared" si="126"/>
        <v>#DIV/0!</v>
      </c>
      <c r="M364" s="7" t="e">
        <f t="shared" si="133"/>
        <v>#DIV/0!</v>
      </c>
      <c r="N364" s="12" t="e">
        <f t="shared" si="134"/>
        <v>#DIV/0!</v>
      </c>
      <c r="O364" t="e">
        <f t="shared" si="121"/>
        <v>#DIV/0!</v>
      </c>
      <c r="P364" s="7" t="e">
        <f t="shared" si="135"/>
        <v>#DIV/0!</v>
      </c>
      <c r="Q364" s="7" t="e">
        <f t="shared" si="136"/>
        <v>#DIV/0!</v>
      </c>
      <c r="R364" s="7" t="e">
        <f t="shared" si="127"/>
        <v>#DIV/0!</v>
      </c>
      <c r="S364" s="7" t="e">
        <f t="shared" si="137"/>
        <v>#DIV/0!</v>
      </c>
      <c r="T364" s="7" t="e">
        <f t="shared" si="138"/>
        <v>#DIV/0!</v>
      </c>
      <c r="U364" s="44">
        <f t="shared" si="139"/>
        <v>0</v>
      </c>
      <c r="V364" s="7" t="e">
        <f t="shared" si="140"/>
        <v>#DIV/0!</v>
      </c>
      <c r="W364" t="e">
        <f t="shared" si="128"/>
        <v>#DIV/0!</v>
      </c>
      <c r="X364" s="8" t="e">
        <f t="shared" si="122"/>
        <v>#DIV/0!</v>
      </c>
    </row>
    <row r="365" spans="1:24" x14ac:dyDescent="0.25">
      <c r="A365" s="1">
        <v>356</v>
      </c>
      <c r="B365" s="12" t="e">
        <f t="shared" si="129"/>
        <v>#DIV/0!</v>
      </c>
      <c r="C365" s="7" t="e">
        <f t="shared" si="130"/>
        <v>#DIV/0!</v>
      </c>
      <c r="D365" s="9" t="e">
        <f t="shared" si="131"/>
        <v>#DIV/0!</v>
      </c>
      <c r="E365" s="7" t="e">
        <f t="shared" si="132"/>
        <v>#DIV/0!</v>
      </c>
      <c r="F365" t="e">
        <f t="shared" si="141"/>
        <v>#DIV/0!</v>
      </c>
      <c r="G365" t="e">
        <f t="shared" si="119"/>
        <v>#DIV/0!</v>
      </c>
      <c r="H365" t="e">
        <f t="shared" si="123"/>
        <v>#DIV/0!</v>
      </c>
      <c r="I365" t="e">
        <f t="shared" si="120"/>
        <v>#DIV/0!</v>
      </c>
      <c r="J365" t="e">
        <f t="shared" si="124"/>
        <v>#DIV/0!</v>
      </c>
      <c r="K365" s="9" t="e">
        <f>D365-T365</f>
        <v>#DIV/0!</v>
      </c>
      <c r="L365" s="7" t="e">
        <f t="shared" si="126"/>
        <v>#DIV/0!</v>
      </c>
      <c r="M365" s="7" t="e">
        <f t="shared" si="133"/>
        <v>#DIV/0!</v>
      </c>
      <c r="N365" s="12" t="e">
        <f t="shared" si="134"/>
        <v>#DIV/0!</v>
      </c>
      <c r="O365" t="e">
        <f t="shared" si="121"/>
        <v>#DIV/0!</v>
      </c>
      <c r="P365" s="7" t="e">
        <f t="shared" si="135"/>
        <v>#DIV/0!</v>
      </c>
      <c r="Q365" s="7" t="e">
        <f t="shared" si="136"/>
        <v>#DIV/0!</v>
      </c>
      <c r="R365" s="7" t="e">
        <f t="shared" si="127"/>
        <v>#DIV/0!</v>
      </c>
      <c r="S365" s="7" t="e">
        <f t="shared" si="137"/>
        <v>#DIV/0!</v>
      </c>
      <c r="T365" s="7" t="e">
        <f t="shared" si="138"/>
        <v>#DIV/0!</v>
      </c>
      <c r="U365" s="44">
        <f t="shared" si="139"/>
        <v>0</v>
      </c>
      <c r="V365" s="7" t="e">
        <f t="shared" si="140"/>
        <v>#DIV/0!</v>
      </c>
      <c r="W365" t="e">
        <f t="shared" si="128"/>
        <v>#DIV/0!</v>
      </c>
      <c r="X365" s="8" t="e">
        <f t="shared" si="122"/>
        <v>#DIV/0!</v>
      </c>
    </row>
    <row r="366" spans="1:24" x14ac:dyDescent="0.25">
      <c r="A366" s="1">
        <v>357</v>
      </c>
      <c r="B366" s="12" t="e">
        <f t="shared" si="129"/>
        <v>#DIV/0!</v>
      </c>
      <c r="C366" s="7" t="e">
        <f t="shared" si="130"/>
        <v>#DIV/0!</v>
      </c>
      <c r="D366" s="9" t="e">
        <f t="shared" si="131"/>
        <v>#DIV/0!</v>
      </c>
      <c r="E366" s="7" t="e">
        <f t="shared" si="132"/>
        <v>#DIV/0!</v>
      </c>
      <c r="F366" t="e">
        <f t="shared" si="141"/>
        <v>#DIV/0!</v>
      </c>
      <c r="G366" t="e">
        <f t="shared" si="119"/>
        <v>#DIV/0!</v>
      </c>
      <c r="H366" t="e">
        <f t="shared" si="123"/>
        <v>#DIV/0!</v>
      </c>
      <c r="I366" t="e">
        <f t="shared" si="120"/>
        <v>#DIV/0!</v>
      </c>
      <c r="J366" t="e">
        <f t="shared" si="124"/>
        <v>#DIV/0!</v>
      </c>
      <c r="K366" s="9" t="e">
        <f t="shared" si="125"/>
        <v>#DIV/0!</v>
      </c>
      <c r="L366" s="7" t="e">
        <f t="shared" si="126"/>
        <v>#DIV/0!</v>
      </c>
      <c r="M366" s="7" t="e">
        <f t="shared" si="133"/>
        <v>#DIV/0!</v>
      </c>
      <c r="N366" s="12" t="e">
        <f t="shared" si="134"/>
        <v>#DIV/0!</v>
      </c>
      <c r="O366" t="e">
        <f t="shared" si="121"/>
        <v>#DIV/0!</v>
      </c>
      <c r="P366" s="7" t="e">
        <f t="shared" si="135"/>
        <v>#DIV/0!</v>
      </c>
      <c r="Q366" s="7" t="e">
        <f t="shared" si="136"/>
        <v>#DIV/0!</v>
      </c>
      <c r="R366" s="7" t="e">
        <f t="shared" si="127"/>
        <v>#DIV/0!</v>
      </c>
      <c r="S366" s="7" t="e">
        <f t="shared" si="137"/>
        <v>#DIV/0!</v>
      </c>
      <c r="T366" s="7" t="e">
        <f t="shared" si="138"/>
        <v>#DIV/0!</v>
      </c>
      <c r="U366" s="44">
        <f t="shared" si="139"/>
        <v>0</v>
      </c>
      <c r="V366" s="7" t="e">
        <f t="shared" si="140"/>
        <v>#DIV/0!</v>
      </c>
      <c r="W366" t="e">
        <f t="shared" si="128"/>
        <v>#DIV/0!</v>
      </c>
      <c r="X366" s="8" t="e">
        <f t="shared" si="122"/>
        <v>#DIV/0!</v>
      </c>
    </row>
    <row r="367" spans="1:24" x14ac:dyDescent="0.25">
      <c r="A367" s="1">
        <v>358</v>
      </c>
      <c r="B367" s="12" t="e">
        <f t="shared" si="129"/>
        <v>#DIV/0!</v>
      </c>
      <c r="C367" s="7" t="e">
        <f t="shared" si="130"/>
        <v>#DIV/0!</v>
      </c>
      <c r="D367" s="9" t="e">
        <f t="shared" si="131"/>
        <v>#DIV/0!</v>
      </c>
      <c r="E367" s="7" t="e">
        <f t="shared" si="132"/>
        <v>#DIV/0!</v>
      </c>
      <c r="F367" t="e">
        <f t="shared" si="141"/>
        <v>#DIV/0!</v>
      </c>
      <c r="G367" t="e">
        <f t="shared" si="119"/>
        <v>#DIV/0!</v>
      </c>
      <c r="H367" t="e">
        <f t="shared" si="123"/>
        <v>#DIV/0!</v>
      </c>
      <c r="I367" t="e">
        <f t="shared" si="120"/>
        <v>#DIV/0!</v>
      </c>
      <c r="J367" t="e">
        <f t="shared" si="124"/>
        <v>#DIV/0!</v>
      </c>
      <c r="K367" s="9" t="e">
        <f t="shared" si="125"/>
        <v>#DIV/0!</v>
      </c>
      <c r="L367" s="7" t="e">
        <f t="shared" si="126"/>
        <v>#DIV/0!</v>
      </c>
      <c r="M367" s="7" t="e">
        <f t="shared" si="133"/>
        <v>#DIV/0!</v>
      </c>
      <c r="N367" s="12" t="e">
        <f t="shared" si="134"/>
        <v>#DIV/0!</v>
      </c>
      <c r="O367" t="e">
        <f t="shared" si="121"/>
        <v>#DIV/0!</v>
      </c>
      <c r="P367" s="7" t="e">
        <f t="shared" si="135"/>
        <v>#DIV/0!</v>
      </c>
      <c r="Q367" s="7" t="e">
        <f t="shared" si="136"/>
        <v>#DIV/0!</v>
      </c>
      <c r="R367" s="7" t="e">
        <f t="shared" si="127"/>
        <v>#DIV/0!</v>
      </c>
      <c r="S367" s="7" t="e">
        <f t="shared" si="137"/>
        <v>#DIV/0!</v>
      </c>
      <c r="T367" s="7" t="e">
        <f t="shared" si="138"/>
        <v>#DIV/0!</v>
      </c>
      <c r="U367" s="44">
        <f t="shared" si="139"/>
        <v>0</v>
      </c>
      <c r="V367" s="7" t="e">
        <f t="shared" si="140"/>
        <v>#DIV/0!</v>
      </c>
      <c r="W367" t="e">
        <f t="shared" si="128"/>
        <v>#DIV/0!</v>
      </c>
      <c r="X367" s="8" t="e">
        <f t="shared" si="122"/>
        <v>#DIV/0!</v>
      </c>
    </row>
    <row r="368" spans="1:24" x14ac:dyDescent="0.25">
      <c r="A368" s="1">
        <v>359</v>
      </c>
      <c r="B368" s="12" t="e">
        <f t="shared" si="129"/>
        <v>#DIV/0!</v>
      </c>
      <c r="C368" s="7" t="e">
        <f t="shared" si="130"/>
        <v>#DIV/0!</v>
      </c>
      <c r="D368" s="9" t="e">
        <f t="shared" si="131"/>
        <v>#DIV/0!</v>
      </c>
      <c r="E368" s="7" t="e">
        <f t="shared" si="132"/>
        <v>#DIV/0!</v>
      </c>
      <c r="F368" t="e">
        <f t="shared" si="141"/>
        <v>#DIV/0!</v>
      </c>
      <c r="G368" t="e">
        <f t="shared" si="119"/>
        <v>#DIV/0!</v>
      </c>
      <c r="H368" t="e">
        <f t="shared" si="123"/>
        <v>#DIV/0!</v>
      </c>
      <c r="I368" t="e">
        <f t="shared" si="120"/>
        <v>#DIV/0!</v>
      </c>
      <c r="J368" t="e">
        <f t="shared" si="124"/>
        <v>#DIV/0!</v>
      </c>
      <c r="K368" s="9" t="e">
        <f t="shared" si="125"/>
        <v>#DIV/0!</v>
      </c>
      <c r="L368" s="7" t="e">
        <f t="shared" si="126"/>
        <v>#DIV/0!</v>
      </c>
      <c r="M368" s="7" t="e">
        <f t="shared" si="133"/>
        <v>#DIV/0!</v>
      </c>
      <c r="N368" s="12" t="e">
        <f t="shared" si="134"/>
        <v>#DIV/0!</v>
      </c>
      <c r="O368" t="e">
        <f t="shared" si="121"/>
        <v>#DIV/0!</v>
      </c>
      <c r="P368" s="7" t="e">
        <f t="shared" si="135"/>
        <v>#DIV/0!</v>
      </c>
      <c r="Q368" s="7" t="e">
        <f t="shared" si="136"/>
        <v>#DIV/0!</v>
      </c>
      <c r="R368" s="7" t="e">
        <f t="shared" si="127"/>
        <v>#DIV/0!</v>
      </c>
      <c r="S368" s="7" t="e">
        <f t="shared" si="137"/>
        <v>#DIV/0!</v>
      </c>
      <c r="T368" s="7" t="e">
        <f t="shared" si="138"/>
        <v>#DIV/0!</v>
      </c>
      <c r="U368" s="44">
        <f t="shared" si="139"/>
        <v>0</v>
      </c>
      <c r="V368" s="7" t="e">
        <f t="shared" si="140"/>
        <v>#DIV/0!</v>
      </c>
      <c r="W368" t="e">
        <f t="shared" si="128"/>
        <v>#DIV/0!</v>
      </c>
      <c r="X368" s="8" t="e">
        <f t="shared" si="122"/>
        <v>#DIV/0!</v>
      </c>
    </row>
    <row r="369" spans="1:31" x14ac:dyDescent="0.25">
      <c r="A369" s="1">
        <v>360</v>
      </c>
      <c r="B369" s="12" t="e">
        <f t="shared" si="129"/>
        <v>#DIV/0!</v>
      </c>
      <c r="C369" t="e">
        <f t="shared" si="130"/>
        <v>#DIV/0!</v>
      </c>
      <c r="D369" s="9" t="e">
        <f t="shared" si="131"/>
        <v>#DIV/0!</v>
      </c>
      <c r="E369" s="7" t="e">
        <f t="shared" si="132"/>
        <v>#DIV/0!</v>
      </c>
      <c r="F369" t="e">
        <f t="shared" si="141"/>
        <v>#DIV/0!</v>
      </c>
      <c r="G369" t="e">
        <f t="shared" si="119"/>
        <v>#DIV/0!</v>
      </c>
      <c r="H369" t="e">
        <f t="shared" si="123"/>
        <v>#DIV/0!</v>
      </c>
      <c r="I369" t="e">
        <f t="shared" si="120"/>
        <v>#DIV/0!</v>
      </c>
      <c r="J369" t="e">
        <f t="shared" si="124"/>
        <v>#DIV/0!</v>
      </c>
      <c r="K369" s="9" t="e">
        <f t="shared" si="125"/>
        <v>#DIV/0!</v>
      </c>
      <c r="L369" s="7" t="e">
        <f t="shared" si="126"/>
        <v>#DIV/0!</v>
      </c>
      <c r="M369" s="7" t="e">
        <f t="shared" si="133"/>
        <v>#DIV/0!</v>
      </c>
      <c r="N369" s="12" t="e">
        <f t="shared" si="134"/>
        <v>#DIV/0!</v>
      </c>
      <c r="O369" t="e">
        <f t="shared" si="121"/>
        <v>#DIV/0!</v>
      </c>
      <c r="P369" s="7" t="e">
        <f t="shared" si="135"/>
        <v>#DIV/0!</v>
      </c>
      <c r="Q369" s="7" t="e">
        <f t="shared" si="136"/>
        <v>#DIV/0!</v>
      </c>
      <c r="R369" s="7" t="e">
        <f t="shared" si="127"/>
        <v>#DIV/0!</v>
      </c>
      <c r="S369" s="7" t="e">
        <f t="shared" si="137"/>
        <v>#DIV/0!</v>
      </c>
      <c r="T369" s="7" t="e">
        <f t="shared" si="138"/>
        <v>#DIV/0!</v>
      </c>
      <c r="U369" s="44">
        <f t="shared" si="139"/>
        <v>0</v>
      </c>
      <c r="V369" s="7" t="e">
        <f t="shared" si="140"/>
        <v>#DIV/0!</v>
      </c>
      <c r="W369" t="e">
        <f t="shared" si="128"/>
        <v>#DIV/0!</v>
      </c>
      <c r="X369" s="8" t="e">
        <f t="shared" si="122"/>
        <v>#DIV/0!</v>
      </c>
    </row>
    <row r="370" spans="1:31" x14ac:dyDescent="0.25">
      <c r="B370" s="12"/>
      <c r="W370" t="e">
        <f>SUM(W10:W369)</f>
        <v>#DIV/0!</v>
      </c>
      <c r="AE370" s="25"/>
    </row>
    <row r="371" spans="1:31" x14ac:dyDescent="0.25">
      <c r="B371" s="12"/>
      <c r="AE371" s="25"/>
    </row>
    <row r="372" spans="1:31" x14ac:dyDescent="0.25">
      <c r="B372" s="12"/>
      <c r="AE372" s="25"/>
    </row>
    <row r="373" spans="1:31" x14ac:dyDescent="0.25">
      <c r="B373" s="12"/>
      <c r="AE373" s="25"/>
    </row>
    <row r="374" spans="1:31" x14ac:dyDescent="0.25">
      <c r="B374" s="12"/>
      <c r="AE374" s="25"/>
    </row>
    <row r="375" spans="1:31" x14ac:dyDescent="0.25">
      <c r="B375" s="12"/>
      <c r="AE375" s="25"/>
    </row>
    <row r="376" spans="1:31" x14ac:dyDescent="0.25">
      <c r="B376" s="12"/>
    </row>
  </sheetData>
  <mergeCells count="2">
    <mergeCell ref="Y19:Y21"/>
    <mergeCell ref="Y22:Y2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86ACC-D0AB-4525-BB61-7E65E3257807}">
  <sheetPr codeName="Sheet8"/>
  <dimension ref="A1:R177"/>
  <sheetViews>
    <sheetView topLeftCell="D1" zoomScale="130" zoomScaleNormal="130" workbookViewId="0">
      <selection activeCell="M22" sqref="M22"/>
    </sheetView>
  </sheetViews>
  <sheetFormatPr defaultColWidth="9" defaultRowHeight="15" x14ac:dyDescent="0.25"/>
  <cols>
    <col min="1" max="3" width="10" style="102" customWidth="1"/>
    <col min="4" max="4" width="8.75" style="102" customWidth="1"/>
    <col min="5" max="6" width="9" style="102"/>
    <col min="7" max="7" width="11" style="102" customWidth="1"/>
    <col min="8" max="8" width="19.625" style="102" customWidth="1"/>
    <col min="9" max="9" width="9" style="102"/>
    <col min="10" max="10" width="13.125" style="102" customWidth="1"/>
    <col min="11" max="11" width="10.5" style="102" bestFit="1" customWidth="1"/>
    <col min="12" max="12" width="12.5" style="102" customWidth="1"/>
    <col min="13" max="13" width="9" style="102"/>
    <col min="14" max="14" width="10.5" style="102" bestFit="1" customWidth="1"/>
    <col min="15" max="16384" width="9" style="102"/>
  </cols>
  <sheetData>
    <row r="1" spans="1:17" x14ac:dyDescent="0.25">
      <c r="B1" s="256" t="s">
        <v>198</v>
      </c>
      <c r="C1" s="256"/>
      <c r="D1" s="102" t="s">
        <v>199</v>
      </c>
      <c r="E1" s="102" t="s">
        <v>200</v>
      </c>
    </row>
    <row r="2" spans="1:17" x14ac:dyDescent="0.25">
      <c r="A2" s="102" t="s">
        <v>201</v>
      </c>
      <c r="B2" s="102" t="s">
        <v>202</v>
      </c>
      <c r="C2" s="102" t="s">
        <v>203</v>
      </c>
      <c r="Q2" s="117" t="s">
        <v>385</v>
      </c>
    </row>
    <row r="3" spans="1:17" x14ac:dyDescent="0.25">
      <c r="A3" s="102" t="s">
        <v>204</v>
      </c>
      <c r="B3" s="102">
        <v>4.1327999999999996</v>
      </c>
      <c r="C3" s="103">
        <v>3.7738999999999998</v>
      </c>
      <c r="D3" s="102">
        <v>3.8210000000000002</v>
      </c>
      <c r="E3" s="102">
        <f>MIN(C3,D3)</f>
        <v>3.7738999999999998</v>
      </c>
      <c r="G3" s="102">
        <v>4.0049999999999999</v>
      </c>
      <c r="Q3" s="117" t="s">
        <v>386</v>
      </c>
    </row>
    <row r="4" spans="1:17" x14ac:dyDescent="0.25">
      <c r="A4" s="102" t="s">
        <v>205</v>
      </c>
      <c r="B4" s="102">
        <v>4.2104999999999997</v>
      </c>
      <c r="C4" s="102">
        <v>3.7483</v>
      </c>
      <c r="D4" s="102">
        <v>3.8210000000000002</v>
      </c>
      <c r="E4" s="102">
        <f t="shared" ref="E4:E62" si="0">MIN(C4,D4)</f>
        <v>3.7483</v>
      </c>
      <c r="G4" s="102">
        <v>3.81</v>
      </c>
      <c r="H4" s="102">
        <f>0.5*(G4+G3)</f>
        <v>3.9074999999999998</v>
      </c>
      <c r="J4" s="102" t="s">
        <v>206</v>
      </c>
      <c r="Q4" s="117" t="s">
        <v>387</v>
      </c>
    </row>
    <row r="5" spans="1:17" x14ac:dyDescent="0.25">
      <c r="A5" s="102" t="s">
        <v>207</v>
      </c>
      <c r="B5" s="102">
        <v>4.3670999999999998</v>
      </c>
      <c r="C5" s="102">
        <v>3.7081</v>
      </c>
      <c r="D5" s="102">
        <v>3.8210000000000002</v>
      </c>
      <c r="E5" s="102">
        <f t="shared" si="0"/>
        <v>3.7081</v>
      </c>
      <c r="J5" s="102">
        <f>3.761*3</f>
        <v>11.283000000000001</v>
      </c>
      <c r="K5" s="102" t="s">
        <v>275</v>
      </c>
      <c r="Q5" s="102" t="s">
        <v>388</v>
      </c>
    </row>
    <row r="6" spans="1:17" x14ac:dyDescent="0.25">
      <c r="A6" s="102" t="s">
        <v>208</v>
      </c>
      <c r="B6" s="102">
        <v>4.2557</v>
      </c>
      <c r="C6" s="102">
        <v>3.6905999999999999</v>
      </c>
      <c r="D6" s="102">
        <v>3.8210000000000002</v>
      </c>
      <c r="E6" s="102">
        <f t="shared" si="0"/>
        <v>3.6905999999999999</v>
      </c>
      <c r="J6" s="102">
        <v>4.0039999999999996</v>
      </c>
      <c r="K6" s="102" t="s">
        <v>274</v>
      </c>
    </row>
    <row r="7" spans="1:17" x14ac:dyDescent="0.25">
      <c r="A7" s="102" t="s">
        <v>209</v>
      </c>
      <c r="B7" s="102">
        <v>4.2720000000000002</v>
      </c>
      <c r="C7" s="102">
        <v>3.661</v>
      </c>
      <c r="D7" s="102">
        <v>3.8210000000000002</v>
      </c>
      <c r="E7" s="102">
        <f t="shared" si="0"/>
        <v>3.661</v>
      </c>
      <c r="J7" s="102">
        <f>J5-J6</f>
        <v>7.2790000000000017</v>
      </c>
      <c r="K7" s="102" t="s">
        <v>276</v>
      </c>
    </row>
    <row r="8" spans="1:17" x14ac:dyDescent="0.25">
      <c r="A8" s="102" t="s">
        <v>210</v>
      </c>
      <c r="B8" s="102">
        <v>4.2276999999999996</v>
      </c>
      <c r="C8" s="102">
        <v>3.6421999999999999</v>
      </c>
      <c r="D8" s="102">
        <v>3.8210000000000002</v>
      </c>
      <c r="E8" s="102">
        <f t="shared" si="0"/>
        <v>3.6421999999999999</v>
      </c>
      <c r="J8" s="102">
        <f>J7/2</f>
        <v>3.6395000000000008</v>
      </c>
      <c r="K8" s="102" t="s">
        <v>213</v>
      </c>
    </row>
    <row r="9" spans="1:17" x14ac:dyDescent="0.25">
      <c r="A9" s="102" t="s">
        <v>211</v>
      </c>
      <c r="B9" s="102">
        <v>4.1914999999999996</v>
      </c>
      <c r="C9" s="102">
        <v>3.6259000000000001</v>
      </c>
      <c r="D9" s="102">
        <v>3.8210000000000002</v>
      </c>
      <c r="E9" s="102">
        <f t="shared" si="0"/>
        <v>3.6259000000000001</v>
      </c>
    </row>
    <row r="10" spans="1:17" x14ac:dyDescent="0.25">
      <c r="A10" s="102" t="s">
        <v>212</v>
      </c>
      <c r="B10" s="102">
        <v>4.1228999999999996</v>
      </c>
      <c r="C10" s="102">
        <v>3.6215999999999999</v>
      </c>
      <c r="D10" s="102">
        <v>3.8210000000000002</v>
      </c>
      <c r="E10" s="102">
        <f t="shared" si="0"/>
        <v>3.6215999999999999</v>
      </c>
    </row>
    <row r="11" spans="1:17" x14ac:dyDescent="0.25">
      <c r="A11" s="102" t="s">
        <v>214</v>
      </c>
      <c r="B11" s="102">
        <v>4.0740999999999996</v>
      </c>
      <c r="C11" s="102">
        <v>3.6175999999999999</v>
      </c>
      <c r="D11" s="102">
        <v>3.8210000000000002</v>
      </c>
      <c r="E11" s="102">
        <f t="shared" si="0"/>
        <v>3.6175999999999999</v>
      </c>
    </row>
    <row r="12" spans="1:17" x14ac:dyDescent="0.25">
      <c r="A12" s="102" t="s">
        <v>215</v>
      </c>
      <c r="B12" s="102">
        <v>4.0343999999999998</v>
      </c>
      <c r="C12" s="102">
        <v>3.6133999999999999</v>
      </c>
      <c r="D12" s="102">
        <v>3.8210000000000002</v>
      </c>
      <c r="E12" s="102">
        <f t="shared" si="0"/>
        <v>3.6133999999999999</v>
      </c>
      <c r="J12" s="102" t="s">
        <v>216</v>
      </c>
    </row>
    <row r="13" spans="1:17" x14ac:dyDescent="0.25">
      <c r="A13" s="102" t="s">
        <v>217</v>
      </c>
      <c r="B13" s="102">
        <v>4.0014000000000003</v>
      </c>
      <c r="C13" s="102">
        <v>3.6092</v>
      </c>
      <c r="D13" s="102">
        <v>3.8210000000000002</v>
      </c>
      <c r="E13" s="102">
        <f t="shared" si="0"/>
        <v>3.6092</v>
      </c>
      <c r="J13" s="102" t="s">
        <v>218</v>
      </c>
    </row>
    <row r="14" spans="1:17" x14ac:dyDescent="0.25">
      <c r="A14" s="102" t="s">
        <v>219</v>
      </c>
      <c r="B14" s="102">
        <v>3.9752000000000001</v>
      </c>
      <c r="C14" s="102">
        <v>3.605</v>
      </c>
      <c r="D14" s="102">
        <v>3.8210000000000002</v>
      </c>
      <c r="E14" s="102">
        <f t="shared" si="0"/>
        <v>3.605</v>
      </c>
      <c r="J14" s="102" t="s">
        <v>220</v>
      </c>
    </row>
    <row r="15" spans="1:17" x14ac:dyDescent="0.25">
      <c r="A15" s="102" t="s">
        <v>221</v>
      </c>
      <c r="B15" s="102">
        <v>3.9474</v>
      </c>
      <c r="C15" s="103">
        <v>3.6114000000000002</v>
      </c>
      <c r="D15" s="102">
        <v>3.8210000000000002</v>
      </c>
      <c r="E15" s="102">
        <f t="shared" si="0"/>
        <v>3.6114000000000002</v>
      </c>
      <c r="G15" s="102">
        <f>C15-C3</f>
        <v>-0.16249999999999964</v>
      </c>
      <c r="J15" s="102" t="s">
        <v>222</v>
      </c>
    </row>
    <row r="16" spans="1:17" x14ac:dyDescent="0.25">
      <c r="A16" s="102" t="s">
        <v>223</v>
      </c>
      <c r="B16" s="102">
        <v>3.9216000000000002</v>
      </c>
      <c r="C16" s="102">
        <v>3.6274000000000002</v>
      </c>
      <c r="D16" s="102">
        <v>3.8210000000000002</v>
      </c>
      <c r="E16" s="102">
        <f t="shared" si="0"/>
        <v>3.6274000000000002</v>
      </c>
    </row>
    <row r="17" spans="1:15" x14ac:dyDescent="0.25">
      <c r="A17" s="102" t="s">
        <v>224</v>
      </c>
      <c r="B17" s="102">
        <v>3.8988</v>
      </c>
      <c r="C17" s="102">
        <v>3.6440000000000001</v>
      </c>
      <c r="D17" s="102">
        <v>3.8210000000000002</v>
      </c>
      <c r="E17" s="102">
        <f t="shared" si="0"/>
        <v>3.6440000000000001</v>
      </c>
    </row>
    <row r="18" spans="1:15" x14ac:dyDescent="0.25">
      <c r="A18" s="102" t="s">
        <v>225</v>
      </c>
      <c r="B18" s="102">
        <v>3.879</v>
      </c>
      <c r="C18" s="102">
        <v>3.6606000000000001</v>
      </c>
      <c r="D18" s="102">
        <v>3.8210000000000002</v>
      </c>
      <c r="E18" s="102">
        <f t="shared" si="0"/>
        <v>3.6606000000000001</v>
      </c>
    </row>
    <row r="19" spans="1:15" x14ac:dyDescent="0.25">
      <c r="A19" s="102" t="s">
        <v>226</v>
      </c>
      <c r="B19" s="102">
        <v>3.8622999999999998</v>
      </c>
      <c r="C19" s="102">
        <v>3.6766000000000001</v>
      </c>
      <c r="D19" s="102">
        <v>3.8210000000000002</v>
      </c>
      <c r="E19" s="102">
        <f t="shared" si="0"/>
        <v>3.6766000000000001</v>
      </c>
      <c r="J19" s="102">
        <v>207696</v>
      </c>
    </row>
    <row r="20" spans="1:15" x14ac:dyDescent="0.25">
      <c r="A20" s="102" t="s">
        <v>227</v>
      </c>
      <c r="B20" s="102">
        <v>3.8469000000000002</v>
      </c>
      <c r="C20" s="102">
        <v>3.6932</v>
      </c>
      <c r="D20" s="102">
        <v>3.8210000000000002</v>
      </c>
      <c r="E20" s="102">
        <f t="shared" si="0"/>
        <v>3.6932</v>
      </c>
      <c r="J20" s="106">
        <v>54656794.850000001</v>
      </c>
    </row>
    <row r="21" spans="1:15" x14ac:dyDescent="0.25">
      <c r="A21" s="102" t="s">
        <v>228</v>
      </c>
      <c r="B21" s="102">
        <v>3.8338000000000001</v>
      </c>
      <c r="C21" s="102">
        <v>3.7092000000000001</v>
      </c>
      <c r="D21" s="102">
        <v>3.8210000000000002</v>
      </c>
      <c r="E21" s="102">
        <f t="shared" si="0"/>
        <v>3.7092000000000001</v>
      </c>
      <c r="J21" s="102">
        <f>J19/J20</f>
        <v>3.8000032854103591E-3</v>
      </c>
    </row>
    <row r="22" spans="1:15" x14ac:dyDescent="0.25">
      <c r="A22" s="102" t="s">
        <v>229</v>
      </c>
      <c r="B22" s="102">
        <v>3.8214999999999999</v>
      </c>
      <c r="C22" s="102">
        <v>3.7258</v>
      </c>
      <c r="D22" s="102">
        <v>3.8210000000000002</v>
      </c>
      <c r="E22" s="102">
        <f t="shared" si="0"/>
        <v>3.7258</v>
      </c>
      <c r="J22" s="104">
        <f>12*J21</f>
        <v>4.5600039424924313E-2</v>
      </c>
      <c r="L22" s="106">
        <v>4548205.3683000002</v>
      </c>
    </row>
    <row r="23" spans="1:15" x14ac:dyDescent="0.25">
      <c r="A23" s="102" t="s">
        <v>230</v>
      </c>
      <c r="B23" s="102">
        <v>3.8111999999999999</v>
      </c>
      <c r="C23" s="102">
        <v>3.7412999999999998</v>
      </c>
      <c r="D23" s="102">
        <v>3.8210000000000002</v>
      </c>
      <c r="E23" s="102">
        <f t="shared" si="0"/>
        <v>3.7412999999999998</v>
      </c>
      <c r="L23" s="102">
        <f>150000000</f>
        <v>150000000</v>
      </c>
    </row>
    <row r="24" spans="1:15" x14ac:dyDescent="0.25">
      <c r="A24" s="102" t="s">
        <v>231</v>
      </c>
      <c r="B24" s="102">
        <v>3.8016000000000001</v>
      </c>
      <c r="C24" s="102">
        <v>3.7574000000000001</v>
      </c>
      <c r="D24" s="102">
        <v>3.8210000000000002</v>
      </c>
      <c r="E24" s="102">
        <f t="shared" si="0"/>
        <v>3.7574000000000001</v>
      </c>
      <c r="L24" s="104">
        <f>L22/L23</f>
        <v>3.0321369122000001E-2</v>
      </c>
    </row>
    <row r="25" spans="1:15" x14ac:dyDescent="0.25">
      <c r="A25" s="102" t="s">
        <v>232</v>
      </c>
      <c r="B25" s="102">
        <v>3.7925</v>
      </c>
      <c r="C25" s="102">
        <v>3.774</v>
      </c>
      <c r="D25" s="102">
        <v>3.8210000000000002</v>
      </c>
      <c r="E25" s="102">
        <f t="shared" si="0"/>
        <v>3.774</v>
      </c>
    </row>
    <row r="26" spans="1:15" x14ac:dyDescent="0.25">
      <c r="A26" s="102" t="s">
        <v>233</v>
      </c>
      <c r="B26" s="102">
        <v>3.7844000000000002</v>
      </c>
      <c r="C26" s="102">
        <v>3.79</v>
      </c>
      <c r="D26" s="102">
        <v>3.8210000000000002</v>
      </c>
      <c r="E26" s="102">
        <f t="shared" si="0"/>
        <v>3.79</v>
      </c>
    </row>
    <row r="27" spans="1:15" x14ac:dyDescent="0.25">
      <c r="A27" s="102" t="s">
        <v>234</v>
      </c>
      <c r="B27" s="102">
        <v>3.7768000000000002</v>
      </c>
      <c r="C27" s="102">
        <v>3.8066</v>
      </c>
      <c r="D27" s="102">
        <v>3.8210000000000002</v>
      </c>
      <c r="E27" s="102">
        <f t="shared" si="0"/>
        <v>3.8066</v>
      </c>
      <c r="J27" s="102">
        <v>0.19</v>
      </c>
      <c r="K27" s="102">
        <f>L27/(SUM(L27:L28))</f>
        <v>0.10961538461538461</v>
      </c>
      <c r="L27" s="102">
        <v>57</v>
      </c>
      <c r="M27" s="102">
        <v>45</v>
      </c>
      <c r="N27" s="102">
        <v>0</v>
      </c>
      <c r="O27" s="102">
        <v>100</v>
      </c>
    </row>
    <row r="28" spans="1:15" x14ac:dyDescent="0.25">
      <c r="A28" s="102" t="s">
        <v>235</v>
      </c>
      <c r="B28" s="102">
        <v>3.77</v>
      </c>
      <c r="C28" s="102">
        <v>3.8226</v>
      </c>
      <c r="D28" s="102">
        <v>3.8210000000000002</v>
      </c>
      <c r="E28" s="102">
        <f t="shared" si="0"/>
        <v>3.8210000000000002</v>
      </c>
      <c r="J28" s="102">
        <v>0.81</v>
      </c>
      <c r="K28" s="102">
        <f>L28/L29</f>
        <v>0.89038461538461533</v>
      </c>
      <c r="L28" s="102">
        <v>463</v>
      </c>
      <c r="M28" s="102">
        <v>130</v>
      </c>
    </row>
    <row r="29" spans="1:15" x14ac:dyDescent="0.25">
      <c r="A29" s="102" t="s">
        <v>236</v>
      </c>
      <c r="B29" s="102">
        <v>3.7635000000000001</v>
      </c>
      <c r="C29" s="102">
        <v>3.8391999999999999</v>
      </c>
      <c r="D29" s="102">
        <v>3.8210000000000002</v>
      </c>
      <c r="E29" s="102">
        <f t="shared" si="0"/>
        <v>3.8210000000000002</v>
      </c>
      <c r="J29" s="102">
        <v>3.96</v>
      </c>
      <c r="L29" s="102">
        <f>L27+L28</f>
        <v>520</v>
      </c>
      <c r="M29" s="102" t="e">
        <f>SUMPRODUCT((L27:L28,M27:M28)/SUM(L27:L28))</f>
        <v>#VALUE!</v>
      </c>
      <c r="N29" s="102">
        <v>0</v>
      </c>
      <c r="O29" s="102">
        <v>120</v>
      </c>
    </row>
    <row r="30" spans="1:15" x14ac:dyDescent="0.25">
      <c r="A30" s="103" t="s">
        <v>237</v>
      </c>
      <c r="B30" s="103">
        <v>3.7574999999999998</v>
      </c>
      <c r="C30" s="103">
        <v>3.8557999999999999</v>
      </c>
      <c r="D30" s="102">
        <v>3.8210000000000002</v>
      </c>
      <c r="E30" s="102">
        <f t="shared" si="0"/>
        <v>3.8210000000000002</v>
      </c>
      <c r="J30" s="102">
        <v>2.0699999999999998</v>
      </c>
    </row>
    <row r="31" spans="1:15" x14ac:dyDescent="0.25">
      <c r="A31" s="102" t="s">
        <v>238</v>
      </c>
      <c r="B31" s="102">
        <v>3.7521</v>
      </c>
      <c r="C31" s="102">
        <v>3.8719000000000001</v>
      </c>
      <c r="D31" s="102">
        <v>3.8210000000000002</v>
      </c>
      <c r="E31" s="102">
        <f t="shared" si="0"/>
        <v>3.8210000000000002</v>
      </c>
      <c r="M31" s="102" t="e">
        <f>SUMPRODUCT(M27:M31,L27:L30)/SUM(L27:L30)</f>
        <v>#VALUE!</v>
      </c>
      <c r="O31" s="102" t="e">
        <f>SUMPRODUCT(M27:M29,L27:L29)/SUM(L27:L29)</f>
        <v>#VALUE!</v>
      </c>
    </row>
    <row r="32" spans="1:15" x14ac:dyDescent="0.25">
      <c r="A32" s="102" t="s">
        <v>239</v>
      </c>
      <c r="B32" s="102">
        <v>3.7469000000000001</v>
      </c>
      <c r="C32" s="102">
        <v>3.8885000000000001</v>
      </c>
      <c r="D32" s="102">
        <v>3.8210000000000002</v>
      </c>
      <c r="E32" s="102">
        <f t="shared" si="0"/>
        <v>3.8210000000000002</v>
      </c>
    </row>
    <row r="33" spans="1:14" x14ac:dyDescent="0.25">
      <c r="A33" s="102" t="s">
        <v>240</v>
      </c>
      <c r="B33" s="102">
        <v>3.7422</v>
      </c>
      <c r="C33" s="102">
        <v>3.9045000000000001</v>
      </c>
      <c r="D33" s="102">
        <v>3.8210000000000002</v>
      </c>
      <c r="E33" s="102">
        <f t="shared" si="0"/>
        <v>3.8210000000000002</v>
      </c>
    </row>
    <row r="34" spans="1:14" x14ac:dyDescent="0.25">
      <c r="A34" s="102" t="s">
        <v>241</v>
      </c>
      <c r="B34" s="102">
        <v>3.7376999999999998</v>
      </c>
      <c r="C34" s="102">
        <v>3.9211</v>
      </c>
      <c r="D34" s="102">
        <v>3.8210000000000002</v>
      </c>
      <c r="E34" s="102">
        <f t="shared" si="0"/>
        <v>3.8210000000000002</v>
      </c>
    </row>
    <row r="35" spans="1:14" x14ac:dyDescent="0.25">
      <c r="A35" s="102" t="s">
        <v>242</v>
      </c>
      <c r="B35" s="102">
        <v>3.7336</v>
      </c>
      <c r="C35" s="102">
        <v>3.9371</v>
      </c>
      <c r="D35" s="102">
        <v>3.8210000000000002</v>
      </c>
      <c r="E35" s="102">
        <f t="shared" si="0"/>
        <v>3.8210000000000002</v>
      </c>
    </row>
    <row r="36" spans="1:14" x14ac:dyDescent="0.25">
      <c r="A36" s="102" t="s">
        <v>243</v>
      </c>
      <c r="B36" s="102">
        <v>3.7296999999999998</v>
      </c>
      <c r="C36" s="102">
        <v>3.9531000000000001</v>
      </c>
      <c r="D36" s="102">
        <v>3.8210000000000002</v>
      </c>
      <c r="E36" s="102">
        <f t="shared" si="0"/>
        <v>3.8210000000000002</v>
      </c>
      <c r="K36" s="102">
        <v>57</v>
      </c>
      <c r="L36" s="102">
        <v>45</v>
      </c>
      <c r="N36" s="102">
        <f>L36*K27</f>
        <v>4.9326923076923075</v>
      </c>
    </row>
    <row r="37" spans="1:14" x14ac:dyDescent="0.25">
      <c r="A37" s="102" t="s">
        <v>244</v>
      </c>
      <c r="B37" s="102">
        <v>3.726</v>
      </c>
      <c r="C37" s="102">
        <v>3.9697</v>
      </c>
      <c r="D37" s="102">
        <v>3.8210000000000002</v>
      </c>
      <c r="E37" s="102">
        <f t="shared" si="0"/>
        <v>3.8210000000000002</v>
      </c>
      <c r="K37" s="102">
        <v>463</v>
      </c>
      <c r="L37" s="102">
        <v>130</v>
      </c>
      <c r="N37" s="102">
        <f>L37*K28</f>
        <v>115.75</v>
      </c>
    </row>
    <row r="38" spans="1:14" x14ac:dyDescent="0.25">
      <c r="A38" s="102" t="s">
        <v>245</v>
      </c>
      <c r="B38" s="102">
        <v>3.7225000000000001</v>
      </c>
      <c r="C38" s="102">
        <v>3.9857999999999998</v>
      </c>
      <c r="D38" s="102">
        <v>3.8210000000000002</v>
      </c>
      <c r="E38" s="102">
        <f t="shared" si="0"/>
        <v>3.8210000000000002</v>
      </c>
      <c r="L38" s="102" t="e" cm="1">
        <f t="array" ref="L38">SUMPRODUCT(K36:K37,L36:L37_/L29)</f>
        <v>#NAME?</v>
      </c>
    </row>
    <row r="39" spans="1:14" x14ac:dyDescent="0.25">
      <c r="A39" s="103" t="s">
        <v>246</v>
      </c>
      <c r="B39" s="103">
        <v>3.7244999999999999</v>
      </c>
      <c r="C39" s="103">
        <v>4.0179999999999998</v>
      </c>
      <c r="D39" s="102">
        <v>3.8210000000000002</v>
      </c>
      <c r="E39" s="102">
        <f t="shared" si="0"/>
        <v>3.8210000000000002</v>
      </c>
      <c r="G39" s="102" t="s">
        <v>247</v>
      </c>
      <c r="I39" s="102" t="s">
        <v>248</v>
      </c>
    </row>
    <row r="40" spans="1:14" x14ac:dyDescent="0.25">
      <c r="A40" s="102" t="s">
        <v>249</v>
      </c>
      <c r="B40" s="102">
        <v>3.7315999999999998</v>
      </c>
      <c r="C40" s="102">
        <v>4.0415999999999999</v>
      </c>
      <c r="D40" s="102">
        <v>3.8210000000000002</v>
      </c>
      <c r="E40" s="102">
        <f t="shared" si="0"/>
        <v>3.8210000000000002</v>
      </c>
      <c r="N40" s="104">
        <f>1.136/750</f>
        <v>1.5146666666666665E-3</v>
      </c>
    </row>
    <row r="41" spans="1:14" x14ac:dyDescent="0.25">
      <c r="A41" s="102" t="s">
        <v>250</v>
      </c>
      <c r="B41" s="102">
        <v>3.7385999999999999</v>
      </c>
      <c r="C41" s="102">
        <v>4.0660999999999996</v>
      </c>
      <c r="D41" s="102">
        <v>3.8210000000000002</v>
      </c>
      <c r="E41" s="102">
        <f t="shared" si="0"/>
        <v>3.8210000000000002</v>
      </c>
      <c r="G41" s="102" t="s">
        <v>251</v>
      </c>
      <c r="J41" s="102">
        <v>3.7629999999999999</v>
      </c>
      <c r="K41" s="102" t="s">
        <v>279</v>
      </c>
      <c r="L41" s="102">
        <f>J41*3</f>
        <v>11.289</v>
      </c>
    </row>
    <row r="42" spans="1:14" x14ac:dyDescent="0.25">
      <c r="A42" s="102" t="s">
        <v>252</v>
      </c>
      <c r="B42" s="102">
        <v>3.7452999999999999</v>
      </c>
      <c r="C42" s="102">
        <v>4.0904999999999996</v>
      </c>
      <c r="D42" s="102">
        <v>3.8210000000000002</v>
      </c>
      <c r="E42" s="102">
        <f t="shared" si="0"/>
        <v>3.8210000000000002</v>
      </c>
      <c r="J42" s="102">
        <v>3.8660000000000001</v>
      </c>
      <c r="K42" s="102" t="s">
        <v>278</v>
      </c>
    </row>
    <row r="43" spans="1:14" x14ac:dyDescent="0.25">
      <c r="A43" s="102" t="s">
        <v>253</v>
      </c>
      <c r="B43" s="102">
        <v>3.7513999999999998</v>
      </c>
      <c r="C43" s="102">
        <v>4.1140999999999996</v>
      </c>
      <c r="D43" s="102">
        <v>3.8210000000000002</v>
      </c>
      <c r="E43" s="102">
        <f t="shared" si="0"/>
        <v>3.8210000000000002</v>
      </c>
      <c r="J43" s="102">
        <f>J42-J41</f>
        <v>0.1030000000000002</v>
      </c>
    </row>
    <row r="44" spans="1:14" x14ac:dyDescent="0.25">
      <c r="A44" s="102" t="s">
        <v>254</v>
      </c>
      <c r="B44" s="102">
        <v>3.7574000000000001</v>
      </c>
      <c r="C44" s="102">
        <v>4.1384999999999996</v>
      </c>
      <c r="D44" s="102">
        <v>3.8210000000000002</v>
      </c>
      <c r="E44" s="102">
        <f t="shared" si="0"/>
        <v>3.8210000000000002</v>
      </c>
      <c r="L44" s="102" t="s">
        <v>280</v>
      </c>
    </row>
    <row r="45" spans="1:14" x14ac:dyDescent="0.25">
      <c r="A45" s="102" t="s">
        <v>255</v>
      </c>
      <c r="B45" s="102">
        <v>3.7629000000000001</v>
      </c>
      <c r="C45" s="102">
        <v>4.1620999999999997</v>
      </c>
      <c r="D45" s="102">
        <v>3.8210000000000002</v>
      </c>
      <c r="E45" s="102">
        <f t="shared" si="0"/>
        <v>3.8210000000000002</v>
      </c>
      <c r="J45" s="102">
        <f>J42*5</f>
        <v>19.330000000000002</v>
      </c>
      <c r="K45" s="102" t="s">
        <v>256</v>
      </c>
    </row>
    <row r="46" spans="1:14" x14ac:dyDescent="0.25">
      <c r="A46" s="102" t="s">
        <v>257</v>
      </c>
      <c r="B46" s="102">
        <v>3.7684000000000002</v>
      </c>
      <c r="C46" s="102">
        <v>4.1866000000000003</v>
      </c>
      <c r="D46" s="102">
        <v>3.8210000000000002</v>
      </c>
      <c r="E46" s="102">
        <f t="shared" si="0"/>
        <v>3.8210000000000002</v>
      </c>
      <c r="J46" s="102">
        <f>J45-J41*3</f>
        <v>8.0410000000000021</v>
      </c>
    </row>
    <row r="47" spans="1:14" x14ac:dyDescent="0.25">
      <c r="A47" s="102" t="s">
        <v>258</v>
      </c>
      <c r="B47" s="102">
        <v>3.7732999999999999</v>
      </c>
      <c r="C47" s="102">
        <v>4.2093999999999996</v>
      </c>
      <c r="D47" s="102">
        <v>3.8210000000000002</v>
      </c>
      <c r="E47" s="102">
        <f t="shared" si="0"/>
        <v>3.8210000000000002</v>
      </c>
      <c r="J47" s="102">
        <f>J46/2</f>
        <v>4.0205000000000011</v>
      </c>
      <c r="K47" s="102" t="s">
        <v>277</v>
      </c>
      <c r="L47" s="103" t="s">
        <v>246</v>
      </c>
    </row>
    <row r="48" spans="1:14" x14ac:dyDescent="0.25">
      <c r="A48" s="102" t="s">
        <v>259</v>
      </c>
      <c r="B48" s="102">
        <v>3.7780999999999998</v>
      </c>
      <c r="C48" s="102">
        <v>4.2329999999999997</v>
      </c>
      <c r="D48" s="102">
        <v>3.8210000000000002</v>
      </c>
      <c r="E48" s="102">
        <f t="shared" si="0"/>
        <v>3.8210000000000002</v>
      </c>
    </row>
    <row r="49" spans="1:14" x14ac:dyDescent="0.25">
      <c r="A49" s="102" t="s">
        <v>260</v>
      </c>
      <c r="B49" s="102">
        <v>3.7827999999999999</v>
      </c>
      <c r="C49" s="102">
        <v>4.2573999999999996</v>
      </c>
      <c r="D49" s="102">
        <v>3.8210000000000002</v>
      </c>
      <c r="E49" s="102">
        <f t="shared" si="0"/>
        <v>3.8210000000000002</v>
      </c>
    </row>
    <row r="50" spans="1:14" x14ac:dyDescent="0.25">
      <c r="A50" s="102" t="s">
        <v>261</v>
      </c>
      <c r="B50" s="102">
        <v>3.7873000000000001</v>
      </c>
      <c r="C50" s="102">
        <v>4.2811000000000003</v>
      </c>
      <c r="D50" s="102">
        <v>3.8210000000000002</v>
      </c>
      <c r="E50" s="102">
        <f t="shared" si="0"/>
        <v>3.8210000000000002</v>
      </c>
    </row>
    <row r="51" spans="1:14" x14ac:dyDescent="0.25">
      <c r="A51" s="102" t="s">
        <v>262</v>
      </c>
      <c r="B51" s="102">
        <v>3.7915999999999999</v>
      </c>
      <c r="C51" s="102">
        <v>4.3055000000000003</v>
      </c>
      <c r="D51" s="102">
        <v>3.8210000000000002</v>
      </c>
      <c r="E51" s="102">
        <f t="shared" si="0"/>
        <v>3.8210000000000002</v>
      </c>
      <c r="H51" s="105" t="s">
        <v>296</v>
      </c>
      <c r="I51" s="105" t="s">
        <v>297</v>
      </c>
    </row>
    <row r="52" spans="1:14" x14ac:dyDescent="0.25">
      <c r="A52" s="102" t="s">
        <v>263</v>
      </c>
      <c r="B52" s="102">
        <v>3.7957000000000001</v>
      </c>
      <c r="C52" s="102">
        <v>4.3291000000000004</v>
      </c>
      <c r="D52" s="102">
        <v>3.8210000000000002</v>
      </c>
      <c r="E52" s="102">
        <f t="shared" si="0"/>
        <v>3.8210000000000002</v>
      </c>
    </row>
    <row r="53" spans="1:14" x14ac:dyDescent="0.25">
      <c r="A53" s="102" t="s">
        <v>264</v>
      </c>
      <c r="B53" s="102">
        <v>3.7997000000000001</v>
      </c>
      <c r="C53" s="102">
        <v>4.3535000000000004</v>
      </c>
      <c r="D53" s="102">
        <v>3.8210000000000002</v>
      </c>
      <c r="E53" s="102">
        <f t="shared" si="0"/>
        <v>3.8210000000000002</v>
      </c>
      <c r="H53" s="105" t="s">
        <v>298</v>
      </c>
      <c r="J53" s="105" t="s">
        <v>299</v>
      </c>
    </row>
    <row r="54" spans="1:14" x14ac:dyDescent="0.25">
      <c r="A54" s="102" t="s">
        <v>265</v>
      </c>
      <c r="B54" s="102">
        <v>3.8035999999999999</v>
      </c>
      <c r="C54" s="102">
        <v>4.3779000000000003</v>
      </c>
      <c r="D54" s="102">
        <v>3.8210000000000002</v>
      </c>
      <c r="E54" s="102">
        <f t="shared" si="0"/>
        <v>3.8210000000000002</v>
      </c>
      <c r="H54" s="105" t="s">
        <v>300</v>
      </c>
    </row>
    <row r="55" spans="1:14" x14ac:dyDescent="0.25">
      <c r="A55" s="102" t="s">
        <v>266</v>
      </c>
      <c r="B55" s="102">
        <v>3.8071999999999999</v>
      </c>
      <c r="C55" s="102">
        <v>4.4016000000000002</v>
      </c>
      <c r="D55" s="102">
        <v>3.8210000000000002</v>
      </c>
      <c r="E55" s="102">
        <f t="shared" si="0"/>
        <v>3.8210000000000002</v>
      </c>
      <c r="H55" s="105" t="s">
        <v>301</v>
      </c>
    </row>
    <row r="56" spans="1:14" x14ac:dyDescent="0.25">
      <c r="A56" s="102" t="s">
        <v>267</v>
      </c>
      <c r="B56" s="102">
        <v>3.8108</v>
      </c>
      <c r="C56" s="102">
        <v>4.4260000000000002</v>
      </c>
      <c r="D56" s="102">
        <v>3.8210000000000002</v>
      </c>
      <c r="E56" s="102">
        <f t="shared" si="0"/>
        <v>3.8210000000000002</v>
      </c>
    </row>
    <row r="57" spans="1:14" x14ac:dyDescent="0.25">
      <c r="A57" s="102" t="s">
        <v>268</v>
      </c>
      <c r="B57" s="102">
        <v>3.8140999999999998</v>
      </c>
      <c r="C57" s="102">
        <v>4.4496000000000002</v>
      </c>
      <c r="D57" s="102">
        <v>3.8210000000000002</v>
      </c>
      <c r="E57" s="102">
        <f>MIN(C57,D57)</f>
        <v>3.8210000000000002</v>
      </c>
      <c r="H57" s="105" t="s">
        <v>302</v>
      </c>
      <c r="K57" s="105" t="s">
        <v>303</v>
      </c>
    </row>
    <row r="58" spans="1:14" x14ac:dyDescent="0.25">
      <c r="A58" s="102" t="s">
        <v>269</v>
      </c>
      <c r="B58" s="102">
        <v>3.8174999999999999</v>
      </c>
      <c r="C58" s="102">
        <v>4.4740000000000002</v>
      </c>
      <c r="D58" s="102">
        <v>3.8210000000000002</v>
      </c>
      <c r="E58" s="102">
        <f t="shared" si="0"/>
        <v>3.8210000000000002</v>
      </c>
      <c r="H58" s="105" t="s">
        <v>304</v>
      </c>
    </row>
    <row r="59" spans="1:14" x14ac:dyDescent="0.25">
      <c r="A59" s="102" t="s">
        <v>270</v>
      </c>
      <c r="B59" s="102">
        <v>3.8205</v>
      </c>
      <c r="C59" s="102">
        <v>4.4969000000000001</v>
      </c>
      <c r="D59" s="102">
        <v>3.8210000000000002</v>
      </c>
      <c r="E59" s="102">
        <f t="shared" si="0"/>
        <v>3.8210000000000002</v>
      </c>
    </row>
    <row r="60" spans="1:14" x14ac:dyDescent="0.25">
      <c r="A60" s="102" t="s">
        <v>271</v>
      </c>
      <c r="B60" s="102">
        <v>3.8235000000000001</v>
      </c>
      <c r="C60" s="102">
        <v>4.5206</v>
      </c>
      <c r="D60" s="102">
        <v>3.8210000000000002</v>
      </c>
      <c r="E60" s="102">
        <f t="shared" si="0"/>
        <v>3.8210000000000002</v>
      </c>
      <c r="H60" s="105" t="s">
        <v>305</v>
      </c>
    </row>
    <row r="61" spans="1:14" x14ac:dyDescent="0.25">
      <c r="A61" s="102" t="s">
        <v>272</v>
      </c>
      <c r="B61" s="102">
        <v>3.8264</v>
      </c>
      <c r="C61" s="102">
        <v>4.5449000000000002</v>
      </c>
      <c r="D61" s="102">
        <v>3.8210000000000002</v>
      </c>
      <c r="E61" s="102">
        <f t="shared" si="0"/>
        <v>3.8210000000000002</v>
      </c>
      <c r="N61" s="105" t="s">
        <v>309</v>
      </c>
    </row>
    <row r="62" spans="1:14" x14ac:dyDescent="0.25">
      <c r="A62" s="102" t="s">
        <v>273</v>
      </c>
      <c r="B62" s="102">
        <v>3.8292000000000002</v>
      </c>
      <c r="C62" s="102">
        <v>4.5685000000000002</v>
      </c>
      <c r="D62" s="102">
        <v>3.8210000000000002</v>
      </c>
      <c r="E62" s="102">
        <f t="shared" si="0"/>
        <v>3.8210000000000002</v>
      </c>
      <c r="H62" s="105" t="s">
        <v>306</v>
      </c>
      <c r="J62" s="105" t="s">
        <v>307</v>
      </c>
      <c r="L62" s="105" t="s">
        <v>308</v>
      </c>
    </row>
    <row r="64" spans="1:14" x14ac:dyDescent="0.25">
      <c r="H64" s="105" t="s">
        <v>310</v>
      </c>
    </row>
    <row r="65" spans="1:14" x14ac:dyDescent="0.25">
      <c r="H65" s="105" t="s">
        <v>311</v>
      </c>
      <c r="K65" s="105" t="s">
        <v>312</v>
      </c>
      <c r="L65" s="105" t="s">
        <v>313</v>
      </c>
      <c r="M65" s="105" t="s">
        <v>314</v>
      </c>
      <c r="N65" s="105" t="s">
        <v>315</v>
      </c>
    </row>
    <row r="66" spans="1:14" x14ac:dyDescent="0.25">
      <c r="H66" s="105" t="s">
        <v>316</v>
      </c>
    </row>
    <row r="67" spans="1:14" x14ac:dyDescent="0.25">
      <c r="H67" s="105" t="s">
        <v>317</v>
      </c>
    </row>
    <row r="68" spans="1:14" x14ac:dyDescent="0.25">
      <c r="H68" s="105" t="s">
        <v>318</v>
      </c>
    </row>
    <row r="69" spans="1:14" x14ac:dyDescent="0.25">
      <c r="H69" s="105" t="s">
        <v>319</v>
      </c>
      <c r="I69" s="105" t="s">
        <v>320</v>
      </c>
    </row>
    <row r="70" spans="1:14" x14ac:dyDescent="0.25">
      <c r="A70" s="105" t="s">
        <v>329</v>
      </c>
    </row>
    <row r="71" spans="1:14" x14ac:dyDescent="0.25">
      <c r="A71" s="105" t="s">
        <v>330</v>
      </c>
    </row>
    <row r="72" spans="1:14" x14ac:dyDescent="0.25">
      <c r="H72" s="105" t="s">
        <v>321</v>
      </c>
      <c r="K72" s="105" t="s">
        <v>322</v>
      </c>
      <c r="N72" s="105" t="s">
        <v>323</v>
      </c>
    </row>
    <row r="74" spans="1:14" x14ac:dyDescent="0.25">
      <c r="H74" s="105" t="s">
        <v>324</v>
      </c>
      <c r="I74" s="105" t="s">
        <v>325</v>
      </c>
    </row>
    <row r="76" spans="1:14" x14ac:dyDescent="0.25">
      <c r="H76" s="105" t="s">
        <v>324</v>
      </c>
      <c r="J76" s="105" t="s">
        <v>326</v>
      </c>
    </row>
    <row r="80" spans="1:14" x14ac:dyDescent="0.25">
      <c r="H80" s="105" t="s">
        <v>327</v>
      </c>
      <c r="J80" s="105" t="s">
        <v>328</v>
      </c>
    </row>
    <row r="81" spans="8:10" x14ac:dyDescent="0.25">
      <c r="H81" s="106">
        <v>100</v>
      </c>
      <c r="J81" s="106">
        <v>525263431.94999999</v>
      </c>
    </row>
    <row r="82" spans="8:10" x14ac:dyDescent="0.25">
      <c r="H82" s="106">
        <v>100.0718</v>
      </c>
    </row>
    <row r="83" spans="8:10" x14ac:dyDescent="0.25">
      <c r="H83" s="102">
        <v>99.997399999999999</v>
      </c>
    </row>
    <row r="84" spans="8:10" x14ac:dyDescent="0.25">
      <c r="H84" s="106">
        <f>H82+H83</f>
        <v>200.0692</v>
      </c>
      <c r="J84" s="102">
        <v>200</v>
      </c>
    </row>
    <row r="86" spans="8:10" x14ac:dyDescent="0.25">
      <c r="H86" s="107">
        <f>0.07*0.01*525000000</f>
        <v>367500.00000000006</v>
      </c>
    </row>
    <row r="89" spans="8:10" x14ac:dyDescent="0.25">
      <c r="H89" s="106">
        <v>176109516.69999999</v>
      </c>
    </row>
    <row r="90" spans="8:10" x14ac:dyDescent="0.25">
      <c r="H90" s="106">
        <v>349267683</v>
      </c>
    </row>
    <row r="91" spans="8:10" x14ac:dyDescent="0.25">
      <c r="H91" s="106">
        <f>SUM(H89:H90)</f>
        <v>525377199.69999999</v>
      </c>
    </row>
    <row r="93" spans="8:10" x14ac:dyDescent="0.25">
      <c r="H93" s="106">
        <v>525260000</v>
      </c>
    </row>
    <row r="95" spans="8:10" x14ac:dyDescent="0.25">
      <c r="H95" s="106">
        <f>H91-H93</f>
        <v>117199.69999998808</v>
      </c>
    </row>
    <row r="98" spans="6:12" x14ac:dyDescent="0.25">
      <c r="G98" s="102">
        <v>1</v>
      </c>
      <c r="H98" s="105" t="s">
        <v>331</v>
      </c>
    </row>
    <row r="99" spans="6:12" x14ac:dyDescent="0.25">
      <c r="G99" s="102">
        <v>2</v>
      </c>
      <c r="H99" s="105" t="s">
        <v>332</v>
      </c>
    </row>
    <row r="100" spans="6:12" x14ac:dyDescent="0.25">
      <c r="G100" s="102">
        <v>3</v>
      </c>
      <c r="H100" s="105" t="s">
        <v>333</v>
      </c>
      <c r="I100" s="105" t="s">
        <v>334</v>
      </c>
    </row>
    <row r="101" spans="6:12" x14ac:dyDescent="0.25">
      <c r="H101" s="105" t="s">
        <v>335</v>
      </c>
    </row>
    <row r="103" spans="6:12" x14ac:dyDescent="0.25">
      <c r="G103" s="105" t="s">
        <v>336</v>
      </c>
      <c r="H103" s="105" t="s">
        <v>339</v>
      </c>
    </row>
    <row r="104" spans="6:12" x14ac:dyDescent="0.25">
      <c r="F104" s="105" t="s">
        <v>338</v>
      </c>
      <c r="G104" s="105" t="s">
        <v>337</v>
      </c>
    </row>
    <row r="106" spans="6:12" x14ac:dyDescent="0.25">
      <c r="G106" s="105" t="s">
        <v>340</v>
      </c>
      <c r="I106" s="105" t="s">
        <v>341</v>
      </c>
    </row>
    <row r="107" spans="6:12" x14ac:dyDescent="0.25">
      <c r="G107" s="105" t="s">
        <v>342</v>
      </c>
    </row>
    <row r="110" spans="6:12" x14ac:dyDescent="0.25">
      <c r="G110" s="102">
        <f>2.92/3.39</f>
        <v>0.86135693215339226</v>
      </c>
    </row>
    <row r="111" spans="6:12" x14ac:dyDescent="0.25">
      <c r="G111" s="102">
        <f>6.1+G110</f>
        <v>6.9613569321533921</v>
      </c>
      <c r="I111" s="105" t="s">
        <v>343</v>
      </c>
      <c r="L111" s="105" t="s">
        <v>344</v>
      </c>
    </row>
    <row r="112" spans="6:12" x14ac:dyDescent="0.25">
      <c r="L112" s="105" t="s">
        <v>345</v>
      </c>
    </row>
    <row r="114" spans="7:12" ht="17.25" x14ac:dyDescent="0.3">
      <c r="G114" s="105" t="s">
        <v>346</v>
      </c>
      <c r="L114" s="119" t="s">
        <v>440</v>
      </c>
    </row>
    <row r="115" spans="7:12" ht="17.25" x14ac:dyDescent="0.3">
      <c r="L115" s="119" t="s">
        <v>441</v>
      </c>
    </row>
    <row r="116" spans="7:12" ht="17.25" x14ac:dyDescent="0.3">
      <c r="G116" s="105" t="s">
        <v>347</v>
      </c>
      <c r="L116" s="119" t="s">
        <v>442</v>
      </c>
    </row>
    <row r="117" spans="7:12" ht="17.25" x14ac:dyDescent="0.3">
      <c r="L117" s="119" t="s">
        <v>443</v>
      </c>
    </row>
    <row r="118" spans="7:12" ht="17.25" x14ac:dyDescent="0.3">
      <c r="G118" s="102">
        <v>5.5</v>
      </c>
      <c r="H118" s="105" t="s">
        <v>348</v>
      </c>
      <c r="L118" s="119" t="s">
        <v>444</v>
      </c>
    </row>
    <row r="119" spans="7:12" x14ac:dyDescent="0.25">
      <c r="G119" s="105" t="s">
        <v>349</v>
      </c>
    </row>
    <row r="120" spans="7:12" x14ac:dyDescent="0.25">
      <c r="G120" s="105" t="s">
        <v>350</v>
      </c>
    </row>
    <row r="121" spans="7:12" x14ac:dyDescent="0.25">
      <c r="G121" s="105" t="s">
        <v>351</v>
      </c>
    </row>
    <row r="124" spans="7:12" x14ac:dyDescent="0.25">
      <c r="G124" s="105" t="s">
        <v>352</v>
      </c>
    </row>
    <row r="129" spans="6:15" ht="15.75" thickBot="1" x14ac:dyDescent="0.3"/>
    <row r="130" spans="6:15" ht="15.75" thickBot="1" x14ac:dyDescent="0.3">
      <c r="F130" s="114">
        <v>73.52</v>
      </c>
      <c r="G130" s="102">
        <v>73</v>
      </c>
      <c r="H130" s="114" t="s">
        <v>369</v>
      </c>
      <c r="I130" s="114">
        <v>1.87</v>
      </c>
      <c r="J130" s="115">
        <v>0.37369999999999998</v>
      </c>
      <c r="K130" s="114" t="s">
        <v>355</v>
      </c>
      <c r="L130" s="114">
        <v>120</v>
      </c>
      <c r="M130" s="115">
        <v>5.0110000000000002E-2</v>
      </c>
      <c r="N130" s="115">
        <v>4.9500000000000002E-2</v>
      </c>
      <c r="O130" s="114">
        <v>99.982919999999993</v>
      </c>
    </row>
    <row r="131" spans="6:15" ht="15.75" thickBot="1" x14ac:dyDescent="0.3">
      <c r="F131" s="116" t="s">
        <v>357</v>
      </c>
      <c r="G131" s="114">
        <v>38.68</v>
      </c>
      <c r="H131" s="114" t="s">
        <v>370</v>
      </c>
      <c r="I131" s="114">
        <v>2.67</v>
      </c>
      <c r="J131" s="115">
        <v>0.2777</v>
      </c>
      <c r="K131" s="114" t="s">
        <v>355</v>
      </c>
      <c r="L131" s="114">
        <v>155</v>
      </c>
      <c r="M131" s="115">
        <v>5.3220000000000003E-2</v>
      </c>
      <c r="N131" s="115">
        <v>5.2600000000000001E-2</v>
      </c>
      <c r="O131" s="114">
        <v>99.990009999999998</v>
      </c>
    </row>
    <row r="132" spans="6:15" ht="15.75" thickBot="1" x14ac:dyDescent="0.3">
      <c r="F132" s="116" t="s">
        <v>359</v>
      </c>
      <c r="G132" s="114">
        <v>45.12</v>
      </c>
      <c r="H132" s="114" t="s">
        <v>371</v>
      </c>
      <c r="I132" s="114">
        <v>3.68</v>
      </c>
      <c r="J132" s="115">
        <v>0.16569999999999999</v>
      </c>
      <c r="K132" s="114" t="s">
        <v>355</v>
      </c>
      <c r="L132" s="114">
        <v>230</v>
      </c>
      <c r="M132" s="115">
        <v>6.1019999999999998E-2</v>
      </c>
      <c r="N132" s="115">
        <v>6.0199999999999997E-2</v>
      </c>
      <c r="O132" s="114">
        <v>99.980469999999997</v>
      </c>
    </row>
    <row r="134" spans="6:15" x14ac:dyDescent="0.25">
      <c r="I134" s="102">
        <f>SUMPRODUCT(G130:G132,L130:L132)/SUM(G130:G132)</f>
        <v>160.28698979591834</v>
      </c>
    </row>
    <row r="138" spans="6:15" x14ac:dyDescent="0.25">
      <c r="I138" s="102" t="s">
        <v>372</v>
      </c>
      <c r="J138" s="102">
        <v>4.226</v>
      </c>
    </row>
    <row r="139" spans="6:15" x14ac:dyDescent="0.25">
      <c r="I139" s="102" t="s">
        <v>361</v>
      </c>
      <c r="J139" s="102">
        <v>4.343</v>
      </c>
    </row>
    <row r="140" spans="6:15" x14ac:dyDescent="0.25">
      <c r="I140" s="102" t="s">
        <v>362</v>
      </c>
      <c r="J140" s="102">
        <v>4.29</v>
      </c>
      <c r="K140" s="102">
        <f>0.6+J140</f>
        <v>4.8899999999999997</v>
      </c>
    </row>
    <row r="141" spans="6:15" x14ac:dyDescent="0.25">
      <c r="I141" s="102" t="s">
        <v>363</v>
      </c>
      <c r="J141" s="102">
        <v>4.1390000000000002</v>
      </c>
    </row>
    <row r="142" spans="6:15" x14ac:dyDescent="0.25">
      <c r="I142" s="102" t="s">
        <v>364</v>
      </c>
      <c r="J142" s="102">
        <v>4.0359999999999996</v>
      </c>
      <c r="K142" s="117">
        <f>0.8+J142</f>
        <v>4.8359999999999994</v>
      </c>
    </row>
    <row r="143" spans="6:15" x14ac:dyDescent="0.25">
      <c r="I143" s="102" t="s">
        <v>373</v>
      </c>
      <c r="J143" s="102">
        <v>4.0190000000000001</v>
      </c>
    </row>
    <row r="144" spans="6:15" x14ac:dyDescent="0.25">
      <c r="I144" s="102" t="s">
        <v>365</v>
      </c>
      <c r="J144" s="102">
        <v>4.1130000000000004</v>
      </c>
    </row>
    <row r="145" spans="9:18" x14ac:dyDescent="0.25">
      <c r="I145" s="102" t="s">
        <v>374</v>
      </c>
      <c r="J145" s="102">
        <v>4.2960000000000003</v>
      </c>
    </row>
    <row r="146" spans="9:18" x14ac:dyDescent="0.25">
      <c r="I146" s="102" t="s">
        <v>366</v>
      </c>
      <c r="J146" s="102">
        <v>4.4930000000000003</v>
      </c>
    </row>
    <row r="147" spans="9:18" x14ac:dyDescent="0.25">
      <c r="I147" s="102" t="s">
        <v>375</v>
      </c>
      <c r="J147" s="102">
        <v>4.9779999999999998</v>
      </c>
    </row>
    <row r="148" spans="9:18" x14ac:dyDescent="0.25">
      <c r="I148" s="102" t="s">
        <v>367</v>
      </c>
      <c r="J148" s="102">
        <v>4.952</v>
      </c>
    </row>
    <row r="154" spans="9:18" ht="15.75" thickBot="1" x14ac:dyDescent="0.3"/>
    <row r="155" spans="9:18" ht="15.75" thickBot="1" x14ac:dyDescent="0.3">
      <c r="I155" s="114">
        <v>48.6</v>
      </c>
      <c r="J155" s="102">
        <v>559</v>
      </c>
      <c r="K155" s="114" t="s">
        <v>376</v>
      </c>
      <c r="L155" s="114">
        <v>2.06</v>
      </c>
      <c r="M155" s="114" t="s">
        <v>377</v>
      </c>
      <c r="N155" s="114" t="s">
        <v>378</v>
      </c>
      <c r="O155" s="114">
        <v>120</v>
      </c>
      <c r="P155" s="114">
        <v>5.1219999999999999</v>
      </c>
      <c r="Q155" s="114">
        <v>5.0599999999999996</v>
      </c>
      <c r="R155" s="114">
        <v>99.982979999999998</v>
      </c>
    </row>
    <row r="156" spans="9:18" ht="15.75" thickBot="1" x14ac:dyDescent="0.3">
      <c r="I156" s="116" t="s">
        <v>357</v>
      </c>
      <c r="J156" s="114">
        <v>49.4</v>
      </c>
      <c r="K156" s="114" t="s">
        <v>379</v>
      </c>
      <c r="L156" s="114">
        <v>2.06</v>
      </c>
      <c r="M156" s="114" t="s">
        <v>377</v>
      </c>
      <c r="N156" s="114" t="s">
        <v>378</v>
      </c>
      <c r="O156" s="114">
        <v>140</v>
      </c>
      <c r="P156" s="114">
        <v>5.3220000000000001</v>
      </c>
      <c r="Q156" s="114">
        <v>5.26</v>
      </c>
      <c r="R156" s="114">
        <v>99.991209999999995</v>
      </c>
    </row>
    <row r="157" spans="9:18" ht="29.25" thickBot="1" x14ac:dyDescent="0.3">
      <c r="I157" s="116" t="s">
        <v>359</v>
      </c>
      <c r="J157" s="114">
        <v>38.5</v>
      </c>
      <c r="K157" s="114" t="s">
        <v>380</v>
      </c>
      <c r="L157" s="114">
        <v>2.06</v>
      </c>
      <c r="M157" s="114" t="s">
        <v>377</v>
      </c>
      <c r="N157" s="114" t="s">
        <v>378</v>
      </c>
      <c r="O157" s="114">
        <v>175</v>
      </c>
      <c r="P157" s="114">
        <v>5.6719999999999997</v>
      </c>
      <c r="Q157" s="114">
        <v>5.6</v>
      </c>
      <c r="R157" s="108"/>
    </row>
    <row r="159" spans="9:18" x14ac:dyDescent="0.25">
      <c r="L159" s="102">
        <f>SUMPRODUCT(J155:J157,O155:O157)/SUM(J155:J157)</f>
        <v>124.80058741691143</v>
      </c>
    </row>
    <row r="163" spans="9:12" x14ac:dyDescent="0.25">
      <c r="K163" s="117" t="s">
        <v>381</v>
      </c>
      <c r="L163" s="118" t="s">
        <v>382</v>
      </c>
    </row>
    <row r="164" spans="9:12" x14ac:dyDescent="0.25">
      <c r="J164" s="117" t="s">
        <v>383</v>
      </c>
      <c r="K164" s="102">
        <v>115</v>
      </c>
      <c r="L164" s="102">
        <v>120</v>
      </c>
    </row>
    <row r="165" spans="9:12" x14ac:dyDescent="0.25">
      <c r="J165" s="117" t="s">
        <v>336</v>
      </c>
      <c r="K165" s="102">
        <v>150</v>
      </c>
      <c r="L165" s="102">
        <v>145</v>
      </c>
    </row>
    <row r="166" spans="9:12" x14ac:dyDescent="0.25">
      <c r="J166" s="117" t="s">
        <v>384</v>
      </c>
      <c r="K166" s="102">
        <v>215</v>
      </c>
      <c r="L166" s="102">
        <v>185</v>
      </c>
    </row>
    <row r="174" spans="9:12" x14ac:dyDescent="0.25">
      <c r="I174" s="102">
        <v>250</v>
      </c>
      <c r="J174" s="102">
        <v>8</v>
      </c>
      <c r="K174" s="102">
        <v>249.56</v>
      </c>
    </row>
    <row r="175" spans="9:12" x14ac:dyDescent="0.25">
      <c r="I175" s="102">
        <v>223</v>
      </c>
      <c r="J175" s="102">
        <v>757</v>
      </c>
      <c r="K175" s="102">
        <v>383.35</v>
      </c>
    </row>
    <row r="177" spans="9:9" x14ac:dyDescent="0.25">
      <c r="I177" s="102">
        <f>250*10.5*0.01</f>
        <v>26.25</v>
      </c>
    </row>
  </sheetData>
  <mergeCells count="1">
    <mergeCell ref="B1:C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048D-61C2-4948-8492-CEDB9924F9FC}">
  <sheetPr codeName="Sheet7"/>
  <dimension ref="A2:U104"/>
  <sheetViews>
    <sheetView topLeftCell="B75" workbookViewId="0">
      <selection activeCell="F78" sqref="F78"/>
    </sheetView>
  </sheetViews>
  <sheetFormatPr defaultRowHeight="15.75" x14ac:dyDescent="0.25"/>
  <cols>
    <col min="2" max="2" width="18.5" customWidth="1"/>
    <col min="3" max="3" width="15.25" customWidth="1"/>
    <col min="4" max="4" width="19.625" customWidth="1"/>
  </cols>
  <sheetData>
    <row r="2" spans="2:21" x14ac:dyDescent="0.25">
      <c r="C2" t="s">
        <v>143</v>
      </c>
      <c r="J2" t="s">
        <v>144</v>
      </c>
    </row>
    <row r="3" spans="2:21" x14ac:dyDescent="0.25">
      <c r="B3">
        <v>1</v>
      </c>
      <c r="C3" t="s">
        <v>140</v>
      </c>
    </row>
    <row r="4" spans="2:21" x14ac:dyDescent="0.25">
      <c r="B4">
        <v>2</v>
      </c>
      <c r="C4" t="s">
        <v>142</v>
      </c>
    </row>
    <row r="5" spans="2:21" x14ac:dyDescent="0.25">
      <c r="B5">
        <v>3</v>
      </c>
      <c r="C5" t="s">
        <v>145</v>
      </c>
    </row>
    <row r="11" spans="2:21" x14ac:dyDescent="0.25">
      <c r="C11" t="s">
        <v>146</v>
      </c>
    </row>
    <row r="12" spans="2:21" x14ac:dyDescent="0.25">
      <c r="C12" t="s">
        <v>147</v>
      </c>
    </row>
    <row r="15" spans="2:21" x14ac:dyDescent="0.25">
      <c r="U15">
        <f>250-3.7</f>
        <v>246.3</v>
      </c>
    </row>
    <row r="16" spans="2:21" x14ac:dyDescent="0.25">
      <c r="C16" t="s">
        <v>148</v>
      </c>
      <c r="U16">
        <f>U15/3.7</f>
        <v>66.567567567567565</v>
      </c>
    </row>
    <row r="17" spans="1:21" x14ac:dyDescent="0.25">
      <c r="C17" t="s">
        <v>149</v>
      </c>
      <c r="U17" s="99">
        <f>U16*5.46%</f>
        <v>3.6345891891891893</v>
      </c>
    </row>
    <row r="18" spans="1:21" x14ac:dyDescent="0.25">
      <c r="C18" t="s">
        <v>150</v>
      </c>
    </row>
    <row r="19" spans="1:21" x14ac:dyDescent="0.25">
      <c r="U19">
        <f>5.4*66</f>
        <v>356.40000000000003</v>
      </c>
    </row>
    <row r="21" spans="1:21" x14ac:dyDescent="0.25">
      <c r="B21" s="100" t="s">
        <v>179</v>
      </c>
      <c r="C21" t="s">
        <v>151</v>
      </c>
    </row>
    <row r="24" spans="1:21" x14ac:dyDescent="0.25">
      <c r="B24" s="100" t="s">
        <v>180</v>
      </c>
      <c r="C24" t="s">
        <v>152</v>
      </c>
      <c r="D24" t="s">
        <v>153</v>
      </c>
      <c r="F24" t="s">
        <v>154</v>
      </c>
      <c r="G24" t="s">
        <v>181</v>
      </c>
    </row>
    <row r="25" spans="1:21" x14ac:dyDescent="0.25">
      <c r="K25" t="s">
        <v>184</v>
      </c>
      <c r="O25" t="s">
        <v>157</v>
      </c>
    </row>
    <row r="26" spans="1:21" x14ac:dyDescent="0.25">
      <c r="F26" t="s">
        <v>182</v>
      </c>
      <c r="G26" s="97">
        <v>45801</v>
      </c>
      <c r="H26" t="s">
        <v>183</v>
      </c>
      <c r="I26" s="97">
        <v>45811</v>
      </c>
      <c r="K26" t="s">
        <v>155</v>
      </c>
      <c r="M26" t="s">
        <v>156</v>
      </c>
      <c r="O26" s="97">
        <v>45814</v>
      </c>
      <c r="P26" t="s">
        <v>158</v>
      </c>
    </row>
    <row r="27" spans="1:21" x14ac:dyDescent="0.25">
      <c r="P27" t="s">
        <v>159</v>
      </c>
    </row>
    <row r="28" spans="1:21" x14ac:dyDescent="0.25">
      <c r="A28" t="s">
        <v>176</v>
      </c>
    </row>
    <row r="29" spans="1:21" x14ac:dyDescent="0.25">
      <c r="A29" s="58" t="s">
        <v>177</v>
      </c>
      <c r="B29" t="s">
        <v>161</v>
      </c>
      <c r="C29" t="s">
        <v>163</v>
      </c>
      <c r="E29" t="s">
        <v>186</v>
      </c>
      <c r="I29" t="s">
        <v>185</v>
      </c>
    </row>
    <row r="30" spans="1:21" x14ac:dyDescent="0.25">
      <c r="C30" t="s">
        <v>175</v>
      </c>
      <c r="E30" t="s">
        <v>160</v>
      </c>
      <c r="F30" t="s">
        <v>162</v>
      </c>
      <c r="I30" s="98">
        <v>1475</v>
      </c>
      <c r="K30" s="12">
        <v>35000</v>
      </c>
      <c r="L30" s="99">
        <f>1000/K30</f>
        <v>2.8571428571428571E-2</v>
      </c>
      <c r="N30" t="s">
        <v>164</v>
      </c>
    </row>
    <row r="31" spans="1:21" x14ac:dyDescent="0.25">
      <c r="C31" t="s">
        <v>167</v>
      </c>
      <c r="E31" t="s">
        <v>165</v>
      </c>
      <c r="I31" t="s">
        <v>166</v>
      </c>
    </row>
    <row r="33" spans="3:19" x14ac:dyDescent="0.25">
      <c r="C33" t="s">
        <v>168</v>
      </c>
    </row>
    <row r="34" spans="3:19" x14ac:dyDescent="0.25">
      <c r="C34" t="s">
        <v>169</v>
      </c>
    </row>
    <row r="36" spans="3:19" x14ac:dyDescent="0.25">
      <c r="C36" t="s">
        <v>178</v>
      </c>
    </row>
    <row r="37" spans="3:19" x14ac:dyDescent="0.25">
      <c r="C37" t="s">
        <v>170</v>
      </c>
      <c r="H37" t="s">
        <v>171</v>
      </c>
      <c r="J37" t="s">
        <v>174</v>
      </c>
      <c r="N37" t="s">
        <v>173</v>
      </c>
      <c r="S37">
        <f>23/9</f>
        <v>2.5555555555555554</v>
      </c>
    </row>
    <row r="38" spans="3:19" x14ac:dyDescent="0.25">
      <c r="H38" t="s">
        <v>172</v>
      </c>
    </row>
    <row r="43" spans="3:19" x14ac:dyDescent="0.25">
      <c r="C43" t="s">
        <v>281</v>
      </c>
      <c r="H43" t="s">
        <v>295</v>
      </c>
      <c r="O43" t="s">
        <v>283</v>
      </c>
      <c r="S43" t="s">
        <v>293</v>
      </c>
    </row>
    <row r="44" spans="3:19" x14ac:dyDescent="0.25">
      <c r="H44" t="s">
        <v>282</v>
      </c>
      <c r="O44" t="s">
        <v>294</v>
      </c>
      <c r="S44" t="s">
        <v>284</v>
      </c>
    </row>
    <row r="46" spans="3:19" x14ac:dyDescent="0.25">
      <c r="H46" t="s">
        <v>285</v>
      </c>
    </row>
    <row r="50" spans="2:18" x14ac:dyDescent="0.25">
      <c r="H50" t="s">
        <v>286</v>
      </c>
    </row>
    <row r="51" spans="2:18" x14ac:dyDescent="0.25">
      <c r="H51" t="s">
        <v>287</v>
      </c>
      <c r="J51" t="s">
        <v>288</v>
      </c>
      <c r="L51" t="s">
        <v>289</v>
      </c>
    </row>
    <row r="53" spans="2:18" x14ac:dyDescent="0.25">
      <c r="H53" t="s">
        <v>290</v>
      </c>
      <c r="L53" t="s">
        <v>291</v>
      </c>
    </row>
    <row r="54" spans="2:18" x14ac:dyDescent="0.25">
      <c r="H54" t="s">
        <v>292</v>
      </c>
    </row>
    <row r="57" spans="2:18" x14ac:dyDescent="0.25">
      <c r="C57">
        <v>3.944</v>
      </c>
    </row>
    <row r="58" spans="2:18" x14ac:dyDescent="0.25">
      <c r="C58">
        <v>4.141</v>
      </c>
    </row>
    <row r="59" spans="2:18" x14ac:dyDescent="0.25">
      <c r="C59">
        <f>0.5*(C57+C58)</f>
        <v>4.0425000000000004</v>
      </c>
      <c r="Q59">
        <f>150*3.32</f>
        <v>498</v>
      </c>
    </row>
    <row r="60" spans="2:18" x14ac:dyDescent="0.25">
      <c r="C60">
        <f>1.1+C59</f>
        <v>5.1425000000000001</v>
      </c>
    </row>
    <row r="62" spans="2:18" ht="16.5" thickBot="1" x14ac:dyDescent="0.3">
      <c r="G62" s="108"/>
      <c r="H62" s="108"/>
      <c r="I62" s="108"/>
      <c r="J62" s="108"/>
      <c r="K62" s="108"/>
      <c r="L62" s="108"/>
      <c r="M62" s="108"/>
      <c r="N62" s="108"/>
      <c r="O62" s="108"/>
      <c r="P62" s="108"/>
      <c r="Q62" s="108"/>
      <c r="R62" s="108"/>
    </row>
    <row r="63" spans="2:18" ht="16.5" thickBot="1" x14ac:dyDescent="0.3">
      <c r="B63" t="s">
        <v>389</v>
      </c>
      <c r="C63" s="96">
        <v>189215807.99000001</v>
      </c>
      <c r="H63" s="109">
        <v>59</v>
      </c>
      <c r="I63" s="109">
        <v>385.41500000000002</v>
      </c>
      <c r="J63" s="109">
        <v>3.67</v>
      </c>
      <c r="K63" s="109" t="s">
        <v>354</v>
      </c>
      <c r="L63" s="110">
        <v>48869</v>
      </c>
      <c r="M63" s="110">
        <v>56810</v>
      </c>
      <c r="N63" s="109" t="s">
        <v>355</v>
      </c>
      <c r="O63" s="109">
        <v>115</v>
      </c>
      <c r="P63" s="111">
        <v>1.45</v>
      </c>
      <c r="Q63" s="111">
        <v>5.0200000000000002E-2</v>
      </c>
      <c r="R63" s="111">
        <v>0.99982859999999996</v>
      </c>
    </row>
    <row r="64" spans="2:18" ht="16.5" thickBot="1" x14ac:dyDescent="0.3">
      <c r="C64">
        <f>2.4*0.01*0.01*C63</f>
        <v>45411.7939176</v>
      </c>
      <c r="G64" s="112" t="s">
        <v>337</v>
      </c>
      <c r="H64" s="109">
        <v>37</v>
      </c>
      <c r="I64" s="109">
        <v>70.965000000000003</v>
      </c>
      <c r="J64" s="109">
        <v>3.79</v>
      </c>
      <c r="K64" s="109" t="s">
        <v>356</v>
      </c>
      <c r="L64" s="110">
        <v>48869</v>
      </c>
      <c r="M64" s="110">
        <v>56810</v>
      </c>
      <c r="N64" s="109" t="s">
        <v>355</v>
      </c>
      <c r="O64" s="109">
        <v>145</v>
      </c>
      <c r="P64" s="111">
        <v>1.65</v>
      </c>
      <c r="Q64" s="111">
        <v>5.3199999999999997E-2</v>
      </c>
      <c r="R64" s="111">
        <v>0.99983920000000004</v>
      </c>
    </row>
    <row r="65" spans="2:18" ht="16.5" thickBot="1" x14ac:dyDescent="0.3">
      <c r="G65" s="112" t="s">
        <v>357</v>
      </c>
      <c r="H65" s="109">
        <v>39</v>
      </c>
      <c r="I65" s="109">
        <v>27.265000000000001</v>
      </c>
      <c r="J65" s="109">
        <v>4.13</v>
      </c>
      <c r="K65" s="109" t="s">
        <v>358</v>
      </c>
      <c r="L65" s="110">
        <v>48869</v>
      </c>
      <c r="M65" s="110">
        <v>56810</v>
      </c>
      <c r="N65" s="109" t="s">
        <v>355</v>
      </c>
      <c r="O65" s="109">
        <v>165</v>
      </c>
      <c r="P65" s="111">
        <v>2.25</v>
      </c>
      <c r="Q65" s="111">
        <v>5.5300000000000002E-2</v>
      </c>
      <c r="R65" s="111">
        <v>0.99982040000000005</v>
      </c>
    </row>
    <row r="66" spans="2:18" ht="16.5" thickBot="1" x14ac:dyDescent="0.3">
      <c r="G66" s="112" t="s">
        <v>359</v>
      </c>
      <c r="H66" s="109"/>
      <c r="I66" s="109">
        <v>25.84</v>
      </c>
      <c r="J66" s="109">
        <v>3.29</v>
      </c>
      <c r="K66" s="109" t="s">
        <v>360</v>
      </c>
      <c r="L66" s="110">
        <v>48869</v>
      </c>
      <c r="M66" s="110">
        <v>56810</v>
      </c>
      <c r="N66" s="109" t="s">
        <v>355</v>
      </c>
      <c r="O66" s="109">
        <v>220</v>
      </c>
      <c r="P66" s="111">
        <v>6.1100000000000002E-2</v>
      </c>
      <c r="Q66" s="113"/>
      <c r="R66" s="108"/>
    </row>
    <row r="67" spans="2:18" x14ac:dyDescent="0.25">
      <c r="B67" t="s">
        <v>390</v>
      </c>
      <c r="C67" s="96">
        <v>182582116.56</v>
      </c>
    </row>
    <row r="69" spans="2:18" x14ac:dyDescent="0.25">
      <c r="C69" s="96">
        <f>C63-C67</f>
        <v>6633691.4300000072</v>
      </c>
      <c r="P69">
        <f>SUMPRODUCT(P63:P66,$H63:$H66)/SUM($H63:$H66)</f>
        <v>1.7359259259259259</v>
      </c>
    </row>
    <row r="71" spans="2:18" x14ac:dyDescent="0.25">
      <c r="P71">
        <f>3.87</f>
        <v>3.87</v>
      </c>
    </row>
    <row r="73" spans="2:18" x14ac:dyDescent="0.25">
      <c r="F73" t="s">
        <v>782</v>
      </c>
    </row>
    <row r="74" spans="2:18" x14ac:dyDescent="0.25">
      <c r="D74" s="96">
        <v>750376331.36000001</v>
      </c>
    </row>
    <row r="75" spans="2:18" x14ac:dyDescent="0.25">
      <c r="D75">
        <v>12.8992</v>
      </c>
    </row>
    <row r="76" spans="2:18" x14ac:dyDescent="0.25">
      <c r="D76" s="7">
        <f>D74*D75*0.01/12</f>
        <v>8066045.3112324262</v>
      </c>
      <c r="F76" t="s">
        <v>783</v>
      </c>
    </row>
    <row r="78" spans="2:18" x14ac:dyDescent="0.25">
      <c r="F78" t="s">
        <v>784</v>
      </c>
      <c r="K78" t="s">
        <v>401</v>
      </c>
    </row>
    <row r="79" spans="2:18" x14ac:dyDescent="0.25">
      <c r="F79" t="s">
        <v>785</v>
      </c>
      <c r="I79" t="s">
        <v>786</v>
      </c>
      <c r="J79">
        <v>106</v>
      </c>
      <c r="K79">
        <v>102</v>
      </c>
    </row>
    <row r="81" spans="4:11" x14ac:dyDescent="0.25">
      <c r="J81">
        <v>104</v>
      </c>
      <c r="K81">
        <v>102</v>
      </c>
    </row>
    <row r="83" spans="4:11" x14ac:dyDescent="0.25">
      <c r="D83" s="254" t="s">
        <v>790</v>
      </c>
    </row>
    <row r="85" spans="4:11" x14ac:dyDescent="0.25">
      <c r="I85" t="s">
        <v>787</v>
      </c>
    </row>
    <row r="87" spans="4:11" x14ac:dyDescent="0.25">
      <c r="I87" t="s">
        <v>788</v>
      </c>
    </row>
    <row r="88" spans="4:11" x14ac:dyDescent="0.25">
      <c r="I88" t="s">
        <v>789</v>
      </c>
    </row>
    <row r="104" spans="3:3" x14ac:dyDescent="0.25">
      <c r="C104" t="s">
        <v>791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AF098-5522-4357-99EC-7143B57EC48C}">
  <sheetPr codeName="Sheet10"/>
  <dimension ref="B1:O118"/>
  <sheetViews>
    <sheetView topLeftCell="A34" workbookViewId="0">
      <selection activeCell="N20" sqref="N20"/>
    </sheetView>
  </sheetViews>
  <sheetFormatPr defaultRowHeight="15.75" x14ac:dyDescent="0.25"/>
  <cols>
    <col min="3" max="3" width="19.25" customWidth="1"/>
    <col min="4" max="4" width="21.875" customWidth="1"/>
    <col min="5" max="5" width="23.125" customWidth="1"/>
    <col min="6" max="6" width="12.375" bestFit="1" customWidth="1"/>
    <col min="8" max="8" width="13.375" customWidth="1"/>
    <col min="9" max="9" width="21.375" customWidth="1"/>
  </cols>
  <sheetData>
    <row r="1" spans="3:15" x14ac:dyDescent="0.25">
      <c r="D1" s="96">
        <v>1170776.03</v>
      </c>
      <c r="F1" s="95">
        <f>750000*2</f>
        <v>1500000</v>
      </c>
      <c r="I1">
        <v>58640267</v>
      </c>
    </row>
    <row r="2" spans="3:15" x14ac:dyDescent="0.25">
      <c r="F2" s="24">
        <f>F1/529760000</f>
        <v>2.8314708547266688E-3</v>
      </c>
      <c r="I2">
        <v>57250691</v>
      </c>
    </row>
    <row r="3" spans="3:15" x14ac:dyDescent="0.25">
      <c r="I3" s="7">
        <f>I1-I2</f>
        <v>1389576</v>
      </c>
    </row>
    <row r="4" spans="3:15" x14ac:dyDescent="0.25">
      <c r="C4" t="s">
        <v>391</v>
      </c>
    </row>
    <row r="6" spans="3:15" x14ac:dyDescent="0.25">
      <c r="C6" t="s">
        <v>392</v>
      </c>
      <c r="E6" t="s">
        <v>393</v>
      </c>
      <c r="G6" t="s">
        <v>394</v>
      </c>
      <c r="I6" t="s">
        <v>395</v>
      </c>
    </row>
    <row r="7" spans="3:15" x14ac:dyDescent="0.25">
      <c r="C7" t="s">
        <v>396</v>
      </c>
      <c r="F7" t="s">
        <v>397</v>
      </c>
      <c r="I7" t="s">
        <v>398</v>
      </c>
      <c r="K7" t="s">
        <v>399</v>
      </c>
    </row>
    <row r="8" spans="3:15" x14ac:dyDescent="0.25">
      <c r="K8" t="s">
        <v>400</v>
      </c>
      <c r="L8" t="s">
        <v>401</v>
      </c>
      <c r="N8" t="s">
        <v>402</v>
      </c>
    </row>
    <row r="9" spans="3:15" x14ac:dyDescent="0.25">
      <c r="N9" t="s">
        <v>403</v>
      </c>
      <c r="O9" t="s">
        <v>404</v>
      </c>
    </row>
    <row r="11" spans="3:15" x14ac:dyDescent="0.25">
      <c r="C11" t="s">
        <v>405</v>
      </c>
    </row>
    <row r="12" spans="3:15" x14ac:dyDescent="0.25">
      <c r="C12" t="s">
        <v>406</v>
      </c>
    </row>
    <row r="13" spans="3:15" x14ac:dyDescent="0.25">
      <c r="C13">
        <v>12.75</v>
      </c>
      <c r="D13" t="s">
        <v>407</v>
      </c>
      <c r="F13" t="s">
        <v>408</v>
      </c>
    </row>
    <row r="17" spans="2:14" x14ac:dyDescent="0.25">
      <c r="G17" t="s">
        <v>420</v>
      </c>
      <c r="J17" t="s">
        <v>421</v>
      </c>
      <c r="K17" t="s">
        <v>422</v>
      </c>
    </row>
    <row r="18" spans="2:14" x14ac:dyDescent="0.25">
      <c r="B18" t="s">
        <v>399</v>
      </c>
      <c r="C18" t="s">
        <v>409</v>
      </c>
      <c r="J18">
        <v>760</v>
      </c>
      <c r="K18">
        <v>100</v>
      </c>
    </row>
    <row r="19" spans="2:14" x14ac:dyDescent="0.25">
      <c r="C19" t="s">
        <v>410</v>
      </c>
      <c r="J19">
        <v>780</v>
      </c>
      <c r="K19" t="s">
        <v>423</v>
      </c>
    </row>
    <row r="20" spans="2:14" x14ac:dyDescent="0.25">
      <c r="C20" t="s">
        <v>411</v>
      </c>
    </row>
    <row r="21" spans="2:14" x14ac:dyDescent="0.25">
      <c r="B21" t="s">
        <v>413</v>
      </c>
      <c r="C21" t="s">
        <v>412</v>
      </c>
      <c r="D21">
        <v>200</v>
      </c>
    </row>
    <row r="22" spans="2:14" x14ac:dyDescent="0.25">
      <c r="B22" t="s">
        <v>415</v>
      </c>
      <c r="C22" t="s">
        <v>414</v>
      </c>
      <c r="E22" t="s">
        <v>416</v>
      </c>
      <c r="F22" t="s">
        <v>417</v>
      </c>
    </row>
    <row r="23" spans="2:14" x14ac:dyDescent="0.25">
      <c r="C23" t="s">
        <v>418</v>
      </c>
    </row>
    <row r="24" spans="2:14" x14ac:dyDescent="0.25">
      <c r="C24" t="s">
        <v>419</v>
      </c>
    </row>
    <row r="25" spans="2:14" x14ac:dyDescent="0.25">
      <c r="J25" t="s">
        <v>424</v>
      </c>
      <c r="K25" t="s">
        <v>426</v>
      </c>
    </row>
    <row r="26" spans="2:14" x14ac:dyDescent="0.25">
      <c r="J26" t="s">
        <v>425</v>
      </c>
    </row>
    <row r="28" spans="2:14" x14ac:dyDescent="0.25">
      <c r="C28" t="s">
        <v>427</v>
      </c>
      <c r="D28" t="s">
        <v>428</v>
      </c>
      <c r="E28" t="s">
        <v>429</v>
      </c>
      <c r="F28" t="s">
        <v>430</v>
      </c>
    </row>
    <row r="30" spans="2:14" x14ac:dyDescent="0.25">
      <c r="D30" t="s">
        <v>431</v>
      </c>
    </row>
    <row r="31" spans="2:14" x14ac:dyDescent="0.25">
      <c r="G31" s="10" t="s">
        <v>432</v>
      </c>
    </row>
    <row r="32" spans="2:14" x14ac:dyDescent="0.25">
      <c r="L32" t="s">
        <v>435</v>
      </c>
      <c r="N32" t="s">
        <v>436</v>
      </c>
    </row>
    <row r="33" spans="3:14" x14ac:dyDescent="0.25">
      <c r="I33" t="s">
        <v>433</v>
      </c>
    </row>
    <row r="34" spans="3:14" x14ac:dyDescent="0.25">
      <c r="K34" t="s">
        <v>434</v>
      </c>
      <c r="M34" t="s">
        <v>437</v>
      </c>
    </row>
    <row r="36" spans="3:14" x14ac:dyDescent="0.25">
      <c r="M36" t="s">
        <v>438</v>
      </c>
      <c r="N36" t="s">
        <v>439</v>
      </c>
    </row>
    <row r="40" spans="3:14" x14ac:dyDescent="0.25">
      <c r="C40" t="s">
        <v>445</v>
      </c>
      <c r="F40" t="s">
        <v>446</v>
      </c>
    </row>
    <row r="41" spans="3:14" x14ac:dyDescent="0.25">
      <c r="C41" t="s">
        <v>447</v>
      </c>
      <c r="E41" t="s">
        <v>448</v>
      </c>
    </row>
    <row r="42" spans="3:14" x14ac:dyDescent="0.25">
      <c r="C42" t="s">
        <v>449</v>
      </c>
    </row>
    <row r="54" spans="3:12" x14ac:dyDescent="0.25">
      <c r="C54" s="126"/>
      <c r="D54" s="126"/>
      <c r="E54" s="126" t="s">
        <v>723</v>
      </c>
      <c r="F54" s="126" t="s">
        <v>724</v>
      </c>
      <c r="G54" s="126"/>
      <c r="H54" s="126"/>
      <c r="I54" s="126"/>
      <c r="J54" s="126"/>
      <c r="K54" s="126"/>
      <c r="L54" s="126"/>
    </row>
    <row r="55" spans="3:12" x14ac:dyDescent="0.25">
      <c r="C55" s="126"/>
      <c r="D55" s="126">
        <v>100</v>
      </c>
      <c r="E55" s="126">
        <v>0.89500000000000002</v>
      </c>
      <c r="F55" s="126">
        <v>1.53</v>
      </c>
      <c r="G55" s="126"/>
      <c r="H55" s="126">
        <f>(1.5/1.6)</f>
        <v>0.9375</v>
      </c>
      <c r="I55" s="126">
        <f>F62*H55</f>
        <v>83.90625</v>
      </c>
      <c r="J55" s="126"/>
      <c r="K55" s="126"/>
      <c r="L55" s="126"/>
    </row>
    <row r="56" spans="3:12" x14ac:dyDescent="0.25">
      <c r="C56" s="126" t="s">
        <v>709</v>
      </c>
      <c r="D56" s="126">
        <f>D55*F55*E55</f>
        <v>136.935</v>
      </c>
      <c r="E56" s="126" t="s">
        <v>726</v>
      </c>
      <c r="F56" s="126"/>
      <c r="G56" s="126"/>
      <c r="H56" s="126"/>
      <c r="I56" s="126"/>
      <c r="J56" s="126"/>
      <c r="K56" s="126"/>
      <c r="L56" s="126"/>
    </row>
    <row r="57" spans="3:12" x14ac:dyDescent="0.25">
      <c r="C57" s="126"/>
      <c r="D57" s="126"/>
      <c r="E57" s="126"/>
      <c r="F57" s="126"/>
      <c r="G57" s="126"/>
      <c r="H57" s="126"/>
      <c r="I57" s="126"/>
      <c r="J57" s="126"/>
      <c r="K57" s="126"/>
      <c r="L57" s="126"/>
    </row>
    <row r="58" spans="3:12" x14ac:dyDescent="0.25">
      <c r="C58" s="126" t="s">
        <v>341</v>
      </c>
      <c r="D58" s="162">
        <v>0.105</v>
      </c>
      <c r="E58" s="126"/>
      <c r="F58" s="126"/>
      <c r="G58" s="126">
        <v>100</v>
      </c>
      <c r="H58" s="126"/>
      <c r="I58" s="126"/>
      <c r="J58" s="126"/>
      <c r="K58" s="126"/>
      <c r="L58" s="126"/>
    </row>
    <row r="59" spans="3:12" x14ac:dyDescent="0.25">
      <c r="C59" s="126" t="s">
        <v>710</v>
      </c>
      <c r="D59" s="126">
        <v>7</v>
      </c>
      <c r="E59" s="126"/>
      <c r="F59" s="126"/>
      <c r="G59" s="126">
        <v>1.56</v>
      </c>
      <c r="H59" s="126"/>
      <c r="I59" s="126"/>
      <c r="J59" s="126"/>
      <c r="K59" s="126"/>
      <c r="L59" s="126"/>
    </row>
    <row r="60" spans="3:12" x14ac:dyDescent="0.25">
      <c r="C60" s="126"/>
      <c r="D60" s="126">
        <f>D59*D58</f>
        <v>0.73499999999999999</v>
      </c>
      <c r="E60" s="126"/>
      <c r="F60" s="126"/>
      <c r="G60" s="126">
        <f>G59*G58/100</f>
        <v>1.56</v>
      </c>
      <c r="H60" s="126"/>
      <c r="I60" s="126"/>
      <c r="J60" s="126"/>
      <c r="K60" s="126"/>
      <c r="L60" s="126"/>
    </row>
    <row r="61" spans="3:12" x14ac:dyDescent="0.25">
      <c r="C61" s="126"/>
      <c r="D61" s="126">
        <f>D56*G60/D60</f>
        <v>290.63755102040818</v>
      </c>
      <c r="E61" s="126"/>
      <c r="F61" s="126"/>
      <c r="G61" s="126"/>
      <c r="H61" s="126"/>
      <c r="I61" s="126"/>
      <c r="J61" s="126"/>
      <c r="K61" s="126"/>
      <c r="L61" s="126"/>
    </row>
    <row r="62" spans="3:12" x14ac:dyDescent="0.25">
      <c r="C62" s="126"/>
      <c r="D62" s="126"/>
      <c r="E62" s="126"/>
      <c r="F62" s="126">
        <f>100*E55</f>
        <v>89.5</v>
      </c>
      <c r="G62" s="126"/>
      <c r="H62" s="126"/>
      <c r="I62" s="126"/>
      <c r="J62" s="126"/>
      <c r="K62" s="126"/>
      <c r="L62" s="126"/>
    </row>
    <row r="63" spans="3:12" x14ac:dyDescent="0.25">
      <c r="C63" s="126"/>
      <c r="D63" s="126"/>
      <c r="E63" s="126"/>
      <c r="F63" s="126"/>
      <c r="G63" s="126"/>
      <c r="H63" s="126"/>
      <c r="I63" s="126"/>
      <c r="J63" s="126"/>
      <c r="K63" s="126"/>
      <c r="L63" s="126"/>
    </row>
    <row r="64" spans="3:12" x14ac:dyDescent="0.25">
      <c r="C64" s="126"/>
      <c r="D64" s="126"/>
      <c r="E64" s="126"/>
      <c r="F64" s="126"/>
      <c r="G64" s="126"/>
      <c r="H64" s="126"/>
      <c r="I64" s="126"/>
      <c r="J64" s="126"/>
      <c r="K64" s="126"/>
      <c r="L64" s="126"/>
    </row>
    <row r="65" spans="3:12" x14ac:dyDescent="0.25">
      <c r="C65" s="126" t="s">
        <v>711</v>
      </c>
      <c r="D65" s="126" t="s">
        <v>342</v>
      </c>
      <c r="E65" s="126">
        <f>1.37%*100</f>
        <v>1.37</v>
      </c>
      <c r="F65" s="126">
        <f>D56/D58</f>
        <v>1304.1428571428571</v>
      </c>
      <c r="G65" s="126" t="s">
        <v>712</v>
      </c>
      <c r="H65" s="126"/>
      <c r="I65" s="126"/>
      <c r="J65" s="126"/>
      <c r="K65" s="126"/>
      <c r="L65" s="126"/>
    </row>
    <row r="66" spans="3:12" x14ac:dyDescent="0.25">
      <c r="C66" s="126"/>
      <c r="D66" s="126" t="s">
        <v>341</v>
      </c>
      <c r="E66" s="126">
        <f>D58*2.9%*100</f>
        <v>0.30449999999999994</v>
      </c>
      <c r="F66" s="126"/>
      <c r="G66" s="126"/>
      <c r="H66" s="126"/>
      <c r="I66" s="126"/>
      <c r="J66" s="126"/>
      <c r="K66" s="126"/>
      <c r="L66" s="126"/>
    </row>
    <row r="67" spans="3:12" x14ac:dyDescent="0.25">
      <c r="C67" s="126"/>
      <c r="D67" s="126" t="s">
        <v>713</v>
      </c>
      <c r="E67" s="126"/>
      <c r="F67" s="126">
        <v>11</v>
      </c>
      <c r="G67" s="126" t="s">
        <v>714</v>
      </c>
      <c r="H67" s="126"/>
      <c r="I67" s="126"/>
      <c r="J67" s="126"/>
      <c r="K67" s="126"/>
      <c r="L67" s="126"/>
    </row>
    <row r="68" spans="3:12" x14ac:dyDescent="0.25">
      <c r="C68" s="126"/>
      <c r="D68" s="126"/>
      <c r="E68" s="126"/>
      <c r="F68" s="126"/>
      <c r="G68" s="126"/>
      <c r="H68" s="126"/>
      <c r="I68" s="126"/>
      <c r="J68" s="126"/>
      <c r="K68" s="126"/>
      <c r="L68" s="126"/>
    </row>
    <row r="69" spans="3:12" x14ac:dyDescent="0.25">
      <c r="C69" s="126"/>
      <c r="D69" s="126"/>
      <c r="E69" s="126"/>
      <c r="F69" s="126"/>
      <c r="G69" s="126"/>
      <c r="H69" s="126"/>
      <c r="I69" s="126"/>
      <c r="J69" s="126"/>
      <c r="K69" s="126"/>
      <c r="L69" s="126"/>
    </row>
    <row r="70" spans="3:12" x14ac:dyDescent="0.25">
      <c r="C70" s="126" t="s">
        <v>715</v>
      </c>
      <c r="D70" s="126"/>
      <c r="E70" s="126"/>
      <c r="F70" s="126"/>
      <c r="G70" s="126"/>
      <c r="H70" s="126"/>
      <c r="I70" s="126"/>
      <c r="J70" s="126"/>
      <c r="K70" s="126"/>
      <c r="L70" s="126"/>
    </row>
    <row r="71" spans="3:12" x14ac:dyDescent="0.25">
      <c r="C71" s="126"/>
      <c r="D71" s="126"/>
      <c r="E71" s="126"/>
      <c r="F71" s="126"/>
      <c r="G71" s="126"/>
      <c r="H71" s="126"/>
      <c r="I71" s="126"/>
      <c r="J71" s="126"/>
      <c r="K71" s="126"/>
      <c r="L71" s="126"/>
    </row>
    <row r="72" spans="3:12" x14ac:dyDescent="0.25">
      <c r="C72" s="126" t="s">
        <v>716</v>
      </c>
      <c r="D72" s="126"/>
      <c r="E72" s="126"/>
      <c r="F72" s="126"/>
      <c r="G72" s="126"/>
      <c r="H72" s="126"/>
      <c r="I72" s="126"/>
      <c r="J72" s="126"/>
      <c r="K72" s="126"/>
      <c r="L72" s="126"/>
    </row>
    <row r="73" spans="3:12" x14ac:dyDescent="0.25">
      <c r="C73" s="126" t="s">
        <v>717</v>
      </c>
      <c r="D73" s="126"/>
      <c r="E73" s="126"/>
      <c r="F73" s="126"/>
      <c r="G73" s="126"/>
      <c r="H73" s="126"/>
      <c r="I73" s="126"/>
      <c r="J73" s="126"/>
      <c r="K73" s="126"/>
      <c r="L73" s="126"/>
    </row>
    <row r="74" spans="3:12" x14ac:dyDescent="0.25">
      <c r="C74" s="126"/>
      <c r="D74" s="126"/>
      <c r="E74" s="126"/>
      <c r="F74" s="126"/>
      <c r="G74" s="126"/>
      <c r="H74" s="163">
        <v>20097344.489999998</v>
      </c>
      <c r="I74" s="163">
        <f>C79-H74</f>
        <v>-1722038.1999999993</v>
      </c>
      <c r="J74" s="126"/>
      <c r="K74" s="126"/>
      <c r="L74" s="126"/>
    </row>
    <row r="75" spans="3:12" x14ac:dyDescent="0.25">
      <c r="C75" s="126" t="s">
        <v>725</v>
      </c>
      <c r="D75" s="126"/>
      <c r="E75" s="126"/>
      <c r="F75" s="126"/>
      <c r="G75" s="126"/>
      <c r="H75" s="126"/>
      <c r="I75" s="126"/>
      <c r="J75" s="126"/>
      <c r="K75" s="126"/>
      <c r="L75" s="126"/>
    </row>
    <row r="76" spans="3:12" x14ac:dyDescent="0.25">
      <c r="C76" s="164">
        <f>C77/C79</f>
        <v>-9.3619309678456442E-2</v>
      </c>
      <c r="D76" s="126" t="s">
        <v>718</v>
      </c>
      <c r="E76" s="164">
        <f>E77/E79</f>
        <v>-1.0565968639426699E-2</v>
      </c>
      <c r="F76" s="126" t="s">
        <v>636</v>
      </c>
      <c r="G76" s="126"/>
      <c r="H76" s="126"/>
      <c r="I76" s="126"/>
      <c r="J76" s="126"/>
      <c r="K76" s="126"/>
      <c r="L76" s="126"/>
    </row>
    <row r="77" spans="3:12" x14ac:dyDescent="0.25">
      <c r="C77" s="163">
        <f>C78-C79</f>
        <v>-1720283.4899999984</v>
      </c>
      <c r="D77" s="126"/>
      <c r="E77" s="163">
        <f>E78-E79</f>
        <v>-194152.91000000015</v>
      </c>
      <c r="F77" s="126"/>
      <c r="G77" s="126"/>
      <c r="H77" s="165">
        <f>I74/C79</f>
        <v>-9.3714802508470155E-2</v>
      </c>
      <c r="I77" s="126"/>
      <c r="J77" s="126"/>
      <c r="K77" s="126"/>
      <c r="L77" s="126"/>
    </row>
    <row r="78" spans="3:12" x14ac:dyDescent="0.25">
      <c r="C78" s="163">
        <v>16655022.800000001</v>
      </c>
      <c r="D78" s="126"/>
      <c r="E78" s="163">
        <v>18181153.379999999</v>
      </c>
      <c r="F78" s="126"/>
      <c r="G78" s="126"/>
      <c r="H78" s="126"/>
      <c r="I78" s="126"/>
      <c r="J78" s="126"/>
      <c r="K78" s="126"/>
      <c r="L78" s="126"/>
    </row>
    <row r="79" spans="3:12" x14ac:dyDescent="0.25">
      <c r="C79" s="163">
        <v>18375306.289999999</v>
      </c>
      <c r="D79" s="126"/>
      <c r="E79" s="163">
        <f>C79</f>
        <v>18375306.289999999</v>
      </c>
      <c r="F79" s="126"/>
      <c r="G79" s="126"/>
      <c r="H79" s="126"/>
      <c r="I79" s="126"/>
      <c r="J79" s="126"/>
      <c r="K79" s="126"/>
      <c r="L79" s="126"/>
    </row>
    <row r="80" spans="3:12" x14ac:dyDescent="0.25">
      <c r="C80" s="126">
        <v>12.7398820198</v>
      </c>
      <c r="D80" s="126"/>
      <c r="E80" s="126"/>
      <c r="F80" s="126"/>
      <c r="G80" s="126"/>
      <c r="H80" s="126"/>
      <c r="I80" s="126"/>
      <c r="J80" s="126"/>
      <c r="K80" s="126"/>
      <c r="L80" s="126"/>
    </row>
    <row r="81" spans="3:12" x14ac:dyDescent="0.25">
      <c r="C81" s="126"/>
      <c r="D81" s="126"/>
      <c r="E81" s="126"/>
      <c r="F81" s="126"/>
      <c r="G81" s="126"/>
      <c r="H81" s="126"/>
      <c r="I81" s="126"/>
      <c r="J81" s="126"/>
      <c r="K81" s="126"/>
      <c r="L81" s="126"/>
    </row>
    <row r="82" spans="3:12" x14ac:dyDescent="0.25">
      <c r="C82" s="126"/>
      <c r="D82" s="126"/>
      <c r="E82" s="126"/>
      <c r="F82" s="126"/>
      <c r="G82" s="126"/>
      <c r="H82" s="126"/>
      <c r="I82" s="126"/>
      <c r="J82" s="126"/>
      <c r="K82" s="126"/>
      <c r="L82" s="126"/>
    </row>
    <row r="83" spans="3:12" x14ac:dyDescent="0.25">
      <c r="C83" s="126">
        <f>C80+10</f>
        <v>22.7398820198</v>
      </c>
      <c r="D83" s="126"/>
      <c r="E83" s="126">
        <f>C80+1</f>
        <v>13.7398820198</v>
      </c>
      <c r="F83" s="126"/>
      <c r="G83" s="126"/>
      <c r="H83" s="126"/>
      <c r="I83" s="126"/>
      <c r="J83" s="126"/>
      <c r="K83" s="126"/>
      <c r="L83" s="126"/>
    </row>
    <row r="84" spans="3:12" x14ac:dyDescent="0.25">
      <c r="C84" s="126"/>
      <c r="D84" s="126"/>
      <c r="E84" s="126"/>
      <c r="F84" s="126"/>
      <c r="G84" s="126"/>
      <c r="H84" s="126"/>
      <c r="I84" s="126"/>
      <c r="J84" s="126"/>
      <c r="K84" s="126"/>
      <c r="L84" s="126"/>
    </row>
    <row r="85" spans="3:12" x14ac:dyDescent="0.25">
      <c r="C85" s="126"/>
      <c r="D85" s="126"/>
      <c r="E85" s="126"/>
      <c r="F85" s="126"/>
      <c r="G85" s="126"/>
      <c r="H85" s="126"/>
      <c r="I85" s="126"/>
      <c r="J85" s="126"/>
      <c r="K85" s="126"/>
      <c r="L85" s="126"/>
    </row>
    <row r="86" spans="3:12" x14ac:dyDescent="0.25">
      <c r="C86" s="126"/>
      <c r="D86" s="126"/>
      <c r="E86" s="126">
        <f>F65*0.01*0.01/E76</f>
        <v>-12.342861328174632</v>
      </c>
      <c r="F86" s="126" t="s">
        <v>719</v>
      </c>
      <c r="G86" s="126"/>
      <c r="H86" s="126"/>
      <c r="I86" s="126"/>
      <c r="J86" s="126"/>
      <c r="K86" s="126"/>
      <c r="L86" s="126"/>
    </row>
    <row r="87" spans="3:12" x14ac:dyDescent="0.25">
      <c r="C87" s="126"/>
      <c r="D87" s="126"/>
      <c r="E87" s="126" t="s">
        <v>720</v>
      </c>
      <c r="F87" s="126" t="s">
        <v>721</v>
      </c>
      <c r="G87" s="126"/>
      <c r="H87" s="126"/>
      <c r="I87" s="126"/>
      <c r="J87" s="126"/>
      <c r="K87" s="126"/>
      <c r="L87" s="126"/>
    </row>
    <row r="88" spans="3:12" x14ac:dyDescent="0.25">
      <c r="C88" s="126"/>
      <c r="D88" s="126"/>
      <c r="E88" s="126"/>
      <c r="F88" s="126"/>
      <c r="G88" s="126"/>
      <c r="H88" s="126"/>
      <c r="I88" s="126"/>
      <c r="J88" s="126"/>
      <c r="K88" s="126"/>
      <c r="L88" s="126"/>
    </row>
    <row r="89" spans="3:12" x14ac:dyDescent="0.25">
      <c r="C89" s="126"/>
      <c r="D89" s="126"/>
      <c r="E89" s="126"/>
      <c r="F89" s="126"/>
      <c r="G89" s="126"/>
      <c r="H89" s="126"/>
      <c r="I89" s="126"/>
      <c r="J89" s="126"/>
      <c r="K89" s="126"/>
      <c r="L89" s="126"/>
    </row>
    <row r="90" spans="3:12" x14ac:dyDescent="0.25">
      <c r="C90" s="126"/>
      <c r="D90" s="126"/>
      <c r="E90" s="126"/>
      <c r="F90" s="126"/>
      <c r="G90" s="126"/>
      <c r="H90" s="126"/>
      <c r="I90" s="126"/>
      <c r="J90" s="126"/>
      <c r="K90" s="126"/>
      <c r="L90" s="126"/>
    </row>
    <row r="91" spans="3:12" x14ac:dyDescent="0.25">
      <c r="C91" s="126"/>
      <c r="D91" s="126"/>
      <c r="E91" s="126"/>
      <c r="F91" s="126"/>
      <c r="G91" s="126"/>
      <c r="H91" s="126"/>
      <c r="I91" s="126"/>
      <c r="J91" s="126"/>
      <c r="K91" s="126"/>
      <c r="L91" s="126"/>
    </row>
    <row r="92" spans="3:12" x14ac:dyDescent="0.25">
      <c r="C92" s="126" t="s">
        <v>722</v>
      </c>
      <c r="D92" s="126"/>
      <c r="E92" s="126"/>
      <c r="F92" s="126"/>
      <c r="G92" s="126"/>
      <c r="H92" s="126"/>
      <c r="I92" s="126"/>
      <c r="J92" s="126"/>
      <c r="K92" s="126"/>
      <c r="L92" s="126"/>
    </row>
    <row r="93" spans="3:12" x14ac:dyDescent="0.25">
      <c r="C93" s="126"/>
      <c r="D93" s="126"/>
      <c r="E93" s="126"/>
      <c r="F93" s="126"/>
      <c r="G93" s="126"/>
      <c r="H93" s="126"/>
      <c r="I93" s="126"/>
      <c r="J93" s="126"/>
      <c r="K93" s="126"/>
      <c r="L93" s="126"/>
    </row>
    <row r="94" spans="3:12" x14ac:dyDescent="0.25">
      <c r="C94" s="126"/>
      <c r="D94" s="126"/>
      <c r="E94" s="126"/>
      <c r="F94" s="126"/>
      <c r="G94" s="126"/>
      <c r="H94" s="126"/>
      <c r="I94" s="126"/>
      <c r="J94" s="126"/>
      <c r="K94" s="126"/>
      <c r="L94" s="126"/>
    </row>
    <row r="95" spans="3:12" x14ac:dyDescent="0.25">
      <c r="C95" s="126"/>
      <c r="D95" s="126"/>
      <c r="E95" s="126"/>
      <c r="F95" s="126"/>
      <c r="G95" s="126"/>
      <c r="H95" s="126"/>
      <c r="I95" s="126"/>
      <c r="J95" s="126"/>
      <c r="K95" s="126"/>
      <c r="L95" s="126"/>
    </row>
    <row r="96" spans="3:12" x14ac:dyDescent="0.25">
      <c r="C96" s="126"/>
      <c r="D96" s="126"/>
      <c r="E96" s="126"/>
      <c r="F96" s="126"/>
      <c r="G96" s="126"/>
      <c r="H96" s="126"/>
      <c r="I96" s="126"/>
      <c r="J96" s="126"/>
      <c r="K96" s="126"/>
      <c r="L96" s="126"/>
    </row>
    <row r="102" spans="3:8" ht="16.5" thickBot="1" x14ac:dyDescent="0.3">
      <c r="C102" s="257"/>
      <c r="D102" s="257"/>
      <c r="E102" s="257"/>
      <c r="F102" s="257"/>
      <c r="G102" s="257"/>
      <c r="H102" s="257"/>
    </row>
    <row r="103" spans="3:8" ht="16.5" thickBot="1" x14ac:dyDescent="0.3">
      <c r="C103" s="166">
        <v>5.3699999999999998E-2</v>
      </c>
      <c r="D103" s="167">
        <v>6.59E-2</v>
      </c>
      <c r="E103" s="168">
        <v>5.1700000000000003E-2</v>
      </c>
      <c r="F103" s="169">
        <v>5.79E-2</v>
      </c>
      <c r="G103" s="170">
        <v>6.7400000000000002E-2</v>
      </c>
      <c r="H103" s="171">
        <v>4.7800000000000002E-2</v>
      </c>
    </row>
    <row r="104" spans="3:8" ht="16.5" thickBot="1" x14ac:dyDescent="0.3">
      <c r="C104" s="172">
        <v>8.7800000000000003E-2</v>
      </c>
      <c r="D104" s="173">
        <v>0.10390000000000001</v>
      </c>
      <c r="E104" s="174">
        <v>9.7500000000000003E-2</v>
      </c>
      <c r="F104" s="175">
        <v>6.1199999999999997E-2</v>
      </c>
      <c r="G104" s="176">
        <v>0.1003</v>
      </c>
      <c r="H104" s="177">
        <v>7.6600000000000001E-2</v>
      </c>
    </row>
    <row r="105" spans="3:8" ht="16.5" thickBot="1" x14ac:dyDescent="0.3">
      <c r="C105" s="178">
        <v>0.14849999999999999</v>
      </c>
      <c r="D105" s="179">
        <v>9.2899999999999996E-2</v>
      </c>
      <c r="E105" s="180">
        <v>8.9300000000000004E-2</v>
      </c>
      <c r="F105" s="181">
        <v>0.14530000000000001</v>
      </c>
      <c r="G105" s="182">
        <v>0.1106</v>
      </c>
      <c r="H105" s="183">
        <v>7.3700000000000002E-2</v>
      </c>
    </row>
    <row r="106" spans="3:8" ht="16.5" thickBot="1" x14ac:dyDescent="0.3">
      <c r="C106" s="184">
        <v>0.17810000000000001</v>
      </c>
      <c r="D106" s="185">
        <v>0.15609999999999999</v>
      </c>
      <c r="E106" s="186">
        <v>9.1899999999999996E-2</v>
      </c>
      <c r="F106" s="187">
        <v>0.12939999999999999</v>
      </c>
      <c r="G106" s="188">
        <v>0.15959999999999999</v>
      </c>
      <c r="H106" s="189">
        <v>0.14169999999999999</v>
      </c>
    </row>
    <row r="107" spans="3:8" ht="16.5" thickBot="1" x14ac:dyDescent="0.3">
      <c r="C107" s="184">
        <v>0.17810000000000001</v>
      </c>
      <c r="D107" s="190">
        <v>0.15340000000000001</v>
      </c>
      <c r="E107" s="191">
        <v>0.16009999999999999</v>
      </c>
      <c r="F107" s="192">
        <v>0.17100000000000001</v>
      </c>
      <c r="G107" s="193">
        <v>0.12540000000000001</v>
      </c>
      <c r="H107" s="194">
        <v>0.13320000000000001</v>
      </c>
    </row>
    <row r="108" spans="3:8" ht="16.5" thickBot="1" x14ac:dyDescent="0.3">
      <c r="C108" s="195">
        <v>0.1915</v>
      </c>
      <c r="D108" s="196">
        <v>0.21340000000000001</v>
      </c>
      <c r="E108" s="197">
        <v>0.15240000000000001</v>
      </c>
      <c r="F108" s="198">
        <v>0.1469</v>
      </c>
      <c r="G108" s="199">
        <v>0.17480000000000001</v>
      </c>
      <c r="H108" s="200">
        <v>0.13100000000000001</v>
      </c>
    </row>
    <row r="109" spans="3:8" ht="16.5" thickBot="1" x14ac:dyDescent="0.3">
      <c r="C109" s="201">
        <v>0.2215</v>
      </c>
      <c r="D109" s="202">
        <v>0.25159999999999999</v>
      </c>
      <c r="E109" s="203">
        <v>0.19270000000000001</v>
      </c>
      <c r="F109" s="204">
        <v>0.19750000000000001</v>
      </c>
      <c r="G109" s="205">
        <v>0.21609999999999999</v>
      </c>
      <c r="H109" s="206">
        <v>0.13819999999999999</v>
      </c>
    </row>
    <row r="110" spans="3:8" ht="16.5" thickBot="1" x14ac:dyDescent="0.3">
      <c r="C110" s="207">
        <v>0.25390000000000001</v>
      </c>
      <c r="D110" s="196">
        <v>0.21310000000000001</v>
      </c>
      <c r="E110" s="208">
        <v>0.18479999999999999</v>
      </c>
      <c r="F110" s="209">
        <v>0.1517</v>
      </c>
      <c r="G110" s="210">
        <v>0.1852</v>
      </c>
      <c r="H110" s="185">
        <v>0.15620000000000001</v>
      </c>
    </row>
    <row r="111" spans="3:8" ht="16.5" thickBot="1" x14ac:dyDescent="0.3">
      <c r="C111" s="211">
        <v>0.23980000000000001</v>
      </c>
      <c r="D111" s="207">
        <v>0.25430000000000003</v>
      </c>
      <c r="E111" s="212">
        <v>0.19359999999999999</v>
      </c>
      <c r="F111" s="213">
        <v>0.22770000000000001</v>
      </c>
      <c r="G111" s="214">
        <v>0.214</v>
      </c>
      <c r="H111" s="215">
        <v>0.13539999999999999</v>
      </c>
    </row>
    <row r="112" spans="3:8" ht="16.5" thickBot="1" x14ac:dyDescent="0.3">
      <c r="C112" s="216">
        <v>0.24179999999999999</v>
      </c>
      <c r="D112" s="217">
        <v>0.28239999999999998</v>
      </c>
      <c r="E112" s="218">
        <v>0.26290000000000002</v>
      </c>
      <c r="F112" s="219">
        <v>0.2258</v>
      </c>
      <c r="G112" s="220">
        <v>0.1769</v>
      </c>
      <c r="H112" s="221">
        <v>0.1396</v>
      </c>
    </row>
    <row r="113" spans="3:8" ht="16.5" thickBot="1" x14ac:dyDescent="0.3">
      <c r="C113" s="222">
        <v>0.27300000000000002</v>
      </c>
      <c r="D113" s="223">
        <v>0.2782</v>
      </c>
      <c r="E113" s="224">
        <v>0.2863</v>
      </c>
      <c r="F113" s="225">
        <v>0.22720000000000001</v>
      </c>
      <c r="G113" s="226">
        <v>0.19989999999999999</v>
      </c>
      <c r="H113" s="227">
        <v>0.16370000000000001</v>
      </c>
    </row>
    <row r="114" spans="3:8" ht="16.5" thickBot="1" x14ac:dyDescent="0.3">
      <c r="C114" s="184">
        <v>0.17860000000000001</v>
      </c>
      <c r="D114" s="228">
        <v>0.20730000000000001</v>
      </c>
      <c r="E114" s="229">
        <v>0.1903</v>
      </c>
      <c r="F114" s="230">
        <v>0.19620000000000001</v>
      </c>
      <c r="G114" s="231">
        <v>0.16309999999999999</v>
      </c>
      <c r="H114" s="232">
        <v>0.1176</v>
      </c>
    </row>
    <row r="116" spans="3:8" x14ac:dyDescent="0.25">
      <c r="C116" s="5">
        <f t="shared" ref="C116:H116" si="0">AVERAGE(C103:C114)</f>
        <v>0.18719166666666667</v>
      </c>
      <c r="D116" s="5">
        <f t="shared" si="0"/>
        <v>0.18937499999999999</v>
      </c>
      <c r="E116" s="5">
        <f t="shared" si="0"/>
        <v>0.16279166666666667</v>
      </c>
      <c r="F116" s="5">
        <f t="shared" si="0"/>
        <v>0.16148333333333334</v>
      </c>
      <c r="G116" s="5">
        <f t="shared" si="0"/>
        <v>0.157775</v>
      </c>
      <c r="H116" s="5">
        <f t="shared" si="0"/>
        <v>0.12122499999999999</v>
      </c>
    </row>
    <row r="117" spans="3:8" x14ac:dyDescent="0.25">
      <c r="H117">
        <v>12.1</v>
      </c>
    </row>
    <row r="118" spans="3:8" x14ac:dyDescent="0.25">
      <c r="E118" s="5">
        <f>AVERAGE(C116:E116)</f>
        <v>0.17978611111111112</v>
      </c>
      <c r="H118" s="5">
        <f>AVERAGE(F116:H116)</f>
        <v>0.14682777777777775</v>
      </c>
    </row>
  </sheetData>
  <mergeCells count="1">
    <mergeCell ref="C102:H10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89676-5E45-463F-823D-A91953C0D424}">
  <sheetPr codeName="Sheet11"/>
  <dimension ref="C5:M26"/>
  <sheetViews>
    <sheetView topLeftCell="A10" workbookViewId="0">
      <selection activeCell="E69" sqref="E69"/>
    </sheetView>
  </sheetViews>
  <sheetFormatPr defaultRowHeight="15.75" x14ac:dyDescent="0.25"/>
  <sheetData>
    <row r="5" spans="4:13" x14ac:dyDescent="0.25">
      <c r="H5" t="s">
        <v>450</v>
      </c>
    </row>
    <row r="8" spans="4:13" x14ac:dyDescent="0.25">
      <c r="H8" t="s">
        <v>451</v>
      </c>
      <c r="M8" t="s">
        <v>452</v>
      </c>
    </row>
    <row r="14" spans="4:13" x14ac:dyDescent="0.25">
      <c r="D14" t="s">
        <v>453</v>
      </c>
      <c r="E14" t="s">
        <v>454</v>
      </c>
    </row>
    <row r="15" spans="4:13" x14ac:dyDescent="0.25">
      <c r="D15">
        <v>24</v>
      </c>
      <c r="E15" s="5">
        <v>0.1066</v>
      </c>
      <c r="F15">
        <v>36</v>
      </c>
    </row>
    <row r="16" spans="4:13" x14ac:dyDescent="0.25">
      <c r="D16">
        <v>36</v>
      </c>
      <c r="E16" s="5">
        <v>0.1031</v>
      </c>
      <c r="F16">
        <v>30</v>
      </c>
    </row>
    <row r="17" spans="3:6" x14ac:dyDescent="0.25">
      <c r="D17">
        <v>48</v>
      </c>
      <c r="E17" s="5">
        <v>0.1918</v>
      </c>
      <c r="F17">
        <v>30</v>
      </c>
    </row>
    <row r="18" spans="3:6" x14ac:dyDescent="0.25">
      <c r="D18">
        <v>60</v>
      </c>
      <c r="E18" s="5">
        <v>0.3952</v>
      </c>
      <c r="F18">
        <v>23</v>
      </c>
    </row>
    <row r="19" spans="3:6" x14ac:dyDescent="0.25">
      <c r="D19">
        <v>72</v>
      </c>
      <c r="E19" s="5">
        <v>5.4100000000000002E-2</v>
      </c>
      <c r="F19">
        <v>23</v>
      </c>
    </row>
    <row r="20" spans="3:6" x14ac:dyDescent="0.25">
      <c r="D20">
        <v>84</v>
      </c>
      <c r="E20" s="5">
        <v>0.1492</v>
      </c>
      <c r="F20">
        <v>21</v>
      </c>
    </row>
    <row r="22" spans="3:6" x14ac:dyDescent="0.25">
      <c r="F22">
        <f>SUMPRODUCT(E15:E20,F15:F20)/1</f>
        <v>26.151699999999998</v>
      </c>
    </row>
    <row r="26" spans="3:6" x14ac:dyDescent="0.25">
      <c r="C26" t="s">
        <v>571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C0E6-9FAF-1F4E-804A-F6F4DE21085E}">
  <sheetPr codeName="Sheet6"/>
  <dimension ref="A1:S134"/>
  <sheetViews>
    <sheetView topLeftCell="A13" workbookViewId="0">
      <selection activeCell="E49" sqref="E49"/>
    </sheetView>
  </sheetViews>
  <sheetFormatPr defaultColWidth="10.625" defaultRowHeight="15.75" x14ac:dyDescent="0.25"/>
  <cols>
    <col min="4" max="4" width="13.5" bestFit="1" customWidth="1"/>
    <col min="5" max="5" width="20.125" customWidth="1"/>
    <col min="7" max="7" width="25.125" customWidth="1"/>
    <col min="8" max="8" width="27.25" customWidth="1"/>
    <col min="9" max="9" width="22.75" customWidth="1"/>
    <col min="10" max="10" width="14.125" customWidth="1"/>
    <col min="11" max="11" width="13.625" customWidth="1"/>
    <col min="12" max="12" width="17.125" customWidth="1"/>
  </cols>
  <sheetData>
    <row r="1" spans="1:12" x14ac:dyDescent="0.25">
      <c r="H1" t="s">
        <v>131</v>
      </c>
      <c r="L1" t="s">
        <v>137</v>
      </c>
    </row>
    <row r="2" spans="1:12" x14ac:dyDescent="0.25">
      <c r="H2" t="s">
        <v>132</v>
      </c>
    </row>
    <row r="3" spans="1:12" x14ac:dyDescent="0.25">
      <c r="H3" t="s">
        <v>133</v>
      </c>
      <c r="L3" t="s">
        <v>138</v>
      </c>
    </row>
    <row r="4" spans="1:12" x14ac:dyDescent="0.25">
      <c r="H4" t="s">
        <v>134</v>
      </c>
      <c r="L4" t="s">
        <v>139</v>
      </c>
    </row>
    <row r="5" spans="1:12" x14ac:dyDescent="0.25">
      <c r="H5" t="s">
        <v>135</v>
      </c>
    </row>
    <row r="6" spans="1:12" x14ac:dyDescent="0.25">
      <c r="H6" t="s">
        <v>136</v>
      </c>
    </row>
    <row r="7" spans="1:12" x14ac:dyDescent="0.25">
      <c r="H7" t="s">
        <v>141</v>
      </c>
    </row>
    <row r="11" spans="1:12" x14ac:dyDescent="0.25">
      <c r="D11" s="96"/>
      <c r="E11" s="96"/>
    </row>
    <row r="12" spans="1:12" x14ac:dyDescent="0.25">
      <c r="A12" t="s">
        <v>187</v>
      </c>
      <c r="D12" s="17"/>
      <c r="K12" s="97">
        <v>45830</v>
      </c>
    </row>
    <row r="13" spans="1:12" x14ac:dyDescent="0.25">
      <c r="A13" t="s">
        <v>188</v>
      </c>
      <c r="D13" s="7"/>
      <c r="E13" s="7"/>
      <c r="F13" s="9"/>
      <c r="G13" s="9"/>
      <c r="K13" s="97">
        <v>45838</v>
      </c>
    </row>
    <row r="14" spans="1:12" x14ac:dyDescent="0.25">
      <c r="A14" t="s">
        <v>190</v>
      </c>
      <c r="K14" s="97"/>
      <c r="L14" s="96"/>
    </row>
    <row r="15" spans="1:12" x14ac:dyDescent="0.25">
      <c r="A15" t="s">
        <v>191</v>
      </c>
      <c r="F15" t="s">
        <v>192</v>
      </c>
      <c r="K15" t="s">
        <v>189</v>
      </c>
      <c r="L15" s="96"/>
    </row>
    <row r="16" spans="1:12" x14ac:dyDescent="0.25">
      <c r="A16" t="s">
        <v>193</v>
      </c>
    </row>
    <row r="17" spans="1:12" x14ac:dyDescent="0.25">
      <c r="A17" t="s">
        <v>194</v>
      </c>
    </row>
    <row r="20" spans="1:12" x14ac:dyDescent="0.25">
      <c r="A20" t="s">
        <v>196</v>
      </c>
      <c r="G20" s="10">
        <v>4.74</v>
      </c>
      <c r="H20" s="101">
        <v>437522709.07999998</v>
      </c>
      <c r="I20" s="10"/>
      <c r="J20" s="101">
        <v>438662698.81</v>
      </c>
      <c r="K20" s="101">
        <v>437522709.07999998</v>
      </c>
      <c r="L20" s="96">
        <f>K20-J20</f>
        <v>-1139989.7300000191</v>
      </c>
    </row>
    <row r="21" spans="1:12" x14ac:dyDescent="0.25">
      <c r="A21" t="s">
        <v>197</v>
      </c>
      <c r="G21" s="10"/>
      <c r="H21" s="11">
        <f>20*G20*0.01*H20/360</f>
        <v>1152143.1339106669</v>
      </c>
      <c r="I21" s="10"/>
      <c r="J21" s="10"/>
      <c r="K21" s="10"/>
    </row>
    <row r="22" spans="1:12" x14ac:dyDescent="0.25">
      <c r="D22" t="s">
        <v>195</v>
      </c>
      <c r="F22" s="97">
        <v>45669</v>
      </c>
    </row>
    <row r="24" spans="1:12" x14ac:dyDescent="0.25">
      <c r="H24">
        <v>478325</v>
      </c>
    </row>
    <row r="25" spans="1:12" x14ac:dyDescent="0.25">
      <c r="H25">
        <v>2794</v>
      </c>
    </row>
    <row r="26" spans="1:12" x14ac:dyDescent="0.25">
      <c r="H26">
        <f>H24+H25</f>
        <v>481119</v>
      </c>
    </row>
    <row r="29" spans="1:12" x14ac:dyDescent="0.25">
      <c r="H29" t="s">
        <v>130</v>
      </c>
    </row>
    <row r="35" spans="4:12" x14ac:dyDescent="0.25">
      <c r="D35" t="s">
        <v>539</v>
      </c>
      <c r="J35" t="s">
        <v>558</v>
      </c>
      <c r="L35" t="s">
        <v>559</v>
      </c>
    </row>
    <row r="36" spans="4:12" x14ac:dyDescent="0.25">
      <c r="D36" t="s">
        <v>540</v>
      </c>
    </row>
    <row r="37" spans="4:12" x14ac:dyDescent="0.25">
      <c r="D37" t="s">
        <v>541</v>
      </c>
      <c r="L37" t="s">
        <v>560</v>
      </c>
    </row>
    <row r="38" spans="4:12" x14ac:dyDescent="0.25">
      <c r="D38" t="s">
        <v>542</v>
      </c>
    </row>
    <row r="39" spans="4:12" x14ac:dyDescent="0.25">
      <c r="D39" t="s">
        <v>543</v>
      </c>
    </row>
    <row r="40" spans="4:12" x14ac:dyDescent="0.25">
      <c r="D40" t="s">
        <v>544</v>
      </c>
      <c r="L40" t="s">
        <v>561</v>
      </c>
    </row>
    <row r="41" spans="4:12" x14ac:dyDescent="0.25">
      <c r="D41" t="s">
        <v>545</v>
      </c>
    </row>
    <row r="42" spans="4:12" x14ac:dyDescent="0.25">
      <c r="D42" t="s">
        <v>546</v>
      </c>
      <c r="E42" t="s">
        <v>547</v>
      </c>
    </row>
    <row r="45" spans="4:12" x14ac:dyDescent="0.25">
      <c r="D45" t="s">
        <v>548</v>
      </c>
      <c r="F45" t="s">
        <v>549</v>
      </c>
      <c r="H45" t="s">
        <v>550</v>
      </c>
    </row>
    <row r="47" spans="4:12" x14ac:dyDescent="0.25">
      <c r="D47" t="s">
        <v>551</v>
      </c>
      <c r="E47" t="s">
        <v>552</v>
      </c>
      <c r="H47" t="s">
        <v>553</v>
      </c>
    </row>
    <row r="48" spans="4:12" x14ac:dyDescent="0.25">
      <c r="L48" t="s">
        <v>562</v>
      </c>
    </row>
    <row r="49" spans="4:19" x14ac:dyDescent="0.25">
      <c r="D49" t="s">
        <v>554</v>
      </c>
      <c r="F49" t="s">
        <v>555</v>
      </c>
      <c r="L49" t="s">
        <v>563</v>
      </c>
      <c r="N49" t="s">
        <v>570</v>
      </c>
    </row>
    <row r="51" spans="4:19" x14ac:dyDescent="0.25">
      <c r="L51" t="s">
        <v>564</v>
      </c>
    </row>
    <row r="53" spans="4:19" x14ac:dyDescent="0.25">
      <c r="D53" t="s">
        <v>556</v>
      </c>
    </row>
    <row r="54" spans="4:19" x14ac:dyDescent="0.25">
      <c r="D54" t="s">
        <v>557</v>
      </c>
    </row>
    <row r="59" spans="4:19" x14ac:dyDescent="0.25">
      <c r="E59" t="s">
        <v>569</v>
      </c>
      <c r="M59">
        <v>8</v>
      </c>
      <c r="S59" s="24"/>
    </row>
    <row r="60" spans="4:19" x14ac:dyDescent="0.25">
      <c r="E60" t="s">
        <v>565</v>
      </c>
      <c r="F60" t="s">
        <v>566</v>
      </c>
      <c r="I60" t="s">
        <v>567</v>
      </c>
      <c r="M60">
        <v>8</v>
      </c>
      <c r="Q60" s="134">
        <v>44927</v>
      </c>
      <c r="S60" s="24">
        <v>3.9100000000000003E-2</v>
      </c>
    </row>
    <row r="61" spans="4:19" x14ac:dyDescent="0.25">
      <c r="E61" t="s">
        <v>568</v>
      </c>
      <c r="M61">
        <v>8</v>
      </c>
      <c r="Q61" s="134">
        <v>44958</v>
      </c>
      <c r="S61" s="24">
        <v>3.9100000000000003E-2</v>
      </c>
    </row>
    <row r="62" spans="4:19" x14ac:dyDescent="0.25">
      <c r="M62">
        <v>8</v>
      </c>
      <c r="Q62" s="134">
        <v>44986</v>
      </c>
      <c r="S62" s="24">
        <v>3.9100000000000003E-2</v>
      </c>
    </row>
    <row r="63" spans="4:19" x14ac:dyDescent="0.25">
      <c r="M63">
        <v>8</v>
      </c>
      <c r="Q63" s="134">
        <v>45017</v>
      </c>
      <c r="S63" s="24">
        <v>4.0399999999999998E-2</v>
      </c>
    </row>
    <row r="64" spans="4:19" x14ac:dyDescent="0.25">
      <c r="M64">
        <v>5</v>
      </c>
      <c r="Q64" s="134">
        <v>45047</v>
      </c>
      <c r="S64" s="24">
        <v>4.0399999999999998E-2</v>
      </c>
    </row>
    <row r="65" spans="4:19" x14ac:dyDescent="0.25">
      <c r="M65">
        <v>5</v>
      </c>
      <c r="Q65" s="134">
        <v>45078</v>
      </c>
      <c r="S65" s="24">
        <v>4.0399999999999998E-2</v>
      </c>
    </row>
    <row r="66" spans="4:19" x14ac:dyDescent="0.25">
      <c r="M66">
        <v>5</v>
      </c>
      <c r="Q66" s="134">
        <v>45108</v>
      </c>
      <c r="S66" s="24">
        <v>4.3400000000000001E-2</v>
      </c>
    </row>
    <row r="67" spans="4:19" x14ac:dyDescent="0.25">
      <c r="M67">
        <v>5</v>
      </c>
      <c r="Q67" s="134">
        <v>45139</v>
      </c>
      <c r="S67" s="24">
        <v>4.3400000000000001E-2</v>
      </c>
    </row>
    <row r="68" spans="4:19" x14ac:dyDescent="0.25">
      <c r="M68">
        <v>5</v>
      </c>
      <c r="Q68" s="134">
        <v>45170</v>
      </c>
      <c r="S68" s="24">
        <v>4.3400000000000001E-2</v>
      </c>
    </row>
    <row r="69" spans="4:19" x14ac:dyDescent="0.25">
      <c r="M69">
        <v>5</v>
      </c>
      <c r="Q69" s="134">
        <v>45200</v>
      </c>
      <c r="S69" s="24">
        <v>4.48E-2</v>
      </c>
    </row>
    <row r="70" spans="4:19" x14ac:dyDescent="0.25">
      <c r="M70">
        <v>5</v>
      </c>
      <c r="Q70" s="134">
        <v>45231</v>
      </c>
      <c r="S70" s="24">
        <v>4.48E-2</v>
      </c>
    </row>
    <row r="71" spans="4:19" x14ac:dyDescent="0.25">
      <c r="M71">
        <v>5</v>
      </c>
      <c r="Q71" s="134">
        <v>45261</v>
      </c>
      <c r="S71" s="24">
        <v>3.8399999999999997E-2</v>
      </c>
    </row>
    <row r="72" spans="4:19" x14ac:dyDescent="0.25">
      <c r="M72">
        <v>5</v>
      </c>
      <c r="Q72" s="134">
        <v>45292</v>
      </c>
      <c r="S72" s="24">
        <v>4.3900000000000002E-2</v>
      </c>
    </row>
    <row r="73" spans="4:19" x14ac:dyDescent="0.25">
      <c r="M73">
        <v>2</v>
      </c>
      <c r="Q73" s="134">
        <v>45323</v>
      </c>
      <c r="S73" s="24">
        <v>4.3900000000000002E-2</v>
      </c>
    </row>
    <row r="74" spans="4:19" x14ac:dyDescent="0.25">
      <c r="M74">
        <v>2</v>
      </c>
      <c r="Q74" s="134">
        <v>45352</v>
      </c>
      <c r="S74" s="24">
        <v>4.3900000000000002E-2</v>
      </c>
    </row>
    <row r="75" spans="4:19" x14ac:dyDescent="0.25">
      <c r="H75" t="s">
        <v>572</v>
      </c>
      <c r="I75" t="s">
        <v>573</v>
      </c>
      <c r="J75" t="s">
        <v>575</v>
      </c>
      <c r="K75" t="s">
        <v>574</v>
      </c>
      <c r="L75" t="s">
        <v>576</v>
      </c>
      <c r="M75">
        <v>2</v>
      </c>
      <c r="Q75" s="134">
        <v>45383</v>
      </c>
      <c r="S75" s="24">
        <v>4.2099999999999999E-2</v>
      </c>
    </row>
    <row r="76" spans="4:19" x14ac:dyDescent="0.25">
      <c r="D76" s="120">
        <v>45823</v>
      </c>
      <c r="E76">
        <v>0</v>
      </c>
      <c r="F76">
        <v>0</v>
      </c>
      <c r="G76" s="96">
        <v>268209739.44999999</v>
      </c>
      <c r="H76" s="7">
        <f>G$76*F76/100</f>
        <v>0</v>
      </c>
      <c r="I76">
        <v>0</v>
      </c>
      <c r="J76" s="9">
        <f>I76-H76</f>
        <v>0</v>
      </c>
      <c r="M76">
        <v>2</v>
      </c>
      <c r="Q76" s="134">
        <v>45413</v>
      </c>
      <c r="S76" s="24">
        <v>4.2099999999999999E-2</v>
      </c>
    </row>
    <row r="77" spans="4:19" x14ac:dyDescent="0.25">
      <c r="D77" s="120">
        <v>45853</v>
      </c>
      <c r="E77">
        <v>1</v>
      </c>
      <c r="F77">
        <v>0</v>
      </c>
      <c r="G77" s="96">
        <v>266589359</v>
      </c>
      <c r="H77" s="7">
        <f t="shared" ref="H77:H118" si="0">G$76*F77/100</f>
        <v>0</v>
      </c>
      <c r="I77" s="96">
        <v>155389.17319999999</v>
      </c>
      <c r="J77" s="9">
        <f t="shared" ref="J77:J112" si="1">I77-H77</f>
        <v>155389.17319999999</v>
      </c>
      <c r="M77">
        <v>2</v>
      </c>
      <c r="Q77" s="134">
        <v>45444</v>
      </c>
      <c r="S77" s="24">
        <v>4.2099999999999999E-2</v>
      </c>
    </row>
    <row r="78" spans="4:19" x14ac:dyDescent="0.25">
      <c r="D78" s="120">
        <v>45884</v>
      </c>
      <c r="E78">
        <v>2</v>
      </c>
      <c r="F78">
        <v>0.04</v>
      </c>
      <c r="G78" s="96">
        <v>254605241.31</v>
      </c>
      <c r="H78" s="7">
        <f t="shared" si="0"/>
        <v>107283.89577999999</v>
      </c>
      <c r="I78" s="96">
        <v>1313767.1322999999</v>
      </c>
      <c r="J78" s="9">
        <f t="shared" si="1"/>
        <v>1206483.23652</v>
      </c>
      <c r="M78">
        <v>1</v>
      </c>
      <c r="Q78" s="134">
        <v>45474</v>
      </c>
      <c r="S78" s="24">
        <v>4.2900000000000001E-2</v>
      </c>
    </row>
    <row r="79" spans="4:19" x14ac:dyDescent="0.25">
      <c r="D79" s="120">
        <v>45915</v>
      </c>
      <c r="E79">
        <v>3</v>
      </c>
      <c r="F79">
        <v>0.16</v>
      </c>
      <c r="G79" s="96">
        <v>243050403.13999999</v>
      </c>
      <c r="H79" s="7">
        <f t="shared" si="0"/>
        <v>429135.58311999997</v>
      </c>
      <c r="I79" s="96">
        <v>2420071.9786</v>
      </c>
      <c r="J79" s="9">
        <f t="shared" si="1"/>
        <v>1990936.3954799999</v>
      </c>
      <c r="M79">
        <v>1</v>
      </c>
      <c r="Q79" s="134">
        <v>45505</v>
      </c>
      <c r="S79" s="24">
        <v>4.2900000000000001E-2</v>
      </c>
    </row>
    <row r="80" spans="4:19" x14ac:dyDescent="0.25">
      <c r="D80" s="120">
        <v>45945</v>
      </c>
      <c r="E80">
        <v>4</v>
      </c>
      <c r="F80">
        <v>0.34</v>
      </c>
      <c r="G80" s="96">
        <v>231910815.02000001</v>
      </c>
      <c r="H80" s="7">
        <f t="shared" si="0"/>
        <v>911913.11413</v>
      </c>
      <c r="I80" s="96">
        <v>3476169.0074</v>
      </c>
      <c r="J80" s="9">
        <f t="shared" si="1"/>
        <v>2564255.8932699999</v>
      </c>
      <c r="M80">
        <v>1</v>
      </c>
      <c r="Q80" s="134">
        <v>45536</v>
      </c>
      <c r="S80" s="24">
        <v>4.2900000000000001E-2</v>
      </c>
    </row>
    <row r="81" spans="4:19" x14ac:dyDescent="0.25">
      <c r="D81" s="120">
        <v>45976</v>
      </c>
      <c r="E81">
        <v>5</v>
      </c>
      <c r="F81">
        <v>0.57999999999999996</v>
      </c>
      <c r="G81" s="96">
        <v>221172884.93000001</v>
      </c>
      <c r="H81" s="7">
        <f t="shared" si="0"/>
        <v>1555616.4888099998</v>
      </c>
      <c r="I81" s="96">
        <v>4483862.5537999999</v>
      </c>
      <c r="J81" s="9">
        <f t="shared" si="1"/>
        <v>2928246.0649899999</v>
      </c>
      <c r="M81">
        <v>1</v>
      </c>
      <c r="Q81" s="134">
        <v>45566</v>
      </c>
      <c r="S81" s="24">
        <v>3.8399999999999997E-2</v>
      </c>
    </row>
    <row r="82" spans="4:19" x14ac:dyDescent="0.25">
      <c r="D82" s="120">
        <v>46006</v>
      </c>
      <c r="E82">
        <v>6</v>
      </c>
      <c r="F82">
        <v>0.95</v>
      </c>
      <c r="G82" s="96">
        <v>210823445.03999999</v>
      </c>
      <c r="H82" s="7">
        <f t="shared" si="0"/>
        <v>2547992.5247749998</v>
      </c>
      <c r="I82" s="96">
        <v>5444897.8930000002</v>
      </c>
      <c r="J82" s="9">
        <f t="shared" si="1"/>
        <v>2896905.3682250003</v>
      </c>
      <c r="M82">
        <v>1</v>
      </c>
      <c r="Q82" s="134">
        <v>45597</v>
      </c>
      <c r="S82" s="24">
        <v>3.8399999999999997E-2</v>
      </c>
    </row>
    <row r="83" spans="4:19" x14ac:dyDescent="0.25">
      <c r="D83" s="120">
        <v>46037</v>
      </c>
      <c r="E83">
        <v>7</v>
      </c>
      <c r="F83">
        <v>1.1499999999999999</v>
      </c>
      <c r="G83" s="96">
        <v>200849738.81</v>
      </c>
      <c r="H83" s="7">
        <f t="shared" si="0"/>
        <v>3084412.0036749993</v>
      </c>
      <c r="I83" s="96">
        <v>6360963.0838000001</v>
      </c>
      <c r="J83" s="9">
        <f t="shared" si="1"/>
        <v>3276551.0801250008</v>
      </c>
      <c r="Q83" s="134">
        <v>45627</v>
      </c>
      <c r="S83" s="24">
        <v>3.3799999999999997E-2</v>
      </c>
    </row>
    <row r="84" spans="4:19" x14ac:dyDescent="0.25">
      <c r="D84" s="120">
        <v>46068</v>
      </c>
      <c r="E84">
        <v>8</v>
      </c>
      <c r="F84">
        <v>1.45</v>
      </c>
      <c r="G84" s="96">
        <v>191239408.53999999</v>
      </c>
      <c r="H84" s="7">
        <f t="shared" si="0"/>
        <v>3889041.222025</v>
      </c>
      <c r="I84" s="96">
        <v>7233690.7553000003</v>
      </c>
      <c r="J84" s="9">
        <f t="shared" si="1"/>
        <v>3344649.5332750003</v>
      </c>
      <c r="K84" s="96">
        <v>368224.52120000002</v>
      </c>
      <c r="L84">
        <v>0</v>
      </c>
      <c r="Q84" s="134">
        <v>45658</v>
      </c>
      <c r="S84" s="24">
        <v>3.5099999999999999E-2</v>
      </c>
    </row>
    <row r="85" spans="4:19" x14ac:dyDescent="0.25">
      <c r="D85" s="120">
        <v>46096</v>
      </c>
      <c r="E85">
        <v>9</v>
      </c>
      <c r="F85">
        <v>1.67</v>
      </c>
      <c r="G85" s="96">
        <v>181980483.16999999</v>
      </c>
      <c r="H85" s="7">
        <f t="shared" si="0"/>
        <v>4479102.6488149995</v>
      </c>
      <c r="I85" s="96">
        <v>8064659.8404999999</v>
      </c>
      <c r="J85" s="9">
        <f t="shared" si="1"/>
        <v>3585557.1916850004</v>
      </c>
      <c r="K85" s="96">
        <v>350605.58230000001</v>
      </c>
      <c r="L85" s="96">
        <v>718830.1</v>
      </c>
      <c r="Q85" s="134">
        <v>45689</v>
      </c>
      <c r="S85" s="135">
        <v>3.5099999999999999E-2</v>
      </c>
    </row>
    <row r="86" spans="4:19" x14ac:dyDescent="0.25">
      <c r="D86" s="120">
        <v>46127</v>
      </c>
      <c r="E86">
        <v>10</v>
      </c>
      <c r="F86">
        <v>1.91</v>
      </c>
      <c r="G86" s="96">
        <v>173061366.62</v>
      </c>
      <c r="H86" s="7">
        <f t="shared" si="0"/>
        <v>5122806.0234949999</v>
      </c>
      <c r="I86" s="96">
        <v>8855397.2558999993</v>
      </c>
      <c r="J86" s="9">
        <f t="shared" si="1"/>
        <v>3732591.2324049994</v>
      </c>
      <c r="K86" s="96">
        <v>333630.88579999999</v>
      </c>
      <c r="L86">
        <v>0</v>
      </c>
      <c r="Q86" s="134">
        <v>45717</v>
      </c>
      <c r="S86" s="24">
        <v>3.5099999999999999E-2</v>
      </c>
    </row>
    <row r="87" spans="4:19" x14ac:dyDescent="0.25">
      <c r="D87" s="120">
        <v>46157</v>
      </c>
      <c r="E87">
        <v>11</v>
      </c>
      <c r="F87">
        <v>2.13</v>
      </c>
      <c r="G87" s="96">
        <v>164470826.27000001</v>
      </c>
      <c r="H87" s="7">
        <f t="shared" si="0"/>
        <v>5712867.4502849998</v>
      </c>
      <c r="I87" s="96">
        <v>9607379.5307999998</v>
      </c>
      <c r="J87" s="9">
        <f t="shared" si="1"/>
        <v>3894512.080515</v>
      </c>
      <c r="K87" s="96">
        <v>317279.17210000003</v>
      </c>
      <c r="L87">
        <v>0</v>
      </c>
      <c r="Q87" s="134">
        <v>45748</v>
      </c>
      <c r="S87" s="24">
        <v>3.39E-2</v>
      </c>
    </row>
    <row r="88" spans="4:19" x14ac:dyDescent="0.25">
      <c r="D88" s="120">
        <v>46188</v>
      </c>
      <c r="E88">
        <v>12</v>
      </c>
      <c r="F88">
        <v>2.5</v>
      </c>
      <c r="G88" s="96">
        <v>156197982</v>
      </c>
      <c r="H88" s="7">
        <f t="shared" si="0"/>
        <v>6705243.4862500001</v>
      </c>
      <c r="I88" s="96">
        <v>10322034.3872</v>
      </c>
      <c r="J88" s="9">
        <f t="shared" si="1"/>
        <v>3616790.9009499997</v>
      </c>
      <c r="K88" s="96">
        <v>301529.84820000001</v>
      </c>
      <c r="L88" s="96">
        <v>952439.91</v>
      </c>
      <c r="Q88" s="134">
        <v>45778</v>
      </c>
      <c r="S88" s="24">
        <v>3.39E-2</v>
      </c>
    </row>
    <row r="89" spans="4:19" x14ac:dyDescent="0.25">
      <c r="D89" s="120">
        <v>46218</v>
      </c>
      <c r="E89">
        <v>13</v>
      </c>
      <c r="F89">
        <v>2.62</v>
      </c>
      <c r="G89" s="96">
        <v>148232295.37</v>
      </c>
      <c r="H89" s="7">
        <f>G$76*F89/100</f>
        <v>7027095.1735899998</v>
      </c>
      <c r="I89" s="96">
        <v>11000742.2708</v>
      </c>
      <c r="J89" s="9">
        <f t="shared" si="1"/>
        <v>3973647.0972100003</v>
      </c>
      <c r="K89" s="96">
        <v>576630.88359999994</v>
      </c>
      <c r="L89">
        <v>0</v>
      </c>
      <c r="Q89" s="134">
        <v>45809</v>
      </c>
      <c r="S89" s="24">
        <v>3.39E-2</v>
      </c>
    </row>
    <row r="90" spans="4:19" x14ac:dyDescent="0.25">
      <c r="D90" s="120">
        <v>46249</v>
      </c>
      <c r="E90">
        <v>14</v>
      </c>
      <c r="F90">
        <v>2.8109999999999999</v>
      </c>
      <c r="G90" s="96">
        <v>140563559.25</v>
      </c>
      <c r="H90" s="7">
        <f t="shared" si="0"/>
        <v>7539375.775939499</v>
      </c>
      <c r="I90" s="96">
        <v>11644837.8357</v>
      </c>
      <c r="J90" s="9">
        <f t="shared" si="1"/>
        <v>4105462.0597605007</v>
      </c>
      <c r="K90" s="96">
        <v>547224.22380000004</v>
      </c>
      <c r="L90">
        <v>0</v>
      </c>
      <c r="Q90" s="134">
        <v>45839</v>
      </c>
      <c r="S90" s="24">
        <v>3.5000000000000003E-2</v>
      </c>
    </row>
    <row r="91" spans="4:19" x14ac:dyDescent="0.25">
      <c r="D91" s="136">
        <v>46280</v>
      </c>
      <c r="E91" s="10">
        <v>15</v>
      </c>
      <c r="F91" s="10">
        <v>3.1</v>
      </c>
      <c r="G91" s="101">
        <v>133181887.7</v>
      </c>
      <c r="H91" s="7">
        <f t="shared" si="0"/>
        <v>8314501.9229499996</v>
      </c>
      <c r="I91" s="96">
        <v>12255611.3846</v>
      </c>
      <c r="J91" s="9">
        <f t="shared" si="1"/>
        <v>3941109.4616500009</v>
      </c>
      <c r="K91" s="96">
        <v>518913.80619999999</v>
      </c>
      <c r="L91" s="96">
        <v>1642768.91</v>
      </c>
      <c r="Q91" s="134">
        <v>45870</v>
      </c>
      <c r="S91" s="24">
        <v>3.5000000000000003E-2</v>
      </c>
    </row>
    <row r="92" spans="4:19" x14ac:dyDescent="0.25">
      <c r="D92" s="120">
        <v>46310</v>
      </c>
      <c r="E92">
        <v>16</v>
      </c>
      <c r="F92">
        <v>3.2149999999999999</v>
      </c>
      <c r="G92" s="96">
        <v>126077706.15000001</v>
      </c>
      <c r="H92" s="7">
        <f t="shared" si="0"/>
        <v>8622943.1233174987</v>
      </c>
      <c r="I92" s="96">
        <v>12834310.263800001</v>
      </c>
      <c r="J92" s="9">
        <f t="shared" si="1"/>
        <v>4211367.1404825021</v>
      </c>
      <c r="K92" s="96">
        <v>491663.13540000003</v>
      </c>
      <c r="L92">
        <v>0</v>
      </c>
      <c r="Q92" s="134">
        <v>45901</v>
      </c>
      <c r="S92" s="24">
        <v>3.5000000000000003E-2</v>
      </c>
    </row>
    <row r="93" spans="4:19" x14ac:dyDescent="0.25">
      <c r="D93" s="120">
        <v>46341</v>
      </c>
      <c r="E93">
        <v>17</v>
      </c>
      <c r="F93">
        <v>3.3410000000000002</v>
      </c>
      <c r="G93" s="96">
        <v>119241741.95</v>
      </c>
      <c r="H93" s="7">
        <f t="shared" si="0"/>
        <v>8960887.3950245008</v>
      </c>
      <c r="I93" s="96">
        <v>13382140.216499999</v>
      </c>
      <c r="J93" s="9">
        <f t="shared" si="1"/>
        <v>4421252.8214754984</v>
      </c>
      <c r="K93" s="96">
        <v>465436.8652</v>
      </c>
      <c r="L93">
        <v>0</v>
      </c>
      <c r="Q93" s="134">
        <v>45931</v>
      </c>
      <c r="S93" s="24">
        <v>3.3799999999999997E-2</v>
      </c>
    </row>
    <row r="94" spans="4:19" x14ac:dyDescent="0.25">
      <c r="D94" s="120">
        <v>46371</v>
      </c>
      <c r="E94">
        <v>18</v>
      </c>
      <c r="F94">
        <v>3.468</v>
      </c>
      <c r="G94" s="96">
        <v>112665015.09</v>
      </c>
      <c r="H94" s="7">
        <f>G$76*F94/100</f>
        <v>9301513.7641259991</v>
      </c>
      <c r="I94" s="96">
        <v>13900266.694700001</v>
      </c>
      <c r="J94" s="9">
        <f t="shared" si="1"/>
        <v>4598752.9305740017</v>
      </c>
      <c r="K94" s="96">
        <v>440200.76400000002</v>
      </c>
      <c r="L94" s="96">
        <v>1136669.67</v>
      </c>
      <c r="Q94" s="134">
        <v>45962</v>
      </c>
      <c r="S94" s="24">
        <v>3.3799999999999997E-2</v>
      </c>
    </row>
    <row r="95" spans="4:19" x14ac:dyDescent="0.25">
      <c r="D95" s="120">
        <v>46402</v>
      </c>
      <c r="E95">
        <v>19</v>
      </c>
      <c r="F95">
        <v>3.6749999999999998</v>
      </c>
      <c r="G95" s="96">
        <v>106338829.27</v>
      </c>
      <c r="H95" s="7">
        <f t="shared" si="0"/>
        <v>9856707.924787499</v>
      </c>
      <c r="I95" s="96">
        <v>14389816.1303</v>
      </c>
      <c r="J95" s="9">
        <f t="shared" si="1"/>
        <v>4533108.2055125013</v>
      </c>
      <c r="K95" s="96">
        <v>415921.68070000003</v>
      </c>
      <c r="L95">
        <v>0</v>
      </c>
      <c r="Q95" s="134">
        <v>45992</v>
      </c>
      <c r="S95" s="24">
        <v>3.3799999999999997E-2</v>
      </c>
    </row>
    <row r="96" spans="4:19" x14ac:dyDescent="0.25">
      <c r="D96" s="120">
        <v>46433</v>
      </c>
      <c r="E96">
        <v>20</v>
      </c>
      <c r="F96">
        <v>3.802</v>
      </c>
      <c r="G96" s="96">
        <v>100254763.23999999</v>
      </c>
      <c r="H96" s="7">
        <f t="shared" si="0"/>
        <v>10197334.293888999</v>
      </c>
      <c r="I96" s="96">
        <v>14851877.1687</v>
      </c>
      <c r="J96" s="9">
        <f t="shared" si="1"/>
        <v>4654542.8748110011</v>
      </c>
      <c r="K96" s="96">
        <v>392567.51140000002</v>
      </c>
      <c r="L96">
        <v>0</v>
      </c>
      <c r="Q96" s="134">
        <v>46023</v>
      </c>
      <c r="S96" s="5">
        <v>3.04E-2</v>
      </c>
    </row>
    <row r="97" spans="4:19" x14ac:dyDescent="0.25">
      <c r="D97" s="120">
        <v>46461</v>
      </c>
      <c r="E97">
        <v>21</v>
      </c>
      <c r="F97">
        <v>3.94</v>
      </c>
      <c r="G97" s="96">
        <v>94373491.849999994</v>
      </c>
      <c r="H97" s="7">
        <f t="shared" si="0"/>
        <v>10567463.73433</v>
      </c>
      <c r="I97" s="96">
        <v>15287501.863</v>
      </c>
      <c r="J97" s="9">
        <f t="shared" si="1"/>
        <v>4720038.1286699995</v>
      </c>
      <c r="K97" s="96">
        <v>370107.16759999999</v>
      </c>
      <c r="L97" s="96">
        <v>269329.53000000003</v>
      </c>
      <c r="Q97" s="134">
        <v>46054</v>
      </c>
      <c r="S97" s="5">
        <v>3.04E-2</v>
      </c>
    </row>
    <row r="98" spans="4:19" x14ac:dyDescent="0.25">
      <c r="D98" s="120">
        <v>46492</v>
      </c>
      <c r="E98">
        <v>22</v>
      </c>
      <c r="F98">
        <v>3.9969999999999999</v>
      </c>
      <c r="G98" s="96">
        <v>88145274.390000001</v>
      </c>
      <c r="H98" s="7">
        <f t="shared" si="0"/>
        <v>10720343.285816498</v>
      </c>
      <c r="I98" s="96">
        <v>15697571.392000001</v>
      </c>
      <c r="J98" s="9">
        <f t="shared" si="1"/>
        <v>4977228.1061835028</v>
      </c>
      <c r="K98" s="96">
        <v>348395.47409999999</v>
      </c>
      <c r="L98">
        <v>0</v>
      </c>
      <c r="Q98" s="134">
        <v>46082</v>
      </c>
      <c r="S98" s="5">
        <v>3.04E-2</v>
      </c>
    </row>
    <row r="99" spans="4:19" x14ac:dyDescent="0.25">
      <c r="D99" s="120">
        <v>46522</v>
      </c>
      <c r="E99">
        <v>23</v>
      </c>
      <c r="F99">
        <v>4.1239999999999997</v>
      </c>
      <c r="G99" s="96">
        <v>83510304.049999997</v>
      </c>
      <c r="H99" s="7">
        <f t="shared" si="0"/>
        <v>11060969.654917998</v>
      </c>
      <c r="I99" s="96">
        <v>16080578.2136</v>
      </c>
      <c r="J99" s="9">
        <f t="shared" si="1"/>
        <v>5019608.5586820021</v>
      </c>
      <c r="K99" s="96">
        <v>325402.97129999998</v>
      </c>
      <c r="L99">
        <v>0</v>
      </c>
      <c r="Q99" s="134">
        <v>46113</v>
      </c>
      <c r="S99" s="5">
        <v>2.9600000000000001E-2</v>
      </c>
    </row>
    <row r="100" spans="4:19" x14ac:dyDescent="0.25">
      <c r="D100" s="120">
        <v>46553</v>
      </c>
      <c r="E100">
        <v>24</v>
      </c>
      <c r="F100">
        <v>4.2619999999999996</v>
      </c>
      <c r="G100" s="96">
        <v>79048058.049999997</v>
      </c>
      <c r="H100" s="7">
        <f t="shared" si="0"/>
        <v>11431099.095358999</v>
      </c>
      <c r="I100" s="96">
        <v>16443445.2685</v>
      </c>
      <c r="J100" s="9">
        <f t="shared" si="1"/>
        <v>5012346.1731410008</v>
      </c>
      <c r="K100" s="96">
        <v>308292.2058</v>
      </c>
      <c r="L100" s="96">
        <v>292308.03999999998</v>
      </c>
      <c r="Q100" s="134">
        <v>46143</v>
      </c>
      <c r="S100" s="5">
        <v>2.9600000000000001E-2</v>
      </c>
    </row>
    <row r="101" spans="4:19" x14ac:dyDescent="0.25">
      <c r="D101" s="120">
        <v>46583</v>
      </c>
      <c r="E101">
        <v>25</v>
      </c>
      <c r="F101">
        <v>4.319</v>
      </c>
      <c r="G101" s="96">
        <v>74752818.459999993</v>
      </c>
      <c r="H101" s="7">
        <f t="shared" si="0"/>
        <v>11583978.646845501</v>
      </c>
      <c r="I101" s="96">
        <v>16786923.0746</v>
      </c>
      <c r="J101" s="9">
        <f t="shared" si="1"/>
        <v>5202944.427754499</v>
      </c>
      <c r="K101" s="96">
        <v>291819.08100000001</v>
      </c>
      <c r="L101">
        <v>0</v>
      </c>
      <c r="Q101" s="134">
        <v>46174</v>
      </c>
      <c r="S101" s="5">
        <v>2.9600000000000001E-2</v>
      </c>
    </row>
    <row r="102" spans="4:19" x14ac:dyDescent="0.25">
      <c r="D102" s="120">
        <v>46614</v>
      </c>
      <c r="E102">
        <v>26</v>
      </c>
      <c r="F102">
        <v>4.3879999999999999</v>
      </c>
      <c r="G102" s="96">
        <v>70619046.239999995</v>
      </c>
      <c r="H102" s="7">
        <f t="shared" si="0"/>
        <v>11769043.367066</v>
      </c>
      <c r="I102" s="96">
        <v>17111737.304299999</v>
      </c>
      <c r="J102" s="9">
        <f t="shared" si="1"/>
        <v>5342693.9372339994</v>
      </c>
      <c r="K102" s="96">
        <v>211922.0552</v>
      </c>
      <c r="L102">
        <v>0</v>
      </c>
      <c r="Q102" s="134">
        <v>46204</v>
      </c>
      <c r="S102" s="5">
        <v>2.86E-2</v>
      </c>
    </row>
    <row r="103" spans="4:19" x14ac:dyDescent="0.25">
      <c r="D103" s="120">
        <v>46645</v>
      </c>
      <c r="E103">
        <v>27</v>
      </c>
      <c r="F103">
        <v>4.4459999999999997</v>
      </c>
      <c r="G103" s="96">
        <v>66641375.880000003</v>
      </c>
      <c r="H103" s="7">
        <f t="shared" si="0"/>
        <v>11924605.015946999</v>
      </c>
      <c r="I103" s="96">
        <v>17418589.561900001</v>
      </c>
      <c r="J103" s="9">
        <f t="shared" si="1"/>
        <v>5493984.5459530018</v>
      </c>
      <c r="K103" s="96">
        <v>0</v>
      </c>
      <c r="L103" s="96">
        <v>481638.37</v>
      </c>
      <c r="Q103" s="134">
        <v>46235</v>
      </c>
      <c r="S103" s="5">
        <v>2.86E-2</v>
      </c>
    </row>
    <row r="104" spans="4:19" x14ac:dyDescent="0.25">
      <c r="D104" s="120">
        <v>46675</v>
      </c>
      <c r="E104">
        <v>28</v>
      </c>
      <c r="F104">
        <v>4.51</v>
      </c>
      <c r="G104" s="96">
        <v>62814610.100000001</v>
      </c>
      <c r="H104" s="7">
        <f t="shared" si="0"/>
        <v>12096259.249194998</v>
      </c>
      <c r="I104" s="96">
        <v>17708158.137600001</v>
      </c>
      <c r="J104" s="9">
        <f t="shared" si="1"/>
        <v>5611898.8884050027</v>
      </c>
      <c r="K104" s="96"/>
      <c r="L104">
        <v>0</v>
      </c>
      <c r="Q104" s="134">
        <v>46266</v>
      </c>
      <c r="S104" s="5">
        <v>2.86E-2</v>
      </c>
    </row>
    <row r="105" spans="4:19" x14ac:dyDescent="0.25">
      <c r="D105" s="120">
        <v>46706</v>
      </c>
      <c r="E105">
        <v>29</v>
      </c>
      <c r="F105">
        <v>4.59</v>
      </c>
      <c r="G105" s="96">
        <v>59133714.719999999</v>
      </c>
      <c r="H105" s="7">
        <f t="shared" si="0"/>
        <v>12310827.040755</v>
      </c>
      <c r="I105" s="96">
        <v>17981098.738499999</v>
      </c>
      <c r="J105" s="9">
        <f t="shared" si="1"/>
        <v>5670271.6977449991</v>
      </c>
      <c r="K105" s="96"/>
      <c r="L105">
        <v>0</v>
      </c>
      <c r="Q105" s="134">
        <v>46296</v>
      </c>
      <c r="S105" s="5">
        <v>2.8500000000000001E-2</v>
      </c>
    </row>
    <row r="106" spans="4:19" x14ac:dyDescent="0.25">
      <c r="D106" s="120">
        <v>46736</v>
      </c>
      <c r="E106">
        <v>30</v>
      </c>
      <c r="F106">
        <v>4.66</v>
      </c>
      <c r="G106" s="96">
        <v>55593813.740000002</v>
      </c>
      <c r="H106" s="7">
        <f t="shared" si="0"/>
        <v>12498573.858369999</v>
      </c>
      <c r="I106" s="96">
        <v>18238045.1974</v>
      </c>
      <c r="J106" s="9">
        <f t="shared" si="1"/>
        <v>5739471.3390300013</v>
      </c>
      <c r="K106" s="96"/>
      <c r="L106" s="96">
        <v>245486.79</v>
      </c>
      <c r="Q106" s="134">
        <v>46327</v>
      </c>
      <c r="S106" s="5">
        <v>2.8500000000000001E-2</v>
      </c>
    </row>
    <row r="107" spans="4:19" x14ac:dyDescent="0.25">
      <c r="D107" s="120">
        <v>46767</v>
      </c>
      <c r="E107">
        <v>31</v>
      </c>
      <c r="F107">
        <v>4.7300000000000004</v>
      </c>
      <c r="G107" s="96">
        <v>52190184.520000003</v>
      </c>
      <c r="H107" s="7">
        <f t="shared" si="0"/>
        <v>12686320.675985001</v>
      </c>
      <c r="I107" s="96">
        <v>18479610.1598</v>
      </c>
      <c r="J107" s="9">
        <f t="shared" si="1"/>
        <v>5793289.4838149995</v>
      </c>
      <c r="K107" s="96"/>
      <c r="L107">
        <v>0</v>
      </c>
      <c r="Q107" s="134">
        <v>46357</v>
      </c>
      <c r="S107" s="5">
        <v>2.8500000000000001E-2</v>
      </c>
    </row>
    <row r="108" spans="4:19" x14ac:dyDescent="0.25">
      <c r="D108" s="120">
        <v>46798</v>
      </c>
      <c r="E108">
        <v>32</v>
      </c>
      <c r="F108">
        <v>4.79</v>
      </c>
      <c r="G108" s="96">
        <v>48918253.090000004</v>
      </c>
      <c r="H108" s="7">
        <f t="shared" si="0"/>
        <v>12847246.519654999</v>
      </c>
      <c r="I108" s="96">
        <v>18706385.750799999</v>
      </c>
      <c r="J108" s="9">
        <f t="shared" si="1"/>
        <v>5859139.2311450001</v>
      </c>
      <c r="K108" s="96"/>
      <c r="L108">
        <v>0</v>
      </c>
    </row>
    <row r="109" spans="4:19" x14ac:dyDescent="0.25">
      <c r="D109" s="120">
        <v>46827</v>
      </c>
      <c r="E109">
        <v>33</v>
      </c>
      <c r="F109">
        <v>4.8499999999999996</v>
      </c>
      <c r="G109" s="96">
        <v>45646451.07</v>
      </c>
      <c r="H109" s="7">
        <f t="shared" si="0"/>
        <v>13008172.363324998</v>
      </c>
      <c r="I109" s="96">
        <v>18918944.2205</v>
      </c>
      <c r="J109" s="9">
        <f t="shared" si="1"/>
        <v>5910771.8571750019</v>
      </c>
      <c r="K109" s="96"/>
      <c r="L109" s="96">
        <v>171300.52</v>
      </c>
    </row>
    <row r="110" spans="4:19" x14ac:dyDescent="0.25">
      <c r="D110" s="120">
        <v>46858</v>
      </c>
      <c r="E110">
        <v>34</v>
      </c>
      <c r="F110">
        <v>4.91</v>
      </c>
      <c r="G110" s="96">
        <v>42622803.329999998</v>
      </c>
      <c r="H110" s="7">
        <f t="shared" si="0"/>
        <v>13169098.206995001</v>
      </c>
      <c r="I110" s="96">
        <v>19117286.131200001</v>
      </c>
      <c r="J110" s="9">
        <f t="shared" si="1"/>
        <v>5948187.9242049996</v>
      </c>
      <c r="L110">
        <v>0</v>
      </c>
    </row>
    <row r="111" spans="4:19" x14ac:dyDescent="0.25">
      <c r="D111" s="120">
        <v>46888</v>
      </c>
      <c r="E111">
        <v>35</v>
      </c>
      <c r="F111">
        <v>4.96</v>
      </c>
      <c r="G111" s="96">
        <v>40029638.399999999</v>
      </c>
      <c r="H111" s="7">
        <f t="shared" si="0"/>
        <v>13303203.076719999</v>
      </c>
      <c r="I111" s="96">
        <v>19302489.757199999</v>
      </c>
      <c r="J111" s="9">
        <f t="shared" si="1"/>
        <v>5999286.6804799996</v>
      </c>
      <c r="L111">
        <v>0</v>
      </c>
    </row>
    <row r="112" spans="4:19" x14ac:dyDescent="0.25">
      <c r="D112" s="120">
        <v>46919</v>
      </c>
      <c r="E112">
        <v>36</v>
      </c>
      <c r="F112">
        <v>5</v>
      </c>
      <c r="G112" s="96">
        <v>37536239.390000001</v>
      </c>
      <c r="H112" s="7">
        <f t="shared" si="0"/>
        <v>13410486.9725</v>
      </c>
      <c r="I112" s="96">
        <v>19476425.622499999</v>
      </c>
      <c r="J112" s="9">
        <f t="shared" si="1"/>
        <v>6065938.6499999985</v>
      </c>
      <c r="L112" s="96">
        <v>155166.79</v>
      </c>
    </row>
    <row r="113" spans="4:12" x14ac:dyDescent="0.25">
      <c r="D113" s="120">
        <v>46949</v>
      </c>
      <c r="E113">
        <v>37</v>
      </c>
      <c r="F113">
        <v>5</v>
      </c>
      <c r="G113" s="96">
        <v>35139266.869999997</v>
      </c>
      <c r="H113" s="7">
        <f t="shared" si="0"/>
        <v>13410486.9725</v>
      </c>
      <c r="I113" s="96">
        <v>19639527.227699999</v>
      </c>
      <c r="L113">
        <v>0</v>
      </c>
    </row>
    <row r="114" spans="4:12" x14ac:dyDescent="0.25">
      <c r="D114" s="120">
        <v>46980</v>
      </c>
      <c r="E114">
        <v>38</v>
      </c>
      <c r="F114">
        <v>5</v>
      </c>
      <c r="G114" s="96">
        <v>32835486.350000001</v>
      </c>
      <c r="H114" s="7">
        <f t="shared" si="0"/>
        <v>13410486.9725</v>
      </c>
      <c r="I114" s="96">
        <v>19792213.562899999</v>
      </c>
      <c r="L114">
        <v>0</v>
      </c>
    </row>
    <row r="115" spans="4:12" x14ac:dyDescent="0.25">
      <c r="D115" s="120">
        <v>47011</v>
      </c>
      <c r="E115">
        <v>39</v>
      </c>
      <c r="F115">
        <v>5</v>
      </c>
      <c r="G115" s="96">
        <v>30621765.100000001</v>
      </c>
      <c r="H115" s="7">
        <f t="shared" si="0"/>
        <v>13410486.9725</v>
      </c>
      <c r="I115" s="96">
        <v>19934889.563999999</v>
      </c>
      <c r="L115" s="96">
        <v>243509.34</v>
      </c>
    </row>
    <row r="116" spans="4:12" x14ac:dyDescent="0.25">
      <c r="D116" s="120">
        <v>47041</v>
      </c>
      <c r="E116">
        <v>40</v>
      </c>
      <c r="F116">
        <v>5</v>
      </c>
      <c r="G116" s="96">
        <v>28495069.030000001</v>
      </c>
      <c r="H116" s="7">
        <f t="shared" si="0"/>
        <v>13410486.9725</v>
      </c>
      <c r="I116" s="96">
        <v>20067946.554299999</v>
      </c>
      <c r="L116">
        <v>0</v>
      </c>
    </row>
    <row r="117" spans="4:12" x14ac:dyDescent="0.25">
      <c r="D117" s="120">
        <v>47072</v>
      </c>
      <c r="E117">
        <v>41</v>
      </c>
      <c r="F117">
        <v>5</v>
      </c>
      <c r="G117" s="96">
        <v>26452459.699999999</v>
      </c>
      <c r="H117" s="7">
        <f t="shared" si="0"/>
        <v>13410486.9725</v>
      </c>
      <c r="I117" s="96">
        <v>20191762.673700001</v>
      </c>
      <c r="L117">
        <v>0</v>
      </c>
    </row>
    <row r="118" spans="4:12" x14ac:dyDescent="0.25">
      <c r="D118" s="120">
        <v>47102</v>
      </c>
      <c r="E118">
        <v>42</v>
      </c>
      <c r="F118">
        <v>5</v>
      </c>
      <c r="G118" s="96">
        <v>24491091.420000002</v>
      </c>
      <c r="H118" s="7">
        <f t="shared" si="0"/>
        <v>13410486.9725</v>
      </c>
      <c r="I118" s="96">
        <v>20306703.294</v>
      </c>
      <c r="L118" s="96">
        <v>440437.54</v>
      </c>
    </row>
    <row r="119" spans="4:12" x14ac:dyDescent="0.25">
      <c r="F119">
        <v>5</v>
      </c>
      <c r="G119" s="96">
        <v>22608208.41</v>
      </c>
      <c r="I119" s="96">
        <v>20413121.4219</v>
      </c>
      <c r="L119">
        <v>0</v>
      </c>
    </row>
    <row r="120" spans="4:12" x14ac:dyDescent="0.25">
      <c r="F120">
        <v>5</v>
      </c>
      <c r="G120" s="96">
        <v>20801142.07</v>
      </c>
      <c r="I120" s="96">
        <v>20511358.089699998</v>
      </c>
      <c r="L120">
        <v>0</v>
      </c>
    </row>
    <row r="121" spans="4:12" x14ac:dyDescent="0.25">
      <c r="F121">
        <v>5</v>
      </c>
      <c r="G121" s="96">
        <v>18957723.829999998</v>
      </c>
      <c r="I121" s="96">
        <v>20601742.7344</v>
      </c>
      <c r="L121" s="96">
        <v>168232.9</v>
      </c>
    </row>
    <row r="122" spans="4:12" x14ac:dyDescent="0.25">
      <c r="F122">
        <v>5</v>
      </c>
      <c r="G122" s="96">
        <v>17253431.199999999</v>
      </c>
      <c r="I122" s="96">
        <v>20684117.400600001</v>
      </c>
      <c r="L122">
        <v>0</v>
      </c>
    </row>
    <row r="123" spans="4:12" x14ac:dyDescent="0.25">
      <c r="F123">
        <v>5</v>
      </c>
      <c r="G123" s="96">
        <v>15971115.060000001</v>
      </c>
      <c r="I123" s="96">
        <v>20759086.613499999</v>
      </c>
      <c r="L123">
        <v>0</v>
      </c>
    </row>
    <row r="124" spans="4:12" x14ac:dyDescent="0.25">
      <c r="F124">
        <v>5</v>
      </c>
      <c r="G124" s="96">
        <v>14739876.33</v>
      </c>
      <c r="I124" s="96">
        <v>20828483.935800001</v>
      </c>
      <c r="L124" s="96">
        <v>295730.33</v>
      </c>
    </row>
    <row r="125" spans="4:12" x14ac:dyDescent="0.25">
      <c r="F125">
        <v>5</v>
      </c>
      <c r="G125" s="96">
        <v>13557986.17</v>
      </c>
      <c r="I125" s="96">
        <v>20892531.3079</v>
      </c>
      <c r="L125">
        <v>0</v>
      </c>
    </row>
    <row r="126" spans="4:12" x14ac:dyDescent="0.25">
      <c r="F126">
        <v>5</v>
      </c>
      <c r="G126" s="96">
        <v>12423770.25</v>
      </c>
      <c r="I126" s="96">
        <v>20951443.158</v>
      </c>
      <c r="L126">
        <v>0</v>
      </c>
    </row>
    <row r="127" spans="4:12" x14ac:dyDescent="0.25">
      <c r="F127">
        <v>5</v>
      </c>
      <c r="G127" s="96">
        <v>11335607.119999999</v>
      </c>
      <c r="I127" s="96">
        <v>21005426.6391</v>
      </c>
      <c r="L127" s="96">
        <v>78739.289999999994</v>
      </c>
    </row>
    <row r="128" spans="4:12" x14ac:dyDescent="0.25">
      <c r="F128">
        <v>5</v>
      </c>
      <c r="G128" s="96">
        <v>10291926.619999999</v>
      </c>
      <c r="I128" s="96">
        <v>21054681.8587</v>
      </c>
      <c r="L128">
        <v>0</v>
      </c>
    </row>
    <row r="129" spans="6:12" x14ac:dyDescent="0.25">
      <c r="F129">
        <v>5</v>
      </c>
      <c r="G129" s="96">
        <v>9291208.2899999991</v>
      </c>
      <c r="I129" s="96">
        <v>21099402.101799998</v>
      </c>
      <c r="L129">
        <v>0</v>
      </c>
    </row>
    <row r="130" spans="6:12" x14ac:dyDescent="0.25">
      <c r="F130">
        <v>5</v>
      </c>
      <c r="G130" s="96">
        <v>8331979.8899999997</v>
      </c>
      <c r="I130" s="96">
        <v>21139774.046700001</v>
      </c>
      <c r="L130" s="96">
        <v>83179.8</v>
      </c>
    </row>
    <row r="131" spans="6:12" x14ac:dyDescent="0.25">
      <c r="F131">
        <v>5</v>
      </c>
      <c r="G131" s="96">
        <v>7412815.8799999999</v>
      </c>
      <c r="I131" s="96">
        <v>21175977.974300001</v>
      </c>
    </row>
    <row r="132" spans="6:12" x14ac:dyDescent="0.25">
      <c r="F132">
        <v>5</v>
      </c>
      <c r="G132" s="96">
        <v>6532336.0300000003</v>
      </c>
    </row>
    <row r="133" spans="6:12" x14ac:dyDescent="0.25">
      <c r="F133">
        <v>5</v>
      </c>
    </row>
    <row r="134" spans="6:12" x14ac:dyDescent="0.25">
      <c r="F134">
        <v>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DD42F-9132-4DC4-9DAD-CFC43CF1957C}">
  <sheetPr codeName="Sheet17"/>
  <dimension ref="B1:U89"/>
  <sheetViews>
    <sheetView topLeftCell="B1" workbookViewId="0">
      <selection activeCell="Q42" sqref="Q42"/>
    </sheetView>
  </sheetViews>
  <sheetFormatPr defaultRowHeight="15.75" x14ac:dyDescent="0.25"/>
  <cols>
    <col min="3" max="3" width="15.625" customWidth="1"/>
    <col min="5" max="5" width="13.625" customWidth="1"/>
    <col min="7" max="7" width="21.625" customWidth="1"/>
    <col min="11" max="11" width="20.625" customWidth="1"/>
    <col min="12" max="12" width="12.875" customWidth="1"/>
    <col min="15" max="15" width="17" customWidth="1"/>
    <col min="17" max="17" width="22.125" customWidth="1"/>
  </cols>
  <sheetData>
    <row r="1" spans="2:21" x14ac:dyDescent="0.25">
      <c r="K1" s="96">
        <v>175002917</v>
      </c>
      <c r="L1" s="7">
        <v>175362</v>
      </c>
      <c r="M1" s="69">
        <f>L1/K1</f>
        <v>1.0020518686554235E-3</v>
      </c>
      <c r="Q1">
        <v>25200842</v>
      </c>
    </row>
    <row r="2" spans="2:21" x14ac:dyDescent="0.25">
      <c r="C2" t="s">
        <v>582</v>
      </c>
      <c r="Q2">
        <v>21692154</v>
      </c>
    </row>
    <row r="3" spans="2:21" x14ac:dyDescent="0.25">
      <c r="C3" t="s">
        <v>630</v>
      </c>
      <c r="E3" t="s">
        <v>629</v>
      </c>
      <c r="G3" t="s">
        <v>631</v>
      </c>
      <c r="H3" t="s">
        <v>632</v>
      </c>
      <c r="K3" t="s">
        <v>110</v>
      </c>
      <c r="L3" t="s">
        <v>572</v>
      </c>
      <c r="Q3" s="7">
        <f>Q2-Q1</f>
        <v>-3508688</v>
      </c>
    </row>
    <row r="4" spans="2:21" x14ac:dyDescent="0.25">
      <c r="B4">
        <v>0</v>
      </c>
      <c r="C4" s="96">
        <v>156627610.71000001</v>
      </c>
      <c r="E4" s="96">
        <v>156627610.71000001</v>
      </c>
      <c r="G4" s="96">
        <f>E4-C4</f>
        <v>0</v>
      </c>
      <c r="L4">
        <v>0</v>
      </c>
    </row>
    <row r="5" spans="2:21" x14ac:dyDescent="0.25">
      <c r="B5">
        <v>1</v>
      </c>
      <c r="C5" s="96">
        <v>149028185.78999999</v>
      </c>
      <c r="E5" s="96">
        <v>149027189.5</v>
      </c>
      <c r="G5" s="96">
        <f t="shared" ref="G5:G62" si="0">E5-C5</f>
        <v>-996.28999999165535</v>
      </c>
      <c r="K5">
        <v>0</v>
      </c>
      <c r="L5">
        <v>0</v>
      </c>
      <c r="N5">
        <f>K5-L5</f>
        <v>0</v>
      </c>
      <c r="O5" s="7">
        <f>0.01*N5*K$1</f>
        <v>0</v>
      </c>
    </row>
    <row r="6" spans="2:21" x14ac:dyDescent="0.25">
      <c r="B6">
        <v>2</v>
      </c>
      <c r="C6" s="96">
        <v>142570712.59</v>
      </c>
      <c r="E6" s="96">
        <v>142565245.75</v>
      </c>
      <c r="G6" s="96">
        <f t="shared" si="0"/>
        <v>-5466.8400000035763</v>
      </c>
      <c r="K6">
        <v>0</v>
      </c>
      <c r="L6">
        <v>0</v>
      </c>
      <c r="N6">
        <f t="shared" ref="N6:N69" si="1">K6-L6</f>
        <v>0</v>
      </c>
      <c r="O6" s="7">
        <f t="shared" ref="O6:O69" si="2">0.01*N6*K$1</f>
        <v>0</v>
      </c>
      <c r="Q6">
        <v>1</v>
      </c>
      <c r="S6">
        <v>1.5</v>
      </c>
      <c r="U6">
        <f>S6-Q6</f>
        <v>0.5</v>
      </c>
    </row>
    <row r="7" spans="2:21" x14ac:dyDescent="0.25">
      <c r="B7">
        <v>3</v>
      </c>
      <c r="C7" s="96">
        <v>136348983.61000001</v>
      </c>
      <c r="E7" s="96">
        <v>136333316.19999999</v>
      </c>
      <c r="G7" s="96">
        <f>E7-C7</f>
        <v>-15667.410000026226</v>
      </c>
      <c r="K7">
        <v>0</v>
      </c>
      <c r="L7">
        <v>0</v>
      </c>
      <c r="N7">
        <f t="shared" si="1"/>
        <v>0</v>
      </c>
      <c r="O7" s="7">
        <f t="shared" si="2"/>
        <v>0</v>
      </c>
      <c r="Q7">
        <v>1</v>
      </c>
      <c r="S7">
        <v>1.5</v>
      </c>
    </row>
    <row r="8" spans="2:21" x14ac:dyDescent="0.25">
      <c r="B8">
        <v>4</v>
      </c>
      <c r="C8" s="96">
        <v>130344243.67</v>
      </c>
      <c r="E8" s="96">
        <v>130310612.64</v>
      </c>
      <c r="G8" s="96">
        <f t="shared" si="0"/>
        <v>-33631.030000001192</v>
      </c>
      <c r="K8">
        <v>0</v>
      </c>
      <c r="L8">
        <v>0</v>
      </c>
      <c r="N8">
        <f t="shared" si="1"/>
        <v>0</v>
      </c>
      <c r="O8" s="7">
        <f t="shared" si="2"/>
        <v>0</v>
      </c>
      <c r="Q8">
        <v>1</v>
      </c>
      <c r="S8">
        <v>1.5</v>
      </c>
    </row>
    <row r="9" spans="2:21" x14ac:dyDescent="0.25">
      <c r="B9">
        <v>5</v>
      </c>
      <c r="C9" s="96">
        <v>124295719.77</v>
      </c>
      <c r="E9" s="96">
        <v>124294030.51000001</v>
      </c>
      <c r="G9" s="96">
        <f>E9-C9</f>
        <v>-1689.2599999904633</v>
      </c>
      <c r="K9">
        <v>8.9999999999999993E-3</v>
      </c>
      <c r="L9">
        <v>7.0000000000000007E-2</v>
      </c>
      <c r="M9" t="s">
        <v>633</v>
      </c>
      <c r="N9">
        <f t="shared" si="1"/>
        <v>-6.1000000000000006E-2</v>
      </c>
      <c r="O9" s="7">
        <f t="shared" si="2"/>
        <v>-106751.77937000002</v>
      </c>
    </row>
    <row r="10" spans="2:21" x14ac:dyDescent="0.25">
      <c r="B10">
        <v>6</v>
      </c>
      <c r="C10" s="96">
        <v>118326619.51000001</v>
      </c>
      <c r="E10" s="96">
        <v>118403137.66</v>
      </c>
      <c r="G10" s="96">
        <f t="shared" si="0"/>
        <v>76518.149999991059</v>
      </c>
      <c r="K10">
        <v>0.16800000000000001</v>
      </c>
      <c r="L10">
        <v>0.2</v>
      </c>
      <c r="N10">
        <f t="shared" si="1"/>
        <v>-3.2000000000000001E-2</v>
      </c>
      <c r="O10" s="7">
        <f t="shared" si="2"/>
        <v>-56000.933440000008</v>
      </c>
    </row>
    <row r="11" spans="2:21" x14ac:dyDescent="0.25">
      <c r="B11">
        <v>7</v>
      </c>
      <c r="C11" s="96">
        <v>112441547.18000001</v>
      </c>
      <c r="E11" s="96">
        <v>112638756.59</v>
      </c>
      <c r="G11" s="96">
        <f t="shared" si="0"/>
        <v>197209.40999999642</v>
      </c>
      <c r="K11">
        <v>0.40300000000000002</v>
      </c>
      <c r="L11">
        <v>0.37</v>
      </c>
      <c r="N11">
        <f t="shared" si="1"/>
        <v>3.3000000000000029E-2</v>
      </c>
      <c r="O11" s="7">
        <f t="shared" si="2"/>
        <v>57750.962610000053</v>
      </c>
    </row>
    <row r="12" spans="2:21" x14ac:dyDescent="0.25">
      <c r="B12">
        <v>8</v>
      </c>
      <c r="C12" s="96">
        <v>106645231.3</v>
      </c>
      <c r="E12" s="96">
        <v>107001727.2</v>
      </c>
      <c r="G12" s="96">
        <f t="shared" si="0"/>
        <v>356495.90000000596</v>
      </c>
      <c r="K12">
        <v>0.70899999999999996</v>
      </c>
      <c r="L12">
        <v>0.59</v>
      </c>
      <c r="N12">
        <f>K12-L12</f>
        <v>0.11899999999999999</v>
      </c>
      <c r="O12" s="7">
        <f>0.01*N12*K$1</f>
        <v>208253.47122999997</v>
      </c>
      <c r="Q12">
        <v>2</v>
      </c>
      <c r="S12">
        <v>3</v>
      </c>
      <c r="U12">
        <f>S12-Q12</f>
        <v>1</v>
      </c>
    </row>
    <row r="13" spans="2:21" x14ac:dyDescent="0.25">
      <c r="B13">
        <v>9</v>
      </c>
      <c r="C13" s="96">
        <v>101081610.47</v>
      </c>
      <c r="E13" s="96">
        <v>101580318.48</v>
      </c>
      <c r="G13" s="96">
        <f t="shared" si="0"/>
        <v>498708.01000000536</v>
      </c>
      <c r="K13">
        <v>1.079</v>
      </c>
      <c r="L13">
        <v>0.85</v>
      </c>
      <c r="N13">
        <f t="shared" si="1"/>
        <v>0.22899999999999998</v>
      </c>
      <c r="O13" s="7">
        <f t="shared" si="2"/>
        <v>400756.67992999998</v>
      </c>
    </row>
    <row r="14" spans="2:21" x14ac:dyDescent="0.25">
      <c r="B14">
        <v>10</v>
      </c>
      <c r="C14" s="101">
        <v>95742228.579999998</v>
      </c>
      <c r="D14" s="10"/>
      <c r="E14" s="101">
        <v>96367092.760000005</v>
      </c>
      <c r="F14" s="10"/>
      <c r="G14" s="101">
        <f t="shared" si="0"/>
        <v>624864.18000000715</v>
      </c>
      <c r="H14" s="10"/>
      <c r="I14" s="10"/>
      <c r="J14" s="10"/>
      <c r="K14" s="10">
        <v>1.431</v>
      </c>
      <c r="L14" s="10">
        <v>1.1000000000000001</v>
      </c>
      <c r="M14" s="10"/>
      <c r="N14" s="10">
        <f t="shared" si="1"/>
        <v>0.33099999999999996</v>
      </c>
      <c r="O14" s="11">
        <f t="shared" si="2"/>
        <v>579259.65526999987</v>
      </c>
    </row>
    <row r="15" spans="2:21" x14ac:dyDescent="0.25">
      <c r="B15">
        <v>11</v>
      </c>
      <c r="C15" s="96">
        <v>90618921.459999993</v>
      </c>
      <c r="E15" s="96">
        <v>91354855.900000006</v>
      </c>
      <c r="G15" s="96">
        <f t="shared" si="0"/>
        <v>735934.44000001252</v>
      </c>
      <c r="K15">
        <v>1.7649999999999999</v>
      </c>
      <c r="L15">
        <v>1.33</v>
      </c>
      <c r="N15">
        <f t="shared" si="1"/>
        <v>0.43499999999999983</v>
      </c>
      <c r="O15" s="7">
        <f t="shared" si="2"/>
        <v>761262.68894999975</v>
      </c>
    </row>
    <row r="16" spans="2:21" x14ac:dyDescent="0.25">
      <c r="B16">
        <v>12</v>
      </c>
      <c r="C16" s="96">
        <v>85703807.099999994</v>
      </c>
      <c r="E16" s="96">
        <v>86536649.519999996</v>
      </c>
      <c r="G16" s="96">
        <f t="shared" si="0"/>
        <v>832842.42000000179</v>
      </c>
      <c r="K16">
        <v>2.0819999999999999</v>
      </c>
      <c r="L16">
        <v>1.56</v>
      </c>
      <c r="N16">
        <f t="shared" si="1"/>
        <v>0.5219999999999998</v>
      </c>
      <c r="O16" s="7">
        <f t="shared" si="2"/>
        <v>913515.22673999972</v>
      </c>
    </row>
    <row r="17" spans="2:17" x14ac:dyDescent="0.25">
      <c r="B17">
        <v>13</v>
      </c>
      <c r="C17" s="96">
        <v>80989276.180000007</v>
      </c>
      <c r="E17" s="96">
        <v>81905743.569999993</v>
      </c>
      <c r="G17" s="96">
        <f t="shared" si="0"/>
        <v>916467.38999998569</v>
      </c>
      <c r="K17">
        <v>2.383</v>
      </c>
      <c r="L17">
        <v>1.77</v>
      </c>
      <c r="N17">
        <f t="shared" si="1"/>
        <v>0.61299999999999999</v>
      </c>
      <c r="O17" s="7">
        <f t="shared" si="2"/>
        <v>1072767.88121</v>
      </c>
    </row>
    <row r="18" spans="2:17" x14ac:dyDescent="0.25">
      <c r="B18">
        <v>14</v>
      </c>
      <c r="C18" s="96">
        <v>76467982.950000003</v>
      </c>
      <c r="E18" s="96">
        <v>77455628.969999999</v>
      </c>
      <c r="G18" s="96">
        <f t="shared" si="0"/>
        <v>987646.01999999583</v>
      </c>
      <c r="K18">
        <v>2.669</v>
      </c>
      <c r="L18">
        <v>1.97</v>
      </c>
      <c r="N18">
        <f t="shared" si="1"/>
        <v>0.69900000000000007</v>
      </c>
      <c r="O18" s="7">
        <f t="shared" si="2"/>
        <v>1223270.38983</v>
      </c>
    </row>
    <row r="19" spans="2:17" x14ac:dyDescent="0.25">
      <c r="B19">
        <v>15</v>
      </c>
      <c r="C19" s="96">
        <v>72132836.329999998</v>
      </c>
      <c r="E19" s="96">
        <v>73180010.689999998</v>
      </c>
      <c r="G19" s="96">
        <f t="shared" si="0"/>
        <v>1047174.3599999994</v>
      </c>
      <c r="K19">
        <v>2.9390000000000001</v>
      </c>
      <c r="L19">
        <v>2.16</v>
      </c>
      <c r="N19">
        <f t="shared" si="1"/>
        <v>0.77899999999999991</v>
      </c>
      <c r="O19" s="7">
        <f t="shared" si="2"/>
        <v>1363272.7234299998</v>
      </c>
    </row>
    <row r="20" spans="2:17" x14ac:dyDescent="0.25">
      <c r="B20">
        <v>16</v>
      </c>
      <c r="C20" s="96">
        <v>67976991.400000006</v>
      </c>
      <c r="E20" s="96">
        <v>69072800.810000002</v>
      </c>
      <c r="G20" s="96">
        <f t="shared" si="0"/>
        <v>1095809.4099999964</v>
      </c>
      <c r="K20">
        <v>3.1960000000000002</v>
      </c>
      <c r="L20">
        <v>2.34</v>
      </c>
      <c r="N20">
        <f t="shared" si="1"/>
        <v>0.85600000000000032</v>
      </c>
      <c r="O20" s="7">
        <f>0.01*N20*K$1</f>
        <v>1498024.9695200005</v>
      </c>
    </row>
    <row r="21" spans="2:17" x14ac:dyDescent="0.25">
      <c r="B21">
        <v>17</v>
      </c>
      <c r="C21" s="96">
        <v>63993841.100000001</v>
      </c>
      <c r="E21" s="96">
        <v>65128112.030000001</v>
      </c>
      <c r="G21" s="96">
        <f t="shared" si="0"/>
        <v>1134270.9299999997</v>
      </c>
      <c r="K21">
        <v>3.4380000000000002</v>
      </c>
      <c r="L21">
        <v>2.5099999999999998</v>
      </c>
      <c r="N21">
        <f t="shared" si="1"/>
        <v>0.92800000000000038</v>
      </c>
      <c r="O21" s="7">
        <f t="shared" si="2"/>
        <v>1624027.0697600006</v>
      </c>
    </row>
    <row r="22" spans="2:17" x14ac:dyDescent="0.25">
      <c r="B22">
        <v>18</v>
      </c>
      <c r="C22" s="96">
        <v>60177008.25</v>
      </c>
      <c r="E22" s="96">
        <v>61340251.189999998</v>
      </c>
      <c r="G22" s="96">
        <f t="shared" si="0"/>
        <v>1163242.9399999976</v>
      </c>
      <c r="K22">
        <v>3.6680000000000001</v>
      </c>
      <c r="L22">
        <v>2.68</v>
      </c>
      <c r="N22">
        <f t="shared" si="1"/>
        <v>0.98799999999999999</v>
      </c>
      <c r="O22" s="7">
        <f t="shared" si="2"/>
        <v>1729028.81996</v>
      </c>
    </row>
    <row r="23" spans="2:17" x14ac:dyDescent="0.25">
      <c r="B23">
        <v>19</v>
      </c>
      <c r="C23" s="96">
        <v>56520337.780000001</v>
      </c>
      <c r="E23" s="96">
        <v>57703713.119999997</v>
      </c>
      <c r="G23" s="96">
        <f t="shared" si="0"/>
        <v>1183375.3399999961</v>
      </c>
      <c r="K23">
        <v>3.8839999999999999</v>
      </c>
      <c r="L23">
        <v>2.83</v>
      </c>
      <c r="N23">
        <f t="shared" si="1"/>
        <v>1.0539999999999998</v>
      </c>
      <c r="O23" s="7">
        <f t="shared" si="2"/>
        <v>1844530.7451799999</v>
      </c>
    </row>
    <row r="24" spans="2:17" x14ac:dyDescent="0.25">
      <c r="B24">
        <v>20</v>
      </c>
      <c r="C24" s="96">
        <v>52652809.43</v>
      </c>
      <c r="E24" s="96">
        <v>53837174.950000003</v>
      </c>
      <c r="G24" s="96">
        <f t="shared" si="0"/>
        <v>1184365.5200000033</v>
      </c>
      <c r="K24">
        <v>4.0890000000000004</v>
      </c>
      <c r="L24">
        <v>2.97</v>
      </c>
      <c r="N24">
        <f t="shared" si="1"/>
        <v>1.1190000000000002</v>
      </c>
      <c r="O24" s="7">
        <f t="shared" si="2"/>
        <v>1958282.6412300004</v>
      </c>
    </row>
    <row r="25" spans="2:17" x14ac:dyDescent="0.25">
      <c r="B25">
        <v>21</v>
      </c>
      <c r="C25" s="96">
        <v>49685321.409999996</v>
      </c>
      <c r="E25" s="96">
        <v>50886139.770000003</v>
      </c>
      <c r="G25" s="96">
        <f t="shared" si="0"/>
        <v>1200818.3600000069</v>
      </c>
      <c r="K25">
        <v>4.282</v>
      </c>
      <c r="L25">
        <v>3.11</v>
      </c>
      <c r="N25">
        <f t="shared" si="1"/>
        <v>1.1720000000000002</v>
      </c>
      <c r="O25" s="7">
        <f t="shared" si="2"/>
        <v>2051034.1872400001</v>
      </c>
      <c r="Q25" s="7">
        <v>21513068</v>
      </c>
    </row>
    <row r="26" spans="2:17" x14ac:dyDescent="0.25">
      <c r="B26">
        <v>22</v>
      </c>
      <c r="C26" s="96">
        <v>46907415.329999998</v>
      </c>
      <c r="E26" s="96">
        <v>48119807.609999999</v>
      </c>
      <c r="G26" s="96">
        <f t="shared" si="0"/>
        <v>1212392.2800000012</v>
      </c>
      <c r="K26">
        <v>4.4640000000000004</v>
      </c>
      <c r="L26">
        <v>3.24</v>
      </c>
      <c r="N26">
        <f t="shared" si="1"/>
        <v>1.2240000000000002</v>
      </c>
      <c r="O26" s="7">
        <f t="shared" si="2"/>
        <v>2142035.7040800005</v>
      </c>
      <c r="Q26">
        <v>23406886</v>
      </c>
    </row>
    <row r="27" spans="2:17" x14ac:dyDescent="0.25">
      <c r="B27">
        <v>23</v>
      </c>
      <c r="C27" s="96">
        <v>44245156.079999998</v>
      </c>
      <c r="E27" s="96">
        <v>45462537.049999997</v>
      </c>
      <c r="G27" s="96">
        <f t="shared" si="0"/>
        <v>1217380.9699999988</v>
      </c>
      <c r="K27">
        <v>4.6349999999999998</v>
      </c>
      <c r="L27">
        <v>3.36</v>
      </c>
      <c r="N27">
        <f t="shared" si="1"/>
        <v>1.2749999999999999</v>
      </c>
      <c r="O27" s="7">
        <f t="shared" si="2"/>
        <v>2231287.1917499998</v>
      </c>
      <c r="Q27" s="9">
        <f>Q26-Q25</f>
        <v>1893818</v>
      </c>
    </row>
    <row r="28" spans="2:17" x14ac:dyDescent="0.25">
      <c r="B28">
        <v>24</v>
      </c>
      <c r="C28" s="96">
        <v>41694286.990000002</v>
      </c>
      <c r="E28" s="96">
        <v>42910531.759999998</v>
      </c>
      <c r="G28" s="96">
        <f t="shared" si="0"/>
        <v>1216244.7699999958</v>
      </c>
      <c r="K28">
        <v>4.7969999999999997</v>
      </c>
      <c r="L28">
        <v>3.47</v>
      </c>
      <c r="N28">
        <f t="shared" si="1"/>
        <v>1.3269999999999995</v>
      </c>
      <c r="O28" s="7">
        <f t="shared" si="2"/>
        <v>2322288.708589999</v>
      </c>
      <c r="Q28" s="24">
        <f>Q27/K1</f>
        <v>1.0821636761631807E-2</v>
      </c>
    </row>
    <row r="29" spans="2:17" x14ac:dyDescent="0.25">
      <c r="B29">
        <v>25</v>
      </c>
      <c r="C29" s="96">
        <v>39252541.689999998</v>
      </c>
      <c r="E29" s="96">
        <v>40461436.43</v>
      </c>
      <c r="G29" s="96">
        <f t="shared" si="0"/>
        <v>1208894.7400000021</v>
      </c>
      <c r="K29">
        <v>4.9480000000000004</v>
      </c>
      <c r="L29">
        <v>3.58</v>
      </c>
      <c r="N29">
        <f t="shared" si="1"/>
        <v>1.3680000000000003</v>
      </c>
      <c r="O29" s="7">
        <f t="shared" si="2"/>
        <v>2394039.9045600006</v>
      </c>
    </row>
    <row r="30" spans="2:17" x14ac:dyDescent="0.25">
      <c r="B30">
        <v>26</v>
      </c>
      <c r="C30" s="96">
        <v>36912151.020000003</v>
      </c>
      <c r="E30" s="96">
        <v>38108983.090000004</v>
      </c>
      <c r="G30" s="96">
        <f t="shared" si="0"/>
        <v>1196832.0700000003</v>
      </c>
      <c r="K30">
        <v>5.0890000000000004</v>
      </c>
      <c r="L30">
        <v>3.68</v>
      </c>
      <c r="N30">
        <f t="shared" si="1"/>
        <v>1.4090000000000003</v>
      </c>
      <c r="O30" s="7">
        <f t="shared" si="2"/>
        <v>2465791.1005300004</v>
      </c>
    </row>
    <row r="31" spans="2:17" x14ac:dyDescent="0.25">
      <c r="B31">
        <v>27</v>
      </c>
      <c r="C31" s="96">
        <v>34669060.969999999</v>
      </c>
      <c r="E31" s="96">
        <v>35849571.259999998</v>
      </c>
      <c r="G31" s="96">
        <f t="shared" si="0"/>
        <v>1180510.2899999991</v>
      </c>
      <c r="K31">
        <v>5.2220000000000004</v>
      </c>
      <c r="L31">
        <v>3.77</v>
      </c>
      <c r="N31">
        <f t="shared" si="1"/>
        <v>1.4520000000000004</v>
      </c>
      <c r="O31" s="7">
        <f t="shared" si="2"/>
        <v>2541042.3548400011</v>
      </c>
    </row>
    <row r="32" spans="2:17" x14ac:dyDescent="0.25">
      <c r="B32">
        <v>28</v>
      </c>
      <c r="C32" s="96">
        <v>32519698.140000001</v>
      </c>
      <c r="E32" s="96">
        <v>33679962.060000002</v>
      </c>
      <c r="G32" s="96">
        <f t="shared" si="0"/>
        <v>1160263.9200000018</v>
      </c>
      <c r="K32">
        <v>5.3470000000000004</v>
      </c>
      <c r="L32">
        <v>3.86</v>
      </c>
      <c r="N32">
        <f t="shared" si="1"/>
        <v>1.4870000000000005</v>
      </c>
      <c r="O32" s="7">
        <f t="shared" si="2"/>
        <v>2602293.3757900014</v>
      </c>
    </row>
    <row r="33" spans="2:15" x14ac:dyDescent="0.25">
      <c r="B33">
        <v>29</v>
      </c>
      <c r="C33" s="96">
        <v>30460612.739999998</v>
      </c>
      <c r="E33" s="96">
        <v>31597022.780000001</v>
      </c>
      <c r="G33" s="96">
        <f t="shared" si="0"/>
        <v>1136410.0400000028</v>
      </c>
      <c r="K33">
        <v>5.4660000000000002</v>
      </c>
      <c r="L33">
        <v>3.94</v>
      </c>
      <c r="N33">
        <f t="shared" si="1"/>
        <v>1.5260000000000002</v>
      </c>
      <c r="O33" s="7">
        <f t="shared" si="2"/>
        <v>2670544.5134200007</v>
      </c>
    </row>
    <row r="34" spans="2:15" x14ac:dyDescent="0.25">
      <c r="B34">
        <v>30</v>
      </c>
      <c r="C34" s="96">
        <v>28488474.5</v>
      </c>
      <c r="E34" s="96">
        <v>29597723.48</v>
      </c>
      <c r="G34" s="96">
        <f t="shared" si="0"/>
        <v>1109248.9800000004</v>
      </c>
      <c r="K34">
        <v>5.577</v>
      </c>
      <c r="L34">
        <v>4.0199999999999996</v>
      </c>
      <c r="N34">
        <f t="shared" si="1"/>
        <v>1.5570000000000004</v>
      </c>
      <c r="O34" s="7">
        <f t="shared" si="2"/>
        <v>2724795.4176900005</v>
      </c>
    </row>
    <row r="35" spans="2:15" x14ac:dyDescent="0.25">
      <c r="B35">
        <v>31</v>
      </c>
      <c r="C35" s="96">
        <v>26600068.600000001</v>
      </c>
      <c r="E35" s="96">
        <v>27679133.77</v>
      </c>
      <c r="G35" s="96">
        <f t="shared" si="0"/>
        <v>1079065.1699999981</v>
      </c>
      <c r="K35">
        <v>5.6820000000000004</v>
      </c>
      <c r="L35">
        <v>4.0999999999999996</v>
      </c>
      <c r="N35">
        <f t="shared" si="1"/>
        <v>1.5820000000000007</v>
      </c>
      <c r="O35" s="7">
        <f t="shared" si="2"/>
        <v>2768546.1469400013</v>
      </c>
    </row>
    <row r="36" spans="2:15" x14ac:dyDescent="0.25">
      <c r="B36">
        <v>32</v>
      </c>
      <c r="C36" s="96">
        <v>24644180.710000001</v>
      </c>
      <c r="E36" s="96">
        <v>25682929.969999999</v>
      </c>
      <c r="G36" s="96">
        <f t="shared" si="0"/>
        <v>1038749.2599999979</v>
      </c>
      <c r="K36">
        <v>5.7809999999999997</v>
      </c>
      <c r="L36">
        <v>4.17</v>
      </c>
      <c r="N36">
        <f t="shared" si="1"/>
        <v>1.6109999999999998</v>
      </c>
      <c r="O36" s="7">
        <f t="shared" si="2"/>
        <v>2819296.9928699997</v>
      </c>
    </row>
    <row r="37" spans="2:15" x14ac:dyDescent="0.25">
      <c r="B37">
        <v>33</v>
      </c>
      <c r="C37" s="96">
        <v>23083664.170000002</v>
      </c>
      <c r="E37" s="96">
        <v>24095705.050000001</v>
      </c>
      <c r="G37" s="96">
        <f t="shared" si="0"/>
        <v>1012040.879999999</v>
      </c>
      <c r="K37">
        <v>5.8739999999999997</v>
      </c>
      <c r="L37">
        <v>4.2300000000000004</v>
      </c>
      <c r="N37">
        <f t="shared" si="1"/>
        <v>1.6439999999999992</v>
      </c>
      <c r="O37" s="7">
        <f t="shared" si="2"/>
        <v>2877047.9554799986</v>
      </c>
    </row>
    <row r="38" spans="2:15" x14ac:dyDescent="0.25">
      <c r="B38">
        <v>34</v>
      </c>
      <c r="C38" s="96">
        <v>21589577.77</v>
      </c>
      <c r="E38" s="96">
        <v>22572502.25</v>
      </c>
      <c r="G38" s="96">
        <f t="shared" si="0"/>
        <v>982924.48000000045</v>
      </c>
      <c r="K38">
        <v>5.9610000000000003</v>
      </c>
      <c r="L38">
        <v>4.29</v>
      </c>
      <c r="N38">
        <f t="shared" si="1"/>
        <v>1.6710000000000003</v>
      </c>
      <c r="O38" s="7">
        <f t="shared" si="2"/>
        <v>2924298.7430700003</v>
      </c>
    </row>
    <row r="39" spans="2:15" x14ac:dyDescent="0.25">
      <c r="B39">
        <v>35</v>
      </c>
      <c r="C39" s="96">
        <v>20159461.800000001</v>
      </c>
      <c r="E39" s="96">
        <v>21111079.510000002</v>
      </c>
      <c r="G39" s="96">
        <f t="shared" si="0"/>
        <v>951617.71000000089</v>
      </c>
      <c r="K39">
        <v>6.0419999999999998</v>
      </c>
      <c r="L39">
        <v>4.3499999999999996</v>
      </c>
      <c r="N39">
        <f t="shared" si="1"/>
        <v>1.6920000000000002</v>
      </c>
      <c r="O39" s="7">
        <f t="shared" si="2"/>
        <v>2961049.3556400002</v>
      </c>
    </row>
    <row r="40" spans="2:15" x14ac:dyDescent="0.25">
      <c r="B40">
        <v>36</v>
      </c>
      <c r="C40" s="96">
        <v>18790941.920000002</v>
      </c>
      <c r="E40" s="96">
        <v>19709268.370000001</v>
      </c>
      <c r="G40" s="96">
        <f t="shared" si="0"/>
        <v>918326.44999999925</v>
      </c>
      <c r="K40">
        <v>6.1180000000000003</v>
      </c>
      <c r="L40">
        <v>4.4000000000000004</v>
      </c>
      <c r="N40">
        <f t="shared" si="1"/>
        <v>1.718</v>
      </c>
      <c r="O40" s="7">
        <f t="shared" si="2"/>
        <v>3006550.1140600001</v>
      </c>
    </row>
    <row r="41" spans="2:15" x14ac:dyDescent="0.25">
      <c r="B41">
        <v>37</v>
      </c>
      <c r="C41" s="96">
        <v>17482473.859999999</v>
      </c>
      <c r="E41" s="96">
        <v>18365516.050000001</v>
      </c>
      <c r="G41" s="96">
        <f t="shared" si="0"/>
        <v>883042.19000000134</v>
      </c>
      <c r="K41">
        <v>6.19</v>
      </c>
      <c r="L41">
        <v>4.45</v>
      </c>
      <c r="N41">
        <f t="shared" si="1"/>
        <v>1.7400000000000002</v>
      </c>
      <c r="O41" s="7">
        <f t="shared" si="2"/>
        <v>3045050.7558000004</v>
      </c>
    </row>
    <row r="42" spans="2:15" x14ac:dyDescent="0.25">
      <c r="B42">
        <v>38</v>
      </c>
      <c r="C42" s="96">
        <v>16230237.949999999</v>
      </c>
      <c r="E42" s="96">
        <v>17076623.640000001</v>
      </c>
      <c r="G42" s="96">
        <f t="shared" si="0"/>
        <v>846385.69000000134</v>
      </c>
      <c r="K42">
        <v>6.2560000000000002</v>
      </c>
      <c r="L42">
        <v>4.5</v>
      </c>
      <c r="N42">
        <f t="shared" si="1"/>
        <v>1.7560000000000002</v>
      </c>
      <c r="O42" s="7">
        <f t="shared" si="2"/>
        <v>3073051.2225200003</v>
      </c>
    </row>
    <row r="43" spans="2:15" x14ac:dyDescent="0.25">
      <c r="B43">
        <v>39</v>
      </c>
      <c r="C43" s="96">
        <v>14855490.07</v>
      </c>
      <c r="E43" s="96">
        <v>15840661.6</v>
      </c>
      <c r="G43" s="96">
        <f t="shared" si="0"/>
        <v>985171.52999999933</v>
      </c>
      <c r="K43">
        <v>6.3170000000000002</v>
      </c>
      <c r="L43">
        <v>4.54</v>
      </c>
      <c r="N43">
        <f t="shared" si="1"/>
        <v>1.7770000000000001</v>
      </c>
      <c r="O43" s="7">
        <f t="shared" si="2"/>
        <v>3109801.8350900002</v>
      </c>
    </row>
    <row r="44" spans="2:15" x14ac:dyDescent="0.25">
      <c r="B44" s="10">
        <v>40</v>
      </c>
      <c r="C44" s="101">
        <v>13541251.6</v>
      </c>
      <c r="D44" s="10"/>
      <c r="E44" s="101">
        <v>14454853.09</v>
      </c>
      <c r="F44" s="10"/>
      <c r="G44" s="101">
        <f t="shared" si="0"/>
        <v>913601.49000000022</v>
      </c>
      <c r="H44" s="10"/>
      <c r="K44">
        <v>6.375</v>
      </c>
      <c r="L44">
        <v>4.58</v>
      </c>
      <c r="N44">
        <f t="shared" si="1"/>
        <v>1.7949999999999999</v>
      </c>
      <c r="O44" s="7">
        <f t="shared" si="2"/>
        <v>3141302.3601500001</v>
      </c>
    </row>
    <row r="45" spans="2:15" x14ac:dyDescent="0.25">
      <c r="B45">
        <v>41</v>
      </c>
      <c r="C45" s="96">
        <v>12285223.390000001</v>
      </c>
      <c r="E45" s="96">
        <v>13128184.76</v>
      </c>
      <c r="G45" s="96">
        <f t="shared" si="0"/>
        <v>842961.36999999918</v>
      </c>
      <c r="K45">
        <v>6.4290000000000003</v>
      </c>
      <c r="L45">
        <v>4.62</v>
      </c>
      <c r="N45">
        <f t="shared" si="1"/>
        <v>1.8090000000000002</v>
      </c>
      <c r="O45" s="7">
        <f t="shared" si="2"/>
        <v>3165802.7685300005</v>
      </c>
    </row>
    <row r="46" spans="2:15" x14ac:dyDescent="0.25">
      <c r="B46">
        <v>42</v>
      </c>
      <c r="C46" s="96">
        <v>11085237.01</v>
      </c>
      <c r="E46" s="96">
        <v>11858543.560000001</v>
      </c>
      <c r="G46" s="96">
        <f t="shared" si="0"/>
        <v>773306.55000000075</v>
      </c>
      <c r="K46">
        <v>6.4790000000000001</v>
      </c>
      <c r="L46">
        <v>4.6500000000000004</v>
      </c>
      <c r="N46">
        <f t="shared" si="1"/>
        <v>1.8289999999999997</v>
      </c>
      <c r="O46" s="7">
        <f t="shared" si="2"/>
        <v>3200803.3519299994</v>
      </c>
    </row>
    <row r="47" spans="2:15" x14ac:dyDescent="0.25">
      <c r="B47">
        <v>43</v>
      </c>
      <c r="C47" s="96">
        <v>9939153.7400000002</v>
      </c>
      <c r="E47" s="96">
        <v>10643886.43</v>
      </c>
      <c r="G47" s="96">
        <f t="shared" si="0"/>
        <v>704732.68999999948</v>
      </c>
      <c r="K47">
        <v>6.5259999999999998</v>
      </c>
      <c r="L47">
        <v>4.68</v>
      </c>
      <c r="N47">
        <f t="shared" si="1"/>
        <v>1.8460000000000001</v>
      </c>
      <c r="O47" s="7">
        <f t="shared" si="2"/>
        <v>3230553.8478200003</v>
      </c>
    </row>
    <row r="48" spans="2:15" x14ac:dyDescent="0.25">
      <c r="B48">
        <v>44</v>
      </c>
      <c r="C48" s="96">
        <v>8679461.1500000004</v>
      </c>
      <c r="E48" s="96">
        <v>9305175.1600000001</v>
      </c>
      <c r="G48" s="96">
        <f t="shared" si="0"/>
        <v>625714.00999999978</v>
      </c>
      <c r="K48">
        <v>6.569</v>
      </c>
      <c r="L48">
        <v>4.71</v>
      </c>
      <c r="N48">
        <f t="shared" si="1"/>
        <v>1.859</v>
      </c>
      <c r="O48" s="7">
        <f t="shared" si="2"/>
        <v>3253304.2270299997</v>
      </c>
    </row>
    <row r="49" spans="2:15" x14ac:dyDescent="0.25">
      <c r="B49">
        <v>45</v>
      </c>
      <c r="C49" s="96">
        <v>7825580.5300000003</v>
      </c>
      <c r="E49" s="96">
        <v>8398749.9100000001</v>
      </c>
      <c r="G49" s="96">
        <f t="shared" si="0"/>
        <v>573169.37999999989</v>
      </c>
      <c r="K49">
        <v>6.61</v>
      </c>
      <c r="L49">
        <v>4.74</v>
      </c>
      <c r="N49">
        <f t="shared" si="1"/>
        <v>1.87</v>
      </c>
      <c r="O49" s="7">
        <f t="shared" si="2"/>
        <v>3272554.5479000001</v>
      </c>
    </row>
    <row r="50" spans="2:15" x14ac:dyDescent="0.25">
      <c r="B50">
        <v>46</v>
      </c>
      <c r="C50" s="96">
        <v>7009496.54</v>
      </c>
      <c r="E50" s="96">
        <v>7530997.0599999996</v>
      </c>
      <c r="G50" s="96">
        <f t="shared" si="0"/>
        <v>521500.51999999955</v>
      </c>
      <c r="K50">
        <v>6.6470000000000002</v>
      </c>
      <c r="L50">
        <v>4.7699999999999996</v>
      </c>
      <c r="N50">
        <f t="shared" si="1"/>
        <v>1.8770000000000007</v>
      </c>
      <c r="O50" s="7">
        <f t="shared" si="2"/>
        <v>3284804.752090001</v>
      </c>
    </row>
    <row r="51" spans="2:15" x14ac:dyDescent="0.25">
      <c r="B51">
        <v>47</v>
      </c>
      <c r="C51" s="96">
        <v>6229837.8399999999</v>
      </c>
      <c r="E51" s="96">
        <v>6700539.0300000003</v>
      </c>
      <c r="G51" s="96">
        <f t="shared" si="0"/>
        <v>470701.19000000041</v>
      </c>
      <c r="K51">
        <v>6.681</v>
      </c>
      <c r="L51">
        <v>4.79</v>
      </c>
      <c r="N51">
        <f t="shared" si="1"/>
        <v>1.891</v>
      </c>
      <c r="O51" s="7">
        <f t="shared" si="2"/>
        <v>3309305.16047</v>
      </c>
    </row>
    <row r="52" spans="2:15" x14ac:dyDescent="0.25">
      <c r="B52">
        <v>48</v>
      </c>
      <c r="C52" s="96">
        <v>5485232.5800000001</v>
      </c>
      <c r="E52" s="96">
        <v>5906043.6600000001</v>
      </c>
      <c r="G52" s="96">
        <f t="shared" si="0"/>
        <v>420811.08000000007</v>
      </c>
      <c r="K52">
        <v>6.7119999999999997</v>
      </c>
      <c r="L52">
        <v>4.8099999999999996</v>
      </c>
      <c r="N52">
        <f t="shared" si="1"/>
        <v>1.9020000000000001</v>
      </c>
      <c r="O52" s="7">
        <f t="shared" si="2"/>
        <v>3328555.4813400004</v>
      </c>
    </row>
    <row r="53" spans="2:15" x14ac:dyDescent="0.25">
      <c r="B53">
        <v>49</v>
      </c>
      <c r="C53" s="96">
        <v>4774370.7699999996</v>
      </c>
      <c r="E53" s="96">
        <v>5146315.82</v>
      </c>
      <c r="G53" s="96">
        <f t="shared" si="0"/>
        <v>371945.05000000075</v>
      </c>
      <c r="K53">
        <v>6.7409999999999997</v>
      </c>
      <c r="L53">
        <v>4.83</v>
      </c>
      <c r="N53">
        <f t="shared" si="1"/>
        <v>1.9109999999999996</v>
      </c>
      <c r="O53" s="7">
        <f t="shared" si="2"/>
        <v>3344305.743869999</v>
      </c>
    </row>
    <row r="54" spans="2:15" x14ac:dyDescent="0.25">
      <c r="B54">
        <v>50</v>
      </c>
      <c r="C54" s="96">
        <v>4095802.58</v>
      </c>
      <c r="E54" s="96">
        <v>4419910.8600000003</v>
      </c>
      <c r="G54" s="96">
        <f t="shared" si="0"/>
        <v>324108.28000000026</v>
      </c>
      <c r="K54">
        <v>6.7670000000000003</v>
      </c>
      <c r="L54">
        <v>4.8499999999999996</v>
      </c>
      <c r="N54">
        <f t="shared" si="1"/>
        <v>1.9170000000000007</v>
      </c>
      <c r="O54" s="7">
        <f t="shared" si="2"/>
        <v>3354805.9188900013</v>
      </c>
    </row>
    <row r="55" spans="2:15" x14ac:dyDescent="0.25">
      <c r="B55">
        <v>51</v>
      </c>
      <c r="C55" s="96">
        <v>3448334.04</v>
      </c>
      <c r="E55" s="96">
        <v>3725628.92</v>
      </c>
      <c r="G55" s="96">
        <f t="shared" si="0"/>
        <v>277294.87999999989</v>
      </c>
      <c r="K55">
        <v>6.79</v>
      </c>
      <c r="L55">
        <v>4.8600000000000003</v>
      </c>
      <c r="N55">
        <f t="shared" si="1"/>
        <v>1.9299999999999997</v>
      </c>
      <c r="O55" s="7">
        <f t="shared" si="2"/>
        <v>3377556.2980999998</v>
      </c>
    </row>
    <row r="56" spans="2:15" x14ac:dyDescent="0.25">
      <c r="B56">
        <v>52</v>
      </c>
      <c r="C56" s="96">
        <v>2830716.41</v>
      </c>
      <c r="E56" s="96">
        <v>3062309.93</v>
      </c>
      <c r="G56" s="96">
        <f t="shared" si="0"/>
        <v>231593.52000000002</v>
      </c>
      <c r="K56">
        <v>6.8120000000000003</v>
      </c>
      <c r="L56">
        <v>4.88</v>
      </c>
      <c r="N56">
        <f t="shared" si="1"/>
        <v>1.9320000000000004</v>
      </c>
      <c r="O56" s="7">
        <f t="shared" si="2"/>
        <v>3381056.3564400007</v>
      </c>
    </row>
    <row r="57" spans="2:15" x14ac:dyDescent="0.25">
      <c r="B57">
        <v>53</v>
      </c>
      <c r="C57" s="96">
        <v>2241841.23</v>
      </c>
      <c r="E57" s="96">
        <v>2428832.38</v>
      </c>
      <c r="G57" s="96">
        <f t="shared" si="0"/>
        <v>186991.14999999991</v>
      </c>
      <c r="K57">
        <v>6.8319999999999999</v>
      </c>
      <c r="L57">
        <v>4.8899999999999997</v>
      </c>
      <c r="N57">
        <f t="shared" si="1"/>
        <v>1.9420000000000002</v>
      </c>
      <c r="O57" s="7">
        <f t="shared" si="2"/>
        <v>3398556.6481400006</v>
      </c>
    </row>
    <row r="58" spans="2:15" x14ac:dyDescent="0.25">
      <c r="B58">
        <v>54</v>
      </c>
      <c r="C58" s="96">
        <v>1680592.13</v>
      </c>
      <c r="E58" s="96">
        <v>1824112.02</v>
      </c>
      <c r="G58" s="96">
        <f t="shared" si="0"/>
        <v>143519.89000000013</v>
      </c>
      <c r="K58">
        <v>6.851</v>
      </c>
      <c r="L58">
        <v>4.9000000000000004</v>
      </c>
      <c r="N58">
        <f t="shared" si="1"/>
        <v>1.9509999999999996</v>
      </c>
      <c r="O58" s="7">
        <f t="shared" si="2"/>
        <v>3414306.9106699992</v>
      </c>
    </row>
    <row r="59" spans="2:15" x14ac:dyDescent="0.25">
      <c r="B59">
        <v>55</v>
      </c>
      <c r="C59" s="96">
        <v>1154478.8899999999</v>
      </c>
      <c r="E59" s="96">
        <v>1247100.74</v>
      </c>
      <c r="G59" s="96">
        <f t="shared" si="0"/>
        <v>92621.850000000093</v>
      </c>
      <c r="K59">
        <v>6.867</v>
      </c>
      <c r="L59">
        <v>4.91</v>
      </c>
      <c r="N59">
        <f t="shared" si="1"/>
        <v>1.9569999999999999</v>
      </c>
      <c r="O59" s="7">
        <f t="shared" si="2"/>
        <v>3424807.0856900001</v>
      </c>
    </row>
    <row r="60" spans="2:15" x14ac:dyDescent="0.25">
      <c r="B60">
        <v>56</v>
      </c>
      <c r="C60" s="96">
        <v>406703.31</v>
      </c>
      <c r="E60" s="96">
        <v>436528.92</v>
      </c>
      <c r="G60" s="96">
        <f t="shared" si="0"/>
        <v>29825.609999999986</v>
      </c>
      <c r="K60">
        <v>6.8819999999999997</v>
      </c>
      <c r="L60">
        <v>4.93</v>
      </c>
      <c r="N60">
        <f t="shared" si="1"/>
        <v>1.952</v>
      </c>
      <c r="O60" s="7">
        <f t="shared" si="2"/>
        <v>3416056.9398399997</v>
      </c>
    </row>
    <row r="61" spans="2:15" x14ac:dyDescent="0.25">
      <c r="B61">
        <v>57</v>
      </c>
      <c r="C61" s="96">
        <v>197055.41</v>
      </c>
      <c r="E61" s="96">
        <v>212321.59</v>
      </c>
      <c r="G61" s="96">
        <f t="shared" si="0"/>
        <v>15266.179999999993</v>
      </c>
      <c r="K61">
        <v>6.8959999999999999</v>
      </c>
      <c r="L61">
        <v>4.93</v>
      </c>
      <c r="N61">
        <f t="shared" si="1"/>
        <v>1.9660000000000002</v>
      </c>
      <c r="O61" s="7">
        <f t="shared" si="2"/>
        <v>3440557.3482200005</v>
      </c>
    </row>
    <row r="62" spans="2:15" x14ac:dyDescent="0.25">
      <c r="B62">
        <v>58</v>
      </c>
      <c r="C62">
        <v>0</v>
      </c>
      <c r="E62">
        <v>0</v>
      </c>
      <c r="G62" s="96">
        <f t="shared" si="0"/>
        <v>0</v>
      </c>
      <c r="K62">
        <v>6.9080000000000004</v>
      </c>
      <c r="L62">
        <v>4.9400000000000004</v>
      </c>
      <c r="N62">
        <f t="shared" si="1"/>
        <v>1.968</v>
      </c>
      <c r="O62" s="7">
        <f t="shared" si="2"/>
        <v>3444057.40656</v>
      </c>
    </row>
    <row r="63" spans="2:15" x14ac:dyDescent="0.25">
      <c r="K63">
        <v>6.9189999999999996</v>
      </c>
      <c r="L63">
        <v>4.95</v>
      </c>
      <c r="N63">
        <f t="shared" si="1"/>
        <v>1.9689999999999994</v>
      </c>
      <c r="O63" s="7">
        <f t="shared" si="2"/>
        <v>3445807.4357299991</v>
      </c>
    </row>
    <row r="64" spans="2:15" x14ac:dyDescent="0.25">
      <c r="K64">
        <v>6.9279999999999999</v>
      </c>
      <c r="L64">
        <v>4.96</v>
      </c>
      <c r="N64">
        <f t="shared" si="1"/>
        <v>1.968</v>
      </c>
      <c r="O64" s="7">
        <f t="shared" si="2"/>
        <v>3444057.40656</v>
      </c>
    </row>
    <row r="65" spans="3:15" x14ac:dyDescent="0.25">
      <c r="K65">
        <v>6.9370000000000003</v>
      </c>
      <c r="L65">
        <v>4.96</v>
      </c>
      <c r="N65">
        <f t="shared" si="1"/>
        <v>1.9770000000000003</v>
      </c>
      <c r="O65" s="7">
        <f t="shared" si="2"/>
        <v>3459807.6690900004</v>
      </c>
    </row>
    <row r="66" spans="3:15" x14ac:dyDescent="0.25">
      <c r="K66">
        <v>6.9429999999999996</v>
      </c>
      <c r="L66">
        <v>4.97</v>
      </c>
      <c r="N66">
        <f t="shared" si="1"/>
        <v>1.9729999999999999</v>
      </c>
      <c r="O66" s="7">
        <f t="shared" si="2"/>
        <v>3452807.5524099995</v>
      </c>
    </row>
    <row r="67" spans="3:15" x14ac:dyDescent="0.25">
      <c r="K67">
        <v>6.9489999999999998</v>
      </c>
      <c r="L67">
        <v>4.97</v>
      </c>
      <c r="N67">
        <f t="shared" si="1"/>
        <v>1.9790000000000001</v>
      </c>
      <c r="O67" s="7">
        <f t="shared" si="2"/>
        <v>3463307.7274300004</v>
      </c>
    </row>
    <row r="68" spans="3:15" x14ac:dyDescent="0.25">
      <c r="K68">
        <v>6.9550000000000001</v>
      </c>
      <c r="L68">
        <v>4.97</v>
      </c>
      <c r="N68">
        <f t="shared" si="1"/>
        <v>1.9850000000000003</v>
      </c>
      <c r="O68" s="7">
        <f t="shared" si="2"/>
        <v>3473807.9024500004</v>
      </c>
    </row>
    <row r="69" spans="3:15" x14ac:dyDescent="0.25">
      <c r="K69">
        <v>6.96</v>
      </c>
      <c r="L69">
        <v>4.9800000000000004</v>
      </c>
      <c r="N69">
        <f t="shared" si="1"/>
        <v>1.9799999999999995</v>
      </c>
      <c r="O69" s="7">
        <f t="shared" si="2"/>
        <v>3465057.756599999</v>
      </c>
    </row>
    <row r="70" spans="3:15" x14ac:dyDescent="0.25">
      <c r="K70">
        <v>6.9640000000000004</v>
      </c>
      <c r="L70">
        <v>4.9800000000000004</v>
      </c>
      <c r="N70">
        <f t="shared" ref="N70:N89" si="3">K70-L70</f>
        <v>1.984</v>
      </c>
      <c r="O70" s="7">
        <f t="shared" ref="O70:O89" si="4">0.01*N70*K$1</f>
        <v>3472057.8732799999</v>
      </c>
    </row>
    <row r="71" spans="3:15" x14ac:dyDescent="0.25">
      <c r="K71">
        <v>6.9690000000000003</v>
      </c>
      <c r="L71">
        <v>4.9800000000000004</v>
      </c>
      <c r="N71">
        <f t="shared" si="3"/>
        <v>1.9889999999999999</v>
      </c>
      <c r="O71" s="7">
        <f t="shared" si="4"/>
        <v>3480808.0191299994</v>
      </c>
    </row>
    <row r="72" spans="3:15" x14ac:dyDescent="0.25">
      <c r="K72">
        <v>6.9729999999999999</v>
      </c>
      <c r="L72">
        <v>4.99</v>
      </c>
      <c r="N72">
        <f t="shared" si="3"/>
        <v>1.9829999999999997</v>
      </c>
      <c r="O72" s="7">
        <f t="shared" si="4"/>
        <v>3470307.8441099995</v>
      </c>
    </row>
    <row r="73" spans="3:15" x14ac:dyDescent="0.25">
      <c r="K73">
        <v>6.976</v>
      </c>
      <c r="L73">
        <v>4.99</v>
      </c>
      <c r="N73">
        <f t="shared" si="3"/>
        <v>1.9859999999999998</v>
      </c>
      <c r="O73" s="7">
        <f t="shared" si="4"/>
        <v>3475557.9316199999</v>
      </c>
    </row>
    <row r="74" spans="3:15" x14ac:dyDescent="0.25">
      <c r="K74">
        <v>6.98</v>
      </c>
      <c r="L74">
        <v>4.99</v>
      </c>
      <c r="N74">
        <f t="shared" si="3"/>
        <v>1.9900000000000002</v>
      </c>
      <c r="O74" s="7">
        <f t="shared" si="4"/>
        <v>3482558.0483000004</v>
      </c>
    </row>
    <row r="75" spans="3:15" x14ac:dyDescent="0.25">
      <c r="C75">
        <v>5.0999999999999996</v>
      </c>
      <c r="K75">
        <v>6.9829999999999997</v>
      </c>
      <c r="L75">
        <v>4.99</v>
      </c>
      <c r="N75">
        <f t="shared" si="3"/>
        <v>1.9929999999999994</v>
      </c>
      <c r="O75" s="7">
        <f t="shared" si="4"/>
        <v>3487808.1358099994</v>
      </c>
    </row>
    <row r="76" spans="3:15" x14ac:dyDescent="0.25">
      <c r="K76">
        <v>6.9850000000000003</v>
      </c>
      <c r="L76">
        <v>4.99</v>
      </c>
      <c r="N76">
        <f t="shared" si="3"/>
        <v>1.9950000000000001</v>
      </c>
      <c r="O76" s="7">
        <f t="shared" si="4"/>
        <v>3491308.1941500003</v>
      </c>
    </row>
    <row r="77" spans="3:15" x14ac:dyDescent="0.25">
      <c r="K77">
        <v>6.9880000000000004</v>
      </c>
      <c r="L77">
        <v>4.99</v>
      </c>
      <c r="N77">
        <f t="shared" si="3"/>
        <v>1.9980000000000002</v>
      </c>
      <c r="O77" s="7">
        <f t="shared" si="4"/>
        <v>3496558.2816600003</v>
      </c>
    </row>
    <row r="78" spans="3:15" x14ac:dyDescent="0.25">
      <c r="K78">
        <v>6.99</v>
      </c>
      <c r="L78">
        <v>5</v>
      </c>
      <c r="N78">
        <f t="shared" si="3"/>
        <v>1.9900000000000002</v>
      </c>
      <c r="O78" s="7">
        <f t="shared" si="4"/>
        <v>3482558.0483000004</v>
      </c>
    </row>
    <row r="79" spans="3:15" x14ac:dyDescent="0.25">
      <c r="K79">
        <v>6.9909999999999997</v>
      </c>
      <c r="L79">
        <v>5</v>
      </c>
      <c r="N79">
        <f t="shared" si="3"/>
        <v>1.9909999999999997</v>
      </c>
      <c r="O79" s="7">
        <f t="shared" si="4"/>
        <v>3484308.0774699994</v>
      </c>
    </row>
    <row r="80" spans="3:15" x14ac:dyDescent="0.25">
      <c r="K80">
        <v>6.9930000000000003</v>
      </c>
      <c r="L80">
        <v>5</v>
      </c>
      <c r="N80">
        <f t="shared" si="3"/>
        <v>1.9930000000000003</v>
      </c>
      <c r="O80" s="7">
        <f t="shared" si="4"/>
        <v>3487808.1358100004</v>
      </c>
    </row>
    <row r="81" spans="11:15" x14ac:dyDescent="0.25">
      <c r="K81">
        <v>6.9939999999999998</v>
      </c>
      <c r="L81">
        <v>5</v>
      </c>
      <c r="N81">
        <f t="shared" si="3"/>
        <v>1.9939999999999998</v>
      </c>
      <c r="O81" s="7">
        <f t="shared" si="4"/>
        <v>3489558.1649799999</v>
      </c>
    </row>
    <row r="82" spans="11:15" x14ac:dyDescent="0.25">
      <c r="K82">
        <v>6.9960000000000004</v>
      </c>
      <c r="L82">
        <v>5</v>
      </c>
      <c r="N82">
        <f t="shared" si="3"/>
        <v>1.9960000000000004</v>
      </c>
      <c r="O82" s="7">
        <f t="shared" si="4"/>
        <v>3493058.2233200008</v>
      </c>
    </row>
    <row r="83" spans="11:15" x14ac:dyDescent="0.25">
      <c r="K83">
        <v>6.9969999999999999</v>
      </c>
      <c r="L83">
        <v>5</v>
      </c>
      <c r="N83">
        <f t="shared" si="3"/>
        <v>1.9969999999999999</v>
      </c>
      <c r="O83" s="7">
        <f t="shared" si="4"/>
        <v>3494808.2524899999</v>
      </c>
    </row>
    <row r="84" spans="11:15" x14ac:dyDescent="0.25">
      <c r="K84">
        <v>6.9980000000000002</v>
      </c>
      <c r="L84">
        <v>5</v>
      </c>
      <c r="N84">
        <f t="shared" si="3"/>
        <v>1.9980000000000002</v>
      </c>
      <c r="O84" s="7">
        <f t="shared" si="4"/>
        <v>3496558.2816600003</v>
      </c>
    </row>
    <row r="85" spans="11:15" x14ac:dyDescent="0.25">
      <c r="K85">
        <v>6.9980000000000002</v>
      </c>
      <c r="L85">
        <v>5</v>
      </c>
      <c r="N85">
        <f t="shared" si="3"/>
        <v>1.9980000000000002</v>
      </c>
      <c r="O85" s="7">
        <f t="shared" si="4"/>
        <v>3496558.2816600003</v>
      </c>
    </row>
    <row r="86" spans="11:15" x14ac:dyDescent="0.25">
      <c r="K86">
        <v>6.9989999999999997</v>
      </c>
      <c r="L86">
        <v>5</v>
      </c>
      <c r="N86">
        <f t="shared" si="3"/>
        <v>1.9989999999999997</v>
      </c>
      <c r="O86" s="7">
        <f t="shared" si="4"/>
        <v>3498308.3108299994</v>
      </c>
    </row>
    <row r="87" spans="11:15" x14ac:dyDescent="0.25">
      <c r="K87">
        <v>7</v>
      </c>
      <c r="L87">
        <v>5</v>
      </c>
      <c r="N87">
        <f t="shared" si="3"/>
        <v>2</v>
      </c>
      <c r="O87" s="7">
        <f t="shared" si="4"/>
        <v>3500058.34</v>
      </c>
    </row>
    <row r="88" spans="11:15" x14ac:dyDescent="0.25">
      <c r="K88">
        <v>7</v>
      </c>
      <c r="L88">
        <v>5</v>
      </c>
      <c r="N88">
        <f t="shared" si="3"/>
        <v>2</v>
      </c>
      <c r="O88" s="7">
        <f t="shared" si="4"/>
        <v>3500058.34</v>
      </c>
    </row>
    <row r="89" spans="11:15" x14ac:dyDescent="0.25">
      <c r="K89">
        <v>7</v>
      </c>
      <c r="L89">
        <v>5</v>
      </c>
      <c r="N89">
        <f t="shared" si="3"/>
        <v>2</v>
      </c>
      <c r="O89" s="7">
        <f t="shared" si="4"/>
        <v>3500058.34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7E07-3002-4BFE-9151-3AFB2444F0C3}">
  <sheetPr codeName="Sheet18"/>
  <dimension ref="A1:O75"/>
  <sheetViews>
    <sheetView topLeftCell="B10" workbookViewId="0">
      <selection activeCell="J35" sqref="J35"/>
    </sheetView>
  </sheetViews>
  <sheetFormatPr defaultRowHeight="15.75" x14ac:dyDescent="0.25"/>
  <cols>
    <col min="1" max="1" width="14.75" customWidth="1"/>
    <col min="2" max="2" width="9.875" bestFit="1" customWidth="1"/>
    <col min="7" max="7" width="18.625" customWidth="1"/>
    <col min="9" max="9" width="14.625" customWidth="1"/>
    <col min="10" max="10" width="22.125" customWidth="1"/>
    <col min="11" max="11" width="9.875" bestFit="1" customWidth="1"/>
    <col min="12" max="12" width="15.125" customWidth="1"/>
    <col min="15" max="15" width="13.75" bestFit="1" customWidth="1"/>
  </cols>
  <sheetData>
    <row r="1" spans="1:15" x14ac:dyDescent="0.25">
      <c r="A1" s="7"/>
      <c r="B1" s="9"/>
      <c r="O1" s="96"/>
    </row>
    <row r="2" spans="1:15" x14ac:dyDescent="0.25">
      <c r="A2" s="96" t="s">
        <v>738</v>
      </c>
      <c r="C2" s="58" t="s">
        <v>739</v>
      </c>
    </row>
    <row r="3" spans="1:15" x14ac:dyDescent="0.25">
      <c r="A3" t="s">
        <v>740</v>
      </c>
      <c r="C3" s="58" t="s">
        <v>741</v>
      </c>
    </row>
    <row r="4" spans="1:15" x14ac:dyDescent="0.25">
      <c r="G4" s="96"/>
      <c r="I4" s="96"/>
      <c r="J4" s="96"/>
    </row>
    <row r="5" spans="1:15" x14ac:dyDescent="0.25">
      <c r="A5" s="7"/>
      <c r="G5" s="96"/>
      <c r="I5" s="96"/>
      <c r="J5" s="96"/>
    </row>
    <row r="6" spans="1:15" x14ac:dyDescent="0.25">
      <c r="G6" s="96"/>
      <c r="I6" s="96"/>
      <c r="J6" s="96"/>
    </row>
    <row r="7" spans="1:15" x14ac:dyDescent="0.25">
      <c r="G7" s="96"/>
      <c r="I7" s="96"/>
      <c r="J7" s="96"/>
    </row>
    <row r="8" spans="1:15" x14ac:dyDescent="0.25">
      <c r="A8" s="7"/>
      <c r="G8" s="96"/>
      <c r="I8" s="96"/>
      <c r="J8" s="96"/>
    </row>
    <row r="9" spans="1:15" x14ac:dyDescent="0.25">
      <c r="A9" s="7"/>
      <c r="G9" s="96"/>
      <c r="I9" s="96"/>
      <c r="J9" s="96"/>
    </row>
    <row r="10" spans="1:15" x14ac:dyDescent="0.25">
      <c r="A10" s="7"/>
      <c r="G10" s="96"/>
      <c r="I10" s="96"/>
      <c r="J10" s="96"/>
    </row>
    <row r="11" spans="1:15" x14ac:dyDescent="0.25">
      <c r="G11" s="96"/>
      <c r="I11" s="96"/>
      <c r="J11" s="96"/>
    </row>
    <row r="12" spans="1:15" x14ac:dyDescent="0.25">
      <c r="G12" s="96"/>
      <c r="I12" s="96"/>
      <c r="J12" s="96"/>
      <c r="K12" s="96">
        <v>79276.479999999996</v>
      </c>
      <c r="L12" s="99">
        <f>6000/33000</f>
        <v>0.18181818181818182</v>
      </c>
    </row>
    <row r="13" spans="1:15" x14ac:dyDescent="0.25">
      <c r="A13" s="9"/>
      <c r="G13" s="96"/>
      <c r="I13" s="96"/>
      <c r="J13" s="96"/>
      <c r="K13" s="96">
        <v>67915.820000000007</v>
      </c>
    </row>
    <row r="14" spans="1:15" x14ac:dyDescent="0.25">
      <c r="G14" s="96"/>
      <c r="I14" s="96"/>
      <c r="J14" s="96"/>
      <c r="K14" s="96">
        <f>SUM(K12:K13)</f>
        <v>147192.29999999999</v>
      </c>
      <c r="L14">
        <f>L12/1.6</f>
        <v>0.11363636363636363</v>
      </c>
    </row>
    <row r="15" spans="1:15" x14ac:dyDescent="0.25">
      <c r="A15" s="9"/>
      <c r="G15" s="96"/>
      <c r="I15" s="96"/>
      <c r="J15" s="96"/>
    </row>
    <row r="16" spans="1:15" x14ac:dyDescent="0.25">
      <c r="G16" s="96"/>
      <c r="I16" s="96"/>
      <c r="J16" s="96"/>
    </row>
    <row r="17" spans="1:15" x14ac:dyDescent="0.25">
      <c r="A17" s="9"/>
      <c r="G17" s="96"/>
      <c r="I17" s="96"/>
      <c r="J17" s="96"/>
    </row>
    <row r="18" spans="1:15" x14ac:dyDescent="0.25">
      <c r="G18" s="96"/>
      <c r="I18" s="96"/>
      <c r="J18" s="96"/>
    </row>
    <row r="19" spans="1:15" x14ac:dyDescent="0.25">
      <c r="G19" s="96"/>
      <c r="I19" s="96"/>
      <c r="J19" s="96"/>
    </row>
    <row r="20" spans="1:15" x14ac:dyDescent="0.25">
      <c r="G20" s="96"/>
      <c r="I20" s="96"/>
      <c r="J20" s="96"/>
      <c r="K20">
        <v>6.18</v>
      </c>
    </row>
    <row r="21" spans="1:15" x14ac:dyDescent="0.25">
      <c r="G21" s="96"/>
      <c r="I21" s="96"/>
      <c r="J21" s="96"/>
      <c r="K21">
        <f>85/15</f>
        <v>5.666666666666667</v>
      </c>
    </row>
    <row r="22" spans="1:15" x14ac:dyDescent="0.25">
      <c r="G22" s="96"/>
      <c r="I22" s="96"/>
      <c r="J22" s="96"/>
      <c r="K22">
        <f>K21*1.3</f>
        <v>7.3666666666666671</v>
      </c>
    </row>
    <row r="23" spans="1:15" x14ac:dyDescent="0.25">
      <c r="F23" s="96"/>
      <c r="I23" s="96"/>
      <c r="K23">
        <f>K22+K20</f>
        <v>13.546666666666667</v>
      </c>
    </row>
    <row r="24" spans="1:15" x14ac:dyDescent="0.25">
      <c r="F24" s="96"/>
      <c r="G24" s="96"/>
      <c r="I24" s="96"/>
      <c r="L24" s="96"/>
    </row>
    <row r="25" spans="1:15" x14ac:dyDescent="0.25">
      <c r="F25" s="96"/>
      <c r="G25" s="96"/>
      <c r="I25" s="96"/>
      <c r="L25" s="96"/>
    </row>
    <row r="26" spans="1:15" x14ac:dyDescent="0.25">
      <c r="F26" s="96"/>
      <c r="G26" s="96"/>
      <c r="I26" s="96"/>
      <c r="L26" s="96"/>
    </row>
    <row r="27" spans="1:15" x14ac:dyDescent="0.25">
      <c r="F27" s="96"/>
      <c r="G27" s="96"/>
      <c r="I27" s="96"/>
      <c r="L27" s="96"/>
    </row>
    <row r="28" spans="1:15" x14ac:dyDescent="0.25">
      <c r="G28" s="96"/>
      <c r="I28" s="96"/>
      <c r="J28" s="96"/>
      <c r="L28" s="96"/>
      <c r="O28" s="7"/>
    </row>
    <row r="29" spans="1:15" x14ac:dyDescent="0.25">
      <c r="G29" s="96"/>
      <c r="I29" s="96"/>
      <c r="J29" s="96"/>
      <c r="L29" s="96"/>
    </row>
    <row r="30" spans="1:15" x14ac:dyDescent="0.25">
      <c r="G30" s="96"/>
      <c r="I30" s="96"/>
      <c r="J30" s="96"/>
      <c r="L30" s="96"/>
    </row>
    <row r="31" spans="1:15" x14ac:dyDescent="0.25">
      <c r="G31" s="96"/>
      <c r="I31" s="96"/>
      <c r="J31" s="96"/>
      <c r="L31" s="96"/>
    </row>
    <row r="32" spans="1:15" x14ac:dyDescent="0.25">
      <c r="G32" s="96"/>
      <c r="I32" s="96"/>
      <c r="J32" s="96"/>
      <c r="L32" s="96"/>
    </row>
    <row r="33" spans="7:12" x14ac:dyDescent="0.25">
      <c r="G33" s="96"/>
      <c r="I33" s="96"/>
      <c r="J33" s="96"/>
    </row>
    <row r="34" spans="7:12" x14ac:dyDescent="0.25">
      <c r="G34" s="96"/>
      <c r="I34" s="96"/>
      <c r="J34" s="96"/>
    </row>
    <row r="35" spans="7:12" x14ac:dyDescent="0.25">
      <c r="G35" s="96"/>
      <c r="I35" s="96"/>
      <c r="J35" s="96"/>
      <c r="L35" s="96"/>
    </row>
    <row r="36" spans="7:12" x14ac:dyDescent="0.25">
      <c r="G36" s="96"/>
      <c r="I36" s="96"/>
      <c r="J36" s="96"/>
      <c r="L36" s="96"/>
    </row>
    <row r="37" spans="7:12" x14ac:dyDescent="0.25">
      <c r="G37" s="96"/>
      <c r="I37" s="96"/>
      <c r="J37" s="96"/>
    </row>
    <row r="38" spans="7:12" x14ac:dyDescent="0.25">
      <c r="G38" s="96"/>
      <c r="I38" s="96"/>
      <c r="J38" s="96"/>
      <c r="L38" s="96"/>
    </row>
    <row r="39" spans="7:12" x14ac:dyDescent="0.25">
      <c r="G39" s="96"/>
      <c r="I39" s="96"/>
      <c r="J39" s="96"/>
      <c r="L39" s="96"/>
    </row>
    <row r="40" spans="7:12" x14ac:dyDescent="0.25">
      <c r="G40" s="96"/>
      <c r="I40" s="96"/>
      <c r="J40" s="96"/>
    </row>
    <row r="41" spans="7:12" x14ac:dyDescent="0.25">
      <c r="G41" s="96"/>
      <c r="I41" s="96"/>
      <c r="J41" s="96"/>
      <c r="L41" s="96"/>
    </row>
    <row r="42" spans="7:12" x14ac:dyDescent="0.25">
      <c r="G42" s="96"/>
      <c r="I42" s="96"/>
      <c r="J42" s="96"/>
      <c r="L42" s="96"/>
    </row>
    <row r="43" spans="7:12" x14ac:dyDescent="0.25">
      <c r="J43" s="96"/>
    </row>
    <row r="44" spans="7:12" x14ac:dyDescent="0.25">
      <c r="I44" s="96"/>
      <c r="J44" s="96"/>
      <c r="L44" s="96"/>
    </row>
    <row r="45" spans="7:12" x14ac:dyDescent="0.25">
      <c r="I45" s="96"/>
      <c r="J45" s="96"/>
      <c r="L45" s="96"/>
    </row>
    <row r="46" spans="7:12" x14ac:dyDescent="0.25">
      <c r="I46" s="96"/>
      <c r="J46" s="96"/>
      <c r="L46" s="96"/>
    </row>
    <row r="47" spans="7:12" x14ac:dyDescent="0.25">
      <c r="J47" s="96"/>
    </row>
    <row r="48" spans="7:12" x14ac:dyDescent="0.25">
      <c r="J48" s="96"/>
    </row>
    <row r="49" spans="9:12" x14ac:dyDescent="0.25">
      <c r="I49" s="96"/>
      <c r="J49" s="96"/>
      <c r="L49" s="96"/>
    </row>
    <row r="50" spans="9:12" x14ac:dyDescent="0.25">
      <c r="I50" s="96"/>
      <c r="J50" s="96"/>
      <c r="L50" s="96"/>
    </row>
    <row r="51" spans="9:12" x14ac:dyDescent="0.25">
      <c r="I51" s="96"/>
      <c r="J51" s="96"/>
      <c r="L51" s="96"/>
    </row>
    <row r="52" spans="9:12" x14ac:dyDescent="0.25">
      <c r="J52" s="96"/>
    </row>
    <row r="53" spans="9:12" x14ac:dyDescent="0.25">
      <c r="I53" s="96"/>
      <c r="J53" s="96"/>
      <c r="L53" s="96"/>
    </row>
    <row r="54" spans="9:12" x14ac:dyDescent="0.25">
      <c r="J54" s="96"/>
    </row>
    <row r="55" spans="9:12" x14ac:dyDescent="0.25">
      <c r="I55" s="96"/>
      <c r="J55" s="96"/>
      <c r="L55" s="96"/>
    </row>
    <row r="56" spans="9:12" x14ac:dyDescent="0.25">
      <c r="I56" s="96"/>
      <c r="J56" s="96"/>
      <c r="L56" s="96"/>
    </row>
    <row r="57" spans="9:12" x14ac:dyDescent="0.25">
      <c r="I57" s="96"/>
      <c r="J57" s="96"/>
      <c r="L57" s="96"/>
    </row>
    <row r="58" spans="9:12" x14ac:dyDescent="0.25">
      <c r="J58" s="96"/>
    </row>
    <row r="59" spans="9:12" x14ac:dyDescent="0.25">
      <c r="I59" s="96"/>
      <c r="J59" s="96"/>
      <c r="L59" s="96"/>
    </row>
    <row r="60" spans="9:12" x14ac:dyDescent="0.25">
      <c r="J60" s="96"/>
    </row>
    <row r="63" spans="9:12" x14ac:dyDescent="0.25">
      <c r="L63" s="96"/>
    </row>
    <row r="66" spans="12:12" x14ac:dyDescent="0.25">
      <c r="L66" s="96"/>
    </row>
    <row r="69" spans="12:12" x14ac:dyDescent="0.25">
      <c r="L69" s="96"/>
    </row>
    <row r="73" spans="12:12" x14ac:dyDescent="0.25">
      <c r="L73" s="96"/>
    </row>
    <row r="74" spans="12:12" x14ac:dyDescent="0.25">
      <c r="L74" s="96"/>
    </row>
    <row r="75" spans="12:12" x14ac:dyDescent="0.25">
      <c r="L75" s="96"/>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7C38-5A89-4CE5-BDB1-A09A5B5977CD}">
  <sheetPr codeName="Sheet15"/>
  <dimension ref="A1:J22"/>
  <sheetViews>
    <sheetView workbookViewId="0">
      <selection activeCell="I36" sqref="I36"/>
    </sheetView>
  </sheetViews>
  <sheetFormatPr defaultRowHeight="15.75" x14ac:dyDescent="0.25"/>
  <cols>
    <col min="1" max="1" width="22.75" customWidth="1"/>
    <col min="2" max="2" width="21.125" customWidth="1"/>
    <col min="3" max="3" width="13.5" bestFit="1" customWidth="1"/>
    <col min="4" max="4" width="8.875" bestFit="1" customWidth="1"/>
    <col min="5" max="5" width="13.375" bestFit="1" customWidth="1"/>
    <col min="6" max="6" width="20.375" customWidth="1"/>
    <col min="7" max="7" width="13.5" bestFit="1" customWidth="1"/>
    <col min="8" max="8" width="9.375" bestFit="1" customWidth="1"/>
    <col min="9" max="9" width="13.5" bestFit="1" customWidth="1"/>
    <col min="10" max="10" width="13.625" customWidth="1"/>
  </cols>
  <sheetData>
    <row r="1" spans="2:10" x14ac:dyDescent="0.25">
      <c r="E1">
        <v>5.0955371443270357E-2</v>
      </c>
      <c r="F1">
        <f>D2-E1*10</f>
        <v>0.93044628556735098</v>
      </c>
    </row>
    <row r="2" spans="2:10" x14ac:dyDescent="0.25">
      <c r="B2" t="s">
        <v>637</v>
      </c>
      <c r="C2">
        <f>100.144</f>
        <v>100.14400000000001</v>
      </c>
      <c r="D2" s="10">
        <f>(C2-C3)/0.1</f>
        <v>1.4400000000000546</v>
      </c>
      <c r="E2">
        <v>4.4659999999999998E-2</v>
      </c>
      <c r="F2">
        <f>D2-E2*10</f>
        <v>0.99340000000005457</v>
      </c>
      <c r="G2" t="s">
        <v>641</v>
      </c>
      <c r="J2" t="s">
        <v>642</v>
      </c>
    </row>
    <row r="3" spans="2:10" x14ac:dyDescent="0.25">
      <c r="C3">
        <v>100</v>
      </c>
    </row>
    <row r="4" spans="2:10" x14ac:dyDescent="0.25">
      <c r="C4">
        <v>99.85</v>
      </c>
      <c r="D4" s="142">
        <f>(C4-C3)/0.1</f>
        <v>-1.5000000000000568</v>
      </c>
    </row>
    <row r="5" spans="2:10" x14ac:dyDescent="0.25">
      <c r="B5" t="s">
        <v>638</v>
      </c>
      <c r="D5">
        <v>1</v>
      </c>
      <c r="E5" t="s">
        <v>639</v>
      </c>
    </row>
    <row r="6" spans="2:10" x14ac:dyDescent="0.25">
      <c r="B6" t="s">
        <v>640</v>
      </c>
    </row>
    <row r="8" spans="2:10" x14ac:dyDescent="0.25">
      <c r="F8" s="96">
        <v>175002917</v>
      </c>
    </row>
    <row r="9" spans="2:10" x14ac:dyDescent="0.25">
      <c r="F9" s="96">
        <v>156627610.71000001</v>
      </c>
      <c r="G9" s="7">
        <f>0.1%*F9</f>
        <v>156627.61071000001</v>
      </c>
      <c r="I9" s="9">
        <f>E15-G9</f>
        <v>18218678.679289993</v>
      </c>
    </row>
    <row r="13" spans="2:10" x14ac:dyDescent="0.25">
      <c r="E13">
        <v>14</v>
      </c>
    </row>
    <row r="14" spans="2:10" x14ac:dyDescent="0.25">
      <c r="B14">
        <f>E14/E15</f>
        <v>8.5238095212180589</v>
      </c>
      <c r="E14" s="96">
        <f>F9</f>
        <v>156627610.71000001</v>
      </c>
      <c r="F14" s="7">
        <f>E14*E13*0.01*0.01</f>
        <v>219278.65499400001</v>
      </c>
    </row>
    <row r="15" spans="2:10" x14ac:dyDescent="0.25">
      <c r="C15" s="9">
        <f>E15-F14</f>
        <v>18156027.635005992</v>
      </c>
      <c r="D15">
        <f>E15/F8</f>
        <v>0.10500000002857091</v>
      </c>
      <c r="E15" s="96">
        <f>F8-F9</f>
        <v>18375306.289999992</v>
      </c>
      <c r="G15" s="9">
        <f>E15-F14</f>
        <v>18156027.635005992</v>
      </c>
    </row>
    <row r="17" spans="1:10" x14ac:dyDescent="0.25">
      <c r="A17" s="10" t="s">
        <v>643</v>
      </c>
      <c r="B17" s="10">
        <f>B14*F2/(1*D5)</f>
        <v>8.4675523783784854</v>
      </c>
      <c r="E17" t="s">
        <v>634</v>
      </c>
      <c r="F17" s="142">
        <f>E15/(F8-F9)</f>
        <v>1</v>
      </c>
    </row>
    <row r="18" spans="1:10" x14ac:dyDescent="0.25">
      <c r="A18" s="10" t="s">
        <v>645</v>
      </c>
      <c r="B18">
        <f>E14*F1/(E15*D5)</f>
        <v>7.9309469079009638</v>
      </c>
    </row>
    <row r="19" spans="1:10" x14ac:dyDescent="0.25">
      <c r="E19" t="s">
        <v>635</v>
      </c>
      <c r="F19" s="96">
        <v>18356699.18</v>
      </c>
      <c r="H19" s="96">
        <f>F19-E15</f>
        <v>-18607.109999991953</v>
      </c>
      <c r="J19" s="96">
        <v>18356699.18</v>
      </c>
    </row>
    <row r="20" spans="1:10" x14ac:dyDescent="0.25">
      <c r="E20" t="s">
        <v>26</v>
      </c>
      <c r="F20">
        <v>13.79</v>
      </c>
    </row>
    <row r="21" spans="1:10" x14ac:dyDescent="0.25">
      <c r="E21" t="s">
        <v>10</v>
      </c>
      <c r="F21" s="24">
        <f>F19/E15</f>
        <v>0.99898738504238604</v>
      </c>
      <c r="H21">
        <f>H19/E15</f>
        <v>-1.0126149576139643E-3</v>
      </c>
    </row>
    <row r="22" spans="1:10" x14ac:dyDescent="0.25">
      <c r="E22" t="s">
        <v>636</v>
      </c>
      <c r="F22" s="141">
        <f>(F17-F21)*10</f>
        <v>1.0126149576139554E-2</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158E-E385-469A-BF3B-4BFEBC94100F}">
  <sheetPr codeName="Sheet16"/>
  <dimension ref="A1:Y100"/>
  <sheetViews>
    <sheetView workbookViewId="0">
      <selection activeCell="G46" sqref="G46"/>
    </sheetView>
  </sheetViews>
  <sheetFormatPr defaultRowHeight="15.75" x14ac:dyDescent="0.25"/>
  <cols>
    <col min="1" max="1" width="21.875" customWidth="1"/>
    <col min="2" max="2" width="19.625" customWidth="1"/>
    <col min="3" max="3" width="24.125" customWidth="1"/>
    <col min="4" max="4" width="25.375" customWidth="1"/>
    <col min="5" max="5" width="12.625" bestFit="1" customWidth="1"/>
    <col min="7" max="7" width="14.375" customWidth="1"/>
    <col min="8" max="8" width="9.875" bestFit="1" customWidth="1"/>
    <col min="11" max="11" width="14.625" customWidth="1"/>
    <col min="12" max="12" width="15.75" bestFit="1" customWidth="1"/>
  </cols>
  <sheetData>
    <row r="1" spans="1:25" x14ac:dyDescent="0.25">
      <c r="E1" s="7">
        <f>5%*12.55%*1.5*175000000</f>
        <v>1647187.5000000002</v>
      </c>
    </row>
    <row r="2" spans="1:25" x14ac:dyDescent="0.25">
      <c r="Y2" t="s">
        <v>699</v>
      </c>
    </row>
    <row r="3" spans="1:25" x14ac:dyDescent="0.25">
      <c r="C3">
        <v>5.01</v>
      </c>
      <c r="E3" s="96">
        <v>21477542.129999999</v>
      </c>
      <c r="H3">
        <v>175000000</v>
      </c>
    </row>
    <row r="4" spans="1:25" x14ac:dyDescent="0.25">
      <c r="A4" t="s">
        <v>701</v>
      </c>
      <c r="B4" t="s">
        <v>700</v>
      </c>
      <c r="C4" t="s">
        <v>698</v>
      </c>
      <c r="E4" s="96">
        <v>22951864.460000001</v>
      </c>
      <c r="H4" s="96">
        <v>8767797.7300000004</v>
      </c>
    </row>
    <row r="5" spans="1:25" x14ac:dyDescent="0.25">
      <c r="E5" s="96">
        <f>E4-E3</f>
        <v>1474322.3300000019</v>
      </c>
      <c r="H5">
        <f>H4/H3</f>
        <v>5.0101701314285714E-2</v>
      </c>
    </row>
    <row r="6" spans="1:25" x14ac:dyDescent="0.25">
      <c r="A6">
        <f>C6/2</f>
        <v>3.6990739815000002</v>
      </c>
      <c r="B6">
        <f>C6*4</f>
        <v>29.592591852000002</v>
      </c>
      <c r="C6">
        <v>7.3981479630000004</v>
      </c>
      <c r="D6">
        <f>0.01*C6/C3</f>
        <v>1.4766762401197606E-2</v>
      </c>
    </row>
    <row r="7" spans="1:25" x14ac:dyDescent="0.25">
      <c r="A7">
        <f t="shared" ref="A7:A13" si="0">C7/2</f>
        <v>2.2000440010000002</v>
      </c>
      <c r="B7">
        <f>C7*4</f>
        <v>17.600352008000002</v>
      </c>
      <c r="C7">
        <v>4.4000880020000004</v>
      </c>
      <c r="D7">
        <f>0.01*SUM(C6:C7)/C$3</f>
        <v>2.3549373183632736E-2</v>
      </c>
    </row>
    <row r="8" spans="1:25" x14ac:dyDescent="0.25">
      <c r="A8">
        <f t="shared" si="0"/>
        <v>2.6000520009999999</v>
      </c>
      <c r="B8">
        <f>C8*4</f>
        <v>20.800416007999999</v>
      </c>
      <c r="C8">
        <v>5.2001040019999998</v>
      </c>
    </row>
    <row r="9" spans="1:25" x14ac:dyDescent="0.25">
      <c r="A9">
        <f t="shared" si="0"/>
        <v>2.500050001</v>
      </c>
      <c r="B9">
        <f>C9*2</f>
        <v>10.000200004</v>
      </c>
      <c r="C9">
        <v>5.0001000019999999</v>
      </c>
    </row>
    <row r="10" spans="1:25" x14ac:dyDescent="0.25">
      <c r="A10">
        <f t="shared" si="0"/>
        <v>2.3000460010000001</v>
      </c>
      <c r="B10">
        <f>C10*2</f>
        <v>9.2001840040000005</v>
      </c>
      <c r="C10">
        <v>4.6000920020000002</v>
      </c>
    </row>
    <row r="11" spans="1:25" x14ac:dyDescent="0.25">
      <c r="A11">
        <f t="shared" si="0"/>
        <v>2.3000460010000001</v>
      </c>
      <c r="B11">
        <f>C11*2</f>
        <v>9.2001840040000005</v>
      </c>
      <c r="C11">
        <v>4.6000920020000002</v>
      </c>
    </row>
    <row r="12" spans="1:25" x14ac:dyDescent="0.25">
      <c r="A12">
        <f t="shared" si="0"/>
        <v>2.1000420009999998</v>
      </c>
      <c r="B12">
        <v>0.2</v>
      </c>
      <c r="C12">
        <v>4.2000840019999996</v>
      </c>
    </row>
    <row r="13" spans="1:25" x14ac:dyDescent="0.25">
      <c r="A13">
        <f t="shared" si="0"/>
        <v>2.0000400009999999</v>
      </c>
      <c r="B13">
        <v>0.2</v>
      </c>
      <c r="C13">
        <v>4.0000800019999998</v>
      </c>
    </row>
    <row r="14" spans="1:25" x14ac:dyDescent="0.25">
      <c r="A14" s="2">
        <f>C14*3.5</f>
        <v>13.300266006999999</v>
      </c>
      <c r="B14">
        <v>0.2</v>
      </c>
      <c r="C14">
        <v>3.800076002</v>
      </c>
    </row>
    <row r="15" spans="1:25" x14ac:dyDescent="0.25">
      <c r="A15" s="2">
        <f t="shared" ref="A15:A21" si="1">C15*3</f>
        <v>10.800216002999999</v>
      </c>
      <c r="B15">
        <v>0.2</v>
      </c>
      <c r="C15">
        <v>3.600072001</v>
      </c>
    </row>
    <row r="16" spans="1:25" x14ac:dyDescent="0.25">
      <c r="A16" s="2">
        <f t="shared" si="1"/>
        <v>10.200204003</v>
      </c>
      <c r="B16">
        <v>0.2</v>
      </c>
      <c r="C16">
        <v>3.4000680010000002</v>
      </c>
    </row>
    <row r="17" spans="1:3" x14ac:dyDescent="0.25">
      <c r="A17" s="2">
        <f t="shared" si="1"/>
        <v>10.200204003</v>
      </c>
      <c r="B17">
        <v>0.2</v>
      </c>
      <c r="C17">
        <v>3.4000680010000002</v>
      </c>
    </row>
    <row r="18" spans="1:3" x14ac:dyDescent="0.25">
      <c r="A18" s="2">
        <f t="shared" si="1"/>
        <v>9.0001800030000005</v>
      </c>
      <c r="B18">
        <v>0.2</v>
      </c>
      <c r="C18">
        <v>3.000060001</v>
      </c>
    </row>
    <row r="19" spans="1:3" x14ac:dyDescent="0.25">
      <c r="A19" s="2">
        <f t="shared" si="1"/>
        <v>8.400168003000001</v>
      </c>
      <c r="B19">
        <v>0.2</v>
      </c>
      <c r="C19">
        <v>2.8000560010000002</v>
      </c>
    </row>
    <row r="20" spans="1:3" x14ac:dyDescent="0.25">
      <c r="A20" s="2">
        <f t="shared" si="1"/>
        <v>8.400168003000001</v>
      </c>
      <c r="B20">
        <v>0.2</v>
      </c>
      <c r="C20">
        <v>2.8000560010000002</v>
      </c>
    </row>
    <row r="21" spans="1:3" x14ac:dyDescent="0.25">
      <c r="A21" s="2">
        <f t="shared" si="1"/>
        <v>7.8001560029999997</v>
      </c>
      <c r="B21">
        <v>0.2</v>
      </c>
      <c r="C21">
        <v>2.6000520009999999</v>
      </c>
    </row>
    <row r="22" spans="1:3" x14ac:dyDescent="0.25">
      <c r="A22" s="2">
        <v>0.5</v>
      </c>
      <c r="B22">
        <v>0.2</v>
      </c>
      <c r="C22">
        <v>2.400048001</v>
      </c>
    </row>
    <row r="23" spans="1:3" x14ac:dyDescent="0.25">
      <c r="A23" s="2">
        <v>0.5</v>
      </c>
      <c r="B23">
        <v>0.2</v>
      </c>
      <c r="C23">
        <v>2.2000440010000002</v>
      </c>
    </row>
    <row r="24" spans="1:3" x14ac:dyDescent="0.25">
      <c r="A24" s="2">
        <v>0.5</v>
      </c>
      <c r="B24">
        <v>0.2</v>
      </c>
      <c r="C24">
        <v>2.2000440010000002</v>
      </c>
    </row>
    <row r="25" spans="1:3" x14ac:dyDescent="0.25">
      <c r="A25" s="2">
        <v>0.5</v>
      </c>
      <c r="B25">
        <v>0.2</v>
      </c>
      <c r="C25">
        <v>2.0000400009999999</v>
      </c>
    </row>
    <row r="26" spans="1:3" x14ac:dyDescent="0.25">
      <c r="A26" s="2">
        <v>0.5</v>
      </c>
      <c r="B26">
        <v>0.2</v>
      </c>
      <c r="C26">
        <v>1.8000360010000001</v>
      </c>
    </row>
    <row r="27" spans="1:3" x14ac:dyDescent="0.25">
      <c r="A27" s="2">
        <v>0.5</v>
      </c>
      <c r="B27">
        <v>0.2</v>
      </c>
      <c r="C27">
        <v>1.8000360010000001</v>
      </c>
    </row>
    <row r="28" spans="1:3" x14ac:dyDescent="0.25">
      <c r="A28" s="2">
        <v>0.5</v>
      </c>
      <c r="B28">
        <v>0.2</v>
      </c>
      <c r="C28">
        <v>1.600032001</v>
      </c>
    </row>
    <row r="29" spans="1:3" x14ac:dyDescent="0.25">
      <c r="C29">
        <v>1.600032001</v>
      </c>
    </row>
    <row r="30" spans="1:3" x14ac:dyDescent="0.25">
      <c r="C30">
        <v>1.600032001</v>
      </c>
    </row>
    <row r="31" spans="1:3" x14ac:dyDescent="0.25">
      <c r="C31">
        <v>1.4000280009999999</v>
      </c>
    </row>
    <row r="32" spans="1:3" x14ac:dyDescent="0.25">
      <c r="C32">
        <v>1.200024</v>
      </c>
    </row>
    <row r="33" spans="3:24" x14ac:dyDescent="0.25">
      <c r="C33">
        <v>1.200024</v>
      </c>
    </row>
    <row r="34" spans="3:24" x14ac:dyDescent="0.25">
      <c r="C34">
        <v>1.200024</v>
      </c>
    </row>
    <row r="35" spans="3:24" x14ac:dyDescent="0.25">
      <c r="C35">
        <v>1.0000199999999999</v>
      </c>
    </row>
    <row r="36" spans="3:24" x14ac:dyDescent="0.25">
      <c r="C36">
        <v>1.0000199999999999</v>
      </c>
      <c r="W36" t="s">
        <v>702</v>
      </c>
    </row>
    <row r="37" spans="3:24" x14ac:dyDescent="0.25">
      <c r="C37">
        <v>1.0000199999999999</v>
      </c>
      <c r="W37" t="s">
        <v>341</v>
      </c>
      <c r="X37">
        <v>14.31</v>
      </c>
    </row>
    <row r="38" spans="3:24" x14ac:dyDescent="0.25">
      <c r="C38">
        <v>0.80001599999999995</v>
      </c>
    </row>
    <row r="39" spans="3:24" x14ac:dyDescent="0.25">
      <c r="C39">
        <v>0.80001599999999995</v>
      </c>
    </row>
    <row r="40" spans="3:24" x14ac:dyDescent="0.25">
      <c r="C40">
        <v>0.80001599999999995</v>
      </c>
      <c r="H40" s="160" t="s">
        <v>706</v>
      </c>
    </row>
    <row r="41" spans="3:24" x14ac:dyDescent="0.25">
      <c r="C41">
        <v>0.60001199999999999</v>
      </c>
    </row>
    <row r="42" spans="3:24" x14ac:dyDescent="0.25">
      <c r="C42">
        <v>0.60001199999999999</v>
      </c>
    </row>
    <row r="43" spans="3:24" x14ac:dyDescent="0.25">
      <c r="C43">
        <v>0.60001199999999999</v>
      </c>
    </row>
    <row r="44" spans="3:24" x14ac:dyDescent="0.25">
      <c r="C44">
        <v>0.60001199999999999</v>
      </c>
    </row>
    <row r="45" spans="3:24" x14ac:dyDescent="0.25">
      <c r="C45">
        <v>0.60001199999999999</v>
      </c>
    </row>
    <row r="46" spans="3:24" x14ac:dyDescent="0.25">
      <c r="C46">
        <v>0.40000799999999997</v>
      </c>
    </row>
    <row r="47" spans="3:24" x14ac:dyDescent="0.25">
      <c r="C47">
        <v>0.40000799999999997</v>
      </c>
    </row>
    <row r="48" spans="3:24" x14ac:dyDescent="0.25">
      <c r="C48">
        <v>0.40000799999999997</v>
      </c>
    </row>
    <row r="49" spans="3:24" x14ac:dyDescent="0.25">
      <c r="C49">
        <v>0.40000799999999997</v>
      </c>
    </row>
    <row r="50" spans="3:24" x14ac:dyDescent="0.25">
      <c r="C50">
        <v>0.20000399999999999</v>
      </c>
    </row>
    <row r="51" spans="3:24" x14ac:dyDescent="0.25">
      <c r="C51">
        <v>0.40000799999999997</v>
      </c>
    </row>
    <row r="52" spans="3:24" x14ac:dyDescent="0.25">
      <c r="C52">
        <v>0.20000399999999999</v>
      </c>
    </row>
    <row r="53" spans="3:24" x14ac:dyDescent="0.25">
      <c r="C53">
        <v>0.20000399999999999</v>
      </c>
    </row>
    <row r="54" spans="3:24" x14ac:dyDescent="0.25">
      <c r="C54">
        <v>0.20000399999999999</v>
      </c>
    </row>
    <row r="55" spans="3:24" x14ac:dyDescent="0.25">
      <c r="C55">
        <v>0.40000799999999997</v>
      </c>
      <c r="E55" t="s">
        <v>704</v>
      </c>
    </row>
    <row r="56" spans="3:24" x14ac:dyDescent="0.25">
      <c r="C56">
        <v>0</v>
      </c>
    </row>
    <row r="57" spans="3:24" x14ac:dyDescent="0.25">
      <c r="C57">
        <v>0.20000399999999999</v>
      </c>
    </row>
    <row r="58" spans="3:24" x14ac:dyDescent="0.25">
      <c r="C58">
        <v>0.20000399999999999</v>
      </c>
    </row>
    <row r="59" spans="3:24" x14ac:dyDescent="0.25">
      <c r="C59">
        <v>0.40000799999999997</v>
      </c>
    </row>
    <row r="60" spans="3:24" x14ac:dyDescent="0.25">
      <c r="C60">
        <v>0</v>
      </c>
      <c r="M60" t="s">
        <v>705</v>
      </c>
    </row>
    <row r="61" spans="3:24" x14ac:dyDescent="0.25">
      <c r="C61">
        <v>0.20000399999999999</v>
      </c>
      <c r="E61" t="s">
        <v>703</v>
      </c>
      <c r="K61" s="96">
        <v>97067674.450000003</v>
      </c>
      <c r="L61" s="7">
        <f>551*0.0001*K61/12</f>
        <v>445702.40518291667</v>
      </c>
      <c r="M61">
        <v>14</v>
      </c>
    </row>
    <row r="62" spans="3:24" x14ac:dyDescent="0.25">
      <c r="C62">
        <v>0.20000399999999999</v>
      </c>
      <c r="E62" s="96">
        <v>445702.40519999998</v>
      </c>
      <c r="G62" s="96">
        <v>83488.27</v>
      </c>
      <c r="K62" s="96">
        <v>91287518.680000007</v>
      </c>
      <c r="L62" s="7">
        <f t="shared" ref="L62:L81" si="2">551*0.0001*K62/12</f>
        <v>419161.85660566669</v>
      </c>
      <c r="M62">
        <v>15</v>
      </c>
    </row>
    <row r="63" spans="3:24" x14ac:dyDescent="0.25">
      <c r="C63">
        <v>0.20000399999999999</v>
      </c>
      <c r="E63" s="96">
        <v>419161.8566</v>
      </c>
      <c r="G63" s="96">
        <v>174255.35999999999</v>
      </c>
      <c r="K63" s="96">
        <v>85777161.480000004</v>
      </c>
      <c r="L63" s="7">
        <f t="shared" si="2"/>
        <v>393860.13312900002</v>
      </c>
      <c r="M63">
        <v>16</v>
      </c>
      <c r="W63" t="s">
        <v>701</v>
      </c>
    </row>
    <row r="64" spans="3:24" x14ac:dyDescent="0.25">
      <c r="C64">
        <v>0</v>
      </c>
      <c r="E64" s="96">
        <v>393860.13309999998</v>
      </c>
      <c r="G64" s="96">
        <v>228591.15</v>
      </c>
      <c r="K64" s="96">
        <v>80465320.400000006</v>
      </c>
      <c r="L64" s="7">
        <f t="shared" si="2"/>
        <v>369469.92950333335</v>
      </c>
      <c r="M64">
        <v>17</v>
      </c>
      <c r="X64">
        <v>14.39</v>
      </c>
    </row>
    <row r="65" spans="3:13" x14ac:dyDescent="0.25">
      <c r="C65">
        <v>0.20000399999999999</v>
      </c>
      <c r="E65" s="96">
        <v>369469.92950000003</v>
      </c>
      <c r="G65" s="96">
        <v>238523.77</v>
      </c>
      <c r="K65" s="96">
        <v>75451846.230000004</v>
      </c>
      <c r="L65" s="7">
        <f t="shared" si="2"/>
        <v>346449.72727275005</v>
      </c>
      <c r="M65">
        <v>18</v>
      </c>
    </row>
    <row r="66" spans="3:13" x14ac:dyDescent="0.25">
      <c r="C66">
        <v>0</v>
      </c>
      <c r="E66" s="96">
        <v>346449.72730000003</v>
      </c>
      <c r="G66" s="96">
        <v>201913.48</v>
      </c>
      <c r="K66" s="96">
        <v>70647279.519999996</v>
      </c>
      <c r="L66" s="7">
        <f t="shared" si="2"/>
        <v>324388.75846266665</v>
      </c>
      <c r="M66">
        <v>19</v>
      </c>
    </row>
    <row r="67" spans="3:13" x14ac:dyDescent="0.25">
      <c r="C67">
        <v>0</v>
      </c>
      <c r="E67" s="96">
        <v>324388.7585</v>
      </c>
      <c r="G67" s="96">
        <v>214240.18</v>
      </c>
      <c r="K67" s="96">
        <v>65983279.939999998</v>
      </c>
      <c r="L67" s="7">
        <f t="shared" si="2"/>
        <v>302973.22705783334</v>
      </c>
      <c r="M67">
        <v>20</v>
      </c>
    </row>
    <row r="68" spans="3:13" x14ac:dyDescent="0.25">
      <c r="C68">
        <v>0.20000399999999999</v>
      </c>
      <c r="E68" s="96">
        <v>302973.22710000002</v>
      </c>
      <c r="G68" s="96">
        <v>282477.12</v>
      </c>
      <c r="K68" s="96">
        <v>61519518.049999997</v>
      </c>
      <c r="L68" s="7">
        <f t="shared" si="2"/>
        <v>282477.12037958333</v>
      </c>
      <c r="M68">
        <v>21</v>
      </c>
    </row>
    <row r="69" spans="3:13" x14ac:dyDescent="0.25">
      <c r="C69">
        <v>0.20000399999999999</v>
      </c>
      <c r="E69" s="96">
        <v>282477.12040000001</v>
      </c>
      <c r="G69" s="96">
        <v>264256.65999999997</v>
      </c>
      <c r="K69" s="96">
        <v>57551360.659999996</v>
      </c>
      <c r="L69" s="7">
        <f t="shared" si="2"/>
        <v>264256.66436383332</v>
      </c>
      <c r="M69">
        <v>22</v>
      </c>
    </row>
    <row r="70" spans="3:13" x14ac:dyDescent="0.25">
      <c r="C70">
        <v>0</v>
      </c>
      <c r="E70" s="96">
        <v>264256.66440000001</v>
      </c>
      <c r="G70" s="96">
        <v>250469.12</v>
      </c>
      <c r="K70" s="96">
        <v>54548627.859999999</v>
      </c>
      <c r="L70" s="7">
        <f t="shared" si="2"/>
        <v>250469.11625716669</v>
      </c>
      <c r="M70">
        <v>23</v>
      </c>
    </row>
    <row r="71" spans="3:13" x14ac:dyDescent="0.25">
      <c r="C71">
        <v>0</v>
      </c>
      <c r="E71" s="96">
        <v>250469.11629999999</v>
      </c>
      <c r="G71" s="96">
        <v>237488.63</v>
      </c>
      <c r="K71" s="96">
        <v>51721660.909999996</v>
      </c>
      <c r="L71" s="7">
        <f t="shared" si="2"/>
        <v>237488.62634508332</v>
      </c>
      <c r="M71">
        <v>24</v>
      </c>
    </row>
    <row r="72" spans="3:13" x14ac:dyDescent="0.25">
      <c r="C72">
        <v>0</v>
      </c>
      <c r="E72" s="96">
        <v>237488.6263</v>
      </c>
      <c r="G72" s="96">
        <v>224943.67</v>
      </c>
      <c r="K72" s="96">
        <v>48989546.759999998</v>
      </c>
      <c r="L72" s="7">
        <f t="shared" si="2"/>
        <v>224943.66887299999</v>
      </c>
      <c r="M72">
        <v>25</v>
      </c>
    </row>
    <row r="73" spans="3:13" x14ac:dyDescent="0.25">
      <c r="C73">
        <v>0</v>
      </c>
      <c r="E73" s="96">
        <v>224943.66889999999</v>
      </c>
      <c r="G73" s="96">
        <v>213090.2</v>
      </c>
      <c r="K73" s="96">
        <v>46408029.009999998</v>
      </c>
      <c r="L73" s="7">
        <f t="shared" si="2"/>
        <v>213090.19987091667</v>
      </c>
      <c r="M73">
        <v>26</v>
      </c>
    </row>
    <row r="74" spans="3:13" x14ac:dyDescent="0.25">
      <c r="C74">
        <v>0.20000399999999999</v>
      </c>
      <c r="E74" s="96">
        <v>213090.19990000001</v>
      </c>
      <c r="K74" s="96">
        <v>43915712.119999997</v>
      </c>
      <c r="L74" s="7">
        <f t="shared" si="2"/>
        <v>201646.31148433333</v>
      </c>
      <c r="M74">
        <v>27</v>
      </c>
    </row>
    <row r="75" spans="3:13" x14ac:dyDescent="0.25">
      <c r="C75">
        <v>0</v>
      </c>
      <c r="E75" s="96">
        <v>201646.31150000001</v>
      </c>
      <c r="K75" s="96">
        <v>41509890.619999997</v>
      </c>
      <c r="L75" s="7">
        <f t="shared" si="2"/>
        <v>190599.58109683334</v>
      </c>
      <c r="M75">
        <v>28</v>
      </c>
    </row>
    <row r="76" spans="3:13" x14ac:dyDescent="0.25">
      <c r="C76">
        <v>0</v>
      </c>
      <c r="E76" s="96">
        <v>190599.58110000001</v>
      </c>
      <c r="K76" s="96">
        <v>39187936.399999999</v>
      </c>
      <c r="L76" s="7">
        <f t="shared" si="2"/>
        <v>179937.94130333335</v>
      </c>
      <c r="M76">
        <v>29</v>
      </c>
    </row>
    <row r="77" spans="3:13" x14ac:dyDescent="0.25">
      <c r="C77">
        <v>0</v>
      </c>
      <c r="E77" s="96">
        <v>179937.94130000001</v>
      </c>
      <c r="K77" s="96">
        <v>36947296.609999999</v>
      </c>
      <c r="L77" s="7">
        <f t="shared" si="2"/>
        <v>169649.67026758334</v>
      </c>
      <c r="M77">
        <v>30</v>
      </c>
    </row>
    <row r="78" spans="3:13" x14ac:dyDescent="0.25">
      <c r="C78">
        <v>0</v>
      </c>
      <c r="K78" s="96">
        <v>34785491.530000001</v>
      </c>
      <c r="L78" s="7">
        <f t="shared" si="2"/>
        <v>159723.38194191668</v>
      </c>
      <c r="M78">
        <v>31</v>
      </c>
    </row>
    <row r="79" spans="3:13" x14ac:dyDescent="0.25">
      <c r="C79">
        <v>0</v>
      </c>
      <c r="K79" s="96">
        <v>32700112.52</v>
      </c>
      <c r="L79" s="7">
        <f t="shared" si="2"/>
        <v>150148.01665433333</v>
      </c>
      <c r="M79">
        <v>32</v>
      </c>
    </row>
    <row r="80" spans="3:13" x14ac:dyDescent="0.25">
      <c r="C80">
        <v>0</v>
      </c>
      <c r="K80" s="96">
        <v>30688820.129999999</v>
      </c>
      <c r="L80" s="7">
        <f t="shared" si="2"/>
        <v>140912.83243025001</v>
      </c>
      <c r="M80">
        <v>33</v>
      </c>
    </row>
    <row r="81" spans="3:13" x14ac:dyDescent="0.25">
      <c r="C81">
        <v>0</v>
      </c>
      <c r="K81" s="96">
        <v>28573461.73</v>
      </c>
      <c r="L81" s="7">
        <f t="shared" si="2"/>
        <v>131199.81177691667</v>
      </c>
      <c r="M81">
        <v>34</v>
      </c>
    </row>
    <row r="82" spans="3:13" x14ac:dyDescent="0.25">
      <c r="C82">
        <v>0</v>
      </c>
      <c r="L82" s="7">
        <f>551*0.01*K82/12</f>
        <v>0</v>
      </c>
    </row>
    <row r="83" spans="3:13" x14ac:dyDescent="0.25">
      <c r="C83">
        <v>0</v>
      </c>
    </row>
    <row r="84" spans="3:13" x14ac:dyDescent="0.25">
      <c r="C84">
        <v>0</v>
      </c>
    </row>
    <row r="85" spans="3:13" x14ac:dyDescent="0.25">
      <c r="C85">
        <v>0</v>
      </c>
    </row>
    <row r="86" spans="3:13" x14ac:dyDescent="0.25">
      <c r="C86">
        <v>0</v>
      </c>
    </row>
    <row r="87" spans="3:13" x14ac:dyDescent="0.25">
      <c r="C87">
        <v>0</v>
      </c>
    </row>
    <row r="88" spans="3:13" x14ac:dyDescent="0.25">
      <c r="C88">
        <v>0</v>
      </c>
    </row>
    <row r="89" spans="3:13" x14ac:dyDescent="0.25">
      <c r="C89">
        <v>0</v>
      </c>
    </row>
    <row r="90" spans="3:13" x14ac:dyDescent="0.25">
      <c r="C90">
        <v>0</v>
      </c>
    </row>
    <row r="91" spans="3:13" x14ac:dyDescent="0.25">
      <c r="C91">
        <v>0</v>
      </c>
    </row>
    <row r="92" spans="3:13" x14ac:dyDescent="0.25">
      <c r="C92">
        <v>0</v>
      </c>
    </row>
    <row r="93" spans="3:13" x14ac:dyDescent="0.25">
      <c r="C93">
        <v>0</v>
      </c>
    </row>
    <row r="94" spans="3:13" x14ac:dyDescent="0.25">
      <c r="C94">
        <v>0</v>
      </c>
    </row>
    <row r="100" spans="3:4" x14ac:dyDescent="0.25">
      <c r="C100" t="s">
        <v>707</v>
      </c>
      <c r="D100" t="s">
        <v>708</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C213-8364-48D2-94D3-F47BEABF9CD9}">
  <sheetPr codeName="Sheet19"/>
  <dimension ref="B1:CO90"/>
  <sheetViews>
    <sheetView workbookViewId="0">
      <selection activeCell="H9" sqref="H9"/>
    </sheetView>
  </sheetViews>
  <sheetFormatPr defaultRowHeight="15.75" x14ac:dyDescent="0.25"/>
  <cols>
    <col min="3" max="3" width="12.375" customWidth="1"/>
    <col min="8" max="8" width="22.375" customWidth="1"/>
    <col min="10" max="10" width="14.625" customWidth="1"/>
    <col min="11" max="11" width="18" bestFit="1" customWidth="1"/>
    <col min="12" max="12" width="18" customWidth="1"/>
    <col min="13" max="13" width="13.625" customWidth="1"/>
    <col min="15" max="15" width="20" bestFit="1" customWidth="1"/>
    <col min="17" max="17" width="21" bestFit="1" customWidth="1"/>
    <col min="18" max="18" width="14.875" bestFit="1" customWidth="1"/>
    <col min="19" max="19" width="24.125" customWidth="1"/>
    <col min="20" max="20" width="22.625" customWidth="1"/>
    <col min="21" max="21" width="19.125" customWidth="1"/>
    <col min="23" max="23" width="15.375" customWidth="1"/>
    <col min="26" max="26" width="11.375" bestFit="1" customWidth="1"/>
    <col min="27" max="27" width="28.625" customWidth="1"/>
    <col min="28" max="28" width="15.625" customWidth="1"/>
    <col min="33" max="33" width="22.625" customWidth="1"/>
  </cols>
  <sheetData>
    <row r="1" spans="2:93" x14ac:dyDescent="0.25">
      <c r="H1" s="11">
        <v>73812328.824640706</v>
      </c>
      <c r="K1" s="245">
        <f>7.38%-K11</f>
        <v>5.2271300000000007E-2</v>
      </c>
      <c r="L1" s="245"/>
      <c r="M1" s="52">
        <f>K1/0.86</f>
        <v>6.0780581395348844E-2</v>
      </c>
      <c r="N1" s="121">
        <f>100-SUM(M4:M12)</f>
        <v>65.040650406504071</v>
      </c>
      <c r="Q1" s="96">
        <v>758458193.61000001</v>
      </c>
      <c r="V1" s="121"/>
      <c r="AG1" s="96">
        <v>2258397.8087849901</v>
      </c>
      <c r="AH1" s="52">
        <f>AG1/AG6</f>
        <v>2.9776167332780648E-3</v>
      </c>
      <c r="AI1" s="24">
        <f>0.86*AH1</f>
        <v>2.5607503906191357E-3</v>
      </c>
    </row>
    <row r="2" spans="2:93" x14ac:dyDescent="0.25">
      <c r="C2" t="s">
        <v>644</v>
      </c>
      <c r="D2">
        <v>5.0010000000000003</v>
      </c>
      <c r="J2" t="s">
        <v>746</v>
      </c>
      <c r="K2" t="s">
        <v>748</v>
      </c>
      <c r="L2" t="s">
        <v>750</v>
      </c>
      <c r="M2" t="s">
        <v>747</v>
      </c>
      <c r="Q2" t="s">
        <v>756</v>
      </c>
      <c r="V2" s="121"/>
    </row>
    <row r="3" spans="2:93" ht="16.5" thickBot="1" x14ac:dyDescent="0.3">
      <c r="B3">
        <v>1</v>
      </c>
      <c r="C3">
        <v>3.9939</v>
      </c>
      <c r="D3">
        <v>3.9939</v>
      </c>
      <c r="E3" s="52">
        <f>D3-C3</f>
        <v>0</v>
      </c>
      <c r="F3" s="52"/>
      <c r="K3" s="24">
        <v>0</v>
      </c>
      <c r="L3" s="24"/>
      <c r="V3" s="121"/>
      <c r="AF3" t="s">
        <v>749</v>
      </c>
      <c r="AJ3" s="96">
        <v>27704863.488482799</v>
      </c>
      <c r="AT3" s="241"/>
      <c r="AU3" s="241"/>
      <c r="AV3" s="241"/>
      <c r="AW3" s="241"/>
      <c r="AX3" s="241"/>
      <c r="AY3" s="241"/>
      <c r="AZ3" s="241"/>
      <c r="BA3" s="241"/>
      <c r="BB3" s="241"/>
      <c r="BC3" s="241"/>
      <c r="BD3" s="241"/>
      <c r="BE3" s="241"/>
      <c r="BF3" s="241"/>
      <c r="BG3" s="241"/>
      <c r="BH3" s="241"/>
      <c r="BI3" s="241"/>
      <c r="BJ3" s="241"/>
      <c r="BK3" s="241"/>
      <c r="BL3" s="241"/>
      <c r="BM3" s="241"/>
      <c r="BN3" s="241"/>
      <c r="BO3" s="241"/>
      <c r="BP3" s="241"/>
      <c r="BQ3" s="241"/>
      <c r="BR3" s="241"/>
      <c r="BS3" s="241"/>
      <c r="BT3" s="241"/>
      <c r="BU3" s="241"/>
      <c r="BV3" s="241"/>
      <c r="BW3" s="241"/>
      <c r="BX3" s="241"/>
      <c r="BY3" s="241"/>
      <c r="BZ3" s="241"/>
      <c r="CA3" s="241"/>
      <c r="CB3" s="241"/>
      <c r="CC3" s="241"/>
      <c r="CD3" s="241"/>
      <c r="CE3" s="241"/>
      <c r="CF3" s="241"/>
      <c r="CG3" s="241"/>
      <c r="CH3" s="241"/>
      <c r="CI3" s="241"/>
      <c r="CJ3" s="241"/>
      <c r="CK3" s="241"/>
      <c r="CL3" s="241">
        <v>7.3800000000000004E-2</v>
      </c>
      <c r="CM3" s="241">
        <v>7.3800000000000004E-2</v>
      </c>
      <c r="CN3" s="241">
        <v>7.3800000000000004E-2</v>
      </c>
      <c r="CO3" s="242"/>
    </row>
    <row r="4" spans="2:93" x14ac:dyDescent="0.25">
      <c r="B4">
        <v>2</v>
      </c>
      <c r="C4">
        <v>3.9811000000000001</v>
      </c>
      <c r="D4">
        <v>3.9811000000000001</v>
      </c>
      <c r="E4" s="52">
        <f t="shared" ref="E4:E60" si="0">D4-C4</f>
        <v>0</v>
      </c>
      <c r="F4" s="52"/>
      <c r="G4">
        <v>1</v>
      </c>
      <c r="J4" s="240">
        <v>45747</v>
      </c>
      <c r="K4" s="24">
        <v>2.1918325758320085E-4</v>
      </c>
      <c r="L4" s="24"/>
      <c r="M4" s="121">
        <f>100*($K4-$K3)/7.38%</f>
        <v>0.29699628398807704</v>
      </c>
      <c r="N4" s="121">
        <f>100*($K4/0.86-$K3/0.86)/8.58%</f>
        <v>0.29704458392042182</v>
      </c>
      <c r="O4">
        <f>Q$1*(K12-K11)</f>
        <v>3239602.4823663919</v>
      </c>
      <c r="V4" s="121"/>
      <c r="AM4" s="96">
        <v>4398412.17</v>
      </c>
      <c r="AN4" s="96">
        <v>5068654.29</v>
      </c>
      <c r="AO4" s="96">
        <v>2702295.99</v>
      </c>
      <c r="AP4" s="96">
        <v>235046.07</v>
      </c>
      <c r="AQ4" s="96">
        <v>270863.03999999998</v>
      </c>
      <c r="AR4" s="96">
        <v>144407.57999999999</v>
      </c>
    </row>
    <row r="5" spans="2:93" x14ac:dyDescent="0.25">
      <c r="B5">
        <v>3</v>
      </c>
      <c r="C5">
        <v>3.9746999999999999</v>
      </c>
      <c r="D5">
        <v>3.9746999999999999</v>
      </c>
      <c r="E5" s="52">
        <f>D5-C5</f>
        <v>0</v>
      </c>
      <c r="F5" s="52"/>
      <c r="G5">
        <v>2</v>
      </c>
      <c r="J5" s="240">
        <f t="shared" ref="J5:J12" si="1">EOMONTH(J4,1)</f>
        <v>45777</v>
      </c>
      <c r="K5" s="24">
        <v>5.6782609267779795E-4</v>
      </c>
      <c r="L5" s="24"/>
      <c r="M5" s="121">
        <f t="shared" ref="M5:M68" si="2">100*($K5-$K4)/7.38%</f>
        <v>0.47241576571083621</v>
      </c>
      <c r="N5" s="121">
        <f t="shared" ref="N5:N68" si="3">100*($K5/0.86-$K4/0.86)/8.58%</f>
        <v>0.47249259377486458</v>
      </c>
      <c r="V5" s="121"/>
      <c r="AG5" s="96">
        <v>697600000</v>
      </c>
      <c r="AJ5">
        <f>AJ3/AG6</f>
        <v>3.652787157142727E-2</v>
      </c>
    </row>
    <row r="6" spans="2:93" x14ac:dyDescent="0.25">
      <c r="B6">
        <v>4</v>
      </c>
      <c r="C6">
        <v>3.9664000000000001</v>
      </c>
      <c r="D6">
        <v>3.9664000000000001</v>
      </c>
      <c r="E6" s="52">
        <f t="shared" si="0"/>
        <v>0</v>
      </c>
      <c r="F6" s="52"/>
      <c r="G6">
        <v>3</v>
      </c>
      <c r="J6" s="240">
        <f t="shared" si="1"/>
        <v>45808</v>
      </c>
      <c r="K6" s="24">
        <v>4.5084592198485138E-3</v>
      </c>
      <c r="L6" s="24"/>
      <c r="M6" s="121">
        <f t="shared" si="2"/>
        <v>5.3396112834291536</v>
      </c>
      <c r="N6" s="121">
        <f t="shared" si="3"/>
        <v>5.3404796541046178</v>
      </c>
      <c r="U6" s="52">
        <f>XIRR(U7:U90,T7:T90)</f>
        <v>0.26614930033683781</v>
      </c>
      <c r="V6" s="121"/>
      <c r="AG6" s="96">
        <v>758458193.61000001</v>
      </c>
    </row>
    <row r="7" spans="2:93" x14ac:dyDescent="0.25">
      <c r="B7">
        <v>5</v>
      </c>
      <c r="C7">
        <v>3.9653999999999998</v>
      </c>
      <c r="D7">
        <v>3.9653999999999998</v>
      </c>
      <c r="E7" s="52">
        <f t="shared" si="0"/>
        <v>0</v>
      </c>
      <c r="F7" s="52"/>
      <c r="G7">
        <v>4</v>
      </c>
      <c r="J7" s="240">
        <f t="shared" si="1"/>
        <v>45838</v>
      </c>
      <c r="K7" s="24">
        <v>7.4368733134610792E-3</v>
      </c>
      <c r="L7" s="24"/>
      <c r="M7" s="121">
        <f t="shared" si="2"/>
        <v>3.9680407772527984</v>
      </c>
      <c r="N7" s="121">
        <f t="shared" si="3"/>
        <v>3.9686860920645155</v>
      </c>
      <c r="T7" s="239">
        <v>45716</v>
      </c>
      <c r="U7">
        <v>-60858193.609999999</v>
      </c>
      <c r="V7" s="121"/>
      <c r="AG7" s="96">
        <f>AG6-AG5</f>
        <v>60858193.610000014</v>
      </c>
    </row>
    <row r="8" spans="2:93" x14ac:dyDescent="0.25">
      <c r="B8">
        <v>6</v>
      </c>
      <c r="C8">
        <v>3.9647999999999999</v>
      </c>
      <c r="D8">
        <v>3.9647999999999999</v>
      </c>
      <c r="E8" s="52">
        <f t="shared" si="0"/>
        <v>0</v>
      </c>
      <c r="F8" s="52"/>
      <c r="G8">
        <v>5</v>
      </c>
      <c r="J8" s="240">
        <f t="shared" si="1"/>
        <v>45869</v>
      </c>
      <c r="K8" s="24">
        <v>1.0504625072393411E-2</v>
      </c>
      <c r="L8" s="24"/>
      <c r="M8" s="121">
        <f t="shared" si="2"/>
        <v>4.1568452018053268</v>
      </c>
      <c r="N8" s="121">
        <f t="shared" si="3"/>
        <v>4.1575212215161441</v>
      </c>
      <c r="S8">
        <v>1</v>
      </c>
      <c r="T8" s="134">
        <v>45717</v>
      </c>
      <c r="U8">
        <v>0</v>
      </c>
      <c r="V8" s="121"/>
      <c r="W8">
        <v>8.17</v>
      </c>
      <c r="AA8" t="s">
        <v>753</v>
      </c>
    </row>
    <row r="9" spans="2:93" x14ac:dyDescent="0.25">
      <c r="B9">
        <v>7</v>
      </c>
      <c r="C9">
        <v>3.9733999999999998</v>
      </c>
      <c r="D9">
        <v>3.91</v>
      </c>
      <c r="E9" s="52">
        <f t="shared" si="0"/>
        <v>-6.3399999999999679E-2</v>
      </c>
      <c r="F9" s="52"/>
      <c r="G9">
        <v>6</v>
      </c>
      <c r="J9" s="240">
        <f t="shared" si="1"/>
        <v>45900</v>
      </c>
      <c r="K9" s="24">
        <v>1.468240492336086E-2</v>
      </c>
      <c r="L9" s="24"/>
      <c r="M9" s="121">
        <f t="shared" si="2"/>
        <v>5.6609483075439684</v>
      </c>
      <c r="N9" s="121">
        <f t="shared" si="3"/>
        <v>5.6618689366393573</v>
      </c>
      <c r="S9">
        <v>2</v>
      </c>
      <c r="T9" s="134">
        <v>45748</v>
      </c>
      <c r="U9">
        <v>0</v>
      </c>
      <c r="V9" s="121"/>
      <c r="W9">
        <v>7.08</v>
      </c>
      <c r="AB9" t="s">
        <v>754</v>
      </c>
      <c r="AG9" s="7">
        <v>12819679</v>
      </c>
    </row>
    <row r="10" spans="2:93" x14ac:dyDescent="0.25">
      <c r="B10">
        <v>8</v>
      </c>
      <c r="C10">
        <v>3.9817</v>
      </c>
      <c r="D10">
        <v>3.91</v>
      </c>
      <c r="E10" s="52">
        <f t="shared" si="0"/>
        <v>-7.1699999999999875E-2</v>
      </c>
      <c r="F10" s="52"/>
      <c r="G10">
        <v>7</v>
      </c>
      <c r="J10" s="240">
        <f t="shared" si="1"/>
        <v>45930</v>
      </c>
      <c r="K10" s="24">
        <v>1.8088734283202242E-2</v>
      </c>
      <c r="L10" s="24"/>
      <c r="M10" s="121">
        <f t="shared" si="2"/>
        <v>4.61562243880946</v>
      </c>
      <c r="N10" s="121">
        <f t="shared" si="3"/>
        <v>4.6163730685767081</v>
      </c>
      <c r="S10">
        <v>3</v>
      </c>
      <c r="T10" s="134">
        <v>45778</v>
      </c>
      <c r="U10">
        <v>0</v>
      </c>
      <c r="V10" s="121"/>
      <c r="W10">
        <v>7.46</v>
      </c>
      <c r="Y10">
        <v>3</v>
      </c>
      <c r="AA10" s="96">
        <v>4398412.17</v>
      </c>
      <c r="AB10" s="96">
        <v>235046.07</v>
      </c>
    </row>
    <row r="11" spans="2:93" x14ac:dyDescent="0.25">
      <c r="B11">
        <v>9</v>
      </c>
      <c r="C11">
        <v>3.9903</v>
      </c>
      <c r="D11">
        <v>3.91</v>
      </c>
      <c r="E11" s="52">
        <f t="shared" si="0"/>
        <v>-8.0299999999999816E-2</v>
      </c>
      <c r="F11" s="52"/>
      <c r="G11">
        <v>8</v>
      </c>
      <c r="J11" s="240">
        <f t="shared" si="1"/>
        <v>45961</v>
      </c>
      <c r="K11" s="24">
        <v>2.1528700000000001E-2</v>
      </c>
      <c r="L11" s="24">
        <v>2.1528700000000001E-2</v>
      </c>
      <c r="M11" s="121">
        <f t="shared" si="2"/>
        <v>4.6612001582625471</v>
      </c>
      <c r="N11" s="121">
        <f t="shared" si="3"/>
        <v>4.6619582002463265</v>
      </c>
      <c r="S11">
        <v>4</v>
      </c>
      <c r="T11" s="134">
        <v>45809</v>
      </c>
      <c r="U11">
        <v>0</v>
      </c>
      <c r="V11" s="121"/>
      <c r="W11">
        <v>7.65</v>
      </c>
      <c r="Y11">
        <v>2</v>
      </c>
      <c r="Z11" s="96">
        <f>AA11+AB11</f>
        <v>5339517.33</v>
      </c>
      <c r="AA11" s="96">
        <v>5068654.29</v>
      </c>
      <c r="AB11" s="96">
        <v>270863.03999999998</v>
      </c>
    </row>
    <row r="12" spans="2:93" x14ac:dyDescent="0.25">
      <c r="B12">
        <v>10</v>
      </c>
      <c r="C12">
        <v>3.9986000000000002</v>
      </c>
      <c r="D12">
        <v>3.91</v>
      </c>
      <c r="E12" s="52">
        <f t="shared" si="0"/>
        <v>-8.8600000000000012E-2</v>
      </c>
      <c r="F12" s="52"/>
      <c r="G12">
        <v>9</v>
      </c>
      <c r="J12" s="240">
        <f t="shared" si="1"/>
        <v>45991</v>
      </c>
      <c r="K12" s="244">
        <v>2.58E-2</v>
      </c>
      <c r="L12" s="244">
        <v>2.9499999999999998E-2</v>
      </c>
      <c r="M12" s="121">
        <f t="shared" si="2"/>
        <v>5.7876693766937652</v>
      </c>
      <c r="N12" s="121">
        <f t="shared" si="3"/>
        <v>5.7886106141920068</v>
      </c>
      <c r="S12">
        <v>5</v>
      </c>
      <c r="T12" s="134">
        <v>45839</v>
      </c>
      <c r="U12">
        <v>0</v>
      </c>
      <c r="V12" s="121"/>
      <c r="W12">
        <v>7.08</v>
      </c>
      <c r="Y12">
        <v>1</v>
      </c>
      <c r="Z12" s="96">
        <f>AA12+AB12</f>
        <v>2846703.5700000003</v>
      </c>
      <c r="AA12" s="96">
        <v>2702295.99</v>
      </c>
      <c r="AB12" s="96">
        <v>144407.57999999999</v>
      </c>
      <c r="AG12" s="9">
        <f>AG7-AG9</f>
        <v>48038514.610000014</v>
      </c>
    </row>
    <row r="13" spans="2:93" x14ac:dyDescent="0.25">
      <c r="B13">
        <v>11</v>
      </c>
      <c r="C13">
        <v>4.0071000000000003</v>
      </c>
      <c r="D13">
        <v>3.91</v>
      </c>
      <c r="E13" s="52">
        <f t="shared" si="0"/>
        <v>-9.7100000000000186E-2</v>
      </c>
      <c r="F13" s="52"/>
      <c r="G13">
        <v>10</v>
      </c>
      <c r="J13" s="240">
        <v>46021</v>
      </c>
      <c r="K13" s="244">
        <v>2.9499999999999998E-2</v>
      </c>
      <c r="L13" s="244">
        <v>3.3399999999999999E-2</v>
      </c>
      <c r="M13" s="121">
        <f t="shared" si="2"/>
        <v>5.0135501355013528</v>
      </c>
      <c r="N13" s="247">
        <f>100*($K13/0.86-$K12/0.86)/8.58%</f>
        <v>5.0143654794817607</v>
      </c>
      <c r="O13" s="246"/>
      <c r="Q13" s="121">
        <f t="shared" ref="Q13:Q44" si="4">100*(K12-K11)/$K$1</f>
        <v>8.1714057235997544</v>
      </c>
      <c r="R13" s="7">
        <f t="shared" ref="R13:R44" si="5">(K13-K12)*AG$6</f>
        <v>2806295.3163569989</v>
      </c>
      <c r="S13">
        <v>6</v>
      </c>
      <c r="T13" s="134">
        <v>45870</v>
      </c>
      <c r="U13">
        <v>0</v>
      </c>
      <c r="V13" s="121"/>
      <c r="W13">
        <v>5.17</v>
      </c>
      <c r="AA13">
        <v>0</v>
      </c>
      <c r="AB13">
        <v>0</v>
      </c>
      <c r="AF13">
        <f>0.0815*K1</f>
        <v>4.2601109500000007E-3</v>
      </c>
      <c r="AG13" s="7">
        <f>AF13*AG6</f>
        <v>3231116.0557151814</v>
      </c>
    </row>
    <row r="14" spans="2:93" x14ac:dyDescent="0.25">
      <c r="B14">
        <v>12</v>
      </c>
      <c r="C14">
        <v>4.01</v>
      </c>
      <c r="D14">
        <v>3.91</v>
      </c>
      <c r="E14" s="52">
        <f t="shared" si="0"/>
        <v>-9.9999999999999645E-2</v>
      </c>
      <c r="F14" s="52"/>
      <c r="G14">
        <v>11</v>
      </c>
      <c r="J14" s="240">
        <v>46052</v>
      </c>
      <c r="K14" s="244">
        <v>3.3399999999999999E-2</v>
      </c>
      <c r="L14" s="244">
        <v>3.7400000000000003E-2</v>
      </c>
      <c r="M14" s="121">
        <f t="shared" si="2"/>
        <v>5.2845528455284558</v>
      </c>
      <c r="N14" s="121">
        <f t="shared" si="3"/>
        <v>5.2854122621564432</v>
      </c>
      <c r="O14" s="246"/>
      <c r="P14" s="246"/>
      <c r="Q14" s="121">
        <f t="shared" si="4"/>
        <v>7.0784541421391811</v>
      </c>
      <c r="R14" s="7">
        <f t="shared" si="5"/>
        <v>2957986.9550790004</v>
      </c>
      <c r="S14">
        <v>7</v>
      </c>
      <c r="T14" s="134">
        <v>45901</v>
      </c>
      <c r="U14">
        <v>0</v>
      </c>
      <c r="V14" s="121"/>
      <c r="W14">
        <v>4.97</v>
      </c>
      <c r="AA14">
        <v>0</v>
      </c>
      <c r="AB14">
        <v>0</v>
      </c>
    </row>
    <row r="15" spans="2:93" x14ac:dyDescent="0.25">
      <c r="B15">
        <v>13</v>
      </c>
      <c r="C15">
        <v>4.01</v>
      </c>
      <c r="D15">
        <v>3.91</v>
      </c>
      <c r="E15" s="52">
        <f t="shared" si="0"/>
        <v>-9.9999999999999645E-2</v>
      </c>
      <c r="F15" s="52"/>
      <c r="G15">
        <v>12</v>
      </c>
      <c r="J15" s="240">
        <f>EOMONTH(J14,1)</f>
        <v>46081</v>
      </c>
      <c r="K15" s="244">
        <v>3.7400000000000003E-2</v>
      </c>
      <c r="L15" s="244">
        <v>4.1099999999999998E-2</v>
      </c>
      <c r="M15" s="121">
        <f t="shared" si="2"/>
        <v>5.42005420054201</v>
      </c>
      <c r="N15" s="121">
        <f t="shared" si="3"/>
        <v>5.4209356534938014</v>
      </c>
      <c r="O15" s="246"/>
      <c r="P15" s="246"/>
      <c r="Q15" s="121">
        <f t="shared" si="4"/>
        <v>7.4610732849575196</v>
      </c>
      <c r="R15" s="7">
        <f t="shared" si="5"/>
        <v>3033832.7744400026</v>
      </c>
      <c r="S15">
        <v>8</v>
      </c>
      <c r="T15" s="134">
        <v>45931</v>
      </c>
      <c r="U15" s="96">
        <v>2846703.5700000003</v>
      </c>
      <c r="V15" s="121"/>
      <c r="W15">
        <v>4.59</v>
      </c>
      <c r="AA15">
        <v>0</v>
      </c>
      <c r="AB15">
        <v>0</v>
      </c>
    </row>
    <row r="16" spans="2:93" x14ac:dyDescent="0.25">
      <c r="B16">
        <v>14</v>
      </c>
      <c r="C16">
        <v>4.01</v>
      </c>
      <c r="D16">
        <v>3.91</v>
      </c>
      <c r="E16" s="52">
        <f t="shared" si="0"/>
        <v>-9.9999999999999645E-2</v>
      </c>
      <c r="F16" s="52"/>
      <c r="G16">
        <v>13</v>
      </c>
      <c r="J16" s="240">
        <f t="shared" ref="J16:J79" si="6">EOMONTH(J15,1)</f>
        <v>46112</v>
      </c>
      <c r="K16" s="244">
        <v>4.1099999999999998E-2</v>
      </c>
      <c r="L16" s="244">
        <v>4.3799999999999999E-2</v>
      </c>
      <c r="M16" s="121">
        <f t="shared" si="2"/>
        <v>5.0135501355013483</v>
      </c>
      <c r="N16" s="121">
        <f t="shared" si="3"/>
        <v>5.0143654794817527</v>
      </c>
      <c r="O16" s="246"/>
      <c r="P16" s="246"/>
      <c r="Q16" s="121">
        <f t="shared" si="4"/>
        <v>7.6523828563666925</v>
      </c>
      <c r="R16" s="7">
        <f t="shared" si="5"/>
        <v>2806295.3163569961</v>
      </c>
      <c r="S16">
        <v>9</v>
      </c>
      <c r="T16" s="134">
        <v>45962</v>
      </c>
      <c r="U16" s="96">
        <v>5339517.33</v>
      </c>
      <c r="V16" s="121"/>
      <c r="W16">
        <v>4.21</v>
      </c>
      <c r="AA16">
        <v>0</v>
      </c>
      <c r="AB16">
        <v>0</v>
      </c>
    </row>
    <row r="17" spans="2:28" x14ac:dyDescent="0.25">
      <c r="B17">
        <v>15</v>
      </c>
      <c r="C17">
        <v>4.01</v>
      </c>
      <c r="D17">
        <v>3.91</v>
      </c>
      <c r="E17" s="52">
        <f t="shared" si="0"/>
        <v>-9.9999999999999645E-2</v>
      </c>
      <c r="F17" s="52"/>
      <c r="G17">
        <v>14</v>
      </c>
      <c r="J17" s="240">
        <f t="shared" si="6"/>
        <v>46142</v>
      </c>
      <c r="K17" s="244">
        <v>4.3799999999999999E-2</v>
      </c>
      <c r="L17" s="244">
        <v>4.6399999999999997E-2</v>
      </c>
      <c r="M17" s="121">
        <f t="shared" si="2"/>
        <v>3.6585365853658551</v>
      </c>
      <c r="N17" s="121">
        <f t="shared" si="3"/>
        <v>3.659131566108309</v>
      </c>
      <c r="O17" s="246"/>
      <c r="P17" s="246"/>
      <c r="Q17" s="121">
        <f t="shared" si="4"/>
        <v>7.0784541421391749</v>
      </c>
      <c r="R17" s="7">
        <f t="shared" si="5"/>
        <v>2047837.1227470008</v>
      </c>
      <c r="S17">
        <v>9</v>
      </c>
      <c r="T17" s="134">
        <v>45992</v>
      </c>
      <c r="U17" s="96">
        <f>AA10+AB10</f>
        <v>4633458.24</v>
      </c>
      <c r="V17" s="121"/>
      <c r="W17">
        <v>3.83</v>
      </c>
      <c r="AA17">
        <v>0</v>
      </c>
      <c r="AB17">
        <v>0</v>
      </c>
    </row>
    <row r="18" spans="2:28" x14ac:dyDescent="0.25">
      <c r="B18">
        <v>16</v>
      </c>
      <c r="C18">
        <v>4.01</v>
      </c>
      <c r="D18">
        <v>3.91</v>
      </c>
      <c r="E18" s="52">
        <f t="shared" si="0"/>
        <v>-9.9999999999999645E-2</v>
      </c>
      <c r="F18" s="52"/>
      <c r="G18">
        <v>15</v>
      </c>
      <c r="J18" s="240">
        <f t="shared" si="6"/>
        <v>46173</v>
      </c>
      <c r="K18" s="244">
        <v>4.6399999999999997E-2</v>
      </c>
      <c r="L18" s="244">
        <v>4.8800000000000003E-2</v>
      </c>
      <c r="M18" s="121">
        <f t="shared" si="2"/>
        <v>3.5230352303523005</v>
      </c>
      <c r="N18" s="121">
        <f t="shared" si="3"/>
        <v>3.5236081747709602</v>
      </c>
      <c r="O18" s="246"/>
      <c r="P18" s="246"/>
      <c r="Q18" s="121">
        <f t="shared" si="4"/>
        <v>5.1653584280475151</v>
      </c>
      <c r="R18" s="7">
        <f t="shared" si="5"/>
        <v>1971991.3033859986</v>
      </c>
      <c r="S18">
        <v>10</v>
      </c>
      <c r="T18" s="134">
        <v>46023</v>
      </c>
      <c r="U18" s="96">
        <v>3844065.8791928501</v>
      </c>
      <c r="V18" s="121"/>
      <c r="W18">
        <v>3.63</v>
      </c>
      <c r="AA18">
        <v>0</v>
      </c>
      <c r="AB18">
        <v>0</v>
      </c>
    </row>
    <row r="19" spans="2:28" x14ac:dyDescent="0.25">
      <c r="B19">
        <v>17</v>
      </c>
      <c r="C19">
        <v>4.01</v>
      </c>
      <c r="D19">
        <v>3.91</v>
      </c>
      <c r="E19" s="52">
        <f t="shared" si="0"/>
        <v>-9.9999999999999645E-2</v>
      </c>
      <c r="F19" s="52"/>
      <c r="G19">
        <v>16</v>
      </c>
      <c r="J19" s="240">
        <f t="shared" si="6"/>
        <v>46203</v>
      </c>
      <c r="K19" s="244">
        <v>4.8800000000000003E-2</v>
      </c>
      <c r="L19" s="244">
        <v>5.0999999999999997E-2</v>
      </c>
      <c r="M19" s="121">
        <f t="shared" si="2"/>
        <v>3.2520325203252116</v>
      </c>
      <c r="N19" s="121">
        <f t="shared" si="3"/>
        <v>3.2525613920962853</v>
      </c>
      <c r="O19" s="246"/>
      <c r="P19" s="246"/>
      <c r="Q19" s="121">
        <f t="shared" si="4"/>
        <v>4.9740488566383414</v>
      </c>
      <c r="R19" s="7">
        <f t="shared" si="5"/>
        <v>1820299.6646640047</v>
      </c>
      <c r="S19">
        <f>S18+1</f>
        <v>11</v>
      </c>
      <c r="T19" s="239">
        <v>46078</v>
      </c>
      <c r="U19">
        <v>0</v>
      </c>
      <c r="V19" s="121"/>
      <c r="W19">
        <v>3.44</v>
      </c>
    </row>
    <row r="20" spans="2:28" x14ac:dyDescent="0.25">
      <c r="B20">
        <v>18</v>
      </c>
      <c r="C20">
        <v>4.01</v>
      </c>
      <c r="D20">
        <v>3.91</v>
      </c>
      <c r="E20" s="52">
        <f t="shared" si="0"/>
        <v>-9.9999999999999645E-2</v>
      </c>
      <c r="F20" s="52"/>
      <c r="G20">
        <v>17</v>
      </c>
      <c r="J20" s="240">
        <f t="shared" si="6"/>
        <v>46234</v>
      </c>
      <c r="K20" s="244">
        <v>5.0999999999999997E-2</v>
      </c>
      <c r="L20" s="244">
        <v>5.2999999999999999E-2</v>
      </c>
      <c r="M20" s="121">
        <f t="shared" si="2"/>
        <v>2.9810298102980943</v>
      </c>
      <c r="N20" s="121">
        <f t="shared" si="3"/>
        <v>2.9815146094215783</v>
      </c>
      <c r="O20" s="246"/>
      <c r="P20" s="246"/>
      <c r="Q20" s="121">
        <f t="shared" si="4"/>
        <v>4.5914297138200233</v>
      </c>
      <c r="R20" s="7">
        <f t="shared" si="5"/>
        <v>1668608.0259419952</v>
      </c>
      <c r="S20">
        <f t="shared" ref="S20:S83" si="7">S19+1</f>
        <v>12</v>
      </c>
      <c r="T20" s="239">
        <v>46106</v>
      </c>
      <c r="U20">
        <v>0</v>
      </c>
      <c r="V20" s="121"/>
      <c r="W20">
        <v>3.06</v>
      </c>
    </row>
    <row r="21" spans="2:28" x14ac:dyDescent="0.25">
      <c r="B21">
        <v>19</v>
      </c>
      <c r="C21">
        <v>4.01</v>
      </c>
      <c r="D21">
        <v>3.91</v>
      </c>
      <c r="E21" s="52">
        <f t="shared" si="0"/>
        <v>-9.9999999999999645E-2</v>
      </c>
      <c r="F21" s="52"/>
      <c r="G21">
        <v>18</v>
      </c>
      <c r="J21" s="240">
        <f t="shared" si="6"/>
        <v>46265</v>
      </c>
      <c r="K21" s="244">
        <v>5.2999999999999999E-2</v>
      </c>
      <c r="L21" s="244">
        <v>5.4899999999999997E-2</v>
      </c>
      <c r="M21" s="121">
        <f t="shared" si="2"/>
        <v>2.710027100271005</v>
      </c>
      <c r="N21" s="121">
        <f t="shared" si="3"/>
        <v>2.7104678267469047</v>
      </c>
      <c r="O21" s="246"/>
      <c r="P21" s="246"/>
      <c r="Q21" s="121">
        <f t="shared" si="4"/>
        <v>4.2088105710016652</v>
      </c>
      <c r="R21" s="7">
        <f t="shared" si="5"/>
        <v>1516916.3872200013</v>
      </c>
      <c r="S21">
        <f t="shared" si="7"/>
        <v>13</v>
      </c>
      <c r="T21" s="239">
        <v>46137</v>
      </c>
      <c r="U21">
        <v>0</v>
      </c>
      <c r="V21" s="121"/>
      <c r="W21">
        <v>2.87</v>
      </c>
    </row>
    <row r="22" spans="2:28" x14ac:dyDescent="0.25">
      <c r="B22">
        <v>20</v>
      </c>
      <c r="C22">
        <v>4.01</v>
      </c>
      <c r="D22">
        <v>3.91</v>
      </c>
      <c r="E22" s="52">
        <f t="shared" si="0"/>
        <v>-9.9999999999999645E-2</v>
      </c>
      <c r="F22" s="52"/>
      <c r="G22">
        <v>19</v>
      </c>
      <c r="J22" s="240">
        <f t="shared" si="6"/>
        <v>46295</v>
      </c>
      <c r="K22" s="244">
        <v>5.4899999999999997E-2</v>
      </c>
      <c r="L22" s="244">
        <v>5.67E-2</v>
      </c>
      <c r="M22" s="121">
        <f t="shared" si="2"/>
        <v>2.5745257452574508</v>
      </c>
      <c r="N22" s="121">
        <f t="shared" si="3"/>
        <v>2.574944435409539</v>
      </c>
      <c r="O22" s="246"/>
      <c r="P22" s="246"/>
      <c r="Q22" s="121">
        <f t="shared" si="4"/>
        <v>3.8261914281833462</v>
      </c>
      <c r="R22" s="7">
        <f t="shared" si="5"/>
        <v>1441070.5678589991</v>
      </c>
      <c r="S22">
        <f t="shared" si="7"/>
        <v>14</v>
      </c>
      <c r="T22" s="239">
        <v>46167</v>
      </c>
      <c r="U22">
        <v>0</v>
      </c>
      <c r="V22" s="121"/>
      <c r="W22">
        <v>2.4900000000000002</v>
      </c>
    </row>
    <row r="23" spans="2:28" x14ac:dyDescent="0.25">
      <c r="B23">
        <v>21</v>
      </c>
      <c r="C23">
        <v>4.01</v>
      </c>
      <c r="D23">
        <v>3.91</v>
      </c>
      <c r="E23" s="52">
        <f t="shared" si="0"/>
        <v>-9.9999999999999645E-2</v>
      </c>
      <c r="F23" s="52"/>
      <c r="G23">
        <v>20</v>
      </c>
      <c r="J23" s="240">
        <f t="shared" si="6"/>
        <v>46326</v>
      </c>
      <c r="K23" s="244">
        <v>5.67E-2</v>
      </c>
      <c r="L23" s="244">
        <v>5.8299999999999998E-2</v>
      </c>
      <c r="M23" s="121">
        <f t="shared" si="2"/>
        <v>2.4390243902439064</v>
      </c>
      <c r="N23" s="121">
        <f t="shared" si="3"/>
        <v>2.4394210440722222</v>
      </c>
      <c r="O23" s="246"/>
      <c r="P23" s="246"/>
      <c r="Q23" s="121">
        <f t="shared" si="4"/>
        <v>3.6348818567741739</v>
      </c>
      <c r="R23" s="7">
        <f t="shared" si="5"/>
        <v>1365224.7484980023</v>
      </c>
      <c r="S23">
        <f t="shared" si="7"/>
        <v>15</v>
      </c>
      <c r="T23" s="239">
        <v>46198</v>
      </c>
      <c r="U23">
        <v>0</v>
      </c>
      <c r="V23" s="121"/>
      <c r="W23">
        <v>2.4900000000000002</v>
      </c>
    </row>
    <row r="24" spans="2:28" x14ac:dyDescent="0.25">
      <c r="B24">
        <v>22</v>
      </c>
      <c r="C24">
        <v>4.01</v>
      </c>
      <c r="D24">
        <v>3.91</v>
      </c>
      <c r="E24" s="52">
        <f t="shared" si="0"/>
        <v>-9.9999999999999645E-2</v>
      </c>
      <c r="F24" s="52"/>
      <c r="G24">
        <v>21</v>
      </c>
      <c r="J24" s="240">
        <f t="shared" si="6"/>
        <v>46356</v>
      </c>
      <c r="K24" s="244">
        <v>5.8299999999999998E-2</v>
      </c>
      <c r="L24" s="244">
        <v>5.9799999999999999E-2</v>
      </c>
      <c r="M24" s="121">
        <f t="shared" si="2"/>
        <v>2.1680216802167984</v>
      </c>
      <c r="N24" s="121">
        <f t="shared" si="3"/>
        <v>2.1683742613975077</v>
      </c>
      <c r="O24" s="246"/>
      <c r="P24" s="246"/>
      <c r="Q24" s="121">
        <f t="shared" si="4"/>
        <v>3.4435722853650144</v>
      </c>
      <c r="R24" s="7">
        <f t="shared" si="5"/>
        <v>1213533.1097759979</v>
      </c>
      <c r="S24">
        <f t="shared" si="7"/>
        <v>16</v>
      </c>
      <c r="T24" s="239">
        <v>46228</v>
      </c>
      <c r="U24">
        <v>0</v>
      </c>
      <c r="V24" s="121"/>
      <c r="W24">
        <v>2.1</v>
      </c>
    </row>
    <row r="25" spans="2:28" x14ac:dyDescent="0.25">
      <c r="B25">
        <v>23</v>
      </c>
      <c r="C25">
        <v>4.01</v>
      </c>
      <c r="D25">
        <v>3.91</v>
      </c>
      <c r="E25" s="52">
        <f t="shared" si="0"/>
        <v>-9.9999999999999645E-2</v>
      </c>
      <c r="F25" s="52"/>
      <c r="G25">
        <v>22</v>
      </c>
      <c r="J25" s="240">
        <f t="shared" si="6"/>
        <v>46387</v>
      </c>
      <c r="K25" s="244">
        <v>5.9799999999999999E-2</v>
      </c>
      <c r="L25" s="244">
        <v>6.1100000000000002E-2</v>
      </c>
      <c r="M25" s="121">
        <f t="shared" si="2"/>
        <v>2.0325203252032535</v>
      </c>
      <c r="N25" s="121">
        <f t="shared" si="3"/>
        <v>2.0328508700601824</v>
      </c>
      <c r="O25" s="246"/>
      <c r="P25" s="246"/>
      <c r="Q25" s="121">
        <f t="shared" si="4"/>
        <v>3.0609531425466692</v>
      </c>
      <c r="R25" s="7">
        <f t="shared" si="5"/>
        <v>1137687.2904150011</v>
      </c>
      <c r="S25">
        <f t="shared" si="7"/>
        <v>17</v>
      </c>
      <c r="T25" s="239">
        <v>46259</v>
      </c>
      <c r="U25" s="96">
        <v>18358603.313319199</v>
      </c>
      <c r="V25" s="121"/>
      <c r="W25">
        <v>1.91</v>
      </c>
    </row>
    <row r="26" spans="2:28" x14ac:dyDescent="0.25">
      <c r="B26">
        <v>24</v>
      </c>
      <c r="C26">
        <v>4.01</v>
      </c>
      <c r="D26">
        <v>3.91</v>
      </c>
      <c r="E26" s="52">
        <f t="shared" si="0"/>
        <v>-9.9999999999999645E-2</v>
      </c>
      <c r="F26" s="52"/>
      <c r="G26">
        <v>23</v>
      </c>
      <c r="J26" s="240">
        <f t="shared" si="6"/>
        <v>46418</v>
      </c>
      <c r="K26" s="244">
        <v>6.1100000000000002E-2</v>
      </c>
      <c r="L26" s="244">
        <v>6.2399999999999997E-2</v>
      </c>
      <c r="M26" s="121">
        <f t="shared" si="2"/>
        <v>1.7615176151761551</v>
      </c>
      <c r="N26" s="121">
        <f t="shared" si="3"/>
        <v>1.7618040873854839</v>
      </c>
      <c r="O26" s="246"/>
      <c r="P26" s="246"/>
      <c r="Q26" s="121">
        <f t="shared" si="4"/>
        <v>2.8696435711375097</v>
      </c>
      <c r="R26" s="7">
        <f t="shared" si="5"/>
        <v>985995.65169300197</v>
      </c>
      <c r="S26">
        <f t="shared" si="7"/>
        <v>18</v>
      </c>
      <c r="T26" s="239">
        <v>46290</v>
      </c>
      <c r="U26" s="96">
        <v>8886080.6890424695</v>
      </c>
      <c r="V26" s="121"/>
      <c r="W26">
        <v>1.91</v>
      </c>
    </row>
    <row r="27" spans="2:28" x14ac:dyDescent="0.25">
      <c r="B27">
        <v>25</v>
      </c>
      <c r="C27">
        <v>4.01</v>
      </c>
      <c r="D27">
        <v>3.91</v>
      </c>
      <c r="E27" s="52">
        <f t="shared" si="0"/>
        <v>-9.9999999999999645E-2</v>
      </c>
      <c r="F27" s="52"/>
      <c r="G27">
        <v>24</v>
      </c>
      <c r="J27" s="240">
        <f t="shared" si="6"/>
        <v>46446</v>
      </c>
      <c r="K27" s="244">
        <v>6.2399999999999997E-2</v>
      </c>
      <c r="L27" s="244">
        <v>6.3500000000000001E-2</v>
      </c>
      <c r="M27" s="121">
        <f t="shared" si="2"/>
        <v>1.7615176151761458</v>
      </c>
      <c r="N27" s="121">
        <f t="shared" si="3"/>
        <v>1.7618040873854677</v>
      </c>
      <c r="O27" s="246"/>
      <c r="P27" s="246"/>
      <c r="Q27" s="121">
        <f t="shared" si="4"/>
        <v>2.4870244283191778</v>
      </c>
      <c r="R27" s="7">
        <f t="shared" si="5"/>
        <v>985995.65169299673</v>
      </c>
      <c r="S27">
        <f t="shared" si="7"/>
        <v>19</v>
      </c>
      <c r="T27" s="239">
        <v>46320</v>
      </c>
      <c r="U27" s="96">
        <v>2741341.6496891798</v>
      </c>
      <c r="V27" s="121"/>
      <c r="W27">
        <v>1.53</v>
      </c>
    </row>
    <row r="28" spans="2:28" x14ac:dyDescent="0.25">
      <c r="B28">
        <v>26</v>
      </c>
      <c r="C28">
        <v>4.01</v>
      </c>
      <c r="D28">
        <v>3.91</v>
      </c>
      <c r="E28" s="52">
        <f t="shared" si="0"/>
        <v>-9.9999999999999645E-2</v>
      </c>
      <c r="F28" s="52"/>
      <c r="G28">
        <v>25</v>
      </c>
      <c r="J28" s="240">
        <f t="shared" si="6"/>
        <v>46477</v>
      </c>
      <c r="K28" s="244">
        <v>6.3500000000000001E-2</v>
      </c>
      <c r="L28" s="244">
        <v>6.4500000000000002E-2</v>
      </c>
      <c r="M28" s="121">
        <f t="shared" si="2"/>
        <v>1.4905149051490565</v>
      </c>
      <c r="N28" s="121">
        <f t="shared" si="3"/>
        <v>1.4907573047108016</v>
      </c>
      <c r="O28" s="246"/>
      <c r="P28" s="246"/>
      <c r="Q28" s="121">
        <f t="shared" si="4"/>
        <v>2.4870244283191645</v>
      </c>
      <c r="R28" s="7">
        <f t="shared" si="5"/>
        <v>834304.01297100284</v>
      </c>
      <c r="S28">
        <f t="shared" si="7"/>
        <v>20</v>
      </c>
      <c r="T28" s="239">
        <v>46351</v>
      </c>
      <c r="U28" s="96">
        <v>2634971.12299491</v>
      </c>
      <c r="V28" s="121"/>
      <c r="W28">
        <v>1.53</v>
      </c>
    </row>
    <row r="29" spans="2:28" x14ac:dyDescent="0.25">
      <c r="B29">
        <v>27</v>
      </c>
      <c r="C29">
        <v>4.01</v>
      </c>
      <c r="D29">
        <v>3.91</v>
      </c>
      <c r="E29" s="52">
        <f t="shared" si="0"/>
        <v>-9.9999999999999645E-2</v>
      </c>
      <c r="F29" s="52"/>
      <c r="G29">
        <v>26</v>
      </c>
      <c r="J29" s="240">
        <f t="shared" si="6"/>
        <v>46507</v>
      </c>
      <c r="K29" s="244">
        <v>6.4500000000000002E-2</v>
      </c>
      <c r="L29" s="244">
        <v>6.5500000000000003E-2</v>
      </c>
      <c r="M29" s="121">
        <f t="shared" si="2"/>
        <v>1.3550135501355025</v>
      </c>
      <c r="N29" s="121">
        <f t="shared" si="3"/>
        <v>1.3552339133734441</v>
      </c>
      <c r="O29" s="246"/>
      <c r="P29" s="246"/>
      <c r="Q29" s="121">
        <f t="shared" si="4"/>
        <v>2.1044052855008459</v>
      </c>
      <c r="R29" s="7">
        <f t="shared" si="5"/>
        <v>758458.19361000066</v>
      </c>
      <c r="S29">
        <f t="shared" si="7"/>
        <v>21</v>
      </c>
      <c r="T29" s="239">
        <v>46381</v>
      </c>
      <c r="U29" s="96">
        <v>2510829.1265547602</v>
      </c>
      <c r="V29" s="121"/>
      <c r="W29">
        <v>1.34</v>
      </c>
    </row>
    <row r="30" spans="2:28" x14ac:dyDescent="0.25">
      <c r="B30">
        <v>28</v>
      </c>
      <c r="C30">
        <v>4.01</v>
      </c>
      <c r="D30">
        <v>3.91</v>
      </c>
      <c r="E30" s="52">
        <f t="shared" si="0"/>
        <v>-9.9999999999999645E-2</v>
      </c>
      <c r="F30" s="52"/>
      <c r="G30">
        <v>27</v>
      </c>
      <c r="J30" s="240">
        <f t="shared" si="6"/>
        <v>46538</v>
      </c>
      <c r="K30" s="244">
        <v>6.5500000000000003E-2</v>
      </c>
      <c r="L30" s="244">
        <v>6.6299999999999998E-2</v>
      </c>
      <c r="M30" s="121">
        <f t="shared" si="2"/>
        <v>1.3550135501355025</v>
      </c>
      <c r="N30" s="121">
        <f t="shared" si="3"/>
        <v>1.3552339133734603</v>
      </c>
      <c r="O30" s="246"/>
      <c r="P30" s="246"/>
      <c r="Q30" s="121">
        <f t="shared" si="4"/>
        <v>1.9130957140916731</v>
      </c>
      <c r="R30" s="7">
        <f t="shared" si="5"/>
        <v>758458.19361000066</v>
      </c>
      <c r="S30">
        <f t="shared" si="7"/>
        <v>22</v>
      </c>
      <c r="T30" s="239">
        <v>46412</v>
      </c>
      <c r="U30" s="96">
        <v>2472819.7049583802</v>
      </c>
      <c r="V30" s="121"/>
      <c r="W30">
        <v>1.1499999999999999</v>
      </c>
    </row>
    <row r="31" spans="2:28" x14ac:dyDescent="0.25">
      <c r="B31">
        <v>29</v>
      </c>
      <c r="C31">
        <v>4.01</v>
      </c>
      <c r="D31">
        <v>3.91</v>
      </c>
      <c r="E31" s="52">
        <f t="shared" si="0"/>
        <v>-9.9999999999999645E-2</v>
      </c>
      <c r="F31" s="52"/>
      <c r="G31">
        <v>28</v>
      </c>
      <c r="J31" s="240">
        <f t="shared" si="6"/>
        <v>46568</v>
      </c>
      <c r="K31" s="244">
        <v>6.6299999999999998E-2</v>
      </c>
      <c r="L31" s="244">
        <v>6.7100000000000007E-2</v>
      </c>
      <c r="M31" s="121">
        <f t="shared" si="2"/>
        <v>1.0840108401083945</v>
      </c>
      <c r="N31" s="121">
        <f t="shared" si="3"/>
        <v>1.0841871306987456</v>
      </c>
      <c r="O31" s="246"/>
      <c r="P31" s="246"/>
      <c r="Q31" s="121">
        <f t="shared" si="4"/>
        <v>1.9130957140916731</v>
      </c>
      <c r="R31" s="7">
        <f t="shared" si="5"/>
        <v>606766.55488799629</v>
      </c>
      <c r="S31">
        <f t="shared" si="7"/>
        <v>23</v>
      </c>
      <c r="T31" s="239">
        <v>46443</v>
      </c>
      <c r="U31" s="96">
        <v>2352500.9017315898</v>
      </c>
      <c r="V31" s="121"/>
      <c r="W31">
        <v>1.1499999999999999</v>
      </c>
    </row>
    <row r="32" spans="2:28" x14ac:dyDescent="0.25">
      <c r="B32">
        <v>30</v>
      </c>
      <c r="C32">
        <v>4.01</v>
      </c>
      <c r="D32">
        <v>3.91</v>
      </c>
      <c r="E32" s="52">
        <f t="shared" si="0"/>
        <v>-9.9999999999999645E-2</v>
      </c>
      <c r="F32" s="52"/>
      <c r="G32">
        <v>29</v>
      </c>
      <c r="J32" s="240">
        <f t="shared" si="6"/>
        <v>46599</v>
      </c>
      <c r="K32" s="244">
        <v>6.7100000000000007E-2</v>
      </c>
      <c r="L32" s="244">
        <v>6.7799999999999999E-2</v>
      </c>
      <c r="M32" s="121">
        <f t="shared" si="2"/>
        <v>1.0840108401084132</v>
      </c>
      <c r="N32" s="121">
        <f t="shared" si="3"/>
        <v>1.084187130698778</v>
      </c>
      <c r="O32" s="246"/>
      <c r="P32" s="246"/>
      <c r="Q32" s="121">
        <f t="shared" si="4"/>
        <v>1.5304765712733279</v>
      </c>
      <c r="R32" s="7">
        <f t="shared" si="5"/>
        <v>606766.55488800688</v>
      </c>
      <c r="S32">
        <f t="shared" si="7"/>
        <v>24</v>
      </c>
      <c r="T32" s="239">
        <v>46471</v>
      </c>
      <c r="U32" s="96">
        <v>2273474.4935038602</v>
      </c>
      <c r="V32" s="121"/>
      <c r="W32">
        <v>0.96</v>
      </c>
    </row>
    <row r="33" spans="2:23" x14ac:dyDescent="0.25">
      <c r="B33">
        <v>31</v>
      </c>
      <c r="C33">
        <v>4.01</v>
      </c>
      <c r="D33">
        <v>3.91</v>
      </c>
      <c r="E33" s="52">
        <f t="shared" si="0"/>
        <v>-9.9999999999999645E-2</v>
      </c>
      <c r="F33" s="52"/>
      <c r="G33">
        <v>30</v>
      </c>
      <c r="J33" s="240">
        <f t="shared" si="6"/>
        <v>46630</v>
      </c>
      <c r="K33" s="244">
        <v>6.7799999999999999E-2</v>
      </c>
      <c r="L33" s="244">
        <v>6.8400000000000002E-2</v>
      </c>
      <c r="M33" s="121">
        <f t="shared" si="2"/>
        <v>0.94850948509484045</v>
      </c>
      <c r="N33" s="121">
        <f t="shared" si="3"/>
        <v>0.94866373936140447</v>
      </c>
      <c r="O33" s="246"/>
      <c r="P33" s="246"/>
      <c r="Q33" s="121">
        <f t="shared" si="4"/>
        <v>1.5304765712733546</v>
      </c>
      <c r="R33" s="7">
        <f t="shared" si="5"/>
        <v>530920.73552699422</v>
      </c>
      <c r="S33">
        <f t="shared" si="7"/>
        <v>25</v>
      </c>
      <c r="T33" s="239">
        <v>46502</v>
      </c>
      <c r="U33" s="96">
        <v>2175628.9174832501</v>
      </c>
      <c r="V33" s="121"/>
      <c r="W33">
        <v>0.96</v>
      </c>
    </row>
    <row r="34" spans="2:23" x14ac:dyDescent="0.25">
      <c r="B34">
        <v>32</v>
      </c>
      <c r="C34">
        <v>4.01</v>
      </c>
      <c r="D34">
        <v>3.91</v>
      </c>
      <c r="E34" s="52">
        <f t="shared" si="0"/>
        <v>-9.9999999999999645E-2</v>
      </c>
      <c r="F34" s="52"/>
      <c r="G34">
        <v>31</v>
      </c>
      <c r="J34" s="240">
        <f t="shared" si="6"/>
        <v>46660</v>
      </c>
      <c r="K34" s="244">
        <v>6.8400000000000002E-2</v>
      </c>
      <c r="L34" s="244">
        <v>6.9000000000000006E-2</v>
      </c>
      <c r="M34" s="121">
        <f t="shared" si="2"/>
        <v>0.81300813008130524</v>
      </c>
      <c r="N34" s="121">
        <f t="shared" si="3"/>
        <v>0.81314034802406332</v>
      </c>
      <c r="O34" s="246"/>
      <c r="P34" s="246"/>
      <c r="Q34" s="121">
        <f t="shared" si="4"/>
        <v>1.3391669998641553</v>
      </c>
      <c r="R34" s="7">
        <f t="shared" si="5"/>
        <v>455074.91616600251</v>
      </c>
      <c r="S34">
        <f t="shared" si="7"/>
        <v>26</v>
      </c>
      <c r="T34" s="239">
        <v>46532</v>
      </c>
      <c r="U34" s="96">
        <v>2153480.4127658</v>
      </c>
      <c r="V34" s="121"/>
      <c r="W34">
        <v>0.77</v>
      </c>
    </row>
    <row r="35" spans="2:23" x14ac:dyDescent="0.25">
      <c r="B35">
        <v>33</v>
      </c>
      <c r="C35">
        <v>4.01</v>
      </c>
      <c r="D35">
        <v>3.91</v>
      </c>
      <c r="E35" s="52">
        <f t="shared" si="0"/>
        <v>-9.9999999999999645E-2</v>
      </c>
      <c r="F35" s="52"/>
      <c r="G35">
        <v>32</v>
      </c>
      <c r="J35" s="240">
        <f t="shared" si="6"/>
        <v>46691</v>
      </c>
      <c r="K35" s="244">
        <v>6.9000000000000006E-2</v>
      </c>
      <c r="L35" s="244">
        <v>6.9500000000000006E-2</v>
      </c>
      <c r="M35" s="121">
        <f t="shared" si="2"/>
        <v>0.81300813008130524</v>
      </c>
      <c r="N35" s="121">
        <f t="shared" si="3"/>
        <v>0.81314034802407942</v>
      </c>
      <c r="O35" s="246"/>
      <c r="P35" s="246"/>
      <c r="Q35" s="121">
        <f t="shared" si="4"/>
        <v>1.1478574284550092</v>
      </c>
      <c r="R35" s="7">
        <f t="shared" si="5"/>
        <v>455074.91616600251</v>
      </c>
      <c r="S35">
        <f t="shared" si="7"/>
        <v>27</v>
      </c>
      <c r="T35" s="239">
        <v>46563</v>
      </c>
      <c r="U35" s="96">
        <v>2078455.05298718</v>
      </c>
      <c r="V35" s="121"/>
      <c r="W35">
        <v>0.77</v>
      </c>
    </row>
    <row r="36" spans="2:23" x14ac:dyDescent="0.25">
      <c r="B36">
        <v>34</v>
      </c>
      <c r="C36">
        <v>4.01</v>
      </c>
      <c r="D36">
        <v>3.91</v>
      </c>
      <c r="E36" s="52">
        <f t="shared" si="0"/>
        <v>-9.9999999999999645E-2</v>
      </c>
      <c r="F36" s="52"/>
      <c r="G36">
        <v>33</v>
      </c>
      <c r="J36" s="240">
        <f t="shared" si="6"/>
        <v>46721</v>
      </c>
      <c r="K36" s="244">
        <v>6.9500000000000006E-2</v>
      </c>
      <c r="L36" s="244">
        <v>7.0000000000000007E-2</v>
      </c>
      <c r="M36" s="121">
        <f t="shared" si="2"/>
        <v>0.67750677506775125</v>
      </c>
      <c r="N36" s="121">
        <f t="shared" si="3"/>
        <v>0.67761695668672206</v>
      </c>
      <c r="O36" s="246"/>
      <c r="P36" s="246"/>
      <c r="Q36" s="121">
        <f t="shared" si="4"/>
        <v>1.1478574284550092</v>
      </c>
      <c r="R36" s="7">
        <f t="shared" si="5"/>
        <v>379229.09680500033</v>
      </c>
      <c r="S36">
        <f t="shared" si="7"/>
        <v>28</v>
      </c>
      <c r="T36" s="239">
        <v>46593</v>
      </c>
      <c r="U36" s="96">
        <v>1951769.7763894801</v>
      </c>
      <c r="V36" s="121"/>
      <c r="W36">
        <v>0.77</v>
      </c>
    </row>
    <row r="37" spans="2:23" x14ac:dyDescent="0.25">
      <c r="B37">
        <v>35</v>
      </c>
      <c r="C37">
        <v>4.01</v>
      </c>
      <c r="D37">
        <v>3.91</v>
      </c>
      <c r="E37" s="52">
        <f t="shared" si="0"/>
        <v>-9.9999999999999645E-2</v>
      </c>
      <c r="F37" s="52"/>
      <c r="G37">
        <v>34</v>
      </c>
      <c r="J37" s="240">
        <f t="shared" si="6"/>
        <v>46752</v>
      </c>
      <c r="K37" s="244">
        <v>7.0000000000000007E-2</v>
      </c>
      <c r="L37" s="244">
        <v>7.0400000000000004E-2</v>
      </c>
      <c r="M37" s="121">
        <f t="shared" si="2"/>
        <v>0.67750677506775125</v>
      </c>
      <c r="N37" s="121">
        <f t="shared" si="3"/>
        <v>0.67761695668672206</v>
      </c>
      <c r="O37" s="246"/>
      <c r="P37" s="246"/>
      <c r="Q37" s="121">
        <f t="shared" si="4"/>
        <v>0.95654785704583656</v>
      </c>
      <c r="R37" s="7">
        <f t="shared" si="5"/>
        <v>379229.09680500033</v>
      </c>
      <c r="S37">
        <f t="shared" si="7"/>
        <v>29</v>
      </c>
      <c r="T37" s="239">
        <v>46624</v>
      </c>
      <c r="U37" s="96">
        <v>1941864.7051721599</v>
      </c>
      <c r="V37" s="121"/>
      <c r="W37">
        <v>0.56999999999999995</v>
      </c>
    </row>
    <row r="38" spans="2:23" x14ac:dyDescent="0.25">
      <c r="B38">
        <v>36</v>
      </c>
      <c r="C38">
        <v>4.01</v>
      </c>
      <c r="D38">
        <v>3.91</v>
      </c>
      <c r="E38" s="52">
        <f t="shared" si="0"/>
        <v>-9.9999999999999645E-2</v>
      </c>
      <c r="F38" s="52"/>
      <c r="G38">
        <v>35</v>
      </c>
      <c r="J38" s="240">
        <f t="shared" si="6"/>
        <v>46783</v>
      </c>
      <c r="K38" s="244">
        <v>7.0400000000000004E-2</v>
      </c>
      <c r="L38" s="244">
        <v>7.0800000000000002E-2</v>
      </c>
      <c r="M38" s="121">
        <f t="shared" si="2"/>
        <v>0.54200542005419727</v>
      </c>
      <c r="N38" s="121">
        <f t="shared" si="3"/>
        <v>0.54209356534938091</v>
      </c>
      <c r="O38" s="246"/>
      <c r="P38" s="246"/>
      <c r="Q38" s="121">
        <f t="shared" si="4"/>
        <v>0.95654785704583656</v>
      </c>
      <c r="R38" s="7">
        <f t="shared" si="5"/>
        <v>303383.27744399814</v>
      </c>
      <c r="S38">
        <f t="shared" si="7"/>
        <v>30</v>
      </c>
      <c r="T38" s="239">
        <v>46655</v>
      </c>
      <c r="U38" s="96">
        <v>1962948.7889506801</v>
      </c>
      <c r="V38" s="121"/>
      <c r="W38">
        <v>0.38</v>
      </c>
    </row>
    <row r="39" spans="2:23" x14ac:dyDescent="0.25">
      <c r="B39">
        <v>37</v>
      </c>
      <c r="C39">
        <v>4.01</v>
      </c>
      <c r="D39">
        <v>3.91</v>
      </c>
      <c r="E39" s="52">
        <f t="shared" si="0"/>
        <v>-9.9999999999999645E-2</v>
      </c>
      <c r="F39" s="52"/>
      <c r="G39">
        <v>36</v>
      </c>
      <c r="J39" s="240">
        <f t="shared" si="6"/>
        <v>46812</v>
      </c>
      <c r="K39" s="244">
        <v>7.0800000000000002E-2</v>
      </c>
      <c r="L39" s="244">
        <v>7.1199999999999999E-2</v>
      </c>
      <c r="M39" s="121">
        <f t="shared" si="2"/>
        <v>0.54200542005419727</v>
      </c>
      <c r="N39" s="121">
        <f t="shared" si="3"/>
        <v>0.54209356534938091</v>
      </c>
      <c r="O39" s="246"/>
      <c r="P39" s="246"/>
      <c r="Q39" s="121">
        <f t="shared" si="4"/>
        <v>0.76523828563666396</v>
      </c>
      <c r="R39" s="7">
        <f t="shared" si="5"/>
        <v>303383.27744399814</v>
      </c>
      <c r="S39">
        <f t="shared" si="7"/>
        <v>31</v>
      </c>
      <c r="T39" s="239">
        <v>46685</v>
      </c>
      <c r="U39" s="96">
        <v>1626678.5011801601</v>
      </c>
      <c r="V39" s="121"/>
      <c r="W39">
        <v>0.56999999999999995</v>
      </c>
    </row>
    <row r="40" spans="2:23" x14ac:dyDescent="0.25">
      <c r="B40">
        <v>38</v>
      </c>
      <c r="C40">
        <v>4.01</v>
      </c>
      <c r="D40">
        <v>3.91</v>
      </c>
      <c r="E40" s="52">
        <f t="shared" si="0"/>
        <v>-9.9999999999999645E-2</v>
      </c>
      <c r="F40" s="52"/>
      <c r="G40">
        <v>37</v>
      </c>
      <c r="J40" s="240">
        <f t="shared" si="6"/>
        <v>46843</v>
      </c>
      <c r="K40" s="244">
        <v>7.1199999999999999E-2</v>
      </c>
      <c r="L40" s="244">
        <v>7.1499999999999994E-2</v>
      </c>
      <c r="M40" s="121">
        <f t="shared" si="2"/>
        <v>0.54200542005419727</v>
      </c>
      <c r="N40" s="121">
        <f t="shared" si="3"/>
        <v>0.5420935653493647</v>
      </c>
      <c r="O40" s="246"/>
      <c r="P40" s="246"/>
      <c r="Q40" s="121">
        <f t="shared" si="4"/>
        <v>0.76523828563666396</v>
      </c>
      <c r="R40" s="7">
        <f t="shared" si="5"/>
        <v>303383.27744399814</v>
      </c>
      <c r="S40">
        <f t="shared" si="7"/>
        <v>32</v>
      </c>
      <c r="T40" s="239">
        <v>46716</v>
      </c>
      <c r="U40" s="96">
        <v>1589305.1607654199</v>
      </c>
      <c r="V40" s="121"/>
      <c r="W40">
        <v>0.38</v>
      </c>
    </row>
    <row r="41" spans="2:23" x14ac:dyDescent="0.25">
      <c r="B41">
        <v>39</v>
      </c>
      <c r="C41">
        <v>4.01</v>
      </c>
      <c r="D41">
        <v>3.91</v>
      </c>
      <c r="E41" s="52">
        <f t="shared" si="0"/>
        <v>-9.9999999999999645E-2</v>
      </c>
      <c r="F41" s="52"/>
      <c r="G41">
        <v>38</v>
      </c>
      <c r="J41" s="240">
        <f t="shared" si="6"/>
        <v>46873</v>
      </c>
      <c r="K41" s="244">
        <v>7.1499999999999994E-2</v>
      </c>
      <c r="L41" s="244">
        <v>7.17E-2</v>
      </c>
      <c r="M41" s="121">
        <f t="shared" si="2"/>
        <v>0.40650406504064324</v>
      </c>
      <c r="N41" s="121">
        <f t="shared" si="3"/>
        <v>0.40657017401203971</v>
      </c>
      <c r="O41" s="246"/>
      <c r="P41" s="246"/>
      <c r="Q41" s="121">
        <f t="shared" si="4"/>
        <v>0.76523828563666396</v>
      </c>
      <c r="R41" s="7">
        <f t="shared" si="5"/>
        <v>227537.45808299599</v>
      </c>
      <c r="S41">
        <f t="shared" si="7"/>
        <v>33</v>
      </c>
      <c r="T41" s="239">
        <v>46746</v>
      </c>
      <c r="U41" s="96">
        <v>1493020.8806572</v>
      </c>
      <c r="V41" s="121"/>
      <c r="W41">
        <v>0.38</v>
      </c>
    </row>
    <row r="42" spans="2:23" x14ac:dyDescent="0.25">
      <c r="B42">
        <v>40</v>
      </c>
      <c r="C42">
        <v>4.01</v>
      </c>
      <c r="D42">
        <v>3.91</v>
      </c>
      <c r="E42" s="52">
        <f t="shared" si="0"/>
        <v>-9.9999999999999645E-2</v>
      </c>
      <c r="F42" s="52"/>
      <c r="G42">
        <v>39</v>
      </c>
      <c r="J42" s="240">
        <f t="shared" si="6"/>
        <v>46904</v>
      </c>
      <c r="K42" s="244">
        <v>7.17E-2</v>
      </c>
      <c r="L42" s="244">
        <v>7.1999999999999995E-2</v>
      </c>
      <c r="M42" s="121">
        <f t="shared" si="2"/>
        <v>0.27100271002710802</v>
      </c>
      <c r="N42" s="121">
        <f t="shared" si="3"/>
        <v>0.27104678267468235</v>
      </c>
      <c r="O42" s="246"/>
      <c r="P42" s="246"/>
      <c r="Q42" s="121">
        <f t="shared" si="4"/>
        <v>0.57392871422749137</v>
      </c>
      <c r="R42" s="7">
        <f t="shared" si="5"/>
        <v>151691.63872200434</v>
      </c>
      <c r="S42">
        <f t="shared" si="7"/>
        <v>34</v>
      </c>
      <c r="T42" s="239">
        <v>46777</v>
      </c>
      <c r="U42" s="96">
        <v>1466118.6871901399</v>
      </c>
      <c r="V42" s="121"/>
      <c r="W42">
        <v>0.38</v>
      </c>
    </row>
    <row r="43" spans="2:23" x14ac:dyDescent="0.25">
      <c r="B43">
        <v>41</v>
      </c>
      <c r="C43">
        <v>4.01</v>
      </c>
      <c r="D43">
        <v>3.91</v>
      </c>
      <c r="E43" s="52">
        <f t="shared" si="0"/>
        <v>-9.9999999999999645E-2</v>
      </c>
      <c r="F43" s="52"/>
      <c r="G43">
        <v>40</v>
      </c>
      <c r="J43" s="240">
        <f t="shared" si="6"/>
        <v>46934</v>
      </c>
      <c r="K43" s="244">
        <v>7.1999999999999995E-2</v>
      </c>
      <c r="L43" s="244">
        <v>7.22E-2</v>
      </c>
      <c r="M43" s="121">
        <f t="shared" si="2"/>
        <v>0.40650406504064324</v>
      </c>
      <c r="N43" s="121">
        <f t="shared" si="3"/>
        <v>0.40657017401203971</v>
      </c>
      <c r="O43" s="246"/>
      <c r="P43" s="246"/>
      <c r="Q43" s="121">
        <f t="shared" si="4"/>
        <v>0.38261914281834525</v>
      </c>
      <c r="R43" s="7">
        <f t="shared" si="5"/>
        <v>227537.45808299599</v>
      </c>
      <c r="S43">
        <f t="shared" si="7"/>
        <v>35</v>
      </c>
      <c r="T43" s="239">
        <v>46808</v>
      </c>
      <c r="U43" s="96">
        <v>1369473.9416944</v>
      </c>
      <c r="V43" s="121"/>
      <c r="W43">
        <v>0.19</v>
      </c>
    </row>
    <row r="44" spans="2:23" x14ac:dyDescent="0.25">
      <c r="B44">
        <v>42</v>
      </c>
      <c r="C44">
        <v>4.01</v>
      </c>
      <c r="D44">
        <v>3.91</v>
      </c>
      <c r="E44" s="52">
        <f t="shared" si="0"/>
        <v>-9.9999999999999645E-2</v>
      </c>
      <c r="F44" s="52"/>
      <c r="G44">
        <v>41</v>
      </c>
      <c r="J44" s="240">
        <f t="shared" si="6"/>
        <v>46965</v>
      </c>
      <c r="K44" s="244">
        <v>7.22E-2</v>
      </c>
      <c r="L44" s="244">
        <v>7.2400000000000006E-2</v>
      </c>
      <c r="M44" s="121">
        <f t="shared" si="2"/>
        <v>0.27100271002710802</v>
      </c>
      <c r="N44" s="121">
        <f t="shared" si="3"/>
        <v>0.27104678267469856</v>
      </c>
      <c r="O44" s="246"/>
      <c r="P44" s="246"/>
      <c r="Q44" s="121">
        <f t="shared" si="4"/>
        <v>0.57392871422749137</v>
      </c>
      <c r="R44" s="7">
        <f t="shared" si="5"/>
        <v>151691.63872200434</v>
      </c>
      <c r="S44">
        <f t="shared" si="7"/>
        <v>36</v>
      </c>
      <c r="T44" s="239">
        <v>46837</v>
      </c>
      <c r="U44" s="96">
        <v>1298528.6967635001</v>
      </c>
      <c r="V44" s="121"/>
      <c r="W44">
        <v>0.19</v>
      </c>
    </row>
    <row r="45" spans="2:23" x14ac:dyDescent="0.25">
      <c r="B45">
        <v>43</v>
      </c>
      <c r="C45">
        <v>4.01</v>
      </c>
      <c r="D45">
        <v>3.91</v>
      </c>
      <c r="E45" s="52">
        <f t="shared" si="0"/>
        <v>-9.9999999999999645E-2</v>
      </c>
      <c r="F45" s="52"/>
      <c r="G45">
        <v>42</v>
      </c>
      <c r="J45" s="240">
        <f t="shared" si="6"/>
        <v>46996</v>
      </c>
      <c r="K45" s="244">
        <v>7.2400000000000006E-2</v>
      </c>
      <c r="L45" s="244">
        <v>7.2599999999999998E-2</v>
      </c>
      <c r="M45" s="121">
        <f t="shared" si="2"/>
        <v>0.27100271002710802</v>
      </c>
      <c r="N45" s="121">
        <f t="shared" si="3"/>
        <v>0.27104678267469856</v>
      </c>
      <c r="O45" s="246"/>
      <c r="P45" s="246"/>
      <c r="Q45" s="121">
        <f t="shared" ref="Q45:Q76" si="8">100*(K44-K43)/$K$1</f>
        <v>0.38261914281834525</v>
      </c>
      <c r="R45" s="7">
        <f t="shared" ref="R45:R76" si="9">(K45-K44)*AG$6</f>
        <v>151691.63872200434</v>
      </c>
      <c r="S45">
        <f t="shared" si="7"/>
        <v>37</v>
      </c>
      <c r="T45" s="239">
        <v>46868</v>
      </c>
      <c r="U45" s="96">
        <v>1265645.9811020701</v>
      </c>
      <c r="V45" s="121"/>
      <c r="W45">
        <v>0.38</v>
      </c>
    </row>
    <row r="46" spans="2:23" x14ac:dyDescent="0.25">
      <c r="B46">
        <v>44</v>
      </c>
      <c r="C46">
        <v>4.01</v>
      </c>
      <c r="D46">
        <v>3.91</v>
      </c>
      <c r="E46" s="52">
        <f t="shared" si="0"/>
        <v>-9.9999999999999645E-2</v>
      </c>
      <c r="F46" s="52"/>
      <c r="G46">
        <v>43</v>
      </c>
      <c r="J46" s="240">
        <f t="shared" si="6"/>
        <v>47026</v>
      </c>
      <c r="K46" s="244">
        <v>7.2599999999999998E-2</v>
      </c>
      <c r="L46" s="244">
        <v>7.2700000000000001E-2</v>
      </c>
      <c r="M46" s="121">
        <f t="shared" si="2"/>
        <v>0.2710027100270892</v>
      </c>
      <c r="N46" s="121">
        <f t="shared" si="3"/>
        <v>0.2710467826746662</v>
      </c>
      <c r="O46" s="246"/>
      <c r="P46" s="246"/>
      <c r="Q46" s="121">
        <f t="shared" si="8"/>
        <v>0.38261914281834525</v>
      </c>
      <c r="R46" s="7">
        <f t="shared" si="9"/>
        <v>151691.63872199383</v>
      </c>
      <c r="S46">
        <f t="shared" si="7"/>
        <v>38</v>
      </c>
      <c r="T46" s="239">
        <v>46898</v>
      </c>
      <c r="U46">
        <v>0</v>
      </c>
      <c r="V46" s="121"/>
      <c r="W46">
        <v>0.19</v>
      </c>
    </row>
    <row r="47" spans="2:23" x14ac:dyDescent="0.25">
      <c r="B47">
        <v>45</v>
      </c>
      <c r="C47">
        <v>4.01</v>
      </c>
      <c r="D47">
        <v>3.91</v>
      </c>
      <c r="E47" s="52">
        <f t="shared" si="0"/>
        <v>-9.9999999999999645E-2</v>
      </c>
      <c r="F47" s="52"/>
      <c r="G47">
        <v>44</v>
      </c>
      <c r="J47" s="240">
        <f t="shared" si="6"/>
        <v>47057</v>
      </c>
      <c r="K47" s="244">
        <v>7.2700000000000001E-2</v>
      </c>
      <c r="L47" s="244">
        <v>7.2800000000000004E-2</v>
      </c>
      <c r="M47" s="121">
        <f t="shared" si="2"/>
        <v>0.13550135501355401</v>
      </c>
      <c r="N47" s="121">
        <f t="shared" si="3"/>
        <v>0.13552339133735736</v>
      </c>
      <c r="O47" s="246"/>
      <c r="P47" s="246"/>
      <c r="Q47" s="121">
        <f t="shared" si="8"/>
        <v>0.38261914281831871</v>
      </c>
      <c r="R47" s="7">
        <f t="shared" si="9"/>
        <v>75845.81936100217</v>
      </c>
      <c r="S47">
        <f t="shared" si="7"/>
        <v>39</v>
      </c>
      <c r="T47" s="239">
        <v>46929</v>
      </c>
      <c r="U47">
        <v>0</v>
      </c>
      <c r="V47" s="121"/>
      <c r="W47">
        <v>0.19</v>
      </c>
    </row>
    <row r="48" spans="2:23" x14ac:dyDescent="0.25">
      <c r="B48">
        <v>46</v>
      </c>
      <c r="C48">
        <v>4.01</v>
      </c>
      <c r="D48">
        <v>3.91</v>
      </c>
      <c r="E48" s="52">
        <f t="shared" si="0"/>
        <v>-9.9999999999999645E-2</v>
      </c>
      <c r="F48" s="52"/>
      <c r="G48">
        <v>45</v>
      </c>
      <c r="J48" s="240">
        <f t="shared" si="6"/>
        <v>47087</v>
      </c>
      <c r="K48" s="244">
        <v>7.2800000000000004E-2</v>
      </c>
      <c r="L48" s="244">
        <v>7.2999999999999995E-2</v>
      </c>
      <c r="M48" s="121">
        <f t="shared" si="2"/>
        <v>0.13550135501355401</v>
      </c>
      <c r="N48" s="121">
        <f t="shared" si="3"/>
        <v>0.13552339133734118</v>
      </c>
      <c r="O48" s="246"/>
      <c r="P48" s="246"/>
      <c r="Q48" s="121">
        <f t="shared" si="8"/>
        <v>0.19130957140917262</v>
      </c>
      <c r="R48" s="7">
        <f t="shared" si="9"/>
        <v>75845.81936100217</v>
      </c>
      <c r="S48">
        <f t="shared" si="7"/>
        <v>40</v>
      </c>
      <c r="T48" s="239">
        <v>46959</v>
      </c>
      <c r="U48">
        <v>0</v>
      </c>
      <c r="V48" s="121"/>
      <c r="W48">
        <v>0.19</v>
      </c>
    </row>
    <row r="49" spans="2:23" x14ac:dyDescent="0.25">
      <c r="B49">
        <v>47</v>
      </c>
      <c r="C49">
        <v>4.01</v>
      </c>
      <c r="D49">
        <v>3.91</v>
      </c>
      <c r="E49" s="52">
        <f t="shared" si="0"/>
        <v>-9.9999999999999645E-2</v>
      </c>
      <c r="F49" s="52"/>
      <c r="G49">
        <v>46</v>
      </c>
      <c r="J49" s="240">
        <f t="shared" si="6"/>
        <v>47118</v>
      </c>
      <c r="K49" s="244">
        <v>7.2999999999999995E-2</v>
      </c>
      <c r="L49" s="244">
        <v>7.3099999999999998E-2</v>
      </c>
      <c r="M49" s="121">
        <f t="shared" si="2"/>
        <v>0.2710027100270892</v>
      </c>
      <c r="N49" s="121">
        <f t="shared" si="3"/>
        <v>0.27104678267468235</v>
      </c>
      <c r="O49" s="246"/>
      <c r="P49" s="246"/>
      <c r="Q49" s="121">
        <f t="shared" si="8"/>
        <v>0.19130957140917262</v>
      </c>
      <c r="R49" s="7">
        <f t="shared" si="9"/>
        <v>151691.63872199383</v>
      </c>
      <c r="S49">
        <f t="shared" si="7"/>
        <v>41</v>
      </c>
      <c r="T49" s="239">
        <v>46990</v>
      </c>
      <c r="U49">
        <v>0</v>
      </c>
      <c r="V49" s="121"/>
      <c r="W49">
        <v>0</v>
      </c>
    </row>
    <row r="50" spans="2:23" x14ac:dyDescent="0.25">
      <c r="B50">
        <v>48</v>
      </c>
      <c r="C50">
        <v>4.01</v>
      </c>
      <c r="D50">
        <v>3.91</v>
      </c>
      <c r="E50" s="52">
        <f t="shared" si="0"/>
        <v>-9.9999999999999645E-2</v>
      </c>
      <c r="F50" s="52"/>
      <c r="G50">
        <v>47</v>
      </c>
      <c r="J50" s="240">
        <f t="shared" si="6"/>
        <v>47149</v>
      </c>
      <c r="K50" s="244">
        <v>7.3099999999999998E-2</v>
      </c>
      <c r="L50" s="244">
        <v>7.3200000000000001E-2</v>
      </c>
      <c r="M50" s="121">
        <f t="shared" si="2"/>
        <v>0.13550135501355401</v>
      </c>
      <c r="N50" s="121">
        <f t="shared" si="3"/>
        <v>0.13552339133735736</v>
      </c>
      <c r="O50" s="246"/>
      <c r="P50" s="246"/>
      <c r="Q50" s="121">
        <f t="shared" si="8"/>
        <v>0.38261914281831871</v>
      </c>
      <c r="R50" s="7">
        <f t="shared" si="9"/>
        <v>75845.81936100217</v>
      </c>
      <c r="S50">
        <f t="shared" si="7"/>
        <v>42</v>
      </c>
      <c r="T50" s="239">
        <v>47021</v>
      </c>
      <c r="U50">
        <v>0</v>
      </c>
      <c r="V50" s="121"/>
      <c r="W50">
        <v>0.19</v>
      </c>
    </row>
    <row r="51" spans="2:23" x14ac:dyDescent="0.25">
      <c r="B51">
        <v>49</v>
      </c>
      <c r="C51">
        <v>4.01</v>
      </c>
      <c r="D51">
        <v>3.91</v>
      </c>
      <c r="E51" s="52">
        <f t="shared" si="0"/>
        <v>-9.9999999999999645E-2</v>
      </c>
      <c r="F51" s="52"/>
      <c r="G51">
        <v>48</v>
      </c>
      <c r="J51" s="240">
        <f t="shared" si="6"/>
        <v>47177</v>
      </c>
      <c r="K51" s="244">
        <v>7.3200000000000001E-2</v>
      </c>
      <c r="L51" s="244">
        <v>7.3300000000000004E-2</v>
      </c>
      <c r="M51" s="121">
        <f t="shared" si="2"/>
        <v>0.13550135501355401</v>
      </c>
      <c r="N51" s="121">
        <f t="shared" si="3"/>
        <v>0.13552339133734118</v>
      </c>
      <c r="O51" s="246"/>
      <c r="P51" s="246"/>
      <c r="Q51" s="121">
        <f t="shared" si="8"/>
        <v>0.19130957140917262</v>
      </c>
      <c r="R51" s="7">
        <f t="shared" si="9"/>
        <v>75845.81936100217</v>
      </c>
      <c r="S51">
        <f t="shared" si="7"/>
        <v>43</v>
      </c>
      <c r="T51" s="239">
        <v>47051</v>
      </c>
      <c r="U51">
        <v>0</v>
      </c>
      <c r="V51" s="121"/>
      <c r="W51">
        <v>0.19</v>
      </c>
    </row>
    <row r="52" spans="2:23" x14ac:dyDescent="0.25">
      <c r="B52">
        <v>50</v>
      </c>
      <c r="C52">
        <v>4.01</v>
      </c>
      <c r="D52">
        <v>3.91</v>
      </c>
      <c r="E52" s="52">
        <f t="shared" si="0"/>
        <v>-9.9999999999999645E-2</v>
      </c>
      <c r="F52" s="52"/>
      <c r="G52">
        <v>49</v>
      </c>
      <c r="J52" s="240">
        <f t="shared" si="6"/>
        <v>47208</v>
      </c>
      <c r="K52" s="244">
        <v>7.3300000000000004E-2</v>
      </c>
      <c r="L52" s="244">
        <v>7.3300000000000004E-2</v>
      </c>
      <c r="M52" s="121">
        <f t="shared" si="2"/>
        <v>0.13550135501355401</v>
      </c>
      <c r="N52" s="121">
        <f t="shared" si="3"/>
        <v>0.13552339133734118</v>
      </c>
      <c r="O52" s="246"/>
      <c r="P52" s="246"/>
      <c r="Q52" s="121">
        <f t="shared" si="8"/>
        <v>0.19130957140917262</v>
      </c>
      <c r="R52" s="7">
        <f t="shared" si="9"/>
        <v>75845.81936100217</v>
      </c>
      <c r="S52">
        <f t="shared" si="7"/>
        <v>44</v>
      </c>
      <c r="T52" s="239">
        <v>47082</v>
      </c>
      <c r="U52">
        <v>0</v>
      </c>
      <c r="V52" s="121"/>
      <c r="W52">
        <v>0</v>
      </c>
    </row>
    <row r="53" spans="2:23" x14ac:dyDescent="0.25">
      <c r="B53">
        <v>51</v>
      </c>
      <c r="C53">
        <v>4.01</v>
      </c>
      <c r="D53">
        <v>3.91</v>
      </c>
      <c r="E53" s="52">
        <f t="shared" si="0"/>
        <v>-9.9999999999999645E-2</v>
      </c>
      <c r="F53" s="52"/>
      <c r="G53">
        <v>50</v>
      </c>
      <c r="J53" s="240">
        <f t="shared" si="6"/>
        <v>47238</v>
      </c>
      <c r="K53" s="244">
        <v>7.3300000000000004E-2</v>
      </c>
      <c r="L53" s="244">
        <v>7.3400000000000007E-2</v>
      </c>
      <c r="M53" s="121">
        <f t="shared" si="2"/>
        <v>0</v>
      </c>
      <c r="N53" s="121">
        <f t="shared" si="3"/>
        <v>0</v>
      </c>
      <c r="O53" s="246"/>
      <c r="P53" s="246"/>
      <c r="Q53" s="121">
        <f t="shared" si="8"/>
        <v>0.19130957140917262</v>
      </c>
      <c r="R53" s="7">
        <f t="shared" si="9"/>
        <v>0</v>
      </c>
      <c r="S53">
        <f t="shared" si="7"/>
        <v>45</v>
      </c>
      <c r="T53" s="239">
        <v>47112</v>
      </c>
      <c r="U53">
        <v>0</v>
      </c>
      <c r="V53" s="121"/>
      <c r="W53">
        <v>0.19</v>
      </c>
    </row>
    <row r="54" spans="2:23" x14ac:dyDescent="0.25">
      <c r="B54">
        <v>52</v>
      </c>
      <c r="C54">
        <v>4.01</v>
      </c>
      <c r="D54">
        <v>3.91</v>
      </c>
      <c r="E54" s="52">
        <f t="shared" si="0"/>
        <v>-9.9999999999999645E-2</v>
      </c>
      <c r="F54" s="52"/>
      <c r="G54">
        <v>51</v>
      </c>
      <c r="J54" s="240">
        <f t="shared" si="6"/>
        <v>47269</v>
      </c>
      <c r="K54" s="244">
        <v>7.3400000000000007E-2</v>
      </c>
      <c r="L54" s="244">
        <v>7.3499999999999996E-2</v>
      </c>
      <c r="M54" s="121">
        <f t="shared" si="2"/>
        <v>0.13550135501355401</v>
      </c>
      <c r="N54" s="121">
        <f t="shared" si="3"/>
        <v>0.13552339133735736</v>
      </c>
      <c r="O54" s="246"/>
      <c r="P54" s="246"/>
      <c r="Q54" s="121">
        <f t="shared" si="8"/>
        <v>0</v>
      </c>
      <c r="R54" s="7">
        <f t="shared" si="9"/>
        <v>75845.81936100217</v>
      </c>
      <c r="S54">
        <f t="shared" si="7"/>
        <v>46</v>
      </c>
      <c r="T54" s="239">
        <v>47143</v>
      </c>
      <c r="U54">
        <v>0</v>
      </c>
      <c r="V54" s="121"/>
      <c r="W54">
        <v>0</v>
      </c>
    </row>
    <row r="55" spans="2:23" x14ac:dyDescent="0.25">
      <c r="B55">
        <v>53</v>
      </c>
      <c r="C55">
        <v>4.01</v>
      </c>
      <c r="D55">
        <v>3.91</v>
      </c>
      <c r="E55" s="52">
        <f t="shared" si="0"/>
        <v>-9.9999999999999645E-2</v>
      </c>
      <c r="F55" s="52"/>
      <c r="G55">
        <v>52</v>
      </c>
      <c r="J55" s="240">
        <f t="shared" si="6"/>
        <v>47299</v>
      </c>
      <c r="K55" s="244">
        <v>7.3499999999999996E-2</v>
      </c>
      <c r="L55" s="244">
        <v>7.3499999999999996E-2</v>
      </c>
      <c r="M55" s="121">
        <f t="shared" si="2"/>
        <v>0.13550135501353519</v>
      </c>
      <c r="N55" s="121">
        <f t="shared" si="3"/>
        <v>0.13552339133732499</v>
      </c>
      <c r="O55" s="246"/>
      <c r="P55" s="246"/>
      <c r="Q55" s="121">
        <f t="shared" si="8"/>
        <v>0.19130957140917262</v>
      </c>
      <c r="R55" s="7">
        <f t="shared" si="9"/>
        <v>75845.819360991649</v>
      </c>
      <c r="S55">
        <f t="shared" si="7"/>
        <v>47</v>
      </c>
      <c r="T55" s="239">
        <v>47174</v>
      </c>
      <c r="U55">
        <v>0</v>
      </c>
      <c r="V55" s="121"/>
      <c r="W55">
        <v>0</v>
      </c>
    </row>
    <row r="56" spans="2:23" x14ac:dyDescent="0.25">
      <c r="B56">
        <v>54</v>
      </c>
      <c r="C56">
        <v>4.01</v>
      </c>
      <c r="D56">
        <v>3.91</v>
      </c>
      <c r="E56" s="52">
        <f t="shared" si="0"/>
        <v>-9.9999999999999645E-2</v>
      </c>
      <c r="F56" s="52"/>
      <c r="G56">
        <v>53</v>
      </c>
      <c r="J56" s="240">
        <f t="shared" si="6"/>
        <v>47330</v>
      </c>
      <c r="K56" s="244">
        <v>7.3499999999999996E-2</v>
      </c>
      <c r="L56" s="244">
        <v>7.3599999999999999E-2</v>
      </c>
      <c r="M56" s="121">
        <f t="shared" si="2"/>
        <v>0</v>
      </c>
      <c r="N56" s="121">
        <f t="shared" si="3"/>
        <v>0</v>
      </c>
      <c r="O56" s="246"/>
      <c r="P56" s="246"/>
      <c r="Q56" s="121">
        <f t="shared" si="8"/>
        <v>0.19130957140914609</v>
      </c>
      <c r="R56" s="7">
        <f t="shared" si="9"/>
        <v>0</v>
      </c>
      <c r="S56">
        <f t="shared" si="7"/>
        <v>48</v>
      </c>
      <c r="T56" s="239">
        <v>47202</v>
      </c>
      <c r="U56">
        <v>0</v>
      </c>
      <c r="V56" s="121"/>
      <c r="W56">
        <v>0</v>
      </c>
    </row>
    <row r="57" spans="2:23" x14ac:dyDescent="0.25">
      <c r="B57">
        <v>55</v>
      </c>
      <c r="C57">
        <v>4.01</v>
      </c>
      <c r="D57">
        <v>3.91</v>
      </c>
      <c r="E57" s="52">
        <f t="shared" si="0"/>
        <v>-9.9999999999999645E-2</v>
      </c>
      <c r="F57" s="52"/>
      <c r="G57">
        <v>54</v>
      </c>
      <c r="J57" s="240">
        <f t="shared" si="6"/>
        <v>47361</v>
      </c>
      <c r="K57" s="244">
        <v>7.3599999999999999E-2</v>
      </c>
      <c r="L57" s="244">
        <v>7.3599999999999999E-2</v>
      </c>
      <c r="M57" s="121">
        <f t="shared" si="2"/>
        <v>0.13550135501355401</v>
      </c>
      <c r="N57" s="121">
        <f t="shared" si="3"/>
        <v>0.13552339133735736</v>
      </c>
      <c r="O57" s="246"/>
      <c r="P57" s="246"/>
      <c r="Q57" s="121">
        <f t="shared" si="8"/>
        <v>0</v>
      </c>
      <c r="R57" s="7">
        <f t="shared" si="9"/>
        <v>75845.81936100217</v>
      </c>
      <c r="S57">
        <f t="shared" si="7"/>
        <v>49</v>
      </c>
      <c r="T57" s="239">
        <v>47233</v>
      </c>
      <c r="U57">
        <v>0</v>
      </c>
      <c r="V57" s="121"/>
      <c r="W57">
        <v>0</v>
      </c>
    </row>
    <row r="58" spans="2:23" x14ac:dyDescent="0.25">
      <c r="B58">
        <v>56</v>
      </c>
      <c r="C58">
        <v>4.01</v>
      </c>
      <c r="D58">
        <v>3.91</v>
      </c>
      <c r="E58" s="52">
        <f t="shared" si="0"/>
        <v>-9.9999999999999645E-2</v>
      </c>
      <c r="F58" s="52"/>
      <c r="G58">
        <v>55</v>
      </c>
      <c r="J58" s="240">
        <f t="shared" si="6"/>
        <v>47391</v>
      </c>
      <c r="K58" s="244">
        <v>7.3599999999999999E-2</v>
      </c>
      <c r="L58" s="244">
        <v>7.3599999999999999E-2</v>
      </c>
      <c r="M58" s="121">
        <f t="shared" si="2"/>
        <v>0</v>
      </c>
      <c r="N58" s="121">
        <f t="shared" si="3"/>
        <v>0</v>
      </c>
      <c r="O58" s="246"/>
      <c r="P58" s="246"/>
      <c r="Q58" s="121">
        <f t="shared" si="8"/>
        <v>0.19130957140917262</v>
      </c>
      <c r="R58" s="7">
        <f t="shared" si="9"/>
        <v>0</v>
      </c>
      <c r="S58">
        <f t="shared" si="7"/>
        <v>50</v>
      </c>
      <c r="T58" s="239">
        <v>47263</v>
      </c>
      <c r="U58">
        <v>0</v>
      </c>
      <c r="V58" s="121"/>
      <c r="W58">
        <v>0</v>
      </c>
    </row>
    <row r="59" spans="2:23" x14ac:dyDescent="0.25">
      <c r="B59">
        <v>57</v>
      </c>
      <c r="C59">
        <v>4.01</v>
      </c>
      <c r="D59">
        <v>3.91</v>
      </c>
      <c r="E59" s="52">
        <f t="shared" si="0"/>
        <v>-9.9999999999999645E-2</v>
      </c>
      <c r="F59" s="52"/>
      <c r="G59">
        <v>56</v>
      </c>
      <c r="J59" s="240">
        <f t="shared" si="6"/>
        <v>47422</v>
      </c>
      <c r="K59" s="244">
        <v>7.3599999999999999E-2</v>
      </c>
      <c r="L59" s="244">
        <v>7.3599999999999999E-2</v>
      </c>
      <c r="M59" s="121">
        <f t="shared" si="2"/>
        <v>0</v>
      </c>
      <c r="N59" s="121">
        <f t="shared" si="3"/>
        <v>0</v>
      </c>
      <c r="O59" s="246"/>
      <c r="P59" s="246"/>
      <c r="Q59" s="121">
        <f t="shared" si="8"/>
        <v>0</v>
      </c>
      <c r="R59" s="7">
        <f t="shared" si="9"/>
        <v>0</v>
      </c>
      <c r="S59">
        <f t="shared" si="7"/>
        <v>51</v>
      </c>
      <c r="T59" s="239">
        <v>47294</v>
      </c>
      <c r="U59">
        <v>0</v>
      </c>
      <c r="V59" s="121"/>
      <c r="W59">
        <v>0.19</v>
      </c>
    </row>
    <row r="60" spans="2:23" x14ac:dyDescent="0.25">
      <c r="B60">
        <v>58</v>
      </c>
      <c r="C60">
        <v>4.01</v>
      </c>
      <c r="D60">
        <v>3.91</v>
      </c>
      <c r="E60" s="52">
        <f t="shared" si="0"/>
        <v>-9.9999999999999645E-2</v>
      </c>
      <c r="F60" s="52"/>
      <c r="G60">
        <v>57</v>
      </c>
      <c r="J60" s="240">
        <f t="shared" si="6"/>
        <v>47452</v>
      </c>
      <c r="K60" s="244">
        <v>7.3599999999999999E-2</v>
      </c>
      <c r="L60" s="244">
        <v>7.3599999999999999E-2</v>
      </c>
      <c r="M60" s="121">
        <f t="shared" si="2"/>
        <v>0</v>
      </c>
      <c r="N60" s="121">
        <f t="shared" si="3"/>
        <v>0</v>
      </c>
      <c r="O60" s="246"/>
      <c r="P60" s="246"/>
      <c r="Q60" s="121">
        <f t="shared" si="8"/>
        <v>0</v>
      </c>
      <c r="R60" s="7">
        <f t="shared" si="9"/>
        <v>0</v>
      </c>
      <c r="S60">
        <f t="shared" si="7"/>
        <v>52</v>
      </c>
      <c r="T60" s="239">
        <v>47324</v>
      </c>
      <c r="U60">
        <v>0</v>
      </c>
      <c r="V60" s="121"/>
      <c r="W60">
        <v>0</v>
      </c>
    </row>
    <row r="61" spans="2:23" x14ac:dyDescent="0.25">
      <c r="J61" s="240">
        <f t="shared" si="6"/>
        <v>47483</v>
      </c>
      <c r="K61" s="244">
        <v>7.3599999999999999E-2</v>
      </c>
      <c r="L61" s="244">
        <v>7.3599999999999999E-2</v>
      </c>
      <c r="M61" s="121">
        <f t="shared" si="2"/>
        <v>0</v>
      </c>
      <c r="N61" s="121">
        <f t="shared" si="3"/>
        <v>0</v>
      </c>
      <c r="O61" s="246"/>
      <c r="P61" s="246"/>
      <c r="Q61" s="121">
        <f t="shared" si="8"/>
        <v>0</v>
      </c>
      <c r="R61" s="7">
        <f t="shared" si="9"/>
        <v>0</v>
      </c>
      <c r="S61">
        <f t="shared" si="7"/>
        <v>53</v>
      </c>
      <c r="T61" s="239">
        <v>47355</v>
      </c>
      <c r="U61" s="96">
        <v>672302.51555914001</v>
      </c>
      <c r="V61" s="121"/>
      <c r="W61">
        <v>0</v>
      </c>
    </row>
    <row r="62" spans="2:23" x14ac:dyDescent="0.25">
      <c r="J62" s="240">
        <f t="shared" si="6"/>
        <v>47514</v>
      </c>
      <c r="K62" s="244">
        <v>7.3599999999999999E-2</v>
      </c>
      <c r="L62" s="244">
        <v>7.3700000000000002E-2</v>
      </c>
      <c r="M62" s="121">
        <f t="shared" si="2"/>
        <v>0</v>
      </c>
      <c r="N62" s="121">
        <f t="shared" si="3"/>
        <v>0</v>
      </c>
      <c r="O62" s="246"/>
      <c r="P62" s="246"/>
      <c r="Q62" s="121">
        <f t="shared" si="8"/>
        <v>0</v>
      </c>
      <c r="R62" s="7">
        <f t="shared" si="9"/>
        <v>0</v>
      </c>
      <c r="S62">
        <f t="shared" si="7"/>
        <v>54</v>
      </c>
      <c r="T62" s="239">
        <v>47386</v>
      </c>
      <c r="U62" s="96">
        <v>3946257.5786737101</v>
      </c>
      <c r="V62" s="121"/>
      <c r="W62">
        <v>0</v>
      </c>
    </row>
    <row r="63" spans="2:23" x14ac:dyDescent="0.25">
      <c r="J63" s="240">
        <f t="shared" si="6"/>
        <v>47542</v>
      </c>
      <c r="K63" s="244">
        <v>7.3700000000000002E-2</v>
      </c>
      <c r="L63" s="244">
        <v>7.3700000000000002E-2</v>
      </c>
      <c r="M63" s="121">
        <f t="shared" si="2"/>
        <v>0.13550135501355401</v>
      </c>
      <c r="N63" s="121">
        <f t="shared" si="3"/>
        <v>0.13552339133734118</v>
      </c>
      <c r="O63" s="246"/>
      <c r="P63" s="246"/>
      <c r="Q63" s="121">
        <f t="shared" si="8"/>
        <v>0</v>
      </c>
      <c r="R63" s="7">
        <f t="shared" si="9"/>
        <v>75845.81936100217</v>
      </c>
      <c r="S63">
        <f t="shared" si="7"/>
        <v>55</v>
      </c>
      <c r="T63" s="239">
        <v>47416</v>
      </c>
      <c r="U63" s="96">
        <v>1158465.2886307901</v>
      </c>
      <c r="V63" s="121"/>
      <c r="W63">
        <v>0</v>
      </c>
    </row>
    <row r="64" spans="2:23" x14ac:dyDescent="0.25">
      <c r="J64" s="240">
        <f t="shared" si="6"/>
        <v>47573</v>
      </c>
      <c r="K64" s="244">
        <v>7.3700000000000002E-2</v>
      </c>
      <c r="L64" s="244">
        <v>7.3700000000000002E-2</v>
      </c>
      <c r="M64" s="121">
        <f t="shared" si="2"/>
        <v>0</v>
      </c>
      <c r="N64" s="121">
        <f t="shared" si="3"/>
        <v>0</v>
      </c>
      <c r="O64" s="246"/>
      <c r="P64" s="246"/>
      <c r="Q64" s="121">
        <f t="shared" si="8"/>
        <v>0.19130957140917262</v>
      </c>
      <c r="R64" s="7">
        <f t="shared" si="9"/>
        <v>0</v>
      </c>
      <c r="S64">
        <f t="shared" si="7"/>
        <v>56</v>
      </c>
      <c r="T64" s="239">
        <v>47447</v>
      </c>
      <c r="U64" s="96">
        <v>1192542.6698642301</v>
      </c>
      <c r="V64" s="121"/>
      <c r="W64">
        <v>0</v>
      </c>
    </row>
    <row r="65" spans="10:23" x14ac:dyDescent="0.25">
      <c r="J65" s="240">
        <f t="shared" si="6"/>
        <v>47603</v>
      </c>
      <c r="K65" s="244">
        <v>7.3700000000000002E-2</v>
      </c>
      <c r="L65" s="244">
        <v>7.3700000000000002E-2</v>
      </c>
      <c r="M65" s="121">
        <f t="shared" si="2"/>
        <v>0</v>
      </c>
      <c r="N65" s="121">
        <f t="shared" si="3"/>
        <v>0</v>
      </c>
      <c r="O65" s="246"/>
      <c r="P65" s="246"/>
      <c r="Q65" s="121">
        <f t="shared" si="8"/>
        <v>0</v>
      </c>
      <c r="R65" s="7">
        <f t="shared" si="9"/>
        <v>0</v>
      </c>
      <c r="S65">
        <f t="shared" si="7"/>
        <v>57</v>
      </c>
      <c r="T65" s="239">
        <v>47477</v>
      </c>
      <c r="U65" s="96">
        <v>1023351.93399137</v>
      </c>
      <c r="V65" s="121"/>
      <c r="W65">
        <v>0</v>
      </c>
    </row>
    <row r="66" spans="10:23" x14ac:dyDescent="0.25">
      <c r="J66" s="240">
        <f t="shared" si="6"/>
        <v>47634</v>
      </c>
      <c r="K66" s="244">
        <v>7.3700000000000002E-2</v>
      </c>
      <c r="L66" s="244">
        <v>7.3700000000000002E-2</v>
      </c>
      <c r="M66" s="121">
        <f t="shared" si="2"/>
        <v>0</v>
      </c>
      <c r="N66" s="121">
        <f t="shared" si="3"/>
        <v>0</v>
      </c>
      <c r="O66" s="246"/>
      <c r="P66" s="246"/>
      <c r="Q66" s="121">
        <f t="shared" si="8"/>
        <v>0</v>
      </c>
      <c r="R66" s="7">
        <f t="shared" si="9"/>
        <v>0</v>
      </c>
      <c r="S66">
        <f t="shared" si="7"/>
        <v>58</v>
      </c>
      <c r="T66" s="239">
        <v>47508</v>
      </c>
      <c r="U66" s="96">
        <v>1051016.2115890901</v>
      </c>
      <c r="V66" s="121"/>
      <c r="W66">
        <v>0</v>
      </c>
    </row>
    <row r="67" spans="10:23" x14ac:dyDescent="0.25">
      <c r="J67" s="240">
        <f t="shared" si="6"/>
        <v>47664</v>
      </c>
      <c r="K67" s="244">
        <v>7.3700000000000002E-2</v>
      </c>
      <c r="L67" s="244">
        <v>7.3700000000000002E-2</v>
      </c>
      <c r="M67" s="121">
        <f t="shared" si="2"/>
        <v>0</v>
      </c>
      <c r="N67" s="121">
        <f t="shared" si="3"/>
        <v>0</v>
      </c>
      <c r="O67" s="246"/>
      <c r="P67" s="246"/>
      <c r="Q67" s="121">
        <f t="shared" si="8"/>
        <v>0</v>
      </c>
      <c r="R67" s="7">
        <f t="shared" si="9"/>
        <v>0</v>
      </c>
      <c r="S67">
        <f t="shared" si="7"/>
        <v>59</v>
      </c>
      <c r="T67" s="239">
        <v>47539</v>
      </c>
      <c r="U67" s="96">
        <v>873458.03828503995</v>
      </c>
      <c r="V67" s="121"/>
      <c r="W67">
        <v>0</v>
      </c>
    </row>
    <row r="68" spans="10:23" x14ac:dyDescent="0.25">
      <c r="J68" s="240">
        <f t="shared" si="6"/>
        <v>47695</v>
      </c>
      <c r="K68" s="244">
        <v>7.3700000000000002E-2</v>
      </c>
      <c r="L68" s="244">
        <v>7.3700000000000002E-2</v>
      </c>
      <c r="M68" s="121">
        <f t="shared" si="2"/>
        <v>0</v>
      </c>
      <c r="N68" s="121">
        <f t="shared" si="3"/>
        <v>0</v>
      </c>
      <c r="O68" s="246"/>
      <c r="P68" s="246"/>
      <c r="Q68" s="121">
        <f t="shared" si="8"/>
        <v>0</v>
      </c>
      <c r="R68" s="7">
        <f t="shared" si="9"/>
        <v>0</v>
      </c>
      <c r="S68">
        <f t="shared" si="7"/>
        <v>60</v>
      </c>
      <c r="T68" s="239">
        <v>47567</v>
      </c>
      <c r="U68" s="96">
        <v>825563.30403870996</v>
      </c>
      <c r="V68" s="121"/>
      <c r="W68">
        <v>0</v>
      </c>
    </row>
    <row r="69" spans="10:23" x14ac:dyDescent="0.25">
      <c r="J69" s="240">
        <f t="shared" si="6"/>
        <v>47726</v>
      </c>
      <c r="K69" s="244">
        <v>7.3700000000000002E-2</v>
      </c>
      <c r="L69" s="244">
        <v>7.3700000000000002E-2</v>
      </c>
      <c r="M69" s="121">
        <f t="shared" ref="M69:M87" si="10">100*($K69-$K68)/7.38%</f>
        <v>0</v>
      </c>
      <c r="N69" s="121">
        <f t="shared" ref="N69:N87" si="11">100*($K69/0.86-$K68/0.86)/8.58%</f>
        <v>0</v>
      </c>
      <c r="O69" s="246"/>
      <c r="P69" s="246"/>
      <c r="Q69" s="121">
        <f t="shared" si="8"/>
        <v>0</v>
      </c>
      <c r="R69" s="7">
        <f t="shared" si="9"/>
        <v>0</v>
      </c>
      <c r="S69">
        <f t="shared" si="7"/>
        <v>61</v>
      </c>
      <c r="T69" s="239">
        <v>47598</v>
      </c>
      <c r="U69" s="96">
        <v>801447.40017053997</v>
      </c>
      <c r="V69" s="121"/>
      <c r="W69">
        <v>0</v>
      </c>
    </row>
    <row r="70" spans="10:23" x14ac:dyDescent="0.25">
      <c r="J70" s="240">
        <f t="shared" si="6"/>
        <v>47756</v>
      </c>
      <c r="K70" s="244">
        <v>7.3700000000000002E-2</v>
      </c>
      <c r="L70" s="244">
        <v>7.3700000000000002E-2</v>
      </c>
      <c r="M70" s="121">
        <f t="shared" si="10"/>
        <v>0</v>
      </c>
      <c r="N70" s="121">
        <f t="shared" si="11"/>
        <v>0</v>
      </c>
      <c r="O70" s="246"/>
      <c r="P70" s="246"/>
      <c r="Q70" s="121">
        <f t="shared" si="8"/>
        <v>0</v>
      </c>
      <c r="R70" s="7">
        <f t="shared" si="9"/>
        <v>0</v>
      </c>
      <c r="S70">
        <f t="shared" si="7"/>
        <v>62</v>
      </c>
      <c r="T70" s="239">
        <v>47628</v>
      </c>
      <c r="U70" s="96">
        <v>767707.71799786005</v>
      </c>
      <c r="V70" s="121"/>
      <c r="W70">
        <v>0</v>
      </c>
    </row>
    <row r="71" spans="10:23" x14ac:dyDescent="0.25">
      <c r="J71" s="240">
        <f t="shared" si="6"/>
        <v>47787</v>
      </c>
      <c r="K71" s="244">
        <v>7.3700000000000002E-2</v>
      </c>
      <c r="L71" s="244">
        <v>7.3700000000000002E-2</v>
      </c>
      <c r="M71" s="121">
        <f t="shared" si="10"/>
        <v>0</v>
      </c>
      <c r="N71" s="121">
        <f t="shared" si="11"/>
        <v>0</v>
      </c>
      <c r="O71" s="246"/>
      <c r="P71" s="246"/>
      <c r="Q71" s="121">
        <f t="shared" si="8"/>
        <v>0</v>
      </c>
      <c r="R71" s="7">
        <f t="shared" si="9"/>
        <v>0</v>
      </c>
      <c r="S71">
        <f t="shared" si="7"/>
        <v>63</v>
      </c>
      <c r="T71" s="239">
        <v>47659</v>
      </c>
      <c r="U71" s="96">
        <v>736829.04214270995</v>
      </c>
      <c r="V71" s="121"/>
      <c r="W71">
        <v>0.19</v>
      </c>
    </row>
    <row r="72" spans="10:23" x14ac:dyDescent="0.25">
      <c r="J72" s="240">
        <f t="shared" si="6"/>
        <v>47817</v>
      </c>
      <c r="K72" s="244">
        <v>7.3700000000000002E-2</v>
      </c>
      <c r="L72" s="244">
        <v>7.3700000000000002E-2</v>
      </c>
      <c r="M72" s="121">
        <f t="shared" si="10"/>
        <v>0</v>
      </c>
      <c r="N72" s="121">
        <f t="shared" si="11"/>
        <v>0</v>
      </c>
      <c r="O72" s="246"/>
      <c r="P72" s="246"/>
      <c r="Q72" s="121">
        <f t="shared" si="8"/>
        <v>0</v>
      </c>
      <c r="R72" s="7">
        <f t="shared" si="9"/>
        <v>0</v>
      </c>
      <c r="S72">
        <f t="shared" si="7"/>
        <v>64</v>
      </c>
      <c r="T72" s="239">
        <v>47689</v>
      </c>
      <c r="U72" s="96">
        <v>707132.61720691004</v>
      </c>
      <c r="V72" s="121"/>
      <c r="W72">
        <v>0</v>
      </c>
    </row>
    <row r="73" spans="10:23" x14ac:dyDescent="0.25">
      <c r="J73" s="240">
        <f t="shared" si="6"/>
        <v>47848</v>
      </c>
      <c r="K73" s="244">
        <v>7.3700000000000002E-2</v>
      </c>
      <c r="L73" s="244">
        <v>7.3700000000000002E-2</v>
      </c>
      <c r="M73" s="121">
        <f t="shared" si="10"/>
        <v>0</v>
      </c>
      <c r="N73" s="121">
        <f t="shared" si="11"/>
        <v>0</v>
      </c>
      <c r="O73" s="246"/>
      <c r="P73" s="246"/>
      <c r="Q73" s="121">
        <f t="shared" si="8"/>
        <v>0</v>
      </c>
      <c r="R73" s="7">
        <f t="shared" si="9"/>
        <v>0</v>
      </c>
      <c r="S73">
        <f t="shared" si="7"/>
        <v>65</v>
      </c>
      <c r="T73" s="239">
        <v>47720</v>
      </c>
      <c r="U73" s="96">
        <v>675844.02630201005</v>
      </c>
      <c r="V73" s="121"/>
      <c r="W73">
        <v>0</v>
      </c>
    </row>
    <row r="74" spans="10:23" x14ac:dyDescent="0.25">
      <c r="J74" s="240">
        <f t="shared" si="6"/>
        <v>47879</v>
      </c>
      <c r="K74" s="244">
        <v>7.3700000000000002E-2</v>
      </c>
      <c r="L74" s="244">
        <v>7.3800000000000004E-2</v>
      </c>
      <c r="M74" s="121">
        <f t="shared" si="10"/>
        <v>0</v>
      </c>
      <c r="N74" s="121">
        <f t="shared" si="11"/>
        <v>0</v>
      </c>
      <c r="O74" s="246"/>
      <c r="P74" s="246"/>
      <c r="Q74" s="121">
        <f t="shared" si="8"/>
        <v>0</v>
      </c>
      <c r="R74" s="7">
        <f t="shared" si="9"/>
        <v>0</v>
      </c>
      <c r="S74">
        <f t="shared" si="7"/>
        <v>66</v>
      </c>
      <c r="T74" s="239">
        <v>47751</v>
      </c>
      <c r="U74" s="96">
        <v>781406.15248308994</v>
      </c>
      <c r="V74" s="121"/>
      <c r="W74">
        <v>0</v>
      </c>
    </row>
    <row r="75" spans="10:23" x14ac:dyDescent="0.25">
      <c r="J75" s="240">
        <f t="shared" si="6"/>
        <v>47907</v>
      </c>
      <c r="K75" s="244">
        <v>7.3800000000000004E-2</v>
      </c>
      <c r="L75" s="244">
        <v>7.3800000000000004E-2</v>
      </c>
      <c r="M75" s="121">
        <f t="shared" si="10"/>
        <v>0.13550135501355401</v>
      </c>
      <c r="N75" s="121">
        <f t="shared" si="11"/>
        <v>0.13552339133735736</v>
      </c>
      <c r="O75" s="246"/>
      <c r="P75" s="246"/>
      <c r="Q75" s="121">
        <f t="shared" si="8"/>
        <v>0</v>
      </c>
      <c r="R75" s="7">
        <f t="shared" si="9"/>
        <v>75845.81936100217</v>
      </c>
      <c r="S75">
        <f t="shared" si="7"/>
        <v>67</v>
      </c>
      <c r="T75" s="239">
        <v>47781</v>
      </c>
      <c r="U75" s="96">
        <v>478180.82710300997</v>
      </c>
      <c r="V75" s="121"/>
      <c r="W75">
        <v>0</v>
      </c>
    </row>
    <row r="76" spans="10:23" x14ac:dyDescent="0.25">
      <c r="J76" s="240">
        <f t="shared" si="6"/>
        <v>47938</v>
      </c>
      <c r="K76" s="244">
        <v>7.3800000000000004E-2</v>
      </c>
      <c r="L76" s="244">
        <v>7.3800000000000004E-2</v>
      </c>
      <c r="M76" s="121">
        <f t="shared" si="10"/>
        <v>0</v>
      </c>
      <c r="N76" s="121">
        <f t="shared" si="11"/>
        <v>0</v>
      </c>
      <c r="O76" s="246"/>
      <c r="P76" s="246"/>
      <c r="Q76" s="121">
        <f t="shared" si="8"/>
        <v>0.19130957140917262</v>
      </c>
      <c r="R76" s="7">
        <f t="shared" si="9"/>
        <v>0</v>
      </c>
      <c r="S76">
        <f t="shared" si="7"/>
        <v>68</v>
      </c>
      <c r="T76" s="239">
        <v>47812</v>
      </c>
      <c r="U76" s="96">
        <v>478773.25154694001</v>
      </c>
      <c r="V76" s="121"/>
      <c r="W76">
        <v>0</v>
      </c>
    </row>
    <row r="77" spans="10:23" x14ac:dyDescent="0.25">
      <c r="J77" s="240">
        <f t="shared" si="6"/>
        <v>47968</v>
      </c>
      <c r="K77" s="244">
        <v>7.3800000000000004E-2</v>
      </c>
      <c r="L77" s="244">
        <v>7.3800000000000004E-2</v>
      </c>
      <c r="M77" s="121">
        <f t="shared" si="10"/>
        <v>0</v>
      </c>
      <c r="N77" s="121">
        <f t="shared" si="11"/>
        <v>0</v>
      </c>
      <c r="O77" s="246"/>
      <c r="P77" s="246"/>
      <c r="Q77" s="121">
        <f>100*(K76-K75)/$K$1</f>
        <v>0</v>
      </c>
      <c r="R77" s="7">
        <f t="shared" ref="R77:R88" si="12">(K77-K76)*AG$6</f>
        <v>0</v>
      </c>
      <c r="S77">
        <f t="shared" si="7"/>
        <v>69</v>
      </c>
      <c r="T77" s="239">
        <v>47842</v>
      </c>
      <c r="U77" s="96">
        <v>434381.13921852002</v>
      </c>
      <c r="V77" s="121"/>
      <c r="W77">
        <v>0</v>
      </c>
    </row>
    <row r="78" spans="10:23" x14ac:dyDescent="0.25">
      <c r="J78" s="240">
        <f t="shared" si="6"/>
        <v>47999</v>
      </c>
      <c r="K78" s="244">
        <v>7.3800000000000004E-2</v>
      </c>
      <c r="L78" s="244">
        <v>7.3800000000000004E-2</v>
      </c>
      <c r="M78" s="121">
        <f t="shared" si="10"/>
        <v>0</v>
      </c>
      <c r="N78" s="121">
        <f t="shared" si="11"/>
        <v>0</v>
      </c>
      <c r="O78" s="246"/>
      <c r="P78" s="246"/>
      <c r="Q78" s="121">
        <f t="shared" ref="Q78:Q87" si="13">100*(K77-K76)/$K$1</f>
        <v>0</v>
      </c>
      <c r="R78" s="7">
        <f t="shared" si="12"/>
        <v>0</v>
      </c>
      <c r="S78">
        <f t="shared" si="7"/>
        <v>70</v>
      </c>
      <c r="T78" s="239">
        <v>47873</v>
      </c>
      <c r="U78" s="96">
        <v>423908.35412714002</v>
      </c>
      <c r="V78" s="121"/>
      <c r="W78">
        <v>0</v>
      </c>
    </row>
    <row r="79" spans="10:23" x14ac:dyDescent="0.25">
      <c r="J79" s="240">
        <f t="shared" si="6"/>
        <v>48029</v>
      </c>
      <c r="K79" s="244">
        <v>7.3800000000000004E-2</v>
      </c>
      <c r="L79" s="244">
        <v>7.3800000000000004E-2</v>
      </c>
      <c r="M79" s="121">
        <f t="shared" si="10"/>
        <v>0</v>
      </c>
      <c r="N79" s="121">
        <f t="shared" si="11"/>
        <v>0</v>
      </c>
      <c r="O79" s="246"/>
      <c r="P79" s="246"/>
      <c r="Q79" s="121">
        <f t="shared" si="13"/>
        <v>0</v>
      </c>
      <c r="R79" s="7">
        <f t="shared" si="12"/>
        <v>0</v>
      </c>
      <c r="S79">
        <f t="shared" si="7"/>
        <v>71</v>
      </c>
      <c r="T79" s="239">
        <v>47904</v>
      </c>
      <c r="U79" s="96">
        <v>391030.39347562997</v>
      </c>
      <c r="V79" s="121"/>
      <c r="W79">
        <v>0</v>
      </c>
    </row>
    <row r="80" spans="10:23" x14ac:dyDescent="0.25">
      <c r="J80" s="240">
        <f t="shared" ref="J80:J88" si="14">EOMONTH(J79,1)</f>
        <v>48060</v>
      </c>
      <c r="K80" s="244">
        <v>7.3800000000000004E-2</v>
      </c>
      <c r="L80" s="244">
        <v>7.3800000000000004E-2</v>
      </c>
      <c r="M80" s="121">
        <f t="shared" si="10"/>
        <v>0</v>
      </c>
      <c r="N80" s="121">
        <f t="shared" si="11"/>
        <v>0</v>
      </c>
      <c r="O80" s="246"/>
      <c r="P80" s="246"/>
      <c r="Q80" s="121">
        <f t="shared" si="13"/>
        <v>0</v>
      </c>
      <c r="R80" s="7">
        <f t="shared" si="12"/>
        <v>0</v>
      </c>
      <c r="S80">
        <f t="shared" si="7"/>
        <v>72</v>
      </c>
      <c r="T80" s="239">
        <v>47932</v>
      </c>
      <c r="U80" s="96">
        <v>368688.37758691999</v>
      </c>
      <c r="V80" s="121"/>
      <c r="W80">
        <v>0</v>
      </c>
    </row>
    <row r="81" spans="10:23" x14ac:dyDescent="0.25">
      <c r="J81" s="240">
        <f t="shared" si="14"/>
        <v>48091</v>
      </c>
      <c r="K81" s="244">
        <v>7.3800000000000004E-2</v>
      </c>
      <c r="L81" s="244">
        <v>7.3800000000000004E-2</v>
      </c>
      <c r="M81" s="121">
        <f t="shared" si="10"/>
        <v>0</v>
      </c>
      <c r="N81" s="121">
        <f t="shared" si="11"/>
        <v>0</v>
      </c>
      <c r="O81" s="246"/>
      <c r="P81" s="246"/>
      <c r="Q81" s="121">
        <f t="shared" si="13"/>
        <v>0</v>
      </c>
      <c r="R81" s="7">
        <f t="shared" si="12"/>
        <v>0</v>
      </c>
      <c r="S81">
        <f t="shared" si="7"/>
        <v>73</v>
      </c>
      <c r="T81" s="239">
        <v>47963</v>
      </c>
      <c r="U81" s="96">
        <v>347459.94752077002</v>
      </c>
      <c r="V81" s="121"/>
      <c r="W81">
        <v>0</v>
      </c>
    </row>
    <row r="82" spans="10:23" x14ac:dyDescent="0.25">
      <c r="J82" s="240">
        <f t="shared" si="14"/>
        <v>48121</v>
      </c>
      <c r="K82" s="244">
        <v>7.3800000000000004E-2</v>
      </c>
      <c r="L82" s="244">
        <v>7.3800000000000004E-2</v>
      </c>
      <c r="M82" s="121">
        <f t="shared" si="10"/>
        <v>0</v>
      </c>
      <c r="N82" s="121">
        <f t="shared" si="11"/>
        <v>0</v>
      </c>
      <c r="O82" s="246"/>
      <c r="P82" s="246"/>
      <c r="Q82" s="121">
        <f t="shared" si="13"/>
        <v>0</v>
      </c>
      <c r="R82" s="7">
        <f t="shared" si="12"/>
        <v>0</v>
      </c>
      <c r="S82">
        <f t="shared" si="7"/>
        <v>74</v>
      </c>
      <c r="T82" s="239">
        <v>47993</v>
      </c>
      <c r="U82" s="96">
        <v>330389.31538086</v>
      </c>
      <c r="V82" s="121"/>
      <c r="W82">
        <v>0</v>
      </c>
    </row>
    <row r="83" spans="10:23" x14ac:dyDescent="0.25">
      <c r="J83" s="240">
        <f t="shared" si="14"/>
        <v>48152</v>
      </c>
      <c r="K83" s="244">
        <v>7.3800000000000004E-2</v>
      </c>
      <c r="L83" s="244">
        <v>7.3800000000000004E-2</v>
      </c>
      <c r="M83" s="121">
        <f t="shared" si="10"/>
        <v>0</v>
      </c>
      <c r="N83" s="121">
        <f t="shared" si="11"/>
        <v>0</v>
      </c>
      <c r="O83" s="246"/>
      <c r="P83" s="246"/>
      <c r="Q83" s="121">
        <f t="shared" si="13"/>
        <v>0</v>
      </c>
      <c r="R83" s="7">
        <f t="shared" si="12"/>
        <v>0</v>
      </c>
      <c r="S83">
        <f t="shared" si="7"/>
        <v>75</v>
      </c>
      <c r="T83" s="239">
        <v>48024</v>
      </c>
      <c r="U83" s="96">
        <v>313209.49477073998</v>
      </c>
      <c r="V83" s="121"/>
    </row>
    <row r="84" spans="10:23" x14ac:dyDescent="0.25">
      <c r="J84" s="240">
        <f t="shared" si="14"/>
        <v>48182</v>
      </c>
      <c r="K84" s="244">
        <v>7.3800000000000004E-2</v>
      </c>
      <c r="L84" s="244">
        <v>7.3800000000000004E-2</v>
      </c>
      <c r="M84" s="121">
        <f t="shared" si="10"/>
        <v>0</v>
      </c>
      <c r="N84" s="121">
        <f t="shared" si="11"/>
        <v>0</v>
      </c>
      <c r="O84" s="246"/>
      <c r="P84" s="246"/>
      <c r="Q84" s="121">
        <f t="shared" si="13"/>
        <v>0</v>
      </c>
      <c r="R84" s="7">
        <f t="shared" si="12"/>
        <v>0</v>
      </c>
      <c r="S84">
        <f t="shared" ref="S84:S90" si="15">S83+1</f>
        <v>76</v>
      </c>
      <c r="T84" s="239">
        <v>48054</v>
      </c>
      <c r="U84" s="96">
        <v>296627.46510299999</v>
      </c>
      <c r="V84" s="121"/>
    </row>
    <row r="85" spans="10:23" x14ac:dyDescent="0.25">
      <c r="J85" s="240">
        <f t="shared" si="14"/>
        <v>48213</v>
      </c>
      <c r="K85" s="244">
        <v>7.3800000000000004E-2</v>
      </c>
      <c r="L85" s="244">
        <v>7.3800000000000004E-2</v>
      </c>
      <c r="M85" s="121">
        <f t="shared" si="10"/>
        <v>0</v>
      </c>
      <c r="N85" s="121">
        <f t="shared" si="11"/>
        <v>0</v>
      </c>
      <c r="O85" s="246"/>
      <c r="P85" s="246"/>
      <c r="Q85" s="121">
        <f t="shared" si="13"/>
        <v>0</v>
      </c>
      <c r="R85" s="7">
        <f t="shared" si="12"/>
        <v>0</v>
      </c>
      <c r="S85">
        <f t="shared" si="15"/>
        <v>77</v>
      </c>
      <c r="T85" s="239">
        <v>48085</v>
      </c>
      <c r="U85" s="96">
        <v>279158.89344648999</v>
      </c>
    </row>
    <row r="86" spans="10:23" x14ac:dyDescent="0.25">
      <c r="J86" s="240">
        <f t="shared" si="14"/>
        <v>48244</v>
      </c>
      <c r="K86" s="244">
        <v>7.3800000000000004E-2</v>
      </c>
      <c r="L86" s="244">
        <v>7.3800000000000004E-2</v>
      </c>
      <c r="M86" s="121">
        <f t="shared" si="10"/>
        <v>0</v>
      </c>
      <c r="N86" s="121">
        <f t="shared" si="11"/>
        <v>0</v>
      </c>
      <c r="O86" s="246"/>
      <c r="P86" s="246"/>
      <c r="Q86" s="121">
        <f t="shared" si="13"/>
        <v>0</v>
      </c>
      <c r="R86" s="7">
        <f t="shared" si="12"/>
        <v>0</v>
      </c>
      <c r="S86">
        <f t="shared" si="15"/>
        <v>78</v>
      </c>
      <c r="T86" s="239">
        <v>48116</v>
      </c>
      <c r="U86" s="96">
        <v>498582.73082196998</v>
      </c>
    </row>
    <row r="87" spans="10:23" x14ac:dyDescent="0.25">
      <c r="J87" s="240">
        <f t="shared" si="14"/>
        <v>48273</v>
      </c>
      <c r="K87" s="244">
        <v>7.3800000000000004E-2</v>
      </c>
      <c r="L87" s="244"/>
      <c r="M87" s="121">
        <f t="shared" si="10"/>
        <v>0</v>
      </c>
      <c r="N87" s="121">
        <f t="shared" si="11"/>
        <v>0</v>
      </c>
      <c r="O87" s="246"/>
      <c r="P87" s="246"/>
      <c r="Q87" s="121">
        <f t="shared" si="13"/>
        <v>0</v>
      </c>
      <c r="R87" s="7">
        <f t="shared" si="12"/>
        <v>0</v>
      </c>
      <c r="S87">
        <f t="shared" si="15"/>
        <v>79</v>
      </c>
      <c r="T87" s="239">
        <v>48146</v>
      </c>
      <c r="U87" s="96">
        <v>22815.440797880001</v>
      </c>
    </row>
    <row r="88" spans="10:23" x14ac:dyDescent="0.25">
      <c r="J88" s="240">
        <f t="shared" si="14"/>
        <v>48304</v>
      </c>
      <c r="K88" s="243"/>
      <c r="L88" s="243"/>
      <c r="Q88" s="121"/>
      <c r="R88" s="7">
        <f t="shared" si="12"/>
        <v>-55974214.688418001</v>
      </c>
      <c r="S88">
        <f t="shared" si="15"/>
        <v>80</v>
      </c>
      <c r="T88" s="239">
        <v>48177</v>
      </c>
      <c r="U88" s="96">
        <v>33613.514189599999</v>
      </c>
    </row>
    <row r="89" spans="10:23" x14ac:dyDescent="0.25">
      <c r="S89">
        <f t="shared" si="15"/>
        <v>81</v>
      </c>
      <c r="T89" s="239">
        <v>48207</v>
      </c>
      <c r="U89" s="96">
        <v>16847.020360099999</v>
      </c>
    </row>
    <row r="90" spans="10:23" x14ac:dyDescent="0.25">
      <c r="S90">
        <f t="shared" si="15"/>
        <v>82</v>
      </c>
      <c r="T90" s="239">
        <v>48238</v>
      </c>
      <c r="U90" s="96">
        <v>25907.238552760002</v>
      </c>
    </row>
  </sheetData>
  <sortState xmlns:xlrd2="http://schemas.microsoft.com/office/spreadsheetml/2017/richdata2" ref="Y10:Z12">
    <sortCondition descending="1" ref="Y10:Y12"/>
  </sortState>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1BD75-775C-4EDD-B341-79CFC1BE8107}">
  <sheetPr codeName="Sheet9"/>
  <dimension ref="A1:G88"/>
  <sheetViews>
    <sheetView topLeftCell="A2" workbookViewId="0">
      <selection activeCell="E5" sqref="E1:F1048576"/>
    </sheetView>
  </sheetViews>
  <sheetFormatPr defaultRowHeight="15.75" x14ac:dyDescent="0.25"/>
  <cols>
    <col min="1" max="1" width="25.125" customWidth="1"/>
    <col min="4" max="4" width="19.125" customWidth="1"/>
    <col min="7" max="7" width="15.875" customWidth="1"/>
  </cols>
  <sheetData>
    <row r="1" spans="1:7" x14ac:dyDescent="0.25">
      <c r="A1" s="120">
        <v>46078</v>
      </c>
    </row>
    <row r="2" spans="1:7" x14ac:dyDescent="0.25">
      <c r="A2" s="120">
        <v>46106</v>
      </c>
    </row>
    <row r="3" spans="1:7" x14ac:dyDescent="0.25">
      <c r="A3" s="120">
        <v>46137</v>
      </c>
    </row>
    <row r="4" spans="1:7" x14ac:dyDescent="0.25">
      <c r="A4" s="120">
        <v>46167</v>
      </c>
    </row>
    <row r="5" spans="1:7" x14ac:dyDescent="0.25">
      <c r="A5" s="120">
        <v>46198</v>
      </c>
    </row>
    <row r="6" spans="1:7" x14ac:dyDescent="0.25">
      <c r="A6" s="120">
        <v>46228</v>
      </c>
      <c r="D6" s="120">
        <v>45713</v>
      </c>
      <c r="G6">
        <v>0</v>
      </c>
    </row>
    <row r="7" spans="1:7" x14ac:dyDescent="0.25">
      <c r="A7" s="120">
        <v>46259</v>
      </c>
      <c r="D7" s="120">
        <v>45741</v>
      </c>
      <c r="G7">
        <v>0</v>
      </c>
    </row>
    <row r="8" spans="1:7" x14ac:dyDescent="0.25">
      <c r="A8" s="120">
        <v>46290</v>
      </c>
      <c r="D8" s="120">
        <v>45772</v>
      </c>
      <c r="G8">
        <v>0</v>
      </c>
    </row>
    <row r="9" spans="1:7" x14ac:dyDescent="0.25">
      <c r="A9" s="120">
        <v>46320</v>
      </c>
      <c r="D9" s="120">
        <v>45802</v>
      </c>
      <c r="G9">
        <v>0</v>
      </c>
    </row>
    <row r="10" spans="1:7" x14ac:dyDescent="0.25">
      <c r="A10" s="120">
        <v>46351</v>
      </c>
      <c r="D10" s="120">
        <v>45833</v>
      </c>
      <c r="G10">
        <v>0</v>
      </c>
    </row>
    <row r="11" spans="1:7" x14ac:dyDescent="0.25">
      <c r="A11" s="120">
        <v>46381</v>
      </c>
      <c r="D11" s="120">
        <v>45863</v>
      </c>
      <c r="G11">
        <v>0</v>
      </c>
    </row>
    <row r="12" spans="1:7" x14ac:dyDescent="0.25">
      <c r="A12" s="120">
        <v>46412</v>
      </c>
      <c r="D12" s="120">
        <v>45894</v>
      </c>
      <c r="G12">
        <v>0</v>
      </c>
    </row>
    <row r="13" spans="1:7" x14ac:dyDescent="0.25">
      <c r="A13" s="120">
        <v>46443</v>
      </c>
      <c r="D13" s="120">
        <v>45925</v>
      </c>
      <c r="G13">
        <v>0</v>
      </c>
    </row>
    <row r="14" spans="1:7" x14ac:dyDescent="0.25">
      <c r="A14" s="120">
        <v>46471</v>
      </c>
      <c r="D14" s="120">
        <v>45955</v>
      </c>
      <c r="G14" s="96">
        <v>3370685.99</v>
      </c>
    </row>
    <row r="15" spans="1:7" x14ac:dyDescent="0.25">
      <c r="A15" s="120">
        <v>46502</v>
      </c>
      <c r="D15" s="120">
        <v>45986</v>
      </c>
      <c r="G15" s="96">
        <v>4862492.95</v>
      </c>
    </row>
    <row r="16" spans="1:7" x14ac:dyDescent="0.25">
      <c r="A16" s="120">
        <v>46532</v>
      </c>
      <c r="D16" s="120">
        <v>46016</v>
      </c>
      <c r="G16">
        <v>0</v>
      </c>
    </row>
    <row r="17" spans="1:7" x14ac:dyDescent="0.25">
      <c r="A17" s="120">
        <v>46563</v>
      </c>
      <c r="D17" s="120">
        <v>46047</v>
      </c>
      <c r="G17">
        <v>0</v>
      </c>
    </row>
    <row r="18" spans="1:7" x14ac:dyDescent="0.25">
      <c r="A18" s="120">
        <v>46593</v>
      </c>
      <c r="D18" s="120">
        <v>46078</v>
      </c>
      <c r="G18">
        <v>0</v>
      </c>
    </row>
    <row r="19" spans="1:7" x14ac:dyDescent="0.25">
      <c r="A19" s="120">
        <v>46624</v>
      </c>
      <c r="D19" s="120">
        <v>46106</v>
      </c>
      <c r="G19">
        <v>0</v>
      </c>
    </row>
    <row r="20" spans="1:7" x14ac:dyDescent="0.25">
      <c r="A20" s="120">
        <v>46655</v>
      </c>
      <c r="D20" s="120">
        <v>46137</v>
      </c>
      <c r="G20">
        <v>0</v>
      </c>
    </row>
    <row r="21" spans="1:7" x14ac:dyDescent="0.25">
      <c r="A21" s="120">
        <v>46685</v>
      </c>
      <c r="D21" s="120">
        <v>46167</v>
      </c>
      <c r="G21">
        <v>0</v>
      </c>
    </row>
    <row r="22" spans="1:7" x14ac:dyDescent="0.25">
      <c r="A22" s="120">
        <v>46716</v>
      </c>
      <c r="D22" s="120">
        <v>46198</v>
      </c>
      <c r="G22">
        <v>0</v>
      </c>
    </row>
    <row r="23" spans="1:7" x14ac:dyDescent="0.25">
      <c r="A23" s="120">
        <v>46746</v>
      </c>
      <c r="D23" s="120">
        <v>46228</v>
      </c>
      <c r="G23">
        <v>0</v>
      </c>
    </row>
    <row r="24" spans="1:7" x14ac:dyDescent="0.25">
      <c r="A24" s="120">
        <v>46777</v>
      </c>
      <c r="D24" s="120">
        <v>46259</v>
      </c>
      <c r="G24">
        <v>0</v>
      </c>
    </row>
    <row r="25" spans="1:7" x14ac:dyDescent="0.25">
      <c r="A25" s="120">
        <v>46808</v>
      </c>
      <c r="D25" s="120">
        <v>46290</v>
      </c>
      <c r="G25">
        <v>0</v>
      </c>
    </row>
    <row r="26" spans="1:7" x14ac:dyDescent="0.25">
      <c r="A26" s="120">
        <v>46837</v>
      </c>
      <c r="D26" s="120">
        <v>46320</v>
      </c>
      <c r="G26">
        <v>0</v>
      </c>
    </row>
    <row r="27" spans="1:7" x14ac:dyDescent="0.25">
      <c r="A27" s="120">
        <v>46868</v>
      </c>
      <c r="D27" s="120">
        <v>46351</v>
      </c>
      <c r="G27" s="96">
        <v>14571006.43</v>
      </c>
    </row>
    <row r="28" spans="1:7" x14ac:dyDescent="0.25">
      <c r="A28" s="120">
        <v>46898</v>
      </c>
      <c r="D28" s="120">
        <v>46381</v>
      </c>
      <c r="G28" s="96">
        <v>13828483.619999999</v>
      </c>
    </row>
    <row r="29" spans="1:7" x14ac:dyDescent="0.25">
      <c r="A29" s="120">
        <v>46929</v>
      </c>
      <c r="D29" s="120">
        <v>46412</v>
      </c>
      <c r="G29" s="96">
        <v>12917881.640000001</v>
      </c>
    </row>
    <row r="30" spans="1:7" x14ac:dyDescent="0.25">
      <c r="A30" s="120">
        <v>46959</v>
      </c>
      <c r="D30" s="120">
        <v>46443</v>
      </c>
      <c r="G30" s="96">
        <v>4860132.59</v>
      </c>
    </row>
    <row r="31" spans="1:7" x14ac:dyDescent="0.25">
      <c r="A31" s="120">
        <v>46990</v>
      </c>
      <c r="D31" s="120">
        <v>46471</v>
      </c>
      <c r="G31" s="96">
        <v>1657567.27</v>
      </c>
    </row>
    <row r="32" spans="1:7" x14ac:dyDescent="0.25">
      <c r="A32" s="120">
        <v>47021</v>
      </c>
      <c r="D32" s="120">
        <v>46502</v>
      </c>
      <c r="G32" s="96">
        <v>1610462.69</v>
      </c>
    </row>
    <row r="33" spans="1:7" x14ac:dyDescent="0.25">
      <c r="A33" s="120">
        <v>47051</v>
      </c>
      <c r="D33" s="120">
        <v>46532</v>
      </c>
      <c r="G33" s="96">
        <v>1524085.74</v>
      </c>
    </row>
    <row r="34" spans="1:7" x14ac:dyDescent="0.25">
      <c r="A34" s="120">
        <v>47082</v>
      </c>
      <c r="D34" s="120">
        <v>46563</v>
      </c>
      <c r="G34" s="96">
        <v>1441762.17</v>
      </c>
    </row>
    <row r="35" spans="1:7" x14ac:dyDescent="0.25">
      <c r="A35" s="120">
        <v>47112</v>
      </c>
      <c r="D35" s="120">
        <v>46593</v>
      </c>
      <c r="G35" s="96">
        <v>1363312.17</v>
      </c>
    </row>
    <row r="36" spans="1:7" x14ac:dyDescent="0.25">
      <c r="A36" s="120">
        <v>47143</v>
      </c>
      <c r="D36" s="120">
        <v>46624</v>
      </c>
      <c r="G36" s="96">
        <v>1339876.1000000001</v>
      </c>
    </row>
    <row r="37" spans="1:7" x14ac:dyDescent="0.25">
      <c r="A37" s="120">
        <v>47174</v>
      </c>
      <c r="D37" s="120">
        <v>46655</v>
      </c>
      <c r="G37" s="96">
        <v>1183497.07</v>
      </c>
    </row>
    <row r="38" spans="1:7" x14ac:dyDescent="0.25">
      <c r="A38" s="120">
        <v>47202</v>
      </c>
      <c r="D38" s="120">
        <v>46685</v>
      </c>
      <c r="G38" s="96">
        <v>1032494.03</v>
      </c>
    </row>
    <row r="39" spans="1:7" x14ac:dyDescent="0.25">
      <c r="A39" s="120">
        <v>47233</v>
      </c>
      <c r="D39" s="120">
        <v>46716</v>
      </c>
      <c r="G39" s="96">
        <v>975956.14</v>
      </c>
    </row>
    <row r="40" spans="1:7" x14ac:dyDescent="0.25">
      <c r="A40" s="120">
        <v>47263</v>
      </c>
      <c r="D40" s="120">
        <v>46746</v>
      </c>
      <c r="G40">
        <v>0</v>
      </c>
    </row>
    <row r="41" spans="1:7" x14ac:dyDescent="0.25">
      <c r="A41" s="120">
        <v>47294</v>
      </c>
      <c r="D41" s="120">
        <v>46777</v>
      </c>
      <c r="G41">
        <v>0</v>
      </c>
    </row>
    <row r="42" spans="1:7" x14ac:dyDescent="0.25">
      <c r="A42" s="120">
        <v>47324</v>
      </c>
      <c r="D42" s="120">
        <v>46808</v>
      </c>
      <c r="G42">
        <v>0</v>
      </c>
    </row>
    <row r="43" spans="1:7" x14ac:dyDescent="0.25">
      <c r="A43" s="120">
        <v>47355</v>
      </c>
      <c r="D43" s="120">
        <v>46837</v>
      </c>
      <c r="G43">
        <v>0</v>
      </c>
    </row>
    <row r="44" spans="1:7" x14ac:dyDescent="0.25">
      <c r="A44" s="120">
        <v>47386</v>
      </c>
      <c r="D44" s="120">
        <v>46868</v>
      </c>
      <c r="G44">
        <v>0</v>
      </c>
    </row>
    <row r="45" spans="1:7" x14ac:dyDescent="0.25">
      <c r="A45" s="120">
        <v>47416</v>
      </c>
      <c r="D45" s="120">
        <v>46898</v>
      </c>
      <c r="G45">
        <v>0</v>
      </c>
    </row>
    <row r="46" spans="1:7" x14ac:dyDescent="0.25">
      <c r="A46" s="120">
        <v>47447</v>
      </c>
      <c r="D46" s="120">
        <v>46929</v>
      </c>
      <c r="G46">
        <v>0</v>
      </c>
    </row>
    <row r="47" spans="1:7" x14ac:dyDescent="0.25">
      <c r="A47" s="120">
        <v>47477</v>
      </c>
      <c r="D47" s="120">
        <v>46959</v>
      </c>
      <c r="G47">
        <v>0</v>
      </c>
    </row>
    <row r="48" spans="1:7" x14ac:dyDescent="0.25">
      <c r="A48" s="120">
        <v>47508</v>
      </c>
      <c r="D48" s="120">
        <v>46990</v>
      </c>
      <c r="G48">
        <v>0</v>
      </c>
    </row>
    <row r="49" spans="1:7" x14ac:dyDescent="0.25">
      <c r="A49" s="120">
        <v>47539</v>
      </c>
      <c r="D49" s="120">
        <v>47021</v>
      </c>
      <c r="G49">
        <v>0</v>
      </c>
    </row>
    <row r="50" spans="1:7" x14ac:dyDescent="0.25">
      <c r="A50" s="120">
        <v>47567</v>
      </c>
      <c r="D50" s="120">
        <v>47051</v>
      </c>
      <c r="G50">
        <v>0</v>
      </c>
    </row>
    <row r="51" spans="1:7" x14ac:dyDescent="0.25">
      <c r="A51" s="120">
        <v>47598</v>
      </c>
      <c r="D51" s="120">
        <v>47082</v>
      </c>
      <c r="G51">
        <v>0</v>
      </c>
    </row>
    <row r="52" spans="1:7" x14ac:dyDescent="0.25">
      <c r="A52" s="120">
        <v>47628</v>
      </c>
      <c r="D52" s="120">
        <v>47112</v>
      </c>
      <c r="G52">
        <v>0</v>
      </c>
    </row>
    <row r="53" spans="1:7" x14ac:dyDescent="0.25">
      <c r="A53" s="120">
        <v>47659</v>
      </c>
      <c r="D53" s="120">
        <v>47143</v>
      </c>
      <c r="G53">
        <v>0</v>
      </c>
    </row>
    <row r="54" spans="1:7" x14ac:dyDescent="0.25">
      <c r="A54" s="120">
        <v>47689</v>
      </c>
      <c r="D54" s="120">
        <v>47174</v>
      </c>
      <c r="G54">
        <v>0</v>
      </c>
    </row>
    <row r="55" spans="1:7" x14ac:dyDescent="0.25">
      <c r="A55" s="120">
        <v>47720</v>
      </c>
      <c r="D55" s="120">
        <v>47202</v>
      </c>
      <c r="G55">
        <v>0</v>
      </c>
    </row>
    <row r="56" spans="1:7" x14ac:dyDescent="0.25">
      <c r="A56" s="120">
        <v>47751</v>
      </c>
      <c r="D56" s="120">
        <v>47233</v>
      </c>
      <c r="F56" s="96"/>
      <c r="G56">
        <v>0</v>
      </c>
    </row>
    <row r="57" spans="1:7" x14ac:dyDescent="0.25">
      <c r="A57" s="120">
        <v>47781</v>
      </c>
      <c r="D57" s="120">
        <v>47263</v>
      </c>
      <c r="F57" s="96"/>
      <c r="G57" s="96">
        <v>1710526.3</v>
      </c>
    </row>
    <row r="58" spans="1:7" x14ac:dyDescent="0.25">
      <c r="A58" s="120">
        <v>47812</v>
      </c>
      <c r="D58" s="120">
        <v>47294</v>
      </c>
      <c r="G58" s="96">
        <v>1764369.32</v>
      </c>
    </row>
    <row r="59" spans="1:7" x14ac:dyDescent="0.25">
      <c r="A59" s="120">
        <v>47842</v>
      </c>
      <c r="D59" s="120">
        <v>47324</v>
      </c>
      <c r="G59" s="96">
        <v>1653910.87</v>
      </c>
    </row>
    <row r="60" spans="1:7" x14ac:dyDescent="0.25">
      <c r="A60" s="120">
        <v>47873</v>
      </c>
      <c r="D60" s="120">
        <v>47355</v>
      </c>
      <c r="G60" s="96">
        <v>1867454.53</v>
      </c>
    </row>
    <row r="61" spans="1:7" x14ac:dyDescent="0.25">
      <c r="A61" s="120">
        <v>47904</v>
      </c>
      <c r="D61" s="120">
        <v>47386</v>
      </c>
      <c r="G61" s="96">
        <v>1247192.07</v>
      </c>
    </row>
    <row r="62" spans="1:7" x14ac:dyDescent="0.25">
      <c r="A62" s="120">
        <v>47932</v>
      </c>
      <c r="D62" s="120">
        <v>47416</v>
      </c>
      <c r="G62" s="96">
        <v>607975.98</v>
      </c>
    </row>
    <row r="63" spans="1:7" x14ac:dyDescent="0.25">
      <c r="A63" s="120">
        <v>47963</v>
      </c>
      <c r="D63" s="120">
        <v>47447</v>
      </c>
      <c r="G63" s="96">
        <v>573130.13</v>
      </c>
    </row>
    <row r="64" spans="1:7" x14ac:dyDescent="0.25">
      <c r="A64" s="120">
        <v>47993</v>
      </c>
      <c r="D64" s="120">
        <v>47477</v>
      </c>
      <c r="G64" s="96">
        <v>565063.38</v>
      </c>
    </row>
    <row r="65" spans="1:7" x14ac:dyDescent="0.25">
      <c r="A65" s="120">
        <v>48024</v>
      </c>
      <c r="D65" s="120">
        <v>47508</v>
      </c>
      <c r="G65" s="96">
        <v>473504.66</v>
      </c>
    </row>
    <row r="66" spans="1:7" x14ac:dyDescent="0.25">
      <c r="A66" s="120">
        <v>48054</v>
      </c>
      <c r="D66" s="120">
        <v>47539</v>
      </c>
      <c r="G66" s="96">
        <v>446043.39</v>
      </c>
    </row>
    <row r="67" spans="1:7" x14ac:dyDescent="0.25">
      <c r="A67" s="120">
        <v>48085</v>
      </c>
      <c r="D67" s="120">
        <v>47567</v>
      </c>
      <c r="G67" s="96">
        <v>395420.58</v>
      </c>
    </row>
    <row r="68" spans="1:7" x14ac:dyDescent="0.25">
      <c r="A68" s="120">
        <v>48116</v>
      </c>
      <c r="D68" s="120">
        <v>47598</v>
      </c>
      <c r="G68" s="96">
        <v>395075.77</v>
      </c>
    </row>
    <row r="69" spans="1:7" x14ac:dyDescent="0.25">
      <c r="A69" s="120">
        <v>48146</v>
      </c>
      <c r="D69" s="120">
        <v>47628</v>
      </c>
      <c r="G69" s="96">
        <v>371451.17</v>
      </c>
    </row>
    <row r="70" spans="1:7" x14ac:dyDescent="0.25">
      <c r="A70" s="120">
        <v>48177</v>
      </c>
      <c r="D70" s="120">
        <v>47659</v>
      </c>
      <c r="G70" s="96">
        <v>348991.47</v>
      </c>
    </row>
    <row r="71" spans="1:7" x14ac:dyDescent="0.25">
      <c r="A71" s="120">
        <v>48207</v>
      </c>
      <c r="D71" s="120">
        <v>47689</v>
      </c>
      <c r="G71" s="96">
        <v>327643.75</v>
      </c>
    </row>
    <row r="72" spans="1:7" x14ac:dyDescent="0.25">
      <c r="A72" s="120">
        <v>48238</v>
      </c>
      <c r="D72" s="120">
        <v>47720</v>
      </c>
      <c r="G72" s="96">
        <v>335892.11</v>
      </c>
    </row>
    <row r="73" spans="1:7" x14ac:dyDescent="0.25">
      <c r="D73" s="120">
        <v>47751</v>
      </c>
      <c r="G73" s="96">
        <v>267089.42</v>
      </c>
    </row>
    <row r="74" spans="1:7" x14ac:dyDescent="0.25">
      <c r="D74" s="120">
        <v>47781</v>
      </c>
      <c r="G74" s="96">
        <v>206795.18</v>
      </c>
    </row>
    <row r="75" spans="1:7" x14ac:dyDescent="0.25">
      <c r="D75" s="120">
        <v>47812</v>
      </c>
      <c r="G75" s="96">
        <v>194034.09</v>
      </c>
    </row>
    <row r="76" spans="1:7" x14ac:dyDescent="0.25">
      <c r="D76" s="120">
        <v>47842</v>
      </c>
      <c r="G76" s="96">
        <v>184200.58</v>
      </c>
    </row>
    <row r="77" spans="1:7" x14ac:dyDescent="0.25">
      <c r="D77" s="120">
        <v>47873</v>
      </c>
      <c r="G77" s="96">
        <v>167189.94</v>
      </c>
    </row>
    <row r="78" spans="1:7" x14ac:dyDescent="0.25">
      <c r="D78" s="120">
        <v>47904</v>
      </c>
      <c r="G78" s="96">
        <v>156476.62</v>
      </c>
    </row>
    <row r="79" spans="1:7" x14ac:dyDescent="0.25">
      <c r="D79" s="120">
        <v>47932</v>
      </c>
      <c r="G79" s="96">
        <v>121801.96</v>
      </c>
    </row>
    <row r="80" spans="1:7" x14ac:dyDescent="0.25">
      <c r="D80" s="120">
        <v>47963</v>
      </c>
      <c r="G80" s="96">
        <v>136641.26999999999</v>
      </c>
    </row>
    <row r="81" spans="4:7" x14ac:dyDescent="0.25">
      <c r="D81" s="120">
        <v>47993</v>
      </c>
      <c r="G81" s="96">
        <v>127470.98</v>
      </c>
    </row>
    <row r="82" spans="4:7" x14ac:dyDescent="0.25">
      <c r="D82" s="120">
        <v>48024</v>
      </c>
      <c r="G82" s="96">
        <v>118768.51</v>
      </c>
    </row>
    <row r="83" spans="4:7" x14ac:dyDescent="0.25">
      <c r="D83" s="120">
        <v>48054</v>
      </c>
      <c r="G83" s="96">
        <v>110512.3</v>
      </c>
    </row>
    <row r="84" spans="4:7" x14ac:dyDescent="0.25">
      <c r="D84" s="120">
        <v>48085</v>
      </c>
      <c r="G84" s="96">
        <v>139996.72</v>
      </c>
    </row>
    <row r="85" spans="4:7" x14ac:dyDescent="0.25">
      <c r="D85" s="120">
        <v>48116</v>
      </c>
      <c r="G85" s="96">
        <v>70070.89</v>
      </c>
    </row>
    <row r="86" spans="4:7" x14ac:dyDescent="0.25">
      <c r="D86" s="120">
        <v>48146</v>
      </c>
      <c r="G86" s="96">
        <v>2533.34</v>
      </c>
    </row>
    <row r="87" spans="4:7" x14ac:dyDescent="0.25">
      <c r="D87" s="120">
        <v>48177</v>
      </c>
      <c r="G87" s="96">
        <v>2154.2399999999998</v>
      </c>
    </row>
    <row r="88" spans="4:7" x14ac:dyDescent="0.25">
      <c r="D88" s="120">
        <v>48207</v>
      </c>
      <c r="G88" s="96">
        <v>4988.51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A470-020F-425A-9F1F-1D1A1374BAC8}">
  <sheetPr codeName="Sheet20"/>
  <dimension ref="A7:L14"/>
  <sheetViews>
    <sheetView workbookViewId="0">
      <selection activeCell="Q27" sqref="Q27"/>
    </sheetView>
  </sheetViews>
  <sheetFormatPr defaultRowHeight="15.75" x14ac:dyDescent="0.25"/>
  <cols>
    <col min="1" max="1" width="14.625" customWidth="1"/>
    <col min="2" max="2" width="19.625" customWidth="1"/>
    <col min="6" max="6" width="10.25" bestFit="1" customWidth="1"/>
    <col min="8" max="8" width="13.375" bestFit="1" customWidth="1"/>
  </cols>
  <sheetData>
    <row r="7" spans="1:12" x14ac:dyDescent="0.25">
      <c r="A7" t="s">
        <v>742</v>
      </c>
      <c r="B7" s="96">
        <v>100042646.56999999</v>
      </c>
      <c r="C7">
        <v>12.55</v>
      </c>
      <c r="F7" t="s">
        <v>745</v>
      </c>
      <c r="H7" s="96">
        <f>B7</f>
        <v>100042646.56999999</v>
      </c>
      <c r="K7">
        <f>92/8</f>
        <v>11.5</v>
      </c>
      <c r="L7">
        <f>K7*1.1+6.18</f>
        <v>18.829999999999998</v>
      </c>
    </row>
    <row r="8" spans="1:12" x14ac:dyDescent="0.25">
      <c r="B8" s="97">
        <v>46037</v>
      </c>
      <c r="K8">
        <f>85/15</f>
        <v>5.666666666666667</v>
      </c>
      <c r="L8">
        <f>K8*1.3+6.18</f>
        <v>13.546666666666667</v>
      </c>
    </row>
    <row r="9" spans="1:12" x14ac:dyDescent="0.25">
      <c r="A9" t="s">
        <v>743</v>
      </c>
      <c r="B9" s="96">
        <v>540044.37</v>
      </c>
      <c r="F9" t="s">
        <v>743</v>
      </c>
      <c r="H9" s="96">
        <v>202516.64</v>
      </c>
    </row>
    <row r="10" spans="1:12" x14ac:dyDescent="0.25">
      <c r="A10" t="s">
        <v>744</v>
      </c>
      <c r="B10" s="7">
        <f>B7*C7*30*0.01/360</f>
        <v>1046279.3453779167</v>
      </c>
      <c r="F10" t="s">
        <v>744</v>
      </c>
      <c r="H10" s="9">
        <f>B10</f>
        <v>1046279.3453779167</v>
      </c>
    </row>
    <row r="11" spans="1:12" x14ac:dyDescent="0.25">
      <c r="B11" s="44">
        <f>B10*_xlfn.DAYS(A14,A13)/30</f>
        <v>558015.65086822223</v>
      </c>
      <c r="H11" s="44">
        <f>H10*_xlfn.DAYS(F14,F13)/30</f>
        <v>209255.86907558335</v>
      </c>
    </row>
    <row r="13" spans="1:12" x14ac:dyDescent="0.25">
      <c r="A13" s="239">
        <v>46006</v>
      </c>
      <c r="F13" s="239">
        <v>46016</v>
      </c>
    </row>
    <row r="14" spans="1:12" x14ac:dyDescent="0.25">
      <c r="A14" s="239">
        <v>46022</v>
      </c>
      <c r="F14" s="239">
        <v>46022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91578-E2AD-42C6-B993-A9DA1EF7A989}">
  <sheetPr codeName="Sheet21"/>
  <dimension ref="A1:DN94"/>
  <sheetViews>
    <sheetView workbookViewId="0">
      <selection activeCell="M41" sqref="M41"/>
    </sheetView>
  </sheetViews>
  <sheetFormatPr defaultRowHeight="15.75" x14ac:dyDescent="0.25"/>
  <cols>
    <col min="1" max="1" width="14.875" customWidth="1"/>
    <col min="4" max="4" width="19.625" customWidth="1"/>
    <col min="5" max="5" width="23.25" customWidth="1"/>
    <col min="6" max="6" width="24.625" customWidth="1"/>
    <col min="7" max="7" width="15.5" customWidth="1"/>
    <col min="9" max="9" width="9.375" bestFit="1" customWidth="1"/>
    <col min="17" max="17" width="27.625" customWidth="1"/>
    <col min="18" max="18" width="19.875" customWidth="1"/>
    <col min="19" max="19" width="13.75" customWidth="1"/>
  </cols>
  <sheetData>
    <row r="1" spans="1:118" ht="16.5" thickBot="1" x14ac:dyDescent="0.3">
      <c r="O1" t="s">
        <v>755</v>
      </c>
      <c r="AD1" s="248">
        <v>0</v>
      </c>
      <c r="AE1" s="248">
        <v>0</v>
      </c>
      <c r="AF1" s="248">
        <v>0</v>
      </c>
      <c r="AG1" s="248">
        <v>1E-4</v>
      </c>
      <c r="AH1" s="249">
        <v>1E-4</v>
      </c>
      <c r="AI1" s="249">
        <v>1.6000000000000001E-3</v>
      </c>
      <c r="AJ1" s="249">
        <v>3.5000000000000001E-3</v>
      </c>
      <c r="AK1" s="249">
        <v>5.5999999999999999E-3</v>
      </c>
      <c r="AL1" s="250"/>
      <c r="AM1" s="250"/>
      <c r="AN1" s="250"/>
      <c r="AO1" s="250"/>
      <c r="AP1" s="250"/>
      <c r="AQ1" s="250"/>
      <c r="AR1" s="250"/>
      <c r="AS1" s="250"/>
      <c r="AT1" s="250"/>
      <c r="AU1" s="250"/>
      <c r="AV1" s="250"/>
      <c r="AW1" s="250"/>
      <c r="AX1" s="250"/>
      <c r="AY1" s="250"/>
      <c r="AZ1" s="250"/>
      <c r="BA1" s="250"/>
      <c r="BB1" s="250"/>
      <c r="BC1" s="250"/>
      <c r="BD1" s="250"/>
      <c r="BE1" s="250"/>
      <c r="BF1" s="250"/>
      <c r="BG1" s="250"/>
      <c r="BH1" s="250"/>
      <c r="BI1" s="250"/>
      <c r="BJ1" s="250"/>
      <c r="BK1" s="250"/>
      <c r="BL1" s="250"/>
      <c r="BM1" s="250"/>
      <c r="BN1" s="250"/>
      <c r="BO1" s="250"/>
      <c r="BP1" s="250"/>
      <c r="BQ1" s="250"/>
      <c r="BR1" s="250"/>
      <c r="BS1" s="250"/>
      <c r="BT1" s="250"/>
      <c r="BU1" s="250"/>
      <c r="BV1" s="250"/>
      <c r="BW1" s="250"/>
      <c r="BX1" s="250"/>
      <c r="BY1" s="250"/>
      <c r="BZ1" s="250"/>
      <c r="CA1" s="250"/>
      <c r="CB1" s="250"/>
      <c r="CC1" s="250"/>
      <c r="CD1" s="250"/>
      <c r="CE1" s="250"/>
      <c r="CF1" s="250"/>
      <c r="CG1" s="250"/>
      <c r="CH1" s="250"/>
      <c r="CI1" s="250"/>
      <c r="CJ1" s="250"/>
      <c r="CK1" s="250"/>
      <c r="CL1" s="250"/>
      <c r="CM1" s="250"/>
      <c r="CN1" s="250"/>
      <c r="CO1" s="250"/>
      <c r="CP1" s="250"/>
      <c r="CQ1" s="250"/>
      <c r="CR1" s="250"/>
      <c r="CS1" s="250"/>
      <c r="CT1" s="250"/>
      <c r="CU1" s="250"/>
      <c r="CV1" s="250"/>
      <c r="CW1" s="250"/>
      <c r="CX1" s="250"/>
      <c r="CY1" s="250"/>
      <c r="CZ1" s="250"/>
      <c r="DA1" s="250"/>
      <c r="DB1" s="250"/>
      <c r="DC1" s="250"/>
      <c r="DD1" s="250"/>
      <c r="DE1" s="250"/>
      <c r="DF1" s="250"/>
      <c r="DG1" s="250"/>
      <c r="DH1" s="250"/>
      <c r="DI1" s="251"/>
    </row>
    <row r="2" spans="1:118" ht="16.5" thickBot="1" x14ac:dyDescent="0.3">
      <c r="AD2" s="248">
        <v>0</v>
      </c>
      <c r="AE2" s="248">
        <v>0</v>
      </c>
      <c r="AF2" s="248">
        <v>0</v>
      </c>
      <c r="AG2" s="248">
        <v>1E-4</v>
      </c>
      <c r="AH2" s="249">
        <v>1E-4</v>
      </c>
      <c r="AI2" s="249">
        <v>1.6000000000000001E-3</v>
      </c>
      <c r="AJ2" s="249">
        <v>3.5000000000000001E-3</v>
      </c>
      <c r="AK2" s="249">
        <v>5.5999999999999999E-3</v>
      </c>
      <c r="AL2" s="241">
        <v>8.5000000000000006E-3</v>
      </c>
      <c r="AM2" s="241">
        <v>1.26E-2</v>
      </c>
      <c r="AN2" s="241">
        <v>1.55E-2</v>
      </c>
      <c r="AO2" s="241">
        <v>1.8700000000000001E-2</v>
      </c>
      <c r="AP2" s="241">
        <v>2.2499999999999999E-2</v>
      </c>
      <c r="AQ2" s="241">
        <v>2.6100000000000002E-2</v>
      </c>
      <c r="AR2" s="241">
        <v>2.9499999999999998E-2</v>
      </c>
      <c r="AS2" s="241">
        <v>3.2899999999999999E-2</v>
      </c>
      <c r="AT2" s="241">
        <v>3.5999999999999997E-2</v>
      </c>
      <c r="AU2" s="241">
        <v>3.9E-2</v>
      </c>
      <c r="AV2" s="241">
        <v>4.1799999999999997E-2</v>
      </c>
      <c r="AW2" s="241">
        <v>4.4499999999999998E-2</v>
      </c>
      <c r="AX2" s="241">
        <v>4.7E-2</v>
      </c>
      <c r="AY2" s="241">
        <v>4.9299999999999997E-2</v>
      </c>
      <c r="AZ2" s="241">
        <v>5.1400000000000001E-2</v>
      </c>
      <c r="BA2" s="241">
        <v>5.33E-2</v>
      </c>
      <c r="BB2" s="241">
        <v>5.5100000000000003E-2</v>
      </c>
      <c r="BC2" s="241">
        <v>5.6800000000000003E-2</v>
      </c>
      <c r="BD2" s="241">
        <v>5.8299999999999998E-2</v>
      </c>
      <c r="BE2" s="241">
        <v>5.9700000000000003E-2</v>
      </c>
      <c r="BF2" s="241">
        <v>6.0999999999999999E-2</v>
      </c>
      <c r="BG2" s="241">
        <v>6.2199999999999998E-2</v>
      </c>
      <c r="BH2" s="241">
        <v>6.3299999999999995E-2</v>
      </c>
      <c r="BI2" s="241">
        <v>6.4299999999999996E-2</v>
      </c>
      <c r="BJ2" s="241">
        <v>6.5100000000000005E-2</v>
      </c>
      <c r="BK2" s="241">
        <v>6.6000000000000003E-2</v>
      </c>
      <c r="BL2" s="241">
        <v>6.6699999999999995E-2</v>
      </c>
      <c r="BM2" s="241">
        <v>6.7299999999999999E-2</v>
      </c>
      <c r="BN2" s="241">
        <v>6.7900000000000002E-2</v>
      </c>
      <c r="BO2" s="241">
        <v>6.8400000000000002E-2</v>
      </c>
      <c r="BP2" s="241">
        <v>6.8900000000000003E-2</v>
      </c>
      <c r="BQ2" s="241">
        <v>6.9400000000000003E-2</v>
      </c>
      <c r="BR2" s="241">
        <v>6.9800000000000001E-2</v>
      </c>
      <c r="BS2" s="241">
        <v>7.0099999999999996E-2</v>
      </c>
      <c r="BT2" s="241">
        <v>7.0400000000000004E-2</v>
      </c>
      <c r="BU2" s="241">
        <v>7.0699999999999999E-2</v>
      </c>
      <c r="BV2" s="241">
        <v>7.0999999999999994E-2</v>
      </c>
      <c r="BW2" s="241">
        <v>7.1199999999999999E-2</v>
      </c>
      <c r="BX2" s="241">
        <v>7.1400000000000005E-2</v>
      </c>
      <c r="BY2" s="241">
        <v>7.1599999999999997E-2</v>
      </c>
      <c r="BZ2" s="241">
        <v>7.17E-2</v>
      </c>
      <c r="CA2" s="241">
        <v>7.1900000000000006E-2</v>
      </c>
      <c r="CB2" s="241">
        <v>7.1999999999999995E-2</v>
      </c>
      <c r="CC2" s="241">
        <v>7.2099999999999997E-2</v>
      </c>
      <c r="CD2" s="241">
        <v>7.22E-2</v>
      </c>
      <c r="CE2" s="241">
        <v>7.2300000000000003E-2</v>
      </c>
      <c r="CF2" s="241">
        <v>7.2400000000000006E-2</v>
      </c>
      <c r="CG2" s="241">
        <v>7.2499999999999995E-2</v>
      </c>
      <c r="CH2" s="241">
        <v>7.2499999999999995E-2</v>
      </c>
      <c r="CI2" s="241">
        <v>7.2599999999999998E-2</v>
      </c>
      <c r="CJ2" s="241">
        <v>7.2599999999999998E-2</v>
      </c>
      <c r="CK2" s="241">
        <v>7.2599999999999998E-2</v>
      </c>
      <c r="CL2" s="241">
        <v>7.2599999999999998E-2</v>
      </c>
      <c r="CM2" s="241">
        <v>7.2700000000000001E-2</v>
      </c>
      <c r="CN2" s="241">
        <v>7.2700000000000001E-2</v>
      </c>
      <c r="CO2" s="241">
        <v>7.2700000000000001E-2</v>
      </c>
      <c r="CP2" s="241">
        <v>7.2700000000000001E-2</v>
      </c>
      <c r="CQ2" s="241">
        <v>7.2700000000000001E-2</v>
      </c>
      <c r="CR2" s="241">
        <v>7.2700000000000001E-2</v>
      </c>
      <c r="CS2" s="241">
        <v>7.2800000000000004E-2</v>
      </c>
      <c r="CT2" s="241">
        <v>7.2800000000000004E-2</v>
      </c>
      <c r="CU2" s="241">
        <v>7.2800000000000004E-2</v>
      </c>
      <c r="CV2" s="241">
        <v>7.2800000000000004E-2</v>
      </c>
      <c r="CW2" s="241">
        <v>7.2800000000000004E-2</v>
      </c>
      <c r="CX2" s="241">
        <v>7.2800000000000004E-2</v>
      </c>
      <c r="CY2" s="241">
        <v>7.2800000000000004E-2</v>
      </c>
      <c r="CZ2" s="241">
        <v>7.2800000000000004E-2</v>
      </c>
      <c r="DA2" s="241">
        <v>7.2800000000000004E-2</v>
      </c>
      <c r="DB2" s="241">
        <v>7.2800000000000004E-2</v>
      </c>
      <c r="DC2" s="241">
        <v>7.2800000000000004E-2</v>
      </c>
      <c r="DD2" s="241">
        <v>7.2800000000000004E-2</v>
      </c>
      <c r="DE2" s="241">
        <v>7.2800000000000004E-2</v>
      </c>
      <c r="DF2" s="241">
        <v>7.2800000000000004E-2</v>
      </c>
      <c r="DG2" s="241">
        <v>7.2800000000000004E-2</v>
      </c>
      <c r="DH2" s="241">
        <v>7.2800000000000004E-2</v>
      </c>
      <c r="DI2" s="241">
        <v>7.2800000000000004E-2</v>
      </c>
    </row>
    <row r="3" spans="1:118" ht="16.5" thickBot="1" x14ac:dyDescent="0.3">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row>
    <row r="4" spans="1:118" ht="16.5" thickBot="1" x14ac:dyDescent="0.3">
      <c r="H4">
        <f>5/7</f>
        <v>0.7142857142857143</v>
      </c>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50"/>
      <c r="DI4" s="251"/>
    </row>
    <row r="5" spans="1:118" ht="16.5" thickBot="1" x14ac:dyDescent="0.3">
      <c r="AD5" s="248">
        <v>0</v>
      </c>
      <c r="AE5" s="24">
        <v>5.0000000000000001E-4</v>
      </c>
      <c r="AF5" s="24">
        <v>5.0000000000000001E-4</v>
      </c>
      <c r="AG5" s="24">
        <v>6.9999999999999999E-4</v>
      </c>
      <c r="AH5" s="24">
        <v>8.9999999999999998E-4</v>
      </c>
      <c r="AI5" s="24">
        <v>3.5999999999999999E-3</v>
      </c>
      <c r="AJ5" s="24">
        <v>7.3000000000000001E-3</v>
      </c>
      <c r="AK5" s="24">
        <v>1.0200000000000001E-2</v>
      </c>
      <c r="AL5" s="24">
        <v>1.5299999999999999E-2</v>
      </c>
      <c r="AM5" s="24">
        <v>1.8700000000000001E-2</v>
      </c>
      <c r="AN5" s="24">
        <v>2.1999999999999999E-2</v>
      </c>
      <c r="AO5" s="24">
        <v>2.53E-2</v>
      </c>
      <c r="AP5" s="24">
        <v>2.86E-2</v>
      </c>
      <c r="AQ5" s="24">
        <v>3.1800000000000002E-2</v>
      </c>
      <c r="AR5" s="24">
        <v>3.49E-2</v>
      </c>
      <c r="AS5" s="24">
        <v>3.7900000000000003E-2</v>
      </c>
      <c r="AT5" s="24">
        <v>4.07E-2</v>
      </c>
      <c r="AU5" s="24">
        <v>4.3400000000000001E-2</v>
      </c>
      <c r="AV5" s="24">
        <v>4.5999999999999999E-2</v>
      </c>
      <c r="AW5" s="24">
        <v>4.8399999999999999E-2</v>
      </c>
      <c r="AX5" s="24">
        <v>5.0700000000000002E-2</v>
      </c>
      <c r="AY5" s="24">
        <v>5.28E-2</v>
      </c>
      <c r="AZ5" s="24">
        <v>5.4699999999999999E-2</v>
      </c>
      <c r="BA5" s="24">
        <v>5.6500000000000002E-2</v>
      </c>
      <c r="BB5" s="24">
        <v>5.8099999999999999E-2</v>
      </c>
      <c r="BC5" s="24">
        <v>5.9700000000000003E-2</v>
      </c>
      <c r="BD5" s="24">
        <v>6.1100000000000002E-2</v>
      </c>
      <c r="BE5" s="24">
        <v>6.2399999999999997E-2</v>
      </c>
      <c r="BF5" s="24">
        <v>6.3600000000000004E-2</v>
      </c>
      <c r="BG5" s="24">
        <v>6.4600000000000005E-2</v>
      </c>
      <c r="BH5" s="24">
        <v>6.5600000000000006E-2</v>
      </c>
      <c r="BI5" s="24">
        <v>6.6500000000000004E-2</v>
      </c>
      <c r="BJ5" s="24">
        <v>6.7400000000000002E-2</v>
      </c>
      <c r="BK5" s="24">
        <v>6.8099999999999994E-2</v>
      </c>
      <c r="BL5" s="24">
        <v>6.88E-2</v>
      </c>
      <c r="BM5" s="24">
        <v>6.9400000000000003E-2</v>
      </c>
      <c r="BN5" s="24">
        <v>7.0000000000000007E-2</v>
      </c>
      <c r="BO5" s="24">
        <v>7.0499999999999993E-2</v>
      </c>
      <c r="BP5" s="24">
        <v>7.0900000000000005E-2</v>
      </c>
      <c r="BQ5" s="24">
        <v>7.1300000000000002E-2</v>
      </c>
      <c r="BR5" s="24">
        <v>7.17E-2</v>
      </c>
      <c r="BS5" s="24">
        <v>7.1999999999999995E-2</v>
      </c>
      <c r="BT5" s="24">
        <v>7.2300000000000003E-2</v>
      </c>
      <c r="BU5" s="24">
        <v>7.2599999999999998E-2</v>
      </c>
      <c r="BV5" s="24">
        <v>7.2900000000000006E-2</v>
      </c>
      <c r="BW5" s="24">
        <v>7.3099999999999998E-2</v>
      </c>
      <c r="BX5" s="24">
        <v>7.3300000000000004E-2</v>
      </c>
      <c r="BY5" s="24">
        <v>7.3400000000000007E-2</v>
      </c>
      <c r="BZ5" s="24">
        <v>7.3599999999999999E-2</v>
      </c>
      <c r="CA5" s="24">
        <v>7.3700000000000002E-2</v>
      </c>
      <c r="CB5" s="24">
        <v>7.3800000000000004E-2</v>
      </c>
      <c r="CC5" s="24">
        <v>7.3999999999999996E-2</v>
      </c>
      <c r="CD5" s="24">
        <v>7.4099999999999999E-2</v>
      </c>
      <c r="CE5" s="24">
        <v>7.4099999999999999E-2</v>
      </c>
      <c r="CF5" s="24">
        <v>7.4200000000000002E-2</v>
      </c>
      <c r="CG5" s="24">
        <v>7.4300000000000005E-2</v>
      </c>
      <c r="CH5" s="24">
        <v>7.4399999999999994E-2</v>
      </c>
      <c r="CI5" s="24">
        <v>7.4399999999999994E-2</v>
      </c>
      <c r="CJ5" s="24">
        <v>7.4399999999999994E-2</v>
      </c>
      <c r="CK5" s="24">
        <v>7.4499999999999997E-2</v>
      </c>
      <c r="CL5" s="24">
        <v>7.4499999999999997E-2</v>
      </c>
      <c r="CM5" s="24">
        <v>7.4499999999999997E-2</v>
      </c>
      <c r="CN5" s="24">
        <v>7.4499999999999997E-2</v>
      </c>
      <c r="CO5" s="24">
        <v>7.4499999999999997E-2</v>
      </c>
      <c r="CP5" s="24">
        <v>7.46E-2</v>
      </c>
      <c r="CQ5" s="24">
        <v>7.46E-2</v>
      </c>
      <c r="CR5" s="24">
        <v>7.46E-2</v>
      </c>
      <c r="CS5" s="24">
        <v>7.46E-2</v>
      </c>
      <c r="CT5" s="24">
        <v>7.46E-2</v>
      </c>
      <c r="CU5" s="24">
        <v>7.46E-2</v>
      </c>
      <c r="CV5" s="24">
        <v>7.46E-2</v>
      </c>
      <c r="CW5" s="24">
        <v>7.46E-2</v>
      </c>
      <c r="CX5" s="24">
        <v>7.46E-2</v>
      </c>
      <c r="CY5" s="24">
        <v>7.46E-2</v>
      </c>
      <c r="CZ5" s="24">
        <v>7.46E-2</v>
      </c>
      <c r="DA5" s="24">
        <v>7.46E-2</v>
      </c>
      <c r="DB5" s="24">
        <v>7.46E-2</v>
      </c>
      <c r="DC5" s="24">
        <v>7.4700000000000003E-2</v>
      </c>
      <c r="DD5" s="24">
        <v>7.4700000000000003E-2</v>
      </c>
      <c r="DE5" s="24">
        <v>7.4700000000000003E-2</v>
      </c>
      <c r="DF5" s="24">
        <v>7.4700000000000003E-2</v>
      </c>
      <c r="DG5" s="24">
        <v>7.4700000000000003E-2</v>
      </c>
      <c r="DH5" s="241">
        <v>7.4700000000000003E-2</v>
      </c>
      <c r="DI5" s="241">
        <v>7.4700000000000003E-2</v>
      </c>
    </row>
    <row r="6" spans="1:118" ht="16.5" thickBot="1" x14ac:dyDescent="0.3">
      <c r="A6" s="2" t="s">
        <v>752</v>
      </c>
      <c r="B6" s="2" t="s">
        <v>751</v>
      </c>
      <c r="C6" s="2" t="s">
        <v>770</v>
      </c>
      <c r="D6" s="2" t="s">
        <v>771</v>
      </c>
      <c r="E6" s="2" t="s">
        <v>769</v>
      </c>
      <c r="F6" s="2" t="s">
        <v>772</v>
      </c>
      <c r="G6" s="2" t="s">
        <v>769</v>
      </c>
      <c r="H6" s="2"/>
      <c r="I6" s="2" t="s">
        <v>773</v>
      </c>
      <c r="J6" s="2"/>
      <c r="K6" s="2"/>
      <c r="L6" s="2" t="s">
        <v>757</v>
      </c>
      <c r="M6" s="2"/>
      <c r="N6" s="2" t="s">
        <v>758</v>
      </c>
      <c r="P6" t="s">
        <v>781</v>
      </c>
      <c r="AD6" s="248">
        <v>0</v>
      </c>
    </row>
    <row r="7" spans="1:118" ht="16.5" thickBot="1" x14ac:dyDescent="0.3">
      <c r="A7" s="120">
        <v>46037</v>
      </c>
      <c r="B7">
        <v>1</v>
      </c>
      <c r="C7" s="2">
        <v>0</v>
      </c>
      <c r="D7" s="141">
        <f>AD5*100</f>
        <v>0</v>
      </c>
      <c r="E7">
        <f>C7-D7</f>
        <v>0</v>
      </c>
      <c r="F7" s="142">
        <f>AH10*100</f>
        <v>0.02</v>
      </c>
      <c r="G7" s="141">
        <f>C7-F7</f>
        <v>-0.02</v>
      </c>
      <c r="I7" s="142">
        <f>F7*H$4</f>
        <v>1.4285714285714287E-2</v>
      </c>
      <c r="L7" s="141">
        <f>AVERAGE(D7,F7)</f>
        <v>0.01</v>
      </c>
      <c r="N7" s="99">
        <f>C7/L7</f>
        <v>0</v>
      </c>
      <c r="P7">
        <f>(C8-C7)/5%</f>
        <v>0</v>
      </c>
      <c r="AD7" s="248">
        <v>0</v>
      </c>
      <c r="AH7" s="248">
        <v>2.0000000000000001E-4</v>
      </c>
      <c r="AI7" s="249">
        <v>5.0000000000000001E-4</v>
      </c>
      <c r="AJ7" s="249">
        <v>5.0000000000000001E-4</v>
      </c>
      <c r="AK7" s="249">
        <v>6.9999999999999999E-4</v>
      </c>
      <c r="AL7" s="249">
        <v>8.9999999999999998E-4</v>
      </c>
      <c r="AM7" s="250"/>
      <c r="AN7" s="250"/>
      <c r="AO7" s="250"/>
      <c r="AP7" s="250"/>
      <c r="AQ7" s="250"/>
      <c r="AR7" s="250"/>
      <c r="AS7" s="250"/>
      <c r="AT7" s="250"/>
      <c r="AU7" s="250"/>
      <c r="AV7" s="250"/>
      <c r="AW7" s="250"/>
      <c r="AX7" s="250"/>
      <c r="AY7" s="250"/>
      <c r="AZ7" s="250"/>
      <c r="BA7" s="250"/>
      <c r="BB7" s="250"/>
      <c r="BC7" s="250"/>
      <c r="BD7" s="250"/>
      <c r="BE7" s="250"/>
      <c r="BF7" s="250"/>
      <c r="BG7" s="250"/>
      <c r="BH7" s="250"/>
      <c r="BI7" s="250"/>
      <c r="BJ7" s="250"/>
      <c r="BK7" s="250"/>
      <c r="BL7" s="250"/>
      <c r="BM7" s="250"/>
      <c r="BN7" s="250"/>
      <c r="BO7" s="250"/>
      <c r="BP7" s="250"/>
      <c r="BQ7" s="250"/>
      <c r="BR7" s="250"/>
      <c r="BS7" s="250"/>
      <c r="BT7" s="250"/>
      <c r="BU7" s="250"/>
      <c r="BV7" s="250"/>
      <c r="BW7" s="250"/>
      <c r="BX7" s="250"/>
      <c r="BY7" s="250"/>
      <c r="BZ7" s="250"/>
      <c r="CA7" s="250"/>
      <c r="CB7" s="250"/>
      <c r="CC7" s="250"/>
      <c r="CD7" s="250"/>
      <c r="CE7" s="250"/>
      <c r="CF7" s="250"/>
      <c r="CG7" s="250"/>
      <c r="CH7" s="250"/>
      <c r="CI7" s="250"/>
      <c r="CJ7" s="250"/>
      <c r="CK7" s="250"/>
      <c r="CL7" s="250"/>
      <c r="CM7" s="250"/>
      <c r="CN7" s="250"/>
      <c r="CO7" s="250"/>
      <c r="CP7" s="250"/>
      <c r="CQ7" s="250"/>
      <c r="CR7" s="250"/>
      <c r="CS7" s="250"/>
      <c r="CT7" s="250"/>
      <c r="CU7" s="250"/>
      <c r="CV7" s="250"/>
      <c r="CW7" s="250"/>
      <c r="CX7" s="250"/>
      <c r="CY7" s="250"/>
      <c r="CZ7" s="250"/>
      <c r="DA7" s="250"/>
      <c r="DB7" s="250"/>
      <c r="DC7" s="250"/>
      <c r="DD7" s="250"/>
      <c r="DE7" s="250"/>
      <c r="DF7" s="250"/>
      <c r="DG7" s="250"/>
      <c r="DH7" s="250"/>
      <c r="DI7" s="250"/>
      <c r="DJ7" s="250"/>
      <c r="DK7" s="250"/>
      <c r="DL7" s="250"/>
      <c r="DM7" s="251"/>
      <c r="DN7" s="242"/>
    </row>
    <row r="8" spans="1:118" ht="16.5" thickBot="1" x14ac:dyDescent="0.3">
      <c r="A8" s="120">
        <v>46068</v>
      </c>
      <c r="B8">
        <v>2</v>
      </c>
      <c r="C8">
        <v>0</v>
      </c>
      <c r="D8" s="141">
        <f t="shared" ref="D8:D71" si="0">AD6*100</f>
        <v>0</v>
      </c>
      <c r="E8">
        <f t="shared" ref="E8:E71" si="1">C8-D8</f>
        <v>0</v>
      </c>
      <c r="F8" s="142">
        <f t="shared" ref="F8:F71" si="2">AH11*100</f>
        <v>0.05</v>
      </c>
      <c r="G8" s="141">
        <f t="shared" ref="G8:G71" si="3">C8-F8</f>
        <v>-0.05</v>
      </c>
      <c r="I8" s="142">
        <f>F8*H$4</f>
        <v>3.5714285714285719E-2</v>
      </c>
      <c r="L8" s="141">
        <f t="shared" ref="L8:L71" si="4">AVERAGE(D8,F8)</f>
        <v>2.5000000000000001E-2</v>
      </c>
      <c r="N8" s="99">
        <f t="shared" ref="N8:N71" si="5">C8/L8</f>
        <v>0</v>
      </c>
      <c r="P8">
        <f t="shared" ref="P8:P71" si="6">(C9-C8)/5%</f>
        <v>0</v>
      </c>
      <c r="AD8" s="248">
        <v>1E-4</v>
      </c>
      <c r="AH8" s="248">
        <v>2.0000000000000001E-4</v>
      </c>
      <c r="AI8" s="249">
        <v>5.0000000000000001E-4</v>
      </c>
      <c r="AJ8" s="249">
        <v>5.0000000000000001E-4</v>
      </c>
      <c r="AK8" s="249">
        <v>6.9999999999999999E-4</v>
      </c>
      <c r="AL8" s="249">
        <v>8.9999999999999998E-4</v>
      </c>
      <c r="AM8" s="241">
        <v>3.5999999999999999E-3</v>
      </c>
      <c r="AN8" s="241">
        <v>7.3000000000000001E-3</v>
      </c>
      <c r="AO8" s="241">
        <v>1.0200000000000001E-2</v>
      </c>
      <c r="AP8" s="241">
        <v>1.5299999999999999E-2</v>
      </c>
      <c r="AQ8" s="241">
        <v>1.8700000000000001E-2</v>
      </c>
      <c r="AR8" s="241">
        <v>2.1999999999999999E-2</v>
      </c>
      <c r="AS8" s="241">
        <v>2.53E-2</v>
      </c>
      <c r="AT8" s="241">
        <v>2.86E-2</v>
      </c>
      <c r="AU8" s="241">
        <v>3.1800000000000002E-2</v>
      </c>
      <c r="AV8" s="241">
        <v>3.49E-2</v>
      </c>
      <c r="AW8" s="241">
        <v>3.7900000000000003E-2</v>
      </c>
      <c r="AX8" s="241">
        <v>4.07E-2</v>
      </c>
      <c r="AY8" s="241">
        <v>4.3400000000000001E-2</v>
      </c>
      <c r="AZ8" s="241">
        <v>4.5999999999999999E-2</v>
      </c>
      <c r="BA8" s="241">
        <v>4.8399999999999999E-2</v>
      </c>
      <c r="BB8" s="241">
        <v>5.0700000000000002E-2</v>
      </c>
      <c r="BC8" s="241">
        <v>5.28E-2</v>
      </c>
      <c r="BD8" s="241">
        <v>5.4699999999999999E-2</v>
      </c>
      <c r="BE8" s="241">
        <v>5.6500000000000002E-2</v>
      </c>
      <c r="BF8" s="241">
        <v>5.8099999999999999E-2</v>
      </c>
      <c r="BG8" s="241">
        <v>5.9700000000000003E-2</v>
      </c>
      <c r="BH8" s="241">
        <v>6.1100000000000002E-2</v>
      </c>
      <c r="BI8" s="241">
        <v>6.2399999999999997E-2</v>
      </c>
      <c r="BJ8" s="241">
        <v>6.3600000000000004E-2</v>
      </c>
      <c r="BK8" s="241">
        <v>6.4600000000000005E-2</v>
      </c>
      <c r="BL8" s="241">
        <v>6.5600000000000006E-2</v>
      </c>
      <c r="BM8" s="241">
        <v>6.6500000000000004E-2</v>
      </c>
      <c r="BN8" s="241">
        <v>6.7400000000000002E-2</v>
      </c>
      <c r="BO8" s="241">
        <v>6.8099999999999994E-2</v>
      </c>
      <c r="BP8" s="241">
        <v>6.88E-2</v>
      </c>
      <c r="BQ8" s="241">
        <v>6.9400000000000003E-2</v>
      </c>
      <c r="BR8" s="241">
        <v>7.0000000000000007E-2</v>
      </c>
      <c r="BS8" s="241">
        <v>7.0499999999999993E-2</v>
      </c>
      <c r="BT8" s="241">
        <v>7.0900000000000005E-2</v>
      </c>
      <c r="BU8" s="241">
        <v>7.1300000000000002E-2</v>
      </c>
      <c r="BV8" s="241">
        <v>7.17E-2</v>
      </c>
      <c r="BW8" s="241">
        <v>7.1999999999999995E-2</v>
      </c>
      <c r="BX8" s="241">
        <v>7.2300000000000003E-2</v>
      </c>
      <c r="BY8" s="241">
        <v>7.2599999999999998E-2</v>
      </c>
      <c r="BZ8" s="241">
        <v>7.2900000000000006E-2</v>
      </c>
      <c r="CA8" s="241">
        <v>7.3099999999999998E-2</v>
      </c>
      <c r="CB8" s="241">
        <v>7.3300000000000004E-2</v>
      </c>
      <c r="CC8" s="241">
        <v>7.3400000000000007E-2</v>
      </c>
      <c r="CD8" s="241">
        <v>7.3599999999999999E-2</v>
      </c>
      <c r="CE8" s="241">
        <v>7.3700000000000002E-2</v>
      </c>
      <c r="CF8" s="241">
        <v>7.3800000000000004E-2</v>
      </c>
      <c r="CG8" s="241">
        <v>7.3999999999999996E-2</v>
      </c>
      <c r="CH8" s="241">
        <v>7.4099999999999999E-2</v>
      </c>
      <c r="CI8" s="241">
        <v>7.4099999999999999E-2</v>
      </c>
      <c r="CJ8" s="241">
        <v>7.4200000000000002E-2</v>
      </c>
      <c r="CK8" s="241">
        <v>7.4300000000000005E-2</v>
      </c>
      <c r="CL8" s="241">
        <v>7.4399999999999994E-2</v>
      </c>
      <c r="CM8" s="241">
        <v>7.4399999999999994E-2</v>
      </c>
      <c r="CN8" s="241">
        <v>7.4399999999999994E-2</v>
      </c>
      <c r="CO8" s="241">
        <v>7.4499999999999997E-2</v>
      </c>
      <c r="CP8" s="241">
        <v>7.4499999999999997E-2</v>
      </c>
      <c r="CQ8" s="241">
        <v>7.4499999999999997E-2</v>
      </c>
      <c r="CR8" s="241">
        <v>7.4499999999999997E-2</v>
      </c>
      <c r="CS8" s="241">
        <v>7.4499999999999997E-2</v>
      </c>
      <c r="CT8" s="241">
        <v>7.46E-2</v>
      </c>
      <c r="CU8" s="241">
        <v>7.46E-2</v>
      </c>
      <c r="CV8" s="241">
        <v>7.46E-2</v>
      </c>
      <c r="CW8" s="241">
        <v>7.46E-2</v>
      </c>
      <c r="CX8" s="241">
        <v>7.46E-2</v>
      </c>
      <c r="CY8" s="241">
        <v>7.46E-2</v>
      </c>
      <c r="CZ8" s="241">
        <v>7.46E-2</v>
      </c>
      <c r="DA8" s="241">
        <v>7.46E-2</v>
      </c>
      <c r="DB8" s="241">
        <v>7.46E-2</v>
      </c>
      <c r="DC8" s="241">
        <v>7.46E-2</v>
      </c>
      <c r="DD8" s="241">
        <v>7.46E-2</v>
      </c>
      <c r="DE8" s="241">
        <v>7.46E-2</v>
      </c>
      <c r="DF8" s="241">
        <v>7.46E-2</v>
      </c>
      <c r="DG8" s="241">
        <v>7.4700000000000003E-2</v>
      </c>
      <c r="DH8" s="241">
        <v>7.4700000000000003E-2</v>
      </c>
      <c r="DI8" s="241">
        <v>7.4700000000000003E-2</v>
      </c>
      <c r="DJ8" s="241">
        <v>7.4700000000000003E-2</v>
      </c>
      <c r="DK8" s="241">
        <v>7.4700000000000003E-2</v>
      </c>
      <c r="DL8" s="241">
        <v>7.4700000000000003E-2</v>
      </c>
      <c r="DM8" s="241">
        <v>7.4700000000000003E-2</v>
      </c>
      <c r="DN8" s="242"/>
    </row>
    <row r="9" spans="1:118" ht="16.5" thickBot="1" x14ac:dyDescent="0.3">
      <c r="A9" s="120">
        <v>46096</v>
      </c>
      <c r="B9">
        <v>3</v>
      </c>
      <c r="C9">
        <v>0</v>
      </c>
      <c r="D9" s="141">
        <f t="shared" si="0"/>
        <v>0</v>
      </c>
      <c r="E9">
        <f t="shared" si="1"/>
        <v>0</v>
      </c>
      <c r="F9" s="142">
        <f t="shared" si="2"/>
        <v>0.05</v>
      </c>
      <c r="G9" s="141">
        <f t="shared" si="3"/>
        <v>-0.05</v>
      </c>
      <c r="I9" s="142">
        <f>F9*H$4</f>
        <v>3.5714285714285719E-2</v>
      </c>
      <c r="L9" s="141">
        <f t="shared" si="4"/>
        <v>2.5000000000000001E-2</v>
      </c>
      <c r="N9" s="99">
        <f t="shared" si="5"/>
        <v>0</v>
      </c>
      <c r="P9">
        <f t="shared" si="6"/>
        <v>0</v>
      </c>
      <c r="AD9" s="249">
        <v>1E-4</v>
      </c>
    </row>
    <row r="10" spans="1:118" ht="16.5" thickBot="1" x14ac:dyDescent="0.3">
      <c r="A10" s="120">
        <v>46127</v>
      </c>
      <c r="B10">
        <v>4</v>
      </c>
      <c r="C10">
        <v>0</v>
      </c>
      <c r="D10" s="141">
        <f t="shared" si="0"/>
        <v>0.01</v>
      </c>
      <c r="E10" s="141">
        <f>C10-D10</f>
        <v>-0.01</v>
      </c>
      <c r="F10" s="142">
        <f t="shared" si="2"/>
        <v>6.9999999999999993E-2</v>
      </c>
      <c r="G10" s="141">
        <f t="shared" si="3"/>
        <v>-6.9999999999999993E-2</v>
      </c>
      <c r="I10" s="142">
        <f t="shared" ref="I10:I71" si="7">F10*H$4</f>
        <v>4.9999999999999996E-2</v>
      </c>
      <c r="L10" s="141">
        <f t="shared" si="4"/>
        <v>3.9999999999999994E-2</v>
      </c>
      <c r="N10" s="99">
        <f>C10/L10</f>
        <v>0</v>
      </c>
      <c r="P10">
        <f t="shared" si="6"/>
        <v>1.4000000000000001</v>
      </c>
      <c r="AD10" s="249">
        <v>1.6000000000000001E-3</v>
      </c>
      <c r="AH10" s="248">
        <v>2.0000000000000001E-4</v>
      </c>
    </row>
    <row r="11" spans="1:118" ht="16.5" thickBot="1" x14ac:dyDescent="0.3">
      <c r="A11" s="120">
        <v>46157</v>
      </c>
      <c r="B11">
        <v>5</v>
      </c>
      <c r="C11">
        <v>7.0000000000000007E-2</v>
      </c>
      <c r="D11" s="141">
        <f t="shared" si="0"/>
        <v>0.01</v>
      </c>
      <c r="E11">
        <f t="shared" si="1"/>
        <v>6.0000000000000005E-2</v>
      </c>
      <c r="F11" s="142">
        <f>AH14*100</f>
        <v>0.09</v>
      </c>
      <c r="G11" s="141">
        <f t="shared" si="3"/>
        <v>-1.999999999999999E-2</v>
      </c>
      <c r="I11" s="142">
        <f t="shared" si="7"/>
        <v>6.4285714285714279E-2</v>
      </c>
      <c r="K11">
        <f>I11/C11</f>
        <v>0.91836734693877531</v>
      </c>
      <c r="L11" s="141">
        <f t="shared" si="4"/>
        <v>4.9999999999999996E-2</v>
      </c>
      <c r="N11" s="99">
        <f t="shared" si="5"/>
        <v>1.4000000000000004</v>
      </c>
      <c r="P11">
        <f t="shared" si="6"/>
        <v>2.6</v>
      </c>
      <c r="AD11" s="249">
        <v>3.5000000000000001E-3</v>
      </c>
      <c r="AH11" s="249">
        <v>5.0000000000000001E-4</v>
      </c>
    </row>
    <row r="12" spans="1:118" ht="16.5" thickBot="1" x14ac:dyDescent="0.3">
      <c r="A12" s="120">
        <v>46188</v>
      </c>
      <c r="B12">
        <v>6</v>
      </c>
      <c r="C12">
        <v>0.2</v>
      </c>
      <c r="D12" s="141">
        <f t="shared" si="0"/>
        <v>0.16</v>
      </c>
      <c r="E12">
        <f t="shared" si="1"/>
        <v>4.0000000000000008E-2</v>
      </c>
      <c r="F12" s="142">
        <f t="shared" si="2"/>
        <v>0.36</v>
      </c>
      <c r="G12" s="141">
        <f t="shared" si="3"/>
        <v>-0.15999999999999998</v>
      </c>
      <c r="I12" s="142">
        <f t="shared" si="7"/>
        <v>0.25714285714285712</v>
      </c>
      <c r="K12">
        <f t="shared" ref="K12:K75" si="8">I12/C12</f>
        <v>1.2857142857142856</v>
      </c>
      <c r="L12" s="141">
        <f t="shared" si="4"/>
        <v>0.26</v>
      </c>
      <c r="N12" s="99">
        <f t="shared" si="5"/>
        <v>0.76923076923076927</v>
      </c>
      <c r="P12">
        <f t="shared" si="6"/>
        <v>3.3999999999999995</v>
      </c>
      <c r="AD12" s="249">
        <v>5.5999999999999999E-3</v>
      </c>
      <c r="AH12" s="249">
        <v>5.0000000000000001E-4</v>
      </c>
    </row>
    <row r="13" spans="1:118" ht="16.5" thickBot="1" x14ac:dyDescent="0.3">
      <c r="A13" s="120">
        <v>46218</v>
      </c>
      <c r="B13">
        <v>7</v>
      </c>
      <c r="C13">
        <v>0.37</v>
      </c>
      <c r="D13" s="141">
        <f t="shared" si="0"/>
        <v>0.35000000000000003</v>
      </c>
      <c r="E13">
        <f t="shared" si="1"/>
        <v>1.9999999999999962E-2</v>
      </c>
      <c r="F13" s="142">
        <f>AH16*100</f>
        <v>0.73</v>
      </c>
      <c r="G13" s="141">
        <f t="shared" si="3"/>
        <v>-0.36</v>
      </c>
      <c r="I13" s="142">
        <f t="shared" si="7"/>
        <v>0.52142857142857146</v>
      </c>
      <c r="K13">
        <f t="shared" si="8"/>
        <v>1.4092664092664093</v>
      </c>
      <c r="L13" s="141">
        <f t="shared" si="4"/>
        <v>0.54</v>
      </c>
      <c r="N13" s="99">
        <f t="shared" si="5"/>
        <v>0.68518518518518512</v>
      </c>
      <c r="P13">
        <f t="shared" si="6"/>
        <v>4.3999999999999995</v>
      </c>
      <c r="AD13" s="241">
        <v>8.5000000000000006E-3</v>
      </c>
      <c r="AH13" s="249">
        <v>6.9999999999999999E-4</v>
      </c>
    </row>
    <row r="14" spans="1:118" ht="16.5" thickBot="1" x14ac:dyDescent="0.3">
      <c r="A14" s="136">
        <v>46249</v>
      </c>
      <c r="B14">
        <v>8</v>
      </c>
      <c r="C14" s="10">
        <v>0.59</v>
      </c>
      <c r="D14" s="252">
        <f t="shared" si="0"/>
        <v>0.55999999999999994</v>
      </c>
      <c r="E14" s="10">
        <f t="shared" si="1"/>
        <v>3.0000000000000027E-2</v>
      </c>
      <c r="F14" s="253">
        <f t="shared" si="2"/>
        <v>1.02</v>
      </c>
      <c r="G14" s="252">
        <f t="shared" si="3"/>
        <v>-0.43000000000000005</v>
      </c>
      <c r="H14" s="10"/>
      <c r="I14" s="253">
        <f t="shared" si="7"/>
        <v>0.72857142857142865</v>
      </c>
      <c r="K14">
        <f t="shared" si="8"/>
        <v>1.2348668280871673</v>
      </c>
      <c r="L14" s="141">
        <f t="shared" si="4"/>
        <v>0.79</v>
      </c>
      <c r="N14" s="99">
        <f t="shared" si="5"/>
        <v>0.74683544303797456</v>
      </c>
      <c r="P14">
        <f t="shared" si="6"/>
        <v>5.2</v>
      </c>
      <c r="AD14" s="241">
        <v>1.26E-2</v>
      </c>
      <c r="AH14" s="249">
        <v>8.9999999999999998E-4</v>
      </c>
    </row>
    <row r="15" spans="1:118" ht="16.5" thickBot="1" x14ac:dyDescent="0.3">
      <c r="A15" s="120">
        <v>46280</v>
      </c>
      <c r="B15">
        <v>9</v>
      </c>
      <c r="C15">
        <v>0.85</v>
      </c>
      <c r="D15" s="141">
        <f t="shared" si="0"/>
        <v>0.85000000000000009</v>
      </c>
      <c r="E15" s="121">
        <f>C15-D15</f>
        <v>0</v>
      </c>
      <c r="F15" s="142">
        <f t="shared" si="2"/>
        <v>1.53</v>
      </c>
      <c r="G15" s="141">
        <f t="shared" si="3"/>
        <v>-0.68</v>
      </c>
      <c r="I15" s="142">
        <f t="shared" si="7"/>
        <v>1.092857142857143</v>
      </c>
      <c r="K15">
        <f t="shared" si="8"/>
        <v>1.2857142857142858</v>
      </c>
      <c r="L15" s="141">
        <f t="shared" si="4"/>
        <v>1.19</v>
      </c>
      <c r="N15" s="99">
        <f t="shared" si="5"/>
        <v>0.7142857142857143</v>
      </c>
      <c r="P15">
        <f t="shared" si="6"/>
        <v>5.0000000000000018</v>
      </c>
      <c r="AD15" s="241">
        <v>1.55E-2</v>
      </c>
      <c r="AH15" s="241">
        <v>3.5999999999999999E-3</v>
      </c>
    </row>
    <row r="16" spans="1:118" ht="16.5" thickBot="1" x14ac:dyDescent="0.3">
      <c r="A16" s="120">
        <v>46310</v>
      </c>
      <c r="B16">
        <v>10</v>
      </c>
      <c r="C16">
        <v>1.1000000000000001</v>
      </c>
      <c r="D16" s="141">
        <f t="shared" si="0"/>
        <v>1.26</v>
      </c>
      <c r="E16">
        <f t="shared" si="1"/>
        <v>-0.15999999999999992</v>
      </c>
      <c r="F16" s="142">
        <f t="shared" si="2"/>
        <v>1.87</v>
      </c>
      <c r="G16" s="141">
        <f t="shared" si="3"/>
        <v>-0.77</v>
      </c>
      <c r="I16" s="142">
        <f t="shared" si="7"/>
        <v>1.3357142857142859</v>
      </c>
      <c r="K16">
        <f t="shared" si="8"/>
        <v>1.2142857142857144</v>
      </c>
      <c r="L16" s="141">
        <f t="shared" si="4"/>
        <v>1.5649999999999999</v>
      </c>
      <c r="N16" s="99">
        <f t="shared" si="5"/>
        <v>0.70287539936102239</v>
      </c>
      <c r="P16">
        <f t="shared" si="6"/>
        <v>4.5999999999999996</v>
      </c>
      <c r="AD16" s="241">
        <v>1.8700000000000001E-2</v>
      </c>
      <c r="AH16" s="241">
        <v>7.3000000000000001E-3</v>
      </c>
    </row>
    <row r="17" spans="1:34" ht="16.5" thickBot="1" x14ac:dyDescent="0.3">
      <c r="A17" s="120">
        <v>46341</v>
      </c>
      <c r="B17">
        <v>11</v>
      </c>
      <c r="C17">
        <v>1.33</v>
      </c>
      <c r="D17" s="141">
        <f t="shared" si="0"/>
        <v>1.55</v>
      </c>
      <c r="E17">
        <f t="shared" si="1"/>
        <v>-0.21999999999999997</v>
      </c>
      <c r="F17" s="142">
        <f t="shared" si="2"/>
        <v>2.1999999999999997</v>
      </c>
      <c r="G17" s="141">
        <f t="shared" si="3"/>
        <v>-0.86999999999999966</v>
      </c>
      <c r="I17" s="142">
        <f t="shared" si="7"/>
        <v>1.5714285714285712</v>
      </c>
      <c r="K17">
        <f t="shared" si="8"/>
        <v>1.1815252416756175</v>
      </c>
      <c r="L17" s="141">
        <f t="shared" si="4"/>
        <v>1.875</v>
      </c>
      <c r="N17" s="99">
        <f t="shared" si="5"/>
        <v>0.70933333333333337</v>
      </c>
      <c r="P17">
        <f t="shared" si="6"/>
        <v>4.5999999999999996</v>
      </c>
      <c r="AD17" s="241">
        <v>2.2499999999999999E-2</v>
      </c>
      <c r="AH17" s="241">
        <v>1.0200000000000001E-2</v>
      </c>
    </row>
    <row r="18" spans="1:34" ht="16.5" thickBot="1" x14ac:dyDescent="0.3">
      <c r="A18" s="120">
        <v>46371</v>
      </c>
      <c r="B18">
        <v>12</v>
      </c>
      <c r="C18">
        <v>1.56</v>
      </c>
      <c r="D18" s="141">
        <f t="shared" si="0"/>
        <v>1.87</v>
      </c>
      <c r="E18">
        <f t="shared" si="1"/>
        <v>-0.31000000000000005</v>
      </c>
      <c r="F18" s="142">
        <f t="shared" si="2"/>
        <v>2.5299999999999998</v>
      </c>
      <c r="G18" s="141">
        <f t="shared" si="3"/>
        <v>-0.96999999999999975</v>
      </c>
      <c r="I18" s="142">
        <f t="shared" si="7"/>
        <v>1.8071428571428569</v>
      </c>
      <c r="K18">
        <f t="shared" si="8"/>
        <v>1.1584249084249083</v>
      </c>
      <c r="L18" s="141">
        <f t="shared" si="4"/>
        <v>2.2000000000000002</v>
      </c>
      <c r="N18" s="99">
        <f t="shared" si="5"/>
        <v>0.70909090909090911</v>
      </c>
      <c r="P18">
        <f t="shared" si="6"/>
        <v>4.1999999999999993</v>
      </c>
      <c r="AD18" s="241">
        <v>2.6100000000000002E-2</v>
      </c>
      <c r="AH18" s="241">
        <v>1.5299999999999999E-2</v>
      </c>
    </row>
    <row r="19" spans="1:34" ht="16.5" thickBot="1" x14ac:dyDescent="0.3">
      <c r="A19" s="120">
        <v>46402</v>
      </c>
      <c r="B19">
        <v>13</v>
      </c>
      <c r="C19">
        <v>1.77</v>
      </c>
      <c r="D19" s="141">
        <f t="shared" si="0"/>
        <v>2.25</v>
      </c>
      <c r="E19">
        <f t="shared" si="1"/>
        <v>-0.48</v>
      </c>
      <c r="F19" s="142">
        <f t="shared" si="2"/>
        <v>2.86</v>
      </c>
      <c r="G19" s="141">
        <f t="shared" si="3"/>
        <v>-1.0899999999999999</v>
      </c>
      <c r="I19" s="142">
        <f t="shared" si="7"/>
        <v>2.0428571428571427</v>
      </c>
      <c r="K19">
        <f t="shared" si="8"/>
        <v>1.1541565778853913</v>
      </c>
      <c r="L19" s="141">
        <f t="shared" si="4"/>
        <v>2.5549999999999997</v>
      </c>
      <c r="N19" s="99">
        <f t="shared" si="5"/>
        <v>0.6927592954990216</v>
      </c>
      <c r="P19">
        <f t="shared" si="6"/>
        <v>3.9999999999999991</v>
      </c>
      <c r="AD19" s="241">
        <v>2.9499999999999998E-2</v>
      </c>
      <c r="AH19" s="241">
        <v>1.8700000000000001E-2</v>
      </c>
    </row>
    <row r="20" spans="1:34" ht="16.5" thickBot="1" x14ac:dyDescent="0.3">
      <c r="A20" s="120">
        <v>46433</v>
      </c>
      <c r="B20">
        <v>14</v>
      </c>
      <c r="C20">
        <v>1.97</v>
      </c>
      <c r="D20" s="141">
        <f t="shared" si="0"/>
        <v>2.6100000000000003</v>
      </c>
      <c r="E20">
        <f t="shared" si="1"/>
        <v>-0.64000000000000035</v>
      </c>
      <c r="F20" s="142">
        <f t="shared" si="2"/>
        <v>3.18</v>
      </c>
      <c r="G20" s="141">
        <f t="shared" si="3"/>
        <v>-1.2100000000000002</v>
      </c>
      <c r="I20" s="142">
        <f t="shared" si="7"/>
        <v>2.2714285714285718</v>
      </c>
      <c r="K20">
        <f t="shared" si="8"/>
        <v>1.1530094271211024</v>
      </c>
      <c r="L20" s="141">
        <f t="shared" si="4"/>
        <v>2.8950000000000005</v>
      </c>
      <c r="N20" s="99">
        <f t="shared" si="5"/>
        <v>0.68048359240069067</v>
      </c>
      <c r="P20">
        <f t="shared" si="6"/>
        <v>3.8000000000000034</v>
      </c>
      <c r="AD20" s="241">
        <v>3.2899999999999999E-2</v>
      </c>
      <c r="AH20" s="241">
        <v>2.1999999999999999E-2</v>
      </c>
    </row>
    <row r="21" spans="1:34" ht="16.5" thickBot="1" x14ac:dyDescent="0.3">
      <c r="A21" s="120">
        <v>46461</v>
      </c>
      <c r="B21">
        <v>15</v>
      </c>
      <c r="C21">
        <v>2.16</v>
      </c>
      <c r="D21" s="141">
        <f t="shared" si="0"/>
        <v>2.9499999999999997</v>
      </c>
      <c r="E21">
        <f t="shared" si="1"/>
        <v>-0.78999999999999959</v>
      </c>
      <c r="F21" s="142">
        <f t="shared" si="2"/>
        <v>3.49</v>
      </c>
      <c r="G21" s="141">
        <f t="shared" si="3"/>
        <v>-1.33</v>
      </c>
      <c r="I21" s="142">
        <f t="shared" si="7"/>
        <v>2.4928571428571429</v>
      </c>
      <c r="K21">
        <f t="shared" si="8"/>
        <v>1.1541005291005291</v>
      </c>
      <c r="L21" s="141">
        <f t="shared" si="4"/>
        <v>3.2199999999999998</v>
      </c>
      <c r="N21" s="99">
        <f t="shared" si="5"/>
        <v>0.67080745341614911</v>
      </c>
      <c r="P21">
        <f t="shared" si="6"/>
        <v>3.5999999999999943</v>
      </c>
      <c r="AD21" s="241">
        <v>3.5999999999999997E-2</v>
      </c>
      <c r="AH21" s="241">
        <v>2.53E-2</v>
      </c>
    </row>
    <row r="22" spans="1:34" ht="16.5" thickBot="1" x14ac:dyDescent="0.3">
      <c r="A22" s="120">
        <v>46492</v>
      </c>
      <c r="B22">
        <v>16</v>
      </c>
      <c r="C22">
        <v>2.34</v>
      </c>
      <c r="D22" s="141">
        <f t="shared" si="0"/>
        <v>3.29</v>
      </c>
      <c r="E22">
        <f t="shared" si="1"/>
        <v>-0.95000000000000018</v>
      </c>
      <c r="F22" s="142">
        <f t="shared" si="2"/>
        <v>3.7900000000000005</v>
      </c>
      <c r="G22" s="141">
        <f t="shared" si="3"/>
        <v>-1.4500000000000006</v>
      </c>
      <c r="I22" s="142">
        <f t="shared" si="7"/>
        <v>2.7071428571428577</v>
      </c>
      <c r="K22">
        <f t="shared" si="8"/>
        <v>1.1568986568986572</v>
      </c>
      <c r="L22" s="141">
        <f t="shared" si="4"/>
        <v>3.54</v>
      </c>
      <c r="N22" s="99">
        <f t="shared" si="5"/>
        <v>0.66101694915254228</v>
      </c>
      <c r="P22">
        <f t="shared" si="6"/>
        <v>3.3999999999999986</v>
      </c>
      <c r="AD22" s="241">
        <v>3.9E-2</v>
      </c>
      <c r="AH22" s="241">
        <v>2.86E-2</v>
      </c>
    </row>
    <row r="23" spans="1:34" ht="16.5" thickBot="1" x14ac:dyDescent="0.3">
      <c r="A23" s="120">
        <v>46522</v>
      </c>
      <c r="B23">
        <v>17</v>
      </c>
      <c r="C23">
        <v>2.5099999999999998</v>
      </c>
      <c r="D23" s="141">
        <f t="shared" si="0"/>
        <v>3.5999999999999996</v>
      </c>
      <c r="E23">
        <f t="shared" si="1"/>
        <v>-1.0899999999999999</v>
      </c>
      <c r="F23" s="142">
        <f t="shared" si="2"/>
        <v>4.07</v>
      </c>
      <c r="G23" s="141">
        <f t="shared" si="3"/>
        <v>-1.5600000000000005</v>
      </c>
      <c r="I23" s="142">
        <f t="shared" si="7"/>
        <v>2.9071428571428575</v>
      </c>
      <c r="K23">
        <f t="shared" si="8"/>
        <v>1.1582242458736485</v>
      </c>
      <c r="L23" s="141">
        <f t="shared" si="4"/>
        <v>3.835</v>
      </c>
      <c r="N23" s="99">
        <f t="shared" si="5"/>
        <v>0.65449804432855274</v>
      </c>
      <c r="P23">
        <f t="shared" si="6"/>
        <v>3.4000000000000075</v>
      </c>
      <c r="AD23" s="241">
        <v>4.1799999999999997E-2</v>
      </c>
      <c r="AH23" s="241">
        <v>3.1800000000000002E-2</v>
      </c>
    </row>
    <row r="24" spans="1:34" ht="16.5" thickBot="1" x14ac:dyDescent="0.3">
      <c r="A24" s="120">
        <v>46553</v>
      </c>
      <c r="B24">
        <v>18</v>
      </c>
      <c r="C24">
        <v>2.68</v>
      </c>
      <c r="D24" s="141">
        <f t="shared" si="0"/>
        <v>3.9</v>
      </c>
      <c r="E24">
        <f t="shared" si="1"/>
        <v>-1.2199999999999998</v>
      </c>
      <c r="F24" s="142">
        <f t="shared" si="2"/>
        <v>4.34</v>
      </c>
      <c r="G24" s="141">
        <f t="shared" si="3"/>
        <v>-1.6599999999999997</v>
      </c>
      <c r="I24" s="142">
        <f t="shared" si="7"/>
        <v>3.1</v>
      </c>
      <c r="K24">
        <f t="shared" si="8"/>
        <v>1.1567164179104477</v>
      </c>
      <c r="L24" s="141">
        <f t="shared" si="4"/>
        <v>4.12</v>
      </c>
      <c r="N24" s="99">
        <f t="shared" si="5"/>
        <v>0.65048543689320393</v>
      </c>
      <c r="P24">
        <f t="shared" si="6"/>
        <v>2.9999999999999982</v>
      </c>
      <c r="AD24" s="241">
        <v>4.4499999999999998E-2</v>
      </c>
      <c r="AH24" s="241">
        <v>3.49E-2</v>
      </c>
    </row>
    <row r="25" spans="1:34" ht="16.5" thickBot="1" x14ac:dyDescent="0.3">
      <c r="A25" s="120">
        <v>46583</v>
      </c>
      <c r="B25">
        <v>19</v>
      </c>
      <c r="C25">
        <v>2.83</v>
      </c>
      <c r="D25" s="141">
        <f t="shared" si="0"/>
        <v>4.18</v>
      </c>
      <c r="E25">
        <f t="shared" si="1"/>
        <v>-1.3499999999999996</v>
      </c>
      <c r="F25" s="142">
        <f t="shared" si="2"/>
        <v>4.5999999999999996</v>
      </c>
      <c r="G25" s="141">
        <f>C25-F25</f>
        <v>-1.7699999999999996</v>
      </c>
      <c r="I25" s="142">
        <f t="shared" si="7"/>
        <v>3.2857142857142856</v>
      </c>
      <c r="K25">
        <f t="shared" si="8"/>
        <v>1.1610297829379101</v>
      </c>
      <c r="L25" s="141">
        <f t="shared" si="4"/>
        <v>4.3899999999999997</v>
      </c>
      <c r="N25" s="99">
        <f t="shared" si="5"/>
        <v>0.6446469248291572</v>
      </c>
      <c r="O25" t="s">
        <v>280</v>
      </c>
      <c r="P25">
        <f t="shared" si="6"/>
        <v>2.8000000000000025</v>
      </c>
      <c r="V25">
        <f>193-37</f>
        <v>156</v>
      </c>
      <c r="AD25" s="241">
        <v>4.7E-2</v>
      </c>
      <c r="AH25" s="241">
        <v>3.7900000000000003E-2</v>
      </c>
    </row>
    <row r="26" spans="1:34" ht="16.5" thickBot="1" x14ac:dyDescent="0.3">
      <c r="A26" s="120">
        <v>46614</v>
      </c>
      <c r="B26">
        <v>20</v>
      </c>
      <c r="C26">
        <v>2.97</v>
      </c>
      <c r="D26" s="141">
        <f t="shared" si="0"/>
        <v>4.45</v>
      </c>
      <c r="E26">
        <f t="shared" si="1"/>
        <v>-1.48</v>
      </c>
      <c r="F26" s="142">
        <f t="shared" si="2"/>
        <v>4.84</v>
      </c>
      <c r="G26" s="141">
        <f t="shared" si="3"/>
        <v>-1.8699999999999997</v>
      </c>
      <c r="I26" s="142">
        <f t="shared" si="7"/>
        <v>3.4571428571428573</v>
      </c>
      <c r="K26">
        <f t="shared" si="8"/>
        <v>1.164021164021164</v>
      </c>
      <c r="L26" s="141">
        <f t="shared" si="4"/>
        <v>4.6449999999999996</v>
      </c>
      <c r="N26" s="99">
        <f t="shared" si="5"/>
        <v>0.63939720129171163</v>
      </c>
      <c r="P26">
        <f t="shared" si="6"/>
        <v>2.7999999999999936</v>
      </c>
      <c r="V26">
        <f>577-36</f>
        <v>541</v>
      </c>
      <c r="AD26" s="241">
        <v>4.9299999999999997E-2</v>
      </c>
      <c r="AH26" s="241">
        <v>4.07E-2</v>
      </c>
    </row>
    <row r="27" spans="1:34" ht="16.5" thickBot="1" x14ac:dyDescent="0.3">
      <c r="A27" s="120">
        <v>46645</v>
      </c>
      <c r="B27">
        <v>21</v>
      </c>
      <c r="C27">
        <v>3.11</v>
      </c>
      <c r="D27" s="141">
        <f t="shared" si="0"/>
        <v>4.7</v>
      </c>
      <c r="E27">
        <f t="shared" si="1"/>
        <v>-1.5900000000000003</v>
      </c>
      <c r="F27" s="142">
        <f t="shared" si="2"/>
        <v>5.07</v>
      </c>
      <c r="G27" s="141">
        <f t="shared" si="3"/>
        <v>-1.9600000000000004</v>
      </c>
      <c r="I27" s="142">
        <f t="shared" si="7"/>
        <v>3.6214285714285719</v>
      </c>
      <c r="K27">
        <f t="shared" si="8"/>
        <v>1.1644464859898946</v>
      </c>
      <c r="L27" s="141">
        <f t="shared" si="4"/>
        <v>4.8849999999999998</v>
      </c>
      <c r="N27" s="99">
        <f t="shared" si="5"/>
        <v>0.63664278403275332</v>
      </c>
      <c r="P27">
        <f t="shared" si="6"/>
        <v>2.6000000000000068</v>
      </c>
      <c r="AD27" s="241">
        <v>5.1400000000000001E-2</v>
      </c>
      <c r="AH27" s="241">
        <v>4.3400000000000001E-2</v>
      </c>
    </row>
    <row r="28" spans="1:34" ht="16.5" thickBot="1" x14ac:dyDescent="0.3">
      <c r="A28" s="120">
        <v>46675</v>
      </c>
      <c r="B28">
        <v>22</v>
      </c>
      <c r="C28">
        <v>3.24</v>
      </c>
      <c r="D28" s="141">
        <f t="shared" si="0"/>
        <v>4.93</v>
      </c>
      <c r="E28">
        <f t="shared" si="1"/>
        <v>-1.6899999999999995</v>
      </c>
      <c r="F28" s="142">
        <f t="shared" si="2"/>
        <v>5.28</v>
      </c>
      <c r="G28" s="141">
        <f t="shared" si="3"/>
        <v>-2.04</v>
      </c>
      <c r="I28" s="142">
        <f t="shared" si="7"/>
        <v>3.7714285714285718</v>
      </c>
      <c r="K28">
        <f t="shared" si="8"/>
        <v>1.164021164021164</v>
      </c>
      <c r="L28" s="141">
        <f t="shared" si="4"/>
        <v>5.1050000000000004</v>
      </c>
      <c r="N28" s="99">
        <f t="shared" si="5"/>
        <v>0.63467189030362392</v>
      </c>
      <c r="P28">
        <f t="shared" si="6"/>
        <v>2.3999999999999932</v>
      </c>
      <c r="AD28" s="241">
        <v>5.33E-2</v>
      </c>
      <c r="AH28" s="241">
        <v>4.5999999999999999E-2</v>
      </c>
    </row>
    <row r="29" spans="1:34" ht="16.5" thickBot="1" x14ac:dyDescent="0.3">
      <c r="A29" s="120">
        <v>46706</v>
      </c>
      <c r="B29">
        <v>23</v>
      </c>
      <c r="C29">
        <v>3.36</v>
      </c>
      <c r="D29" s="141">
        <f t="shared" si="0"/>
        <v>5.1400000000000006</v>
      </c>
      <c r="E29">
        <f t="shared" si="1"/>
        <v>-1.7800000000000007</v>
      </c>
      <c r="F29" s="142">
        <f t="shared" si="2"/>
        <v>5.47</v>
      </c>
      <c r="G29" s="141">
        <f t="shared" si="3"/>
        <v>-2.11</v>
      </c>
      <c r="I29" s="142">
        <f t="shared" si="7"/>
        <v>3.907142857142857</v>
      </c>
      <c r="K29">
        <f t="shared" si="8"/>
        <v>1.1628401360544218</v>
      </c>
      <c r="L29" s="141">
        <f t="shared" si="4"/>
        <v>5.3049999999999997</v>
      </c>
      <c r="N29" s="99">
        <f t="shared" si="5"/>
        <v>0.63336475023562677</v>
      </c>
      <c r="P29">
        <f t="shared" si="6"/>
        <v>2.2000000000000064</v>
      </c>
      <c r="AD29" s="241">
        <v>5.5100000000000003E-2</v>
      </c>
      <c r="AH29" s="241">
        <v>4.8399999999999999E-2</v>
      </c>
    </row>
    <row r="30" spans="1:34" ht="16.5" thickBot="1" x14ac:dyDescent="0.3">
      <c r="A30" s="120">
        <v>46736</v>
      </c>
      <c r="B30">
        <v>24</v>
      </c>
      <c r="C30">
        <v>3.47</v>
      </c>
      <c r="D30" s="141">
        <f t="shared" si="0"/>
        <v>5.33</v>
      </c>
      <c r="E30">
        <f t="shared" si="1"/>
        <v>-1.8599999999999999</v>
      </c>
      <c r="F30" s="142">
        <f t="shared" si="2"/>
        <v>5.65</v>
      </c>
      <c r="G30" s="141">
        <f t="shared" si="3"/>
        <v>-2.1800000000000002</v>
      </c>
      <c r="I30" s="142">
        <f t="shared" si="7"/>
        <v>4.0357142857142865</v>
      </c>
      <c r="K30">
        <f t="shared" si="8"/>
        <v>1.1630300535199671</v>
      </c>
      <c r="L30" s="141">
        <f t="shared" si="4"/>
        <v>5.49</v>
      </c>
      <c r="N30" s="99">
        <f t="shared" si="5"/>
        <v>0.63205828779599271</v>
      </c>
      <c r="P30">
        <f t="shared" si="6"/>
        <v>2.1999999999999975</v>
      </c>
      <c r="AD30" s="241">
        <v>5.6800000000000003E-2</v>
      </c>
      <c r="AH30" s="241">
        <v>5.0700000000000002E-2</v>
      </c>
    </row>
    <row r="31" spans="1:34" ht="16.5" thickBot="1" x14ac:dyDescent="0.3">
      <c r="A31" s="120">
        <v>46767</v>
      </c>
      <c r="B31">
        <v>25</v>
      </c>
      <c r="C31">
        <v>3.58</v>
      </c>
      <c r="D31" s="141">
        <f t="shared" si="0"/>
        <v>5.5100000000000007</v>
      </c>
      <c r="E31">
        <f t="shared" si="1"/>
        <v>-1.9300000000000006</v>
      </c>
      <c r="F31" s="142">
        <f t="shared" si="2"/>
        <v>5.81</v>
      </c>
      <c r="G31" s="141">
        <f t="shared" si="3"/>
        <v>-2.2299999999999995</v>
      </c>
      <c r="I31" s="142">
        <f t="shared" si="7"/>
        <v>4.1499999999999995</v>
      </c>
      <c r="K31">
        <f t="shared" si="8"/>
        <v>1.1592178770949719</v>
      </c>
      <c r="L31" s="141">
        <f t="shared" si="4"/>
        <v>5.66</v>
      </c>
      <c r="N31" s="99">
        <f t="shared" si="5"/>
        <v>0.63250883392226143</v>
      </c>
      <c r="P31">
        <f t="shared" si="6"/>
        <v>2.0000000000000018</v>
      </c>
      <c r="AD31" s="241">
        <v>5.8299999999999998E-2</v>
      </c>
      <c r="AH31" s="241">
        <v>5.28E-2</v>
      </c>
    </row>
    <row r="32" spans="1:34" ht="16.5" thickBot="1" x14ac:dyDescent="0.3">
      <c r="A32" s="120">
        <v>46798</v>
      </c>
      <c r="B32">
        <v>26</v>
      </c>
      <c r="C32">
        <v>3.68</v>
      </c>
      <c r="D32" s="141">
        <f t="shared" si="0"/>
        <v>5.6800000000000006</v>
      </c>
      <c r="E32">
        <f t="shared" si="1"/>
        <v>-2.0000000000000004</v>
      </c>
      <c r="F32" s="142">
        <f t="shared" si="2"/>
        <v>5.9700000000000006</v>
      </c>
      <c r="G32" s="141">
        <f t="shared" si="3"/>
        <v>-2.2900000000000005</v>
      </c>
      <c r="I32" s="142">
        <f t="shared" si="7"/>
        <v>4.2642857142857151</v>
      </c>
      <c r="K32">
        <f t="shared" si="8"/>
        <v>1.1587732919254661</v>
      </c>
      <c r="L32" s="141">
        <f t="shared" si="4"/>
        <v>5.8250000000000011</v>
      </c>
      <c r="N32" s="99">
        <f t="shared" si="5"/>
        <v>0.63175965665236045</v>
      </c>
      <c r="P32">
        <f t="shared" si="6"/>
        <v>1.7999999999999972</v>
      </c>
      <c r="AD32" s="241">
        <v>5.9700000000000003E-2</v>
      </c>
      <c r="AH32" s="241">
        <v>5.4699999999999999E-2</v>
      </c>
    </row>
    <row r="33" spans="1:34" ht="16.5" thickBot="1" x14ac:dyDescent="0.3">
      <c r="A33" s="120">
        <v>46827</v>
      </c>
      <c r="B33">
        <v>27</v>
      </c>
      <c r="C33">
        <v>3.77</v>
      </c>
      <c r="D33" s="141">
        <f t="shared" si="0"/>
        <v>5.83</v>
      </c>
      <c r="E33">
        <f t="shared" si="1"/>
        <v>-2.06</v>
      </c>
      <c r="F33" s="142">
        <f t="shared" si="2"/>
        <v>6.11</v>
      </c>
      <c r="G33" s="141">
        <f t="shared" si="3"/>
        <v>-2.3400000000000003</v>
      </c>
      <c r="I33" s="142">
        <f t="shared" si="7"/>
        <v>4.3642857142857148</v>
      </c>
      <c r="K33">
        <f t="shared" si="8"/>
        <v>1.1576354679802956</v>
      </c>
      <c r="L33" s="141">
        <f t="shared" si="4"/>
        <v>5.9700000000000006</v>
      </c>
      <c r="N33" s="99">
        <f t="shared" si="5"/>
        <v>0.63149078726968166</v>
      </c>
      <c r="P33">
        <f t="shared" si="6"/>
        <v>1.7999999999999972</v>
      </c>
      <c r="AD33" s="241">
        <v>6.0999999999999999E-2</v>
      </c>
      <c r="AH33" s="241">
        <v>5.6500000000000002E-2</v>
      </c>
    </row>
    <row r="34" spans="1:34" ht="16.5" thickBot="1" x14ac:dyDescent="0.3">
      <c r="A34" s="120">
        <v>46858</v>
      </c>
      <c r="B34">
        <v>28</v>
      </c>
      <c r="C34">
        <v>3.86</v>
      </c>
      <c r="D34" s="141">
        <f t="shared" si="0"/>
        <v>5.9700000000000006</v>
      </c>
      <c r="E34">
        <f t="shared" si="1"/>
        <v>-2.1100000000000008</v>
      </c>
      <c r="F34" s="142">
        <f t="shared" si="2"/>
        <v>6.2399999999999993</v>
      </c>
      <c r="G34" s="141">
        <f t="shared" si="3"/>
        <v>-2.3799999999999994</v>
      </c>
      <c r="I34" s="142">
        <f t="shared" si="7"/>
        <v>4.4571428571428564</v>
      </c>
      <c r="K34">
        <f t="shared" si="8"/>
        <v>1.1547002220577349</v>
      </c>
      <c r="L34" s="141">
        <f t="shared" si="4"/>
        <v>6.1050000000000004</v>
      </c>
      <c r="N34" s="99">
        <f t="shared" si="5"/>
        <v>0.63226863226863217</v>
      </c>
      <c r="P34">
        <f t="shared" si="6"/>
        <v>1.6000000000000014</v>
      </c>
      <c r="AD34" s="241">
        <v>6.2199999999999998E-2</v>
      </c>
      <c r="AH34" s="241">
        <v>5.8099999999999999E-2</v>
      </c>
    </row>
    <row r="35" spans="1:34" ht="16.5" thickBot="1" x14ac:dyDescent="0.3">
      <c r="A35" s="120">
        <v>46888</v>
      </c>
      <c r="B35">
        <v>29</v>
      </c>
      <c r="C35">
        <v>3.94</v>
      </c>
      <c r="D35" s="141">
        <f t="shared" si="0"/>
        <v>6.1</v>
      </c>
      <c r="E35">
        <f t="shared" si="1"/>
        <v>-2.1599999999999997</v>
      </c>
      <c r="F35" s="142">
        <f t="shared" si="2"/>
        <v>6.36</v>
      </c>
      <c r="G35" s="141">
        <f t="shared" si="3"/>
        <v>-2.4200000000000004</v>
      </c>
      <c r="I35" s="142">
        <f t="shared" si="7"/>
        <v>4.5428571428571436</v>
      </c>
      <c r="K35">
        <f t="shared" si="8"/>
        <v>1.1530094271211024</v>
      </c>
      <c r="L35" s="141">
        <f t="shared" si="4"/>
        <v>6.23</v>
      </c>
      <c r="N35" s="99">
        <f t="shared" si="5"/>
        <v>0.6324237560192616</v>
      </c>
      <c r="P35">
        <f t="shared" si="6"/>
        <v>1.5999999999999925</v>
      </c>
      <c r="AD35" s="241">
        <v>6.3299999999999995E-2</v>
      </c>
      <c r="AH35" s="241">
        <v>5.9700000000000003E-2</v>
      </c>
    </row>
    <row r="36" spans="1:34" ht="16.5" thickBot="1" x14ac:dyDescent="0.3">
      <c r="A36" s="120">
        <v>46919</v>
      </c>
      <c r="B36">
        <v>30</v>
      </c>
      <c r="C36">
        <v>4.0199999999999996</v>
      </c>
      <c r="D36" s="141">
        <f t="shared" si="0"/>
        <v>6.22</v>
      </c>
      <c r="E36">
        <f t="shared" si="1"/>
        <v>-2.2000000000000002</v>
      </c>
      <c r="F36" s="142">
        <f t="shared" si="2"/>
        <v>6.4600000000000009</v>
      </c>
      <c r="G36" s="141">
        <f t="shared" si="3"/>
        <v>-2.4400000000000013</v>
      </c>
      <c r="I36" s="142">
        <f t="shared" si="7"/>
        <v>4.6142857142857148</v>
      </c>
      <c r="K36">
        <f t="shared" si="8"/>
        <v>1.1478322672352526</v>
      </c>
      <c r="L36" s="141">
        <f t="shared" si="4"/>
        <v>6.34</v>
      </c>
      <c r="N36" s="99">
        <f t="shared" si="5"/>
        <v>0.63406940063091477</v>
      </c>
      <c r="P36">
        <f t="shared" si="6"/>
        <v>1.6000000000000014</v>
      </c>
      <c r="AD36" s="241">
        <v>6.4299999999999996E-2</v>
      </c>
      <c r="AH36" s="241">
        <v>6.1100000000000002E-2</v>
      </c>
    </row>
    <row r="37" spans="1:34" ht="16.5" thickBot="1" x14ac:dyDescent="0.3">
      <c r="A37" s="120">
        <v>46949</v>
      </c>
      <c r="B37">
        <v>31</v>
      </c>
      <c r="C37">
        <v>4.0999999999999996</v>
      </c>
      <c r="D37" s="141">
        <f t="shared" si="0"/>
        <v>6.3299999999999992</v>
      </c>
      <c r="E37">
        <f t="shared" si="1"/>
        <v>-2.2299999999999995</v>
      </c>
      <c r="F37" s="142">
        <f t="shared" si="2"/>
        <v>6.5600000000000005</v>
      </c>
      <c r="G37" s="141">
        <f t="shared" si="3"/>
        <v>-2.4600000000000009</v>
      </c>
      <c r="I37" s="142">
        <f t="shared" si="7"/>
        <v>4.6857142857142859</v>
      </c>
      <c r="K37">
        <f t="shared" si="8"/>
        <v>1.142857142857143</v>
      </c>
      <c r="L37" s="141">
        <f t="shared" si="4"/>
        <v>6.4450000000000003</v>
      </c>
      <c r="N37" s="99">
        <f t="shared" si="5"/>
        <v>0.63615205585725365</v>
      </c>
      <c r="P37">
        <f t="shared" si="6"/>
        <v>1.4000000000000057</v>
      </c>
      <c r="AD37" s="241">
        <v>6.5100000000000005E-2</v>
      </c>
      <c r="AH37" s="241">
        <v>6.2399999999999997E-2</v>
      </c>
    </row>
    <row r="38" spans="1:34" ht="16.5" thickBot="1" x14ac:dyDescent="0.3">
      <c r="A38" s="120">
        <v>46980</v>
      </c>
      <c r="B38">
        <v>32</v>
      </c>
      <c r="C38">
        <v>4.17</v>
      </c>
      <c r="D38" s="141">
        <f t="shared" si="0"/>
        <v>6.43</v>
      </c>
      <c r="E38">
        <f t="shared" si="1"/>
        <v>-2.2599999999999998</v>
      </c>
      <c r="F38" s="142">
        <f t="shared" si="2"/>
        <v>6.65</v>
      </c>
      <c r="G38" s="141">
        <f t="shared" si="3"/>
        <v>-2.4800000000000004</v>
      </c>
      <c r="I38" s="142">
        <f t="shared" si="7"/>
        <v>4.75</v>
      </c>
      <c r="K38">
        <f t="shared" si="8"/>
        <v>1.1390887290167866</v>
      </c>
      <c r="L38" s="141">
        <f t="shared" si="4"/>
        <v>6.54</v>
      </c>
      <c r="N38" s="99">
        <f t="shared" si="5"/>
        <v>0.63761467889908252</v>
      </c>
      <c r="P38">
        <f t="shared" si="6"/>
        <v>1.2000000000000099</v>
      </c>
      <c r="R38" t="s">
        <v>775</v>
      </c>
      <c r="S38" t="s">
        <v>776</v>
      </c>
      <c r="AD38" s="241">
        <v>6.6000000000000003E-2</v>
      </c>
      <c r="AH38" s="241">
        <v>6.3600000000000004E-2</v>
      </c>
    </row>
    <row r="39" spans="1:34" ht="16.5" thickBot="1" x14ac:dyDescent="0.3">
      <c r="A39" s="120">
        <v>47011</v>
      </c>
      <c r="B39">
        <v>33</v>
      </c>
      <c r="C39">
        <v>4.2300000000000004</v>
      </c>
      <c r="D39" s="141">
        <f t="shared" si="0"/>
        <v>6.5100000000000007</v>
      </c>
      <c r="E39">
        <f t="shared" si="1"/>
        <v>-2.2800000000000002</v>
      </c>
      <c r="F39" s="142">
        <f t="shared" si="2"/>
        <v>6.74</v>
      </c>
      <c r="G39" s="141">
        <f t="shared" si="3"/>
        <v>-2.5099999999999998</v>
      </c>
      <c r="I39" s="142">
        <f t="shared" si="7"/>
        <v>4.8142857142857149</v>
      </c>
      <c r="K39">
        <f t="shared" si="8"/>
        <v>1.1381290104694362</v>
      </c>
      <c r="L39" s="141">
        <f t="shared" si="4"/>
        <v>6.625</v>
      </c>
      <c r="N39" s="99">
        <f t="shared" si="5"/>
        <v>0.63849056603773591</v>
      </c>
      <c r="P39">
        <f t="shared" si="6"/>
        <v>1.1999999999999922</v>
      </c>
      <c r="Q39" t="s">
        <v>774</v>
      </c>
      <c r="R39" s="30">
        <v>2.95</v>
      </c>
      <c r="S39" s="30">
        <v>2</v>
      </c>
      <c r="AD39" s="241">
        <v>6.6699999999999995E-2</v>
      </c>
      <c r="AH39" s="241">
        <v>6.4600000000000005E-2</v>
      </c>
    </row>
    <row r="40" spans="1:34" ht="16.5" thickBot="1" x14ac:dyDescent="0.3">
      <c r="A40" s="120">
        <v>47041</v>
      </c>
      <c r="B40">
        <v>34</v>
      </c>
      <c r="C40">
        <v>4.29</v>
      </c>
      <c r="D40" s="141">
        <f t="shared" si="0"/>
        <v>6.6000000000000005</v>
      </c>
      <c r="E40">
        <f t="shared" si="1"/>
        <v>-2.3100000000000005</v>
      </c>
      <c r="F40" s="142">
        <f t="shared" si="2"/>
        <v>6.81</v>
      </c>
      <c r="G40" s="141">
        <f t="shared" si="3"/>
        <v>-2.5199999999999996</v>
      </c>
      <c r="I40" s="142">
        <f t="shared" si="7"/>
        <v>4.8642857142857139</v>
      </c>
      <c r="K40">
        <f t="shared" si="8"/>
        <v>1.1338661338661338</v>
      </c>
      <c r="L40" s="141">
        <f t="shared" si="4"/>
        <v>6.7050000000000001</v>
      </c>
      <c r="N40" s="99">
        <f t="shared" si="5"/>
        <v>0.63982102908277405</v>
      </c>
      <c r="P40">
        <f t="shared" si="6"/>
        <v>1.1999999999999922</v>
      </c>
      <c r="Q40" t="s">
        <v>777</v>
      </c>
      <c r="R40">
        <v>16</v>
      </c>
      <c r="S40">
        <v>18.399999999999999</v>
      </c>
      <c r="AD40" s="241">
        <v>6.7299999999999999E-2</v>
      </c>
      <c r="AH40" s="241">
        <v>6.5600000000000006E-2</v>
      </c>
    </row>
    <row r="41" spans="1:34" ht="16.5" thickBot="1" x14ac:dyDescent="0.3">
      <c r="A41" s="120">
        <v>47072</v>
      </c>
      <c r="B41">
        <v>35</v>
      </c>
      <c r="C41">
        <v>4.3499999999999996</v>
      </c>
      <c r="D41" s="141">
        <f t="shared" si="0"/>
        <v>6.67</v>
      </c>
      <c r="E41">
        <f t="shared" si="1"/>
        <v>-2.3200000000000003</v>
      </c>
      <c r="F41" s="142">
        <f t="shared" si="2"/>
        <v>6.88</v>
      </c>
      <c r="G41" s="141">
        <f t="shared" si="3"/>
        <v>-2.5300000000000002</v>
      </c>
      <c r="I41" s="142">
        <f t="shared" si="7"/>
        <v>4.9142857142857146</v>
      </c>
      <c r="K41">
        <f t="shared" si="8"/>
        <v>1.1297208538587851</v>
      </c>
      <c r="L41" s="141">
        <f t="shared" si="4"/>
        <v>6.7750000000000004</v>
      </c>
      <c r="N41" s="99">
        <f t="shared" si="5"/>
        <v>0.64206642066420661</v>
      </c>
      <c r="P41">
        <f t="shared" si="6"/>
        <v>1.0000000000000142</v>
      </c>
      <c r="Q41" t="s">
        <v>778</v>
      </c>
      <c r="R41">
        <v>116</v>
      </c>
      <c r="S41">
        <v>115</v>
      </c>
      <c r="AD41" s="241">
        <v>6.7900000000000002E-2</v>
      </c>
      <c r="AH41" s="241">
        <v>6.6500000000000004E-2</v>
      </c>
    </row>
    <row r="42" spans="1:34" ht="16.5" thickBot="1" x14ac:dyDescent="0.3">
      <c r="A42" s="120">
        <v>47102</v>
      </c>
      <c r="B42">
        <v>36</v>
      </c>
      <c r="C42">
        <v>4.4000000000000004</v>
      </c>
      <c r="D42" s="141">
        <f t="shared" si="0"/>
        <v>6.7299999999999995</v>
      </c>
      <c r="E42">
        <f t="shared" si="1"/>
        <v>-2.3299999999999992</v>
      </c>
      <c r="F42" s="142">
        <f t="shared" si="2"/>
        <v>6.94</v>
      </c>
      <c r="G42" s="141">
        <f t="shared" si="3"/>
        <v>-2.54</v>
      </c>
      <c r="I42" s="142">
        <f t="shared" si="7"/>
        <v>4.9571428571428573</v>
      </c>
      <c r="K42">
        <f t="shared" si="8"/>
        <v>1.1266233766233766</v>
      </c>
      <c r="L42" s="141">
        <f t="shared" si="4"/>
        <v>6.835</v>
      </c>
      <c r="N42" s="99">
        <f t="shared" si="5"/>
        <v>0.64374542794440381</v>
      </c>
      <c r="P42">
        <f t="shared" si="6"/>
        <v>0.99999999999999645</v>
      </c>
      <c r="Q42" t="s">
        <v>779</v>
      </c>
      <c r="R42" t="s">
        <v>780</v>
      </c>
      <c r="S42" t="s">
        <v>780</v>
      </c>
      <c r="AD42" s="241">
        <v>6.8400000000000002E-2</v>
      </c>
      <c r="AH42" s="241">
        <v>6.7400000000000002E-2</v>
      </c>
    </row>
    <row r="43" spans="1:34" ht="16.5" thickBot="1" x14ac:dyDescent="0.3">
      <c r="A43" s="120">
        <v>47133</v>
      </c>
      <c r="B43">
        <v>37</v>
      </c>
      <c r="C43">
        <v>4.45</v>
      </c>
      <c r="D43" s="141">
        <f t="shared" si="0"/>
        <v>6.79</v>
      </c>
      <c r="E43">
        <f t="shared" si="1"/>
        <v>-2.34</v>
      </c>
      <c r="F43" s="142">
        <f t="shared" si="2"/>
        <v>7.0000000000000009</v>
      </c>
      <c r="G43" s="141">
        <f t="shared" si="3"/>
        <v>-2.5500000000000007</v>
      </c>
      <c r="I43" s="142">
        <f t="shared" si="7"/>
        <v>5.0000000000000009</v>
      </c>
      <c r="K43">
        <f t="shared" si="8"/>
        <v>1.1235955056179776</v>
      </c>
      <c r="L43" s="141">
        <f t="shared" si="4"/>
        <v>6.8950000000000005</v>
      </c>
      <c r="N43" s="99">
        <f t="shared" si="5"/>
        <v>0.6453952139231327</v>
      </c>
      <c r="P43">
        <f t="shared" si="6"/>
        <v>0.99999999999999645</v>
      </c>
      <c r="AD43" s="241">
        <v>6.8900000000000003E-2</v>
      </c>
      <c r="AH43" s="241">
        <v>6.8099999999999994E-2</v>
      </c>
    </row>
    <row r="44" spans="1:34" ht="16.5" thickBot="1" x14ac:dyDescent="0.3">
      <c r="A44" s="120">
        <v>47164</v>
      </c>
      <c r="B44">
        <v>38</v>
      </c>
      <c r="C44">
        <v>4.5</v>
      </c>
      <c r="D44" s="141">
        <f t="shared" si="0"/>
        <v>6.84</v>
      </c>
      <c r="E44">
        <f t="shared" si="1"/>
        <v>-2.34</v>
      </c>
      <c r="F44" s="142">
        <f t="shared" si="2"/>
        <v>7.0499999999999989</v>
      </c>
      <c r="G44" s="141">
        <f t="shared" si="3"/>
        <v>-2.5499999999999989</v>
      </c>
      <c r="I44" s="142">
        <f t="shared" si="7"/>
        <v>5.0357142857142847</v>
      </c>
      <c r="K44">
        <f t="shared" si="8"/>
        <v>1.1190476190476188</v>
      </c>
      <c r="L44" s="141">
        <f t="shared" si="4"/>
        <v>6.9449999999999994</v>
      </c>
      <c r="N44" s="99">
        <f t="shared" si="5"/>
        <v>0.64794816414686829</v>
      </c>
      <c r="P44">
        <f t="shared" si="6"/>
        <v>0.80000000000000071</v>
      </c>
      <c r="AD44" s="241">
        <v>6.9400000000000003E-2</v>
      </c>
      <c r="AH44" s="241">
        <v>6.88E-2</v>
      </c>
    </row>
    <row r="45" spans="1:34" ht="16.5" thickBot="1" x14ac:dyDescent="0.3">
      <c r="A45" s="120">
        <v>47192</v>
      </c>
      <c r="B45">
        <v>39</v>
      </c>
      <c r="C45">
        <v>4.54</v>
      </c>
      <c r="D45" s="141">
        <f t="shared" si="0"/>
        <v>6.8900000000000006</v>
      </c>
      <c r="E45">
        <f t="shared" si="1"/>
        <v>-2.3500000000000005</v>
      </c>
      <c r="F45" s="142">
        <f t="shared" si="2"/>
        <v>7.0900000000000007</v>
      </c>
      <c r="G45" s="141">
        <f t="shared" si="3"/>
        <v>-2.5500000000000007</v>
      </c>
      <c r="I45" s="142">
        <f t="shared" si="7"/>
        <v>5.0642857142857149</v>
      </c>
      <c r="K45">
        <f t="shared" si="8"/>
        <v>1.1154814348646949</v>
      </c>
      <c r="L45" s="141">
        <f t="shared" si="4"/>
        <v>6.99</v>
      </c>
      <c r="N45" s="99">
        <f t="shared" si="5"/>
        <v>0.64949928469241769</v>
      </c>
      <c r="P45">
        <f t="shared" si="6"/>
        <v>0.80000000000000071</v>
      </c>
      <c r="AD45" s="241">
        <v>6.9800000000000001E-2</v>
      </c>
      <c r="AH45" s="241">
        <v>6.9400000000000003E-2</v>
      </c>
    </row>
    <row r="46" spans="1:34" ht="16.5" thickBot="1" x14ac:dyDescent="0.3">
      <c r="A46" s="120">
        <v>47223</v>
      </c>
      <c r="B46">
        <v>40</v>
      </c>
      <c r="C46">
        <v>4.58</v>
      </c>
      <c r="D46" s="141">
        <f t="shared" si="0"/>
        <v>6.94</v>
      </c>
      <c r="E46">
        <f t="shared" si="1"/>
        <v>-2.3600000000000003</v>
      </c>
      <c r="F46" s="142">
        <f t="shared" si="2"/>
        <v>7.13</v>
      </c>
      <c r="G46" s="141">
        <f t="shared" si="3"/>
        <v>-2.5499999999999998</v>
      </c>
      <c r="I46" s="142">
        <f t="shared" si="7"/>
        <v>5.0928571428571425</v>
      </c>
      <c r="K46">
        <f t="shared" si="8"/>
        <v>1.1119775421085465</v>
      </c>
      <c r="L46" s="141">
        <f t="shared" si="4"/>
        <v>7.0350000000000001</v>
      </c>
      <c r="N46" s="99">
        <f t="shared" si="5"/>
        <v>0.65103056147832272</v>
      </c>
      <c r="P46">
        <f t="shared" si="6"/>
        <v>0.80000000000000071</v>
      </c>
      <c r="AD46" s="241">
        <v>7.0099999999999996E-2</v>
      </c>
      <c r="AH46" s="241">
        <v>7.0000000000000007E-2</v>
      </c>
    </row>
    <row r="47" spans="1:34" ht="16.5" thickBot="1" x14ac:dyDescent="0.3">
      <c r="A47" s="120">
        <v>47253</v>
      </c>
      <c r="B47">
        <v>41</v>
      </c>
      <c r="C47">
        <v>4.62</v>
      </c>
      <c r="D47" s="141">
        <f t="shared" si="0"/>
        <v>6.98</v>
      </c>
      <c r="E47">
        <f t="shared" si="1"/>
        <v>-2.3600000000000003</v>
      </c>
      <c r="F47" s="142">
        <f t="shared" si="2"/>
        <v>7.17</v>
      </c>
      <c r="G47" s="141">
        <f t="shared" si="3"/>
        <v>-2.5499999999999998</v>
      </c>
      <c r="I47" s="142">
        <f t="shared" si="7"/>
        <v>5.1214285714285719</v>
      </c>
      <c r="K47">
        <f t="shared" si="8"/>
        <v>1.1085343228200373</v>
      </c>
      <c r="L47" s="141">
        <f t="shared" si="4"/>
        <v>7.0750000000000002</v>
      </c>
      <c r="N47" s="99">
        <f t="shared" si="5"/>
        <v>0.65300353356890461</v>
      </c>
      <c r="P47">
        <f t="shared" si="6"/>
        <v>0.60000000000000497</v>
      </c>
      <c r="AD47" s="241">
        <v>7.0400000000000004E-2</v>
      </c>
      <c r="AH47" s="241">
        <v>7.0499999999999993E-2</v>
      </c>
    </row>
    <row r="48" spans="1:34" ht="16.5" thickBot="1" x14ac:dyDescent="0.3">
      <c r="A48" s="120">
        <v>47284</v>
      </c>
      <c r="B48">
        <v>42</v>
      </c>
      <c r="C48">
        <v>4.6500000000000004</v>
      </c>
      <c r="D48" s="141">
        <f t="shared" si="0"/>
        <v>7.01</v>
      </c>
      <c r="E48">
        <f t="shared" si="1"/>
        <v>-2.3599999999999994</v>
      </c>
      <c r="F48" s="142">
        <f t="shared" si="2"/>
        <v>7.1999999999999993</v>
      </c>
      <c r="G48" s="141">
        <f t="shared" si="3"/>
        <v>-2.5499999999999989</v>
      </c>
      <c r="I48" s="142">
        <f t="shared" si="7"/>
        <v>5.1428571428571423</v>
      </c>
      <c r="K48">
        <f t="shared" si="8"/>
        <v>1.1059907834101381</v>
      </c>
      <c r="L48" s="141">
        <f t="shared" si="4"/>
        <v>7.1049999999999995</v>
      </c>
      <c r="N48" s="99">
        <f t="shared" si="5"/>
        <v>0.65446868402533431</v>
      </c>
      <c r="P48">
        <f t="shared" si="6"/>
        <v>0.59999999999998721</v>
      </c>
      <c r="AD48" s="241">
        <v>7.0699999999999999E-2</v>
      </c>
      <c r="AH48" s="241">
        <v>7.0900000000000005E-2</v>
      </c>
    </row>
    <row r="49" spans="1:34" ht="16.5" thickBot="1" x14ac:dyDescent="0.3">
      <c r="A49" s="120">
        <v>47314</v>
      </c>
      <c r="B49">
        <v>43</v>
      </c>
      <c r="C49">
        <v>4.68</v>
      </c>
      <c r="D49" s="141">
        <f t="shared" si="0"/>
        <v>7.04</v>
      </c>
      <c r="E49">
        <f t="shared" si="1"/>
        <v>-2.3600000000000003</v>
      </c>
      <c r="F49" s="142">
        <f t="shared" si="2"/>
        <v>7.23</v>
      </c>
      <c r="G49" s="141">
        <f t="shared" si="3"/>
        <v>-2.5500000000000007</v>
      </c>
      <c r="I49" s="142">
        <f t="shared" si="7"/>
        <v>5.1642857142857146</v>
      </c>
      <c r="K49">
        <f t="shared" si="8"/>
        <v>1.1034798534798536</v>
      </c>
      <c r="L49" s="141">
        <f t="shared" si="4"/>
        <v>7.1349999999999998</v>
      </c>
      <c r="N49" s="99">
        <f t="shared" si="5"/>
        <v>0.65592151366503149</v>
      </c>
      <c r="P49">
        <f t="shared" si="6"/>
        <v>0.60000000000000497</v>
      </c>
      <c r="AD49" s="241">
        <v>7.0999999999999994E-2</v>
      </c>
      <c r="AH49" s="241">
        <v>7.1300000000000002E-2</v>
      </c>
    </row>
    <row r="50" spans="1:34" ht="16.5" thickBot="1" x14ac:dyDescent="0.3">
      <c r="A50" s="120">
        <v>47345</v>
      </c>
      <c r="B50">
        <v>44</v>
      </c>
      <c r="C50">
        <v>4.71</v>
      </c>
      <c r="D50" s="141">
        <f t="shared" si="0"/>
        <v>7.07</v>
      </c>
      <c r="E50">
        <f t="shared" si="1"/>
        <v>-2.3600000000000003</v>
      </c>
      <c r="F50" s="142">
        <f t="shared" si="2"/>
        <v>7.26</v>
      </c>
      <c r="G50" s="141">
        <f t="shared" si="3"/>
        <v>-2.5499999999999998</v>
      </c>
      <c r="I50" s="142">
        <f t="shared" si="7"/>
        <v>5.1857142857142859</v>
      </c>
      <c r="K50">
        <f t="shared" si="8"/>
        <v>1.1010009099181075</v>
      </c>
      <c r="L50" s="141">
        <f t="shared" si="4"/>
        <v>7.165</v>
      </c>
      <c r="N50" s="99">
        <f t="shared" si="5"/>
        <v>0.65736217725052337</v>
      </c>
      <c r="P50">
        <f t="shared" si="6"/>
        <v>0.60000000000000497</v>
      </c>
      <c r="AD50" s="241">
        <v>7.1199999999999999E-2</v>
      </c>
      <c r="AH50" s="241">
        <v>7.17E-2</v>
      </c>
    </row>
    <row r="51" spans="1:34" ht="16.5" thickBot="1" x14ac:dyDescent="0.3">
      <c r="A51" s="120">
        <v>47376</v>
      </c>
      <c r="B51">
        <v>45</v>
      </c>
      <c r="C51">
        <v>4.74</v>
      </c>
      <c r="D51" s="141">
        <f t="shared" si="0"/>
        <v>7.1</v>
      </c>
      <c r="E51">
        <f t="shared" si="1"/>
        <v>-2.3599999999999994</v>
      </c>
      <c r="F51" s="142">
        <f t="shared" si="2"/>
        <v>7.2900000000000009</v>
      </c>
      <c r="G51" s="141">
        <f t="shared" si="3"/>
        <v>-2.5500000000000007</v>
      </c>
      <c r="I51" s="142">
        <f t="shared" si="7"/>
        <v>5.2071428571428582</v>
      </c>
      <c r="K51">
        <f t="shared" si="8"/>
        <v>1.0985533453887886</v>
      </c>
      <c r="L51" s="141">
        <f t="shared" si="4"/>
        <v>7.1950000000000003</v>
      </c>
      <c r="N51" s="99">
        <f t="shared" si="5"/>
        <v>0.65879082696316882</v>
      </c>
      <c r="P51">
        <f t="shared" si="6"/>
        <v>0.59999999999998721</v>
      </c>
      <c r="AD51" s="241">
        <v>7.1400000000000005E-2</v>
      </c>
      <c r="AH51" s="241">
        <v>7.1999999999999995E-2</v>
      </c>
    </row>
    <row r="52" spans="1:34" ht="16.5" thickBot="1" x14ac:dyDescent="0.3">
      <c r="A52" s="120">
        <v>47406</v>
      </c>
      <c r="B52">
        <v>46</v>
      </c>
      <c r="C52">
        <v>4.7699999999999996</v>
      </c>
      <c r="D52" s="141">
        <f t="shared" si="0"/>
        <v>7.12</v>
      </c>
      <c r="E52">
        <f t="shared" si="1"/>
        <v>-2.3500000000000005</v>
      </c>
      <c r="F52" s="142">
        <f t="shared" si="2"/>
        <v>7.31</v>
      </c>
      <c r="G52" s="141">
        <f t="shared" si="3"/>
        <v>-2.54</v>
      </c>
      <c r="I52" s="142">
        <f t="shared" si="7"/>
        <v>5.2214285714285715</v>
      </c>
      <c r="K52">
        <f t="shared" si="8"/>
        <v>1.0946391135070381</v>
      </c>
      <c r="L52" s="141">
        <f t="shared" si="4"/>
        <v>7.2149999999999999</v>
      </c>
      <c r="N52" s="99">
        <f t="shared" si="5"/>
        <v>0.66112266112266105</v>
      </c>
      <c r="P52">
        <f t="shared" si="6"/>
        <v>0.40000000000000924</v>
      </c>
      <c r="AD52" s="241">
        <v>7.1599999999999997E-2</v>
      </c>
      <c r="AH52" s="241">
        <v>7.2300000000000003E-2</v>
      </c>
    </row>
    <row r="53" spans="1:34" ht="16.5" thickBot="1" x14ac:dyDescent="0.3">
      <c r="A53" s="120">
        <v>47437</v>
      </c>
      <c r="B53">
        <v>47</v>
      </c>
      <c r="C53">
        <v>4.79</v>
      </c>
      <c r="D53" s="141">
        <f t="shared" si="0"/>
        <v>7.1400000000000006</v>
      </c>
      <c r="E53">
        <f t="shared" si="1"/>
        <v>-2.3500000000000005</v>
      </c>
      <c r="F53" s="142">
        <f t="shared" si="2"/>
        <v>7.33</v>
      </c>
      <c r="G53" s="141">
        <f t="shared" si="3"/>
        <v>-2.54</v>
      </c>
      <c r="I53" s="142">
        <f t="shared" si="7"/>
        <v>5.2357142857142858</v>
      </c>
      <c r="K53">
        <f t="shared" si="8"/>
        <v>1.0930509991052788</v>
      </c>
      <c r="L53" s="141">
        <f t="shared" si="4"/>
        <v>7.2350000000000003</v>
      </c>
      <c r="N53" s="99">
        <f t="shared" si="5"/>
        <v>0.66205943331029715</v>
      </c>
      <c r="P53">
        <f t="shared" si="6"/>
        <v>0.39999999999999147</v>
      </c>
      <c r="AD53" s="241">
        <v>7.17E-2</v>
      </c>
      <c r="AH53" s="241">
        <v>7.2599999999999998E-2</v>
      </c>
    </row>
    <row r="54" spans="1:34" ht="16.5" thickBot="1" x14ac:dyDescent="0.3">
      <c r="A54" s="120">
        <v>47467</v>
      </c>
      <c r="B54">
        <v>48</v>
      </c>
      <c r="C54">
        <v>4.8099999999999996</v>
      </c>
      <c r="D54" s="141">
        <f t="shared" si="0"/>
        <v>7.16</v>
      </c>
      <c r="E54">
        <f t="shared" si="1"/>
        <v>-2.3500000000000005</v>
      </c>
      <c r="F54" s="142">
        <f t="shared" si="2"/>
        <v>7.3400000000000007</v>
      </c>
      <c r="G54" s="141">
        <f t="shared" si="3"/>
        <v>-2.5300000000000011</v>
      </c>
      <c r="I54" s="142">
        <f t="shared" si="7"/>
        <v>5.2428571428571438</v>
      </c>
      <c r="K54">
        <f t="shared" si="8"/>
        <v>1.0899910899910903</v>
      </c>
      <c r="L54" s="141">
        <f t="shared" si="4"/>
        <v>7.25</v>
      </c>
      <c r="N54" s="99">
        <f t="shared" si="5"/>
        <v>0.66344827586206889</v>
      </c>
      <c r="P54">
        <f t="shared" si="6"/>
        <v>0.40000000000000924</v>
      </c>
      <c r="AD54" s="241">
        <v>7.1900000000000006E-2</v>
      </c>
      <c r="AH54" s="241">
        <v>7.2900000000000006E-2</v>
      </c>
    </row>
    <row r="55" spans="1:34" ht="16.5" thickBot="1" x14ac:dyDescent="0.3">
      <c r="A55" s="120">
        <v>47498</v>
      </c>
      <c r="B55">
        <v>49</v>
      </c>
      <c r="C55">
        <v>4.83</v>
      </c>
      <c r="D55" s="141">
        <f t="shared" si="0"/>
        <v>7.17</v>
      </c>
      <c r="E55">
        <f t="shared" si="1"/>
        <v>-2.34</v>
      </c>
      <c r="F55" s="142">
        <f t="shared" si="2"/>
        <v>7.3599999999999994</v>
      </c>
      <c r="G55" s="141">
        <f t="shared" si="3"/>
        <v>-2.5299999999999994</v>
      </c>
      <c r="I55" s="142">
        <f t="shared" si="7"/>
        <v>5.2571428571428571</v>
      </c>
      <c r="K55">
        <f t="shared" si="8"/>
        <v>1.0884353741496597</v>
      </c>
      <c r="L55" s="141">
        <f t="shared" si="4"/>
        <v>7.2649999999999997</v>
      </c>
      <c r="N55" s="99">
        <f t="shared" si="5"/>
        <v>0.66483138334480385</v>
      </c>
      <c r="P55">
        <f t="shared" si="6"/>
        <v>0.39999999999999147</v>
      </c>
      <c r="AD55" s="241">
        <v>7.1999999999999995E-2</v>
      </c>
      <c r="AH55" s="241">
        <v>7.3099999999999998E-2</v>
      </c>
    </row>
    <row r="56" spans="1:34" ht="16.5" thickBot="1" x14ac:dyDescent="0.3">
      <c r="A56" s="120">
        <v>47529</v>
      </c>
      <c r="B56">
        <v>50</v>
      </c>
      <c r="C56">
        <v>4.8499999999999996</v>
      </c>
      <c r="D56" s="141">
        <f t="shared" si="0"/>
        <v>7.19</v>
      </c>
      <c r="E56">
        <f t="shared" si="1"/>
        <v>-2.3400000000000007</v>
      </c>
      <c r="F56" s="142">
        <f t="shared" si="2"/>
        <v>7.37</v>
      </c>
      <c r="G56" s="141">
        <f t="shared" si="3"/>
        <v>-2.5200000000000005</v>
      </c>
      <c r="I56" s="142">
        <f t="shared" si="7"/>
        <v>5.2642857142857142</v>
      </c>
      <c r="K56">
        <f t="shared" si="8"/>
        <v>1.0854197349042711</v>
      </c>
      <c r="L56" s="141">
        <f t="shared" si="4"/>
        <v>7.28</v>
      </c>
      <c r="N56" s="99">
        <f t="shared" si="5"/>
        <v>0.66620879120879117</v>
      </c>
      <c r="P56">
        <f t="shared" si="6"/>
        <v>0.2000000000000135</v>
      </c>
      <c r="AD56" s="241">
        <v>7.2099999999999997E-2</v>
      </c>
      <c r="AH56" s="241">
        <v>7.3300000000000004E-2</v>
      </c>
    </row>
    <row r="57" spans="1:34" ht="16.5" thickBot="1" x14ac:dyDescent="0.3">
      <c r="A57" s="120">
        <v>47557</v>
      </c>
      <c r="B57">
        <v>51</v>
      </c>
      <c r="C57">
        <v>4.8600000000000003</v>
      </c>
      <c r="D57" s="141">
        <f t="shared" si="0"/>
        <v>7.1999999999999993</v>
      </c>
      <c r="E57">
        <f t="shared" si="1"/>
        <v>-2.339999999999999</v>
      </c>
      <c r="F57" s="142">
        <f t="shared" si="2"/>
        <v>7.3800000000000008</v>
      </c>
      <c r="G57" s="141">
        <f t="shared" si="3"/>
        <v>-2.5200000000000005</v>
      </c>
      <c r="I57" s="142">
        <f t="shared" si="7"/>
        <v>5.2714285714285722</v>
      </c>
      <c r="K57">
        <f t="shared" si="8"/>
        <v>1.0846560846560847</v>
      </c>
      <c r="L57" s="141">
        <f t="shared" si="4"/>
        <v>7.29</v>
      </c>
      <c r="N57" s="99">
        <f t="shared" si="5"/>
        <v>0.66666666666666674</v>
      </c>
      <c r="P57">
        <f t="shared" si="6"/>
        <v>0.39999999999999147</v>
      </c>
      <c r="AD57" s="241">
        <v>7.22E-2</v>
      </c>
      <c r="AH57" s="241">
        <v>7.3400000000000007E-2</v>
      </c>
    </row>
    <row r="58" spans="1:34" ht="16.5" thickBot="1" x14ac:dyDescent="0.3">
      <c r="A58" s="120">
        <v>47588</v>
      </c>
      <c r="B58">
        <v>52</v>
      </c>
      <c r="C58">
        <v>4.88</v>
      </c>
      <c r="D58" s="141">
        <f t="shared" si="0"/>
        <v>7.21</v>
      </c>
      <c r="E58">
        <f t="shared" si="1"/>
        <v>-2.33</v>
      </c>
      <c r="F58" s="142">
        <f t="shared" si="2"/>
        <v>7.3999999999999995</v>
      </c>
      <c r="G58" s="141">
        <f t="shared" si="3"/>
        <v>-2.5199999999999996</v>
      </c>
      <c r="I58" s="142">
        <f t="shared" si="7"/>
        <v>5.2857142857142856</v>
      </c>
      <c r="K58">
        <f t="shared" si="8"/>
        <v>1.0831381733021077</v>
      </c>
      <c r="L58" s="141">
        <f t="shared" si="4"/>
        <v>7.3049999999999997</v>
      </c>
      <c r="N58" s="99">
        <f t="shared" si="5"/>
        <v>0.66803559206023277</v>
      </c>
      <c r="P58">
        <f t="shared" si="6"/>
        <v>0.19999999999999574</v>
      </c>
      <c r="AD58" s="241">
        <v>7.2300000000000003E-2</v>
      </c>
      <c r="AH58" s="241">
        <v>7.3599999999999999E-2</v>
      </c>
    </row>
    <row r="59" spans="1:34" ht="16.5" thickBot="1" x14ac:dyDescent="0.3">
      <c r="A59" s="120">
        <v>47618</v>
      </c>
      <c r="B59">
        <v>53</v>
      </c>
      <c r="C59">
        <v>4.8899999999999997</v>
      </c>
      <c r="D59" s="141">
        <f t="shared" si="0"/>
        <v>7.22</v>
      </c>
      <c r="E59">
        <f t="shared" si="1"/>
        <v>-2.33</v>
      </c>
      <c r="F59" s="142">
        <f t="shared" si="2"/>
        <v>7.41</v>
      </c>
      <c r="G59" s="141">
        <f t="shared" si="3"/>
        <v>-2.5200000000000005</v>
      </c>
      <c r="I59" s="142">
        <f t="shared" si="7"/>
        <v>5.2928571428571427</v>
      </c>
      <c r="K59">
        <f t="shared" si="8"/>
        <v>1.0823838737949167</v>
      </c>
      <c r="L59" s="141">
        <f t="shared" si="4"/>
        <v>7.3149999999999995</v>
      </c>
      <c r="N59" s="99">
        <f t="shared" si="5"/>
        <v>0.66848940533151058</v>
      </c>
      <c r="P59">
        <f t="shared" si="6"/>
        <v>0.2000000000000135</v>
      </c>
      <c r="AD59" s="241">
        <v>7.2400000000000006E-2</v>
      </c>
      <c r="AH59" s="241">
        <v>7.3700000000000002E-2</v>
      </c>
    </row>
    <row r="60" spans="1:34" ht="16.5" thickBot="1" x14ac:dyDescent="0.3">
      <c r="B60">
        <v>54</v>
      </c>
      <c r="C60">
        <v>4.9000000000000004</v>
      </c>
      <c r="D60" s="141">
        <f t="shared" si="0"/>
        <v>7.23</v>
      </c>
      <c r="E60">
        <f t="shared" si="1"/>
        <v>-2.33</v>
      </c>
      <c r="F60" s="142">
        <f t="shared" si="2"/>
        <v>7.41</v>
      </c>
      <c r="G60" s="141">
        <f t="shared" si="3"/>
        <v>-2.5099999999999998</v>
      </c>
      <c r="I60" s="142">
        <f t="shared" si="7"/>
        <v>5.2928571428571427</v>
      </c>
      <c r="K60">
        <f t="shared" si="8"/>
        <v>1.0801749271137024</v>
      </c>
      <c r="L60" s="141">
        <f t="shared" si="4"/>
        <v>7.32</v>
      </c>
      <c r="N60" s="99">
        <f t="shared" si="5"/>
        <v>0.66939890710382521</v>
      </c>
      <c r="P60">
        <f t="shared" si="6"/>
        <v>0.19999999999999574</v>
      </c>
      <c r="AD60" s="241">
        <v>7.2499999999999995E-2</v>
      </c>
      <c r="AH60" s="241">
        <v>7.3800000000000004E-2</v>
      </c>
    </row>
    <row r="61" spans="1:34" ht="16.5" thickBot="1" x14ac:dyDescent="0.3">
      <c r="B61">
        <v>55</v>
      </c>
      <c r="C61">
        <v>4.91</v>
      </c>
      <c r="D61" s="141">
        <f t="shared" si="0"/>
        <v>7.24</v>
      </c>
      <c r="E61">
        <f t="shared" si="1"/>
        <v>-2.33</v>
      </c>
      <c r="F61" s="142">
        <f t="shared" si="2"/>
        <v>7.42</v>
      </c>
      <c r="G61" s="141">
        <f t="shared" si="3"/>
        <v>-2.5099999999999998</v>
      </c>
      <c r="I61" s="142">
        <f t="shared" si="7"/>
        <v>5.3</v>
      </c>
      <c r="K61">
        <f t="shared" si="8"/>
        <v>1.0794297352342159</v>
      </c>
      <c r="L61" s="141">
        <f t="shared" si="4"/>
        <v>7.33</v>
      </c>
      <c r="N61" s="99">
        <f t="shared" si="5"/>
        <v>0.669849931787176</v>
      </c>
      <c r="P61">
        <f t="shared" si="6"/>
        <v>0.39999999999999147</v>
      </c>
      <c r="AD61" s="241">
        <v>7.2499999999999995E-2</v>
      </c>
      <c r="AH61" s="241">
        <v>7.3999999999999996E-2</v>
      </c>
    </row>
    <row r="62" spans="1:34" ht="16.5" thickBot="1" x14ac:dyDescent="0.3">
      <c r="B62">
        <v>56</v>
      </c>
      <c r="C62">
        <v>4.93</v>
      </c>
      <c r="D62" s="141">
        <f t="shared" si="0"/>
        <v>7.2499999999999991</v>
      </c>
      <c r="E62">
        <f t="shared" si="1"/>
        <v>-2.3199999999999994</v>
      </c>
      <c r="F62" s="142">
        <f t="shared" si="2"/>
        <v>7.4300000000000006</v>
      </c>
      <c r="G62" s="141">
        <f t="shared" si="3"/>
        <v>-2.5000000000000009</v>
      </c>
      <c r="I62" s="142">
        <f t="shared" si="7"/>
        <v>5.3071428571428578</v>
      </c>
      <c r="K62">
        <f t="shared" si="8"/>
        <v>1.0764995653433789</v>
      </c>
      <c r="L62" s="141">
        <f t="shared" si="4"/>
        <v>7.34</v>
      </c>
      <c r="N62" s="99">
        <f t="shared" si="5"/>
        <v>0.67166212534059944</v>
      </c>
      <c r="P62">
        <f t="shared" si="6"/>
        <v>0</v>
      </c>
      <c r="AD62" s="241">
        <v>7.2599999999999998E-2</v>
      </c>
      <c r="AH62" s="241">
        <v>7.4099999999999999E-2</v>
      </c>
    </row>
    <row r="63" spans="1:34" ht="16.5" thickBot="1" x14ac:dyDescent="0.3">
      <c r="B63">
        <v>57</v>
      </c>
      <c r="C63">
        <v>4.93</v>
      </c>
      <c r="D63" s="141">
        <f t="shared" si="0"/>
        <v>7.2499999999999991</v>
      </c>
      <c r="E63">
        <f t="shared" si="1"/>
        <v>-2.3199999999999994</v>
      </c>
      <c r="F63" s="142">
        <f t="shared" si="2"/>
        <v>7.4399999999999995</v>
      </c>
      <c r="G63" s="141">
        <f t="shared" si="3"/>
        <v>-2.5099999999999998</v>
      </c>
      <c r="I63" s="142">
        <f t="shared" si="7"/>
        <v>5.3142857142857141</v>
      </c>
      <c r="K63">
        <f t="shared" si="8"/>
        <v>1.0779484207476093</v>
      </c>
      <c r="L63" s="141">
        <f t="shared" si="4"/>
        <v>7.3449999999999989</v>
      </c>
      <c r="N63" s="99">
        <f t="shared" si="5"/>
        <v>0.67120490129339694</v>
      </c>
      <c r="P63">
        <f t="shared" si="6"/>
        <v>0.2000000000000135</v>
      </c>
      <c r="AD63" s="241">
        <v>7.2599999999999998E-2</v>
      </c>
      <c r="AH63" s="241">
        <v>7.4099999999999999E-2</v>
      </c>
    </row>
    <row r="64" spans="1:34" ht="16.5" thickBot="1" x14ac:dyDescent="0.3">
      <c r="B64">
        <v>58</v>
      </c>
      <c r="C64">
        <v>4.9400000000000004</v>
      </c>
      <c r="D64" s="141">
        <f t="shared" si="0"/>
        <v>7.26</v>
      </c>
      <c r="E64">
        <f t="shared" si="1"/>
        <v>-2.3199999999999994</v>
      </c>
      <c r="F64" s="142">
        <f t="shared" si="2"/>
        <v>7.4399999999999995</v>
      </c>
      <c r="G64" s="141">
        <f t="shared" si="3"/>
        <v>-2.4999999999999991</v>
      </c>
      <c r="I64" s="142">
        <f t="shared" si="7"/>
        <v>5.3142857142857141</v>
      </c>
      <c r="K64">
        <f t="shared" si="8"/>
        <v>1.0757663389242336</v>
      </c>
      <c r="L64" s="141">
        <f t="shared" si="4"/>
        <v>7.35</v>
      </c>
      <c r="N64" s="99">
        <f t="shared" si="5"/>
        <v>0.67210884353741507</v>
      </c>
      <c r="P64">
        <f t="shared" si="6"/>
        <v>0.19999999999999574</v>
      </c>
      <c r="AD64" s="241">
        <v>7.2599999999999998E-2</v>
      </c>
      <c r="AH64" s="241">
        <v>7.4200000000000002E-2</v>
      </c>
    </row>
    <row r="65" spans="2:34" ht="16.5" thickBot="1" x14ac:dyDescent="0.3">
      <c r="B65">
        <v>59</v>
      </c>
      <c r="C65">
        <v>4.95</v>
      </c>
      <c r="D65" s="141">
        <f t="shared" si="0"/>
        <v>7.26</v>
      </c>
      <c r="E65">
        <f t="shared" si="1"/>
        <v>-2.3099999999999996</v>
      </c>
      <c r="F65" s="142">
        <f t="shared" si="2"/>
        <v>7.4399999999999995</v>
      </c>
      <c r="G65" s="141">
        <f t="shared" si="3"/>
        <v>-2.4899999999999993</v>
      </c>
      <c r="I65" s="142">
        <f t="shared" si="7"/>
        <v>5.3142857142857141</v>
      </c>
      <c r="K65">
        <f t="shared" si="8"/>
        <v>1.0735930735930734</v>
      </c>
      <c r="L65" s="141">
        <f t="shared" si="4"/>
        <v>7.35</v>
      </c>
      <c r="N65" s="99">
        <f t="shared" si="5"/>
        <v>0.67346938775510212</v>
      </c>
      <c r="P65">
        <f t="shared" si="6"/>
        <v>0.19999999999999574</v>
      </c>
      <c r="AD65" s="241">
        <v>7.2599999999999998E-2</v>
      </c>
      <c r="AH65" s="241">
        <v>7.4300000000000005E-2</v>
      </c>
    </row>
    <row r="66" spans="2:34" ht="16.5" thickBot="1" x14ac:dyDescent="0.3">
      <c r="B66">
        <v>60</v>
      </c>
      <c r="C66">
        <v>4.96</v>
      </c>
      <c r="D66" s="141">
        <f t="shared" si="0"/>
        <v>7.26</v>
      </c>
      <c r="E66">
        <f t="shared" si="1"/>
        <v>-2.2999999999999998</v>
      </c>
      <c r="F66" s="142">
        <f t="shared" si="2"/>
        <v>7.4499999999999993</v>
      </c>
      <c r="G66" s="141">
        <f t="shared" si="3"/>
        <v>-2.4899999999999993</v>
      </c>
      <c r="I66" s="142">
        <f t="shared" si="7"/>
        <v>5.3214285714285712</v>
      </c>
      <c r="K66">
        <f t="shared" si="8"/>
        <v>1.07286866359447</v>
      </c>
      <c r="L66" s="141">
        <f t="shared" si="4"/>
        <v>7.3549999999999995</v>
      </c>
      <c r="N66" s="99">
        <f t="shared" si="5"/>
        <v>0.6743711760707003</v>
      </c>
      <c r="P66">
        <f t="shared" si="6"/>
        <v>0</v>
      </c>
      <c r="AD66" s="241">
        <v>7.2700000000000001E-2</v>
      </c>
      <c r="AH66" s="241">
        <v>7.4399999999999994E-2</v>
      </c>
    </row>
    <row r="67" spans="2:34" ht="16.5" thickBot="1" x14ac:dyDescent="0.3">
      <c r="B67">
        <v>61</v>
      </c>
      <c r="C67">
        <v>4.96</v>
      </c>
      <c r="D67" s="141">
        <f t="shared" si="0"/>
        <v>7.26</v>
      </c>
      <c r="E67">
        <f t="shared" si="1"/>
        <v>-2.2999999999999998</v>
      </c>
      <c r="F67" s="142">
        <f t="shared" si="2"/>
        <v>7.4499999999999993</v>
      </c>
      <c r="G67" s="141">
        <f t="shared" si="3"/>
        <v>-2.4899999999999993</v>
      </c>
      <c r="I67" s="142">
        <f t="shared" si="7"/>
        <v>5.3214285714285712</v>
      </c>
      <c r="K67">
        <f t="shared" si="8"/>
        <v>1.07286866359447</v>
      </c>
      <c r="L67" s="141">
        <f t="shared" si="4"/>
        <v>7.3549999999999995</v>
      </c>
      <c r="N67" s="99">
        <f t="shared" si="5"/>
        <v>0.6743711760707003</v>
      </c>
      <c r="P67">
        <f t="shared" si="6"/>
        <v>0.19999999999999574</v>
      </c>
      <c r="AD67" s="241">
        <v>7.2700000000000001E-2</v>
      </c>
      <c r="AH67" s="241">
        <v>7.4399999999999994E-2</v>
      </c>
    </row>
    <row r="68" spans="2:34" ht="16.5" thickBot="1" x14ac:dyDescent="0.3">
      <c r="B68">
        <v>62</v>
      </c>
      <c r="C68">
        <v>4.97</v>
      </c>
      <c r="D68" s="141">
        <f t="shared" si="0"/>
        <v>7.2700000000000005</v>
      </c>
      <c r="E68">
        <f t="shared" si="1"/>
        <v>-2.3000000000000007</v>
      </c>
      <c r="F68" s="142">
        <f t="shared" si="2"/>
        <v>7.4499999999999993</v>
      </c>
      <c r="G68" s="141">
        <f t="shared" si="3"/>
        <v>-2.4799999999999995</v>
      </c>
      <c r="I68" s="142">
        <f t="shared" si="7"/>
        <v>5.3214285714285712</v>
      </c>
      <c r="K68">
        <f t="shared" si="8"/>
        <v>1.0707099741304973</v>
      </c>
      <c r="L68" s="141">
        <f t="shared" si="4"/>
        <v>7.3599999999999994</v>
      </c>
      <c r="N68" s="99">
        <f t="shared" si="5"/>
        <v>0.67527173913043481</v>
      </c>
      <c r="P68">
        <f t="shared" si="6"/>
        <v>0</v>
      </c>
      <c r="AD68" s="241">
        <v>7.2700000000000001E-2</v>
      </c>
      <c r="AH68" s="241">
        <v>7.4399999999999994E-2</v>
      </c>
    </row>
    <row r="69" spans="2:34" ht="16.5" thickBot="1" x14ac:dyDescent="0.3">
      <c r="B69">
        <v>63</v>
      </c>
      <c r="C69">
        <v>4.97</v>
      </c>
      <c r="D69" s="141">
        <f t="shared" si="0"/>
        <v>7.2700000000000005</v>
      </c>
      <c r="E69">
        <f t="shared" si="1"/>
        <v>-2.3000000000000007</v>
      </c>
      <c r="F69" s="142">
        <f t="shared" si="2"/>
        <v>7.4499999999999993</v>
      </c>
      <c r="G69" s="141">
        <f t="shared" si="3"/>
        <v>-2.4799999999999995</v>
      </c>
      <c r="I69" s="142">
        <f t="shared" si="7"/>
        <v>5.3214285714285712</v>
      </c>
      <c r="K69">
        <f t="shared" si="8"/>
        <v>1.0707099741304973</v>
      </c>
      <c r="L69" s="141">
        <f t="shared" si="4"/>
        <v>7.3599999999999994</v>
      </c>
      <c r="N69" s="99">
        <f t="shared" si="5"/>
        <v>0.67527173913043481</v>
      </c>
      <c r="P69">
        <f t="shared" si="6"/>
        <v>0</v>
      </c>
      <c r="AD69" s="241">
        <v>7.2700000000000001E-2</v>
      </c>
      <c r="AH69" s="241">
        <v>7.4499999999999997E-2</v>
      </c>
    </row>
    <row r="70" spans="2:34" ht="16.5" thickBot="1" x14ac:dyDescent="0.3">
      <c r="B70">
        <v>64</v>
      </c>
      <c r="C70">
        <v>4.97</v>
      </c>
      <c r="D70" s="141">
        <f t="shared" si="0"/>
        <v>7.2700000000000005</v>
      </c>
      <c r="E70">
        <f t="shared" si="1"/>
        <v>-2.3000000000000007</v>
      </c>
      <c r="F70" s="142">
        <f t="shared" si="2"/>
        <v>7.4499999999999993</v>
      </c>
      <c r="G70" s="141">
        <f t="shared" si="3"/>
        <v>-2.4799999999999995</v>
      </c>
      <c r="I70" s="142">
        <f t="shared" si="7"/>
        <v>5.3214285714285712</v>
      </c>
      <c r="K70">
        <f t="shared" si="8"/>
        <v>1.0707099741304973</v>
      </c>
      <c r="L70" s="141">
        <f t="shared" si="4"/>
        <v>7.3599999999999994</v>
      </c>
      <c r="N70" s="99">
        <f t="shared" si="5"/>
        <v>0.67527173913043481</v>
      </c>
      <c r="P70">
        <f t="shared" si="6"/>
        <v>0.2000000000000135</v>
      </c>
      <c r="AD70" s="241">
        <v>7.2700000000000001E-2</v>
      </c>
      <c r="AH70" s="241">
        <v>7.4499999999999997E-2</v>
      </c>
    </row>
    <row r="71" spans="2:34" ht="16.5" thickBot="1" x14ac:dyDescent="0.3">
      <c r="B71">
        <v>65</v>
      </c>
      <c r="C71">
        <v>4.9800000000000004</v>
      </c>
      <c r="D71" s="141">
        <f t="shared" si="0"/>
        <v>7.2700000000000005</v>
      </c>
      <c r="E71">
        <f t="shared" si="1"/>
        <v>-2.29</v>
      </c>
      <c r="F71" s="142">
        <f t="shared" si="2"/>
        <v>7.46</v>
      </c>
      <c r="G71" s="141">
        <f t="shared" si="3"/>
        <v>-2.4799999999999995</v>
      </c>
      <c r="I71" s="142">
        <f t="shared" si="7"/>
        <v>5.3285714285714283</v>
      </c>
      <c r="K71">
        <f t="shared" si="8"/>
        <v>1.0699942627653469</v>
      </c>
      <c r="L71" s="141">
        <f t="shared" si="4"/>
        <v>7.3650000000000002</v>
      </c>
      <c r="N71" s="99">
        <f t="shared" si="5"/>
        <v>0.67617107942973531</v>
      </c>
      <c r="P71">
        <f t="shared" si="6"/>
        <v>0</v>
      </c>
      <c r="AD71" s="241">
        <v>7.2700000000000001E-2</v>
      </c>
      <c r="AH71" s="241">
        <v>7.4499999999999997E-2</v>
      </c>
    </row>
    <row r="72" spans="2:34" ht="16.5" thickBot="1" x14ac:dyDescent="0.3">
      <c r="B72">
        <v>66</v>
      </c>
      <c r="C72">
        <v>4.9800000000000004</v>
      </c>
      <c r="D72" s="141">
        <f t="shared" ref="D72:D92" si="9">AD70*100</f>
        <v>7.2700000000000005</v>
      </c>
      <c r="E72">
        <f t="shared" ref="E72:E92" si="10">C72-D72</f>
        <v>-2.29</v>
      </c>
      <c r="F72" s="142">
        <f t="shared" ref="F72:F92" si="11">AH75*100</f>
        <v>7.46</v>
      </c>
      <c r="G72" s="141">
        <f t="shared" ref="G72:G92" si="12">C72-F72</f>
        <v>-2.4799999999999995</v>
      </c>
      <c r="I72" s="142">
        <f t="shared" ref="I72:I90" si="13">F72*H$4</f>
        <v>5.3285714285714283</v>
      </c>
      <c r="K72">
        <f t="shared" si="8"/>
        <v>1.0699942627653469</v>
      </c>
      <c r="L72" s="141">
        <f t="shared" ref="L72:L92" si="14">AVERAGE(D72,F72)</f>
        <v>7.3650000000000002</v>
      </c>
      <c r="N72" s="99">
        <f t="shared" ref="N72:N86" si="15">C72/L72</f>
        <v>0.67617107942973531</v>
      </c>
      <c r="P72">
        <f t="shared" ref="P72:P91" si="16">(C73-C72)/5%</f>
        <v>0</v>
      </c>
      <c r="AD72" s="241">
        <v>7.2800000000000004E-2</v>
      </c>
      <c r="AH72" s="241">
        <v>7.4499999999999997E-2</v>
      </c>
    </row>
    <row r="73" spans="2:34" ht="16.5" thickBot="1" x14ac:dyDescent="0.3">
      <c r="B73">
        <v>67</v>
      </c>
      <c r="C73">
        <v>4.9800000000000004</v>
      </c>
      <c r="D73" s="141">
        <f t="shared" si="9"/>
        <v>7.2700000000000005</v>
      </c>
      <c r="E73">
        <f t="shared" si="10"/>
        <v>-2.29</v>
      </c>
      <c r="F73" s="142">
        <f t="shared" si="11"/>
        <v>7.46</v>
      </c>
      <c r="G73" s="141">
        <f t="shared" si="12"/>
        <v>-2.4799999999999995</v>
      </c>
      <c r="I73" s="142">
        <f t="shared" si="13"/>
        <v>5.3285714285714283</v>
      </c>
      <c r="K73">
        <f t="shared" si="8"/>
        <v>1.0699942627653469</v>
      </c>
      <c r="L73" s="141">
        <f t="shared" si="14"/>
        <v>7.3650000000000002</v>
      </c>
      <c r="N73" s="99">
        <f t="shared" si="15"/>
        <v>0.67617107942973531</v>
      </c>
      <c r="P73">
        <f t="shared" si="16"/>
        <v>0.19999999999999574</v>
      </c>
      <c r="AD73" s="241">
        <v>7.2800000000000004E-2</v>
      </c>
      <c r="AH73" s="241">
        <v>7.4499999999999997E-2</v>
      </c>
    </row>
    <row r="74" spans="2:34" ht="16.5" thickBot="1" x14ac:dyDescent="0.3">
      <c r="B74">
        <v>68</v>
      </c>
      <c r="C74">
        <v>4.99</v>
      </c>
      <c r="D74" s="141">
        <f t="shared" si="9"/>
        <v>7.28</v>
      </c>
      <c r="E74">
        <f t="shared" si="10"/>
        <v>-2.29</v>
      </c>
      <c r="F74" s="142">
        <f t="shared" si="11"/>
        <v>7.46</v>
      </c>
      <c r="G74" s="141">
        <f t="shared" si="12"/>
        <v>-2.4699999999999998</v>
      </c>
      <c r="I74" s="142">
        <f t="shared" si="13"/>
        <v>5.3285714285714283</v>
      </c>
      <c r="K74">
        <f t="shared" si="8"/>
        <v>1.0678499856856569</v>
      </c>
      <c r="L74" s="141">
        <f t="shared" si="14"/>
        <v>7.37</v>
      </c>
      <c r="N74" s="99">
        <f t="shared" si="15"/>
        <v>0.67706919945725919</v>
      </c>
      <c r="P74">
        <f t="shared" si="16"/>
        <v>0</v>
      </c>
      <c r="AD74" s="241">
        <v>7.2800000000000004E-2</v>
      </c>
      <c r="AH74" s="241">
        <v>7.46E-2</v>
      </c>
    </row>
    <row r="75" spans="2:34" ht="16.5" thickBot="1" x14ac:dyDescent="0.3">
      <c r="B75">
        <v>69</v>
      </c>
      <c r="C75">
        <v>4.99</v>
      </c>
      <c r="D75" s="141">
        <f t="shared" si="9"/>
        <v>7.28</v>
      </c>
      <c r="E75">
        <f t="shared" si="10"/>
        <v>-2.29</v>
      </c>
      <c r="F75" s="142">
        <f t="shared" si="11"/>
        <v>7.46</v>
      </c>
      <c r="G75" s="141">
        <f t="shared" si="12"/>
        <v>-2.4699999999999998</v>
      </c>
      <c r="I75" s="142">
        <f t="shared" si="13"/>
        <v>5.3285714285714283</v>
      </c>
      <c r="K75">
        <f t="shared" si="8"/>
        <v>1.0678499856856569</v>
      </c>
      <c r="L75" s="141">
        <f t="shared" si="14"/>
        <v>7.37</v>
      </c>
      <c r="N75" s="99">
        <f t="shared" si="15"/>
        <v>0.67706919945725919</v>
      </c>
      <c r="P75">
        <f t="shared" si="16"/>
        <v>0</v>
      </c>
      <c r="AD75" s="241">
        <v>7.2800000000000004E-2</v>
      </c>
      <c r="AH75" s="241">
        <v>7.46E-2</v>
      </c>
    </row>
    <row r="76" spans="2:34" ht="16.5" thickBot="1" x14ac:dyDescent="0.3">
      <c r="B76">
        <v>70</v>
      </c>
      <c r="C76">
        <v>4.99</v>
      </c>
      <c r="D76" s="141">
        <f t="shared" si="9"/>
        <v>7.28</v>
      </c>
      <c r="E76">
        <f t="shared" si="10"/>
        <v>-2.29</v>
      </c>
      <c r="F76" s="142">
        <f t="shared" si="11"/>
        <v>7.46</v>
      </c>
      <c r="G76" s="141">
        <f t="shared" si="12"/>
        <v>-2.4699999999999998</v>
      </c>
      <c r="I76" s="142">
        <f t="shared" si="13"/>
        <v>5.3285714285714283</v>
      </c>
      <c r="K76">
        <f t="shared" ref="K76:K91" si="17">I76/C76</f>
        <v>1.0678499856856569</v>
      </c>
      <c r="L76" s="141">
        <f t="shared" si="14"/>
        <v>7.37</v>
      </c>
      <c r="N76" s="99">
        <f t="shared" si="15"/>
        <v>0.67706919945725919</v>
      </c>
      <c r="P76">
        <f t="shared" si="16"/>
        <v>0</v>
      </c>
      <c r="AD76" s="241">
        <v>7.2800000000000004E-2</v>
      </c>
      <c r="AH76" s="241">
        <v>7.46E-2</v>
      </c>
    </row>
    <row r="77" spans="2:34" ht="16.5" thickBot="1" x14ac:dyDescent="0.3">
      <c r="B77">
        <v>71</v>
      </c>
      <c r="C77">
        <v>4.99</v>
      </c>
      <c r="D77" s="141">
        <f t="shared" si="9"/>
        <v>7.28</v>
      </c>
      <c r="E77">
        <f t="shared" si="10"/>
        <v>-2.29</v>
      </c>
      <c r="F77" s="142">
        <f t="shared" si="11"/>
        <v>7.46</v>
      </c>
      <c r="G77" s="141">
        <f t="shared" si="12"/>
        <v>-2.4699999999999998</v>
      </c>
      <c r="I77" s="142">
        <f t="shared" si="13"/>
        <v>5.3285714285714283</v>
      </c>
      <c r="K77">
        <f t="shared" si="17"/>
        <v>1.0678499856856569</v>
      </c>
      <c r="L77" s="141">
        <f t="shared" si="14"/>
        <v>7.37</v>
      </c>
      <c r="N77" s="99">
        <f t="shared" si="15"/>
        <v>0.67706919945725919</v>
      </c>
      <c r="P77">
        <f t="shared" si="16"/>
        <v>0</v>
      </c>
      <c r="AD77" s="241">
        <v>7.2800000000000004E-2</v>
      </c>
      <c r="AH77" s="241">
        <v>7.46E-2</v>
      </c>
    </row>
    <row r="78" spans="2:34" ht="16.5" thickBot="1" x14ac:dyDescent="0.3">
      <c r="B78">
        <v>72</v>
      </c>
      <c r="C78">
        <v>4.99</v>
      </c>
      <c r="D78" s="141">
        <f t="shared" si="9"/>
        <v>7.28</v>
      </c>
      <c r="E78">
        <f t="shared" si="10"/>
        <v>-2.29</v>
      </c>
      <c r="F78" s="142">
        <f t="shared" si="11"/>
        <v>7.46</v>
      </c>
      <c r="G78" s="141">
        <f t="shared" si="12"/>
        <v>-2.4699999999999998</v>
      </c>
      <c r="I78" s="142">
        <f t="shared" si="13"/>
        <v>5.3285714285714283</v>
      </c>
      <c r="K78">
        <f t="shared" si="17"/>
        <v>1.0678499856856569</v>
      </c>
      <c r="L78" s="141">
        <f t="shared" si="14"/>
        <v>7.37</v>
      </c>
      <c r="N78" s="99">
        <f t="shared" si="15"/>
        <v>0.67706919945725919</v>
      </c>
      <c r="P78">
        <f t="shared" si="16"/>
        <v>0</v>
      </c>
      <c r="AD78" s="241">
        <v>7.2800000000000004E-2</v>
      </c>
      <c r="AH78" s="241">
        <v>7.46E-2</v>
      </c>
    </row>
    <row r="79" spans="2:34" ht="16.5" thickBot="1" x14ac:dyDescent="0.3">
      <c r="B79">
        <v>73</v>
      </c>
      <c r="C79">
        <v>4.99</v>
      </c>
      <c r="D79" s="141">
        <f t="shared" si="9"/>
        <v>7.28</v>
      </c>
      <c r="E79">
        <f t="shared" si="10"/>
        <v>-2.29</v>
      </c>
      <c r="F79" s="142">
        <f t="shared" si="11"/>
        <v>7.46</v>
      </c>
      <c r="G79" s="141">
        <f t="shared" si="12"/>
        <v>-2.4699999999999998</v>
      </c>
      <c r="I79" s="142">
        <f t="shared" si="13"/>
        <v>5.3285714285714283</v>
      </c>
      <c r="K79">
        <f t="shared" si="17"/>
        <v>1.0678499856856569</v>
      </c>
      <c r="L79" s="141">
        <f t="shared" si="14"/>
        <v>7.37</v>
      </c>
      <c r="N79" s="99">
        <f t="shared" si="15"/>
        <v>0.67706919945725919</v>
      </c>
      <c r="P79">
        <f>(C80-C79)/5%</f>
        <v>0.19999999999999574</v>
      </c>
      <c r="AD79" s="241">
        <v>7.2800000000000004E-2</v>
      </c>
      <c r="AH79" s="241">
        <v>7.46E-2</v>
      </c>
    </row>
    <row r="80" spans="2:34" ht="16.5" thickBot="1" x14ac:dyDescent="0.3">
      <c r="B80">
        <v>74</v>
      </c>
      <c r="C80">
        <v>5</v>
      </c>
      <c r="D80" s="141">
        <f t="shared" si="9"/>
        <v>7.28</v>
      </c>
      <c r="E80">
        <f t="shared" si="10"/>
        <v>-2.2800000000000002</v>
      </c>
      <c r="F80" s="142">
        <f t="shared" si="11"/>
        <v>7.46</v>
      </c>
      <c r="G80" s="141">
        <f t="shared" si="12"/>
        <v>-2.46</v>
      </c>
      <c r="I80" s="142">
        <f t="shared" si="13"/>
        <v>5.3285714285714283</v>
      </c>
      <c r="K80">
        <f t="shared" si="17"/>
        <v>1.0657142857142856</v>
      </c>
      <c r="L80" s="141">
        <f t="shared" si="14"/>
        <v>7.37</v>
      </c>
      <c r="N80" s="99">
        <f t="shared" si="15"/>
        <v>0.67842605156037994</v>
      </c>
      <c r="P80">
        <f t="shared" si="16"/>
        <v>0</v>
      </c>
      <c r="AD80" s="241">
        <v>7.2800000000000004E-2</v>
      </c>
      <c r="AH80" s="241">
        <v>7.46E-2</v>
      </c>
    </row>
    <row r="81" spans="2:34" ht="16.5" thickBot="1" x14ac:dyDescent="0.3">
      <c r="B81">
        <v>75</v>
      </c>
      <c r="C81">
        <v>5</v>
      </c>
      <c r="D81" s="141">
        <f t="shared" si="9"/>
        <v>7.28</v>
      </c>
      <c r="E81">
        <f t="shared" si="10"/>
        <v>-2.2800000000000002</v>
      </c>
      <c r="F81" s="142">
        <f t="shared" si="11"/>
        <v>7.46</v>
      </c>
      <c r="G81" s="141">
        <f t="shared" si="12"/>
        <v>-2.46</v>
      </c>
      <c r="I81" s="142">
        <f t="shared" si="13"/>
        <v>5.3285714285714283</v>
      </c>
      <c r="K81">
        <f t="shared" si="17"/>
        <v>1.0657142857142856</v>
      </c>
      <c r="L81" s="141">
        <f t="shared" si="14"/>
        <v>7.37</v>
      </c>
      <c r="N81" s="99">
        <f t="shared" si="15"/>
        <v>0.67842605156037994</v>
      </c>
      <c r="P81">
        <f t="shared" si="16"/>
        <v>0</v>
      </c>
      <c r="AD81" s="241">
        <v>7.2800000000000004E-2</v>
      </c>
      <c r="AH81" s="241">
        <v>7.46E-2</v>
      </c>
    </row>
    <row r="82" spans="2:34" ht="16.5" thickBot="1" x14ac:dyDescent="0.3">
      <c r="B82">
        <v>76</v>
      </c>
      <c r="C82">
        <v>5</v>
      </c>
      <c r="D82" s="141">
        <f t="shared" si="9"/>
        <v>7.28</v>
      </c>
      <c r="E82">
        <f t="shared" si="10"/>
        <v>-2.2800000000000002</v>
      </c>
      <c r="F82" s="142">
        <f t="shared" si="11"/>
        <v>7.46</v>
      </c>
      <c r="G82" s="141">
        <f t="shared" si="12"/>
        <v>-2.46</v>
      </c>
      <c r="I82" s="142">
        <f t="shared" si="13"/>
        <v>5.3285714285714283</v>
      </c>
      <c r="K82">
        <f t="shared" si="17"/>
        <v>1.0657142857142856</v>
      </c>
      <c r="L82" s="141">
        <f t="shared" si="14"/>
        <v>7.37</v>
      </c>
      <c r="N82" s="99">
        <f t="shared" si="15"/>
        <v>0.67842605156037994</v>
      </c>
      <c r="P82">
        <f t="shared" si="16"/>
        <v>0</v>
      </c>
      <c r="AD82" s="241">
        <v>7.2800000000000004E-2</v>
      </c>
      <c r="AH82" s="241">
        <v>7.46E-2</v>
      </c>
    </row>
    <row r="83" spans="2:34" ht="16.5" thickBot="1" x14ac:dyDescent="0.3">
      <c r="B83">
        <v>77</v>
      </c>
      <c r="C83">
        <v>5</v>
      </c>
      <c r="D83" s="141">
        <f t="shared" si="9"/>
        <v>7.28</v>
      </c>
      <c r="E83">
        <f t="shared" si="10"/>
        <v>-2.2800000000000002</v>
      </c>
      <c r="F83" s="142">
        <f t="shared" si="11"/>
        <v>7.46</v>
      </c>
      <c r="G83" s="141">
        <f t="shared" si="12"/>
        <v>-2.46</v>
      </c>
      <c r="I83" s="142">
        <f t="shared" si="13"/>
        <v>5.3285714285714283</v>
      </c>
      <c r="K83">
        <f t="shared" si="17"/>
        <v>1.0657142857142856</v>
      </c>
      <c r="L83" s="141">
        <f t="shared" si="14"/>
        <v>7.37</v>
      </c>
      <c r="N83" s="99">
        <f t="shared" si="15"/>
        <v>0.67842605156037994</v>
      </c>
      <c r="P83">
        <f t="shared" si="16"/>
        <v>0</v>
      </c>
      <c r="AD83" s="241">
        <v>7.2800000000000004E-2</v>
      </c>
      <c r="AH83" s="241">
        <v>7.46E-2</v>
      </c>
    </row>
    <row r="84" spans="2:34" ht="16.5" thickBot="1" x14ac:dyDescent="0.3">
      <c r="B84">
        <v>78</v>
      </c>
      <c r="C84">
        <v>5</v>
      </c>
      <c r="D84" s="141">
        <f t="shared" si="9"/>
        <v>7.28</v>
      </c>
      <c r="E84">
        <f t="shared" si="10"/>
        <v>-2.2800000000000002</v>
      </c>
      <c r="F84" s="142">
        <f t="shared" si="11"/>
        <v>7.4700000000000006</v>
      </c>
      <c r="G84" s="141">
        <f t="shared" si="12"/>
        <v>-2.4700000000000006</v>
      </c>
      <c r="I84" s="142">
        <f t="shared" si="13"/>
        <v>5.3357142857142863</v>
      </c>
      <c r="K84">
        <f t="shared" si="17"/>
        <v>1.0671428571428572</v>
      </c>
      <c r="L84" s="141">
        <f t="shared" si="14"/>
        <v>7.375</v>
      </c>
      <c r="N84" s="99">
        <f t="shared" si="15"/>
        <v>0.67796610169491522</v>
      </c>
      <c r="P84">
        <f t="shared" si="16"/>
        <v>0</v>
      </c>
      <c r="AD84" s="241">
        <v>7.2800000000000004E-2</v>
      </c>
      <c r="AH84" s="241">
        <v>7.46E-2</v>
      </c>
    </row>
    <row r="85" spans="2:34" ht="16.5" thickBot="1" x14ac:dyDescent="0.3">
      <c r="B85">
        <v>79</v>
      </c>
      <c r="C85">
        <v>5</v>
      </c>
      <c r="D85" s="141">
        <f t="shared" si="9"/>
        <v>7.28</v>
      </c>
      <c r="E85">
        <f t="shared" si="10"/>
        <v>-2.2800000000000002</v>
      </c>
      <c r="F85" s="142">
        <f t="shared" si="11"/>
        <v>7.4700000000000006</v>
      </c>
      <c r="G85" s="141">
        <f t="shared" si="12"/>
        <v>-2.4700000000000006</v>
      </c>
      <c r="I85" s="142">
        <f t="shared" si="13"/>
        <v>5.3357142857142863</v>
      </c>
      <c r="K85">
        <f t="shared" si="17"/>
        <v>1.0671428571428572</v>
      </c>
      <c r="L85" s="141">
        <f t="shared" si="14"/>
        <v>7.375</v>
      </c>
      <c r="N85" s="99">
        <f t="shared" si="15"/>
        <v>0.67796610169491522</v>
      </c>
      <c r="P85">
        <f t="shared" si="16"/>
        <v>0</v>
      </c>
      <c r="AD85" s="241">
        <v>7.2800000000000004E-2</v>
      </c>
      <c r="AH85" s="241">
        <v>7.46E-2</v>
      </c>
    </row>
    <row r="86" spans="2:34" ht="16.5" thickBot="1" x14ac:dyDescent="0.3">
      <c r="B86">
        <v>80</v>
      </c>
      <c r="C86">
        <v>5</v>
      </c>
      <c r="D86" s="141">
        <f t="shared" si="9"/>
        <v>7.28</v>
      </c>
      <c r="E86">
        <f t="shared" si="10"/>
        <v>-2.2800000000000002</v>
      </c>
      <c r="F86" s="142">
        <f t="shared" si="11"/>
        <v>7.4700000000000006</v>
      </c>
      <c r="G86" s="141">
        <f t="shared" si="12"/>
        <v>-2.4700000000000006</v>
      </c>
      <c r="I86" s="142">
        <f t="shared" si="13"/>
        <v>5.3357142857142863</v>
      </c>
      <c r="K86">
        <f t="shared" si="17"/>
        <v>1.0671428571428572</v>
      </c>
      <c r="L86" s="141">
        <f t="shared" si="14"/>
        <v>7.375</v>
      </c>
      <c r="N86" s="99">
        <f t="shared" si="15"/>
        <v>0.67796610169491522</v>
      </c>
      <c r="P86">
        <f t="shared" si="16"/>
        <v>0</v>
      </c>
      <c r="AD86" s="241">
        <v>7.2800000000000004E-2</v>
      </c>
      <c r="AH86" s="241">
        <v>7.46E-2</v>
      </c>
    </row>
    <row r="87" spans="2:34" ht="16.5" thickBot="1" x14ac:dyDescent="0.3">
      <c r="B87">
        <v>81</v>
      </c>
      <c r="C87">
        <v>5</v>
      </c>
      <c r="D87" s="141">
        <f t="shared" si="9"/>
        <v>7.28</v>
      </c>
      <c r="E87">
        <f t="shared" si="10"/>
        <v>-2.2800000000000002</v>
      </c>
      <c r="F87" s="142">
        <f t="shared" si="11"/>
        <v>7.4700000000000006</v>
      </c>
      <c r="G87" s="141">
        <f t="shared" si="12"/>
        <v>-2.4700000000000006</v>
      </c>
      <c r="I87" s="142">
        <f t="shared" si="13"/>
        <v>5.3357142857142863</v>
      </c>
      <c r="K87">
        <f t="shared" si="17"/>
        <v>1.0671428571428572</v>
      </c>
      <c r="L87" s="141">
        <f t="shared" si="14"/>
        <v>7.375</v>
      </c>
      <c r="P87">
        <f t="shared" si="16"/>
        <v>0</v>
      </c>
      <c r="AD87" s="241">
        <v>7.2800000000000004E-2</v>
      </c>
      <c r="AH87" s="241">
        <v>7.4700000000000003E-2</v>
      </c>
    </row>
    <row r="88" spans="2:34" ht="16.5" thickBot="1" x14ac:dyDescent="0.3">
      <c r="B88">
        <v>82</v>
      </c>
      <c r="C88">
        <v>5</v>
      </c>
      <c r="D88" s="141">
        <f t="shared" si="9"/>
        <v>7.28</v>
      </c>
      <c r="E88">
        <f t="shared" si="10"/>
        <v>-2.2800000000000002</v>
      </c>
      <c r="F88" s="142">
        <f t="shared" si="11"/>
        <v>7.4700000000000006</v>
      </c>
      <c r="G88" s="141">
        <f t="shared" si="12"/>
        <v>-2.4700000000000006</v>
      </c>
      <c r="I88" s="142">
        <f t="shared" si="13"/>
        <v>5.3357142857142863</v>
      </c>
      <c r="K88">
        <f t="shared" si="17"/>
        <v>1.0671428571428572</v>
      </c>
      <c r="L88" s="141">
        <f t="shared" si="14"/>
        <v>7.375</v>
      </c>
      <c r="P88">
        <f t="shared" si="16"/>
        <v>0</v>
      </c>
      <c r="AD88" s="241">
        <v>7.2800000000000004E-2</v>
      </c>
      <c r="AH88" s="241">
        <v>7.4700000000000003E-2</v>
      </c>
    </row>
    <row r="89" spans="2:34" ht="16.5" thickBot="1" x14ac:dyDescent="0.3">
      <c r="B89">
        <v>83</v>
      </c>
      <c r="C89">
        <v>5</v>
      </c>
      <c r="D89" s="141">
        <f t="shared" si="9"/>
        <v>7.28</v>
      </c>
      <c r="E89">
        <f t="shared" si="10"/>
        <v>-2.2800000000000002</v>
      </c>
      <c r="F89" s="142">
        <f t="shared" si="11"/>
        <v>7.4700000000000006</v>
      </c>
      <c r="G89" s="141">
        <f t="shared" si="12"/>
        <v>-2.4700000000000006</v>
      </c>
      <c r="I89" s="142">
        <f t="shared" si="13"/>
        <v>5.3357142857142863</v>
      </c>
      <c r="K89">
        <f t="shared" si="17"/>
        <v>1.0671428571428572</v>
      </c>
      <c r="L89" s="141">
        <f t="shared" si="14"/>
        <v>7.375</v>
      </c>
      <c r="P89">
        <f t="shared" si="16"/>
        <v>0</v>
      </c>
      <c r="AD89" s="241">
        <v>7.4700000000000003E-2</v>
      </c>
      <c r="AH89" s="241">
        <v>7.4700000000000003E-2</v>
      </c>
    </row>
    <row r="90" spans="2:34" ht="16.5" thickBot="1" x14ac:dyDescent="0.3">
      <c r="B90">
        <v>84</v>
      </c>
      <c r="C90">
        <v>5</v>
      </c>
      <c r="D90" s="141">
        <f t="shared" si="9"/>
        <v>7.28</v>
      </c>
      <c r="E90">
        <f t="shared" si="10"/>
        <v>-2.2800000000000002</v>
      </c>
      <c r="F90" s="142">
        <f t="shared" si="11"/>
        <v>7.4700000000000006</v>
      </c>
      <c r="G90" s="141">
        <f t="shared" si="12"/>
        <v>-2.4700000000000006</v>
      </c>
      <c r="I90" s="142">
        <f t="shared" si="13"/>
        <v>5.3357142857142863</v>
      </c>
      <c r="K90">
        <f t="shared" si="17"/>
        <v>1.0671428571428572</v>
      </c>
      <c r="L90" s="141">
        <f t="shared" si="14"/>
        <v>7.375</v>
      </c>
      <c r="P90">
        <f t="shared" si="16"/>
        <v>0</v>
      </c>
      <c r="AH90" s="241">
        <v>7.4700000000000003E-2</v>
      </c>
    </row>
    <row r="91" spans="2:34" ht="16.5" thickBot="1" x14ac:dyDescent="0.3">
      <c r="B91">
        <v>85</v>
      </c>
      <c r="C91">
        <v>5</v>
      </c>
      <c r="D91" s="141">
        <f t="shared" si="9"/>
        <v>7.4700000000000006</v>
      </c>
      <c r="E91">
        <f t="shared" si="10"/>
        <v>-2.4700000000000006</v>
      </c>
      <c r="F91" s="142">
        <f t="shared" si="11"/>
        <v>0</v>
      </c>
      <c r="G91" s="141">
        <f t="shared" si="12"/>
        <v>5</v>
      </c>
      <c r="I91" s="142">
        <v>5.3357142857142863</v>
      </c>
      <c r="K91">
        <f t="shared" si="17"/>
        <v>1.0671428571428572</v>
      </c>
      <c r="L91" s="141">
        <f t="shared" si="14"/>
        <v>3.7350000000000003</v>
      </c>
      <c r="P91">
        <f t="shared" si="16"/>
        <v>0</v>
      </c>
      <c r="AH91" s="241">
        <v>7.4700000000000003E-2</v>
      </c>
    </row>
    <row r="92" spans="2:34" ht="16.5" thickBot="1" x14ac:dyDescent="0.3">
      <c r="B92">
        <v>86</v>
      </c>
      <c r="C92">
        <v>5</v>
      </c>
      <c r="D92" s="141">
        <f t="shared" si="9"/>
        <v>0</v>
      </c>
      <c r="E92">
        <f t="shared" si="10"/>
        <v>5</v>
      </c>
      <c r="F92" s="142">
        <f t="shared" si="11"/>
        <v>0</v>
      </c>
      <c r="G92" s="141">
        <f t="shared" si="12"/>
        <v>5</v>
      </c>
      <c r="I92" s="142">
        <v>5.3357142857142863</v>
      </c>
      <c r="L92" s="141">
        <f t="shared" si="14"/>
        <v>0</v>
      </c>
      <c r="AH92" s="241">
        <v>7.4700000000000003E-2</v>
      </c>
    </row>
    <row r="93" spans="2:34" ht="16.5" thickBot="1" x14ac:dyDescent="0.3">
      <c r="AH93" s="241">
        <v>7.4700000000000003E-2</v>
      </c>
    </row>
    <row r="94" spans="2:34" x14ac:dyDescent="0.25">
      <c r="AH94" s="242"/>
    </row>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0537-BD83-4A21-B4AF-7FB09D418767}">
  <sheetPr codeName="Sheet22"/>
  <dimension ref="A1:BS161"/>
  <sheetViews>
    <sheetView showGridLines="0" workbookViewId="0">
      <selection activeCell="G24" sqref="G24"/>
    </sheetView>
  </sheetViews>
  <sheetFormatPr defaultRowHeight="15.75" x14ac:dyDescent="0.25"/>
  <cols>
    <col min="1" max="1" width="25.75" customWidth="1"/>
    <col min="2" max="2" width="22" customWidth="1"/>
    <col min="3" max="3" width="10.625" customWidth="1"/>
    <col min="4" max="4" width="14.125" customWidth="1"/>
    <col min="5" max="5" width="7.25" customWidth="1"/>
    <col min="6" max="6" width="20.25" customWidth="1"/>
    <col min="7" max="7" width="31.375" customWidth="1"/>
    <col min="8" max="8" width="28.75" customWidth="1"/>
    <col min="18" max="18" width="24.25" customWidth="1"/>
  </cols>
  <sheetData>
    <row r="1" spans="1:18" x14ac:dyDescent="0.25">
      <c r="B1" t="s">
        <v>521</v>
      </c>
    </row>
    <row r="2" spans="1:18" x14ac:dyDescent="0.25">
      <c r="B2" s="144" t="s">
        <v>647</v>
      </c>
    </row>
    <row r="3" spans="1:18" ht="18.75" x14ac:dyDescent="0.3">
      <c r="B3" s="146" t="s">
        <v>655</v>
      </c>
      <c r="C3" s="147"/>
      <c r="D3" s="148" t="s">
        <v>652</v>
      </c>
      <c r="E3" s="148"/>
      <c r="G3" s="148"/>
      <c r="O3" t="s">
        <v>656</v>
      </c>
      <c r="R3" s="96">
        <v>478134642.45999998</v>
      </c>
    </row>
    <row r="4" spans="1:18" ht="18.75" x14ac:dyDescent="0.3">
      <c r="B4" s="143"/>
      <c r="C4" s="147" t="s">
        <v>650</v>
      </c>
      <c r="D4" s="148">
        <v>105</v>
      </c>
      <c r="E4" s="150" t="s">
        <v>368</v>
      </c>
      <c r="G4" s="149">
        <v>383877561</v>
      </c>
      <c r="O4" t="s">
        <v>657</v>
      </c>
      <c r="R4">
        <v>1</v>
      </c>
    </row>
    <row r="5" spans="1:18" ht="18.75" x14ac:dyDescent="0.3">
      <c r="B5" s="143"/>
      <c r="C5" s="147" t="s">
        <v>651</v>
      </c>
      <c r="D5" s="148">
        <v>120</v>
      </c>
      <c r="E5" s="150" t="s">
        <v>368</v>
      </c>
      <c r="G5" s="149">
        <v>68995305.510000005</v>
      </c>
      <c r="O5" t="s">
        <v>658</v>
      </c>
      <c r="R5" t="s">
        <v>659</v>
      </c>
    </row>
    <row r="6" spans="1:18" ht="18.75" x14ac:dyDescent="0.3">
      <c r="B6" s="143"/>
      <c r="C6" s="147" t="s">
        <v>337</v>
      </c>
      <c r="D6" s="148">
        <v>130</v>
      </c>
      <c r="E6" s="150" t="s">
        <v>368</v>
      </c>
      <c r="G6" s="149">
        <v>48732342.25</v>
      </c>
      <c r="O6" t="s">
        <v>660</v>
      </c>
      <c r="R6" t="s">
        <v>661</v>
      </c>
    </row>
    <row r="7" spans="1:18" ht="18.75" x14ac:dyDescent="0.3">
      <c r="B7" s="143"/>
      <c r="C7" s="147" t="s">
        <v>357</v>
      </c>
      <c r="D7" s="148">
        <v>140</v>
      </c>
      <c r="E7" s="150" t="s">
        <v>368</v>
      </c>
      <c r="G7" s="149">
        <v>23144716.66</v>
      </c>
      <c r="O7" t="s">
        <v>662</v>
      </c>
      <c r="R7" s="96">
        <v>526482229.83999997</v>
      </c>
    </row>
    <row r="8" spans="1:18" ht="18.75" x14ac:dyDescent="0.3">
      <c r="B8" s="143"/>
      <c r="C8" s="147" t="s">
        <v>359</v>
      </c>
      <c r="D8" s="148">
        <v>255</v>
      </c>
      <c r="E8" s="150" t="s">
        <v>368</v>
      </c>
      <c r="G8" s="149">
        <v>35929400.439999998</v>
      </c>
      <c r="O8" t="s">
        <v>663</v>
      </c>
      <c r="R8" s="96">
        <v>526482229.83999997</v>
      </c>
    </row>
    <row r="9" spans="1:18" ht="18.75" x14ac:dyDescent="0.3">
      <c r="B9" s="143"/>
      <c r="C9" s="147" t="s">
        <v>646</v>
      </c>
      <c r="D9" s="148">
        <v>14</v>
      </c>
      <c r="E9" s="148" t="s">
        <v>653</v>
      </c>
      <c r="G9" s="149">
        <v>58714403.170000002</v>
      </c>
      <c r="O9" t="s">
        <v>664</v>
      </c>
      <c r="R9" s="96">
        <v>48347587.380000003</v>
      </c>
    </row>
    <row r="10" spans="1:18" ht="18.75" x14ac:dyDescent="0.3">
      <c r="C10" s="147" t="s">
        <v>654</v>
      </c>
      <c r="D10" s="151">
        <v>6.5978000000000003</v>
      </c>
      <c r="E10" s="148" t="s">
        <v>653</v>
      </c>
      <c r="F10" s="237" t="s">
        <v>667</v>
      </c>
      <c r="G10" s="156">
        <v>616298240</v>
      </c>
      <c r="K10" s="148"/>
      <c r="L10" s="150"/>
      <c r="O10" t="s">
        <v>665</v>
      </c>
      <c r="R10" s="96">
        <v>48347587.380000003</v>
      </c>
    </row>
    <row r="11" spans="1:18" ht="18.75" x14ac:dyDescent="0.3">
      <c r="B11" s="143"/>
      <c r="C11" s="148"/>
      <c r="G11" s="149"/>
    </row>
    <row r="12" spans="1:18" ht="18.75" x14ac:dyDescent="0.3">
      <c r="C12" s="148"/>
      <c r="D12" s="148"/>
      <c r="E12" s="148"/>
      <c r="G12" s="148"/>
      <c r="O12" t="s">
        <v>666</v>
      </c>
    </row>
    <row r="13" spans="1:18" ht="18.75" x14ac:dyDescent="0.3">
      <c r="B13" s="146" t="s">
        <v>655</v>
      </c>
      <c r="C13" s="148"/>
      <c r="D13" s="148"/>
      <c r="E13" s="148"/>
      <c r="G13" s="148"/>
    </row>
    <row r="14" spans="1:18" ht="18.75" x14ac:dyDescent="0.3">
      <c r="A14">
        <v>2</v>
      </c>
      <c r="B14" s="144" t="s">
        <v>648</v>
      </c>
      <c r="C14" s="148"/>
      <c r="D14" s="151">
        <v>1.05</v>
      </c>
      <c r="E14" s="148" t="s">
        <v>653</v>
      </c>
      <c r="F14" s="237" t="s">
        <v>670</v>
      </c>
      <c r="G14" s="152">
        <f>H14*T$3*0.01</f>
        <v>0</v>
      </c>
    </row>
    <row r="15" spans="1:18" ht="18.75" x14ac:dyDescent="0.3">
      <c r="B15" s="143"/>
      <c r="C15" s="148"/>
      <c r="D15" s="148"/>
      <c r="E15" s="148"/>
      <c r="G15" s="148"/>
    </row>
    <row r="16" spans="1:18" ht="18.75" x14ac:dyDescent="0.3">
      <c r="B16" s="146" t="s">
        <v>655</v>
      </c>
      <c r="C16" s="148"/>
      <c r="D16" s="148"/>
      <c r="E16" s="148"/>
      <c r="G16" s="148"/>
    </row>
    <row r="17" spans="1:10" ht="18.75" x14ac:dyDescent="0.3">
      <c r="A17">
        <v>3</v>
      </c>
      <c r="B17" s="144" t="s">
        <v>649</v>
      </c>
      <c r="C17" s="148"/>
      <c r="D17" s="157">
        <v>0.5</v>
      </c>
      <c r="E17" s="148" t="s">
        <v>653</v>
      </c>
      <c r="F17" s="237" t="s">
        <v>672</v>
      </c>
      <c r="H17" s="152" t="s">
        <v>399</v>
      </c>
    </row>
    <row r="18" spans="1:10" ht="18.75" x14ac:dyDescent="0.3">
      <c r="B18" s="146" t="s">
        <v>655</v>
      </c>
      <c r="C18" s="148"/>
      <c r="D18" s="148"/>
      <c r="E18" s="148"/>
      <c r="G18" s="148"/>
    </row>
    <row r="19" spans="1:10" ht="18.75" x14ac:dyDescent="0.3">
      <c r="A19">
        <v>4</v>
      </c>
      <c r="B19" s="144" t="s">
        <v>671</v>
      </c>
      <c r="C19" s="148"/>
      <c r="D19" s="151">
        <v>0.5</v>
      </c>
      <c r="E19" s="148" t="s">
        <v>653</v>
      </c>
      <c r="G19" s="148"/>
    </row>
    <row r="20" spans="1:10" x14ac:dyDescent="0.25">
      <c r="H20" t="s">
        <v>678</v>
      </c>
    </row>
    <row r="21" spans="1:10" ht="18.75" x14ac:dyDescent="0.3">
      <c r="B21" s="146" t="s">
        <v>655</v>
      </c>
      <c r="G21" s="148"/>
      <c r="H21" t="s">
        <v>728</v>
      </c>
    </row>
    <row r="22" spans="1:10" ht="18.75" x14ac:dyDescent="0.3">
      <c r="A22">
        <v>5</v>
      </c>
      <c r="B22" s="144" t="s">
        <v>736</v>
      </c>
      <c r="D22">
        <v>0</v>
      </c>
      <c r="E22" s="148" t="s">
        <v>653</v>
      </c>
      <c r="G22" s="156"/>
      <c r="H22" s="58" t="s">
        <v>682</v>
      </c>
    </row>
    <row r="23" spans="1:10" ht="18.75" x14ac:dyDescent="0.3">
      <c r="G23" s="153"/>
    </row>
    <row r="24" spans="1:10" ht="18.75" x14ac:dyDescent="0.3">
      <c r="C24" s="148"/>
      <c r="D24" s="153"/>
      <c r="E24" s="154"/>
      <c r="G24" s="148"/>
    </row>
    <row r="25" spans="1:10" ht="18.75" x14ac:dyDescent="0.3">
      <c r="B25" s="146" t="s">
        <v>737</v>
      </c>
      <c r="C25" s="148"/>
      <c r="D25" s="148"/>
      <c r="E25" s="148"/>
      <c r="G25" s="148"/>
    </row>
    <row r="26" spans="1:10" ht="18.75" x14ac:dyDescent="0.3">
      <c r="A26">
        <v>6</v>
      </c>
      <c r="B26" s="145" t="s">
        <v>669</v>
      </c>
      <c r="C26" s="148"/>
      <c r="D26" s="155">
        <f>D10+D14+D17+D19</f>
        <v>8.6478000000000002</v>
      </c>
      <c r="E26" s="148" t="s">
        <v>653</v>
      </c>
      <c r="F26" s="237" t="s">
        <v>668</v>
      </c>
    </row>
    <row r="27" spans="1:10" ht="18.75" x14ac:dyDescent="0.3">
      <c r="C27" s="148"/>
      <c r="D27" s="148"/>
      <c r="E27" s="148"/>
    </row>
    <row r="31" spans="1:10" x14ac:dyDescent="0.25">
      <c r="J31" s="158"/>
    </row>
    <row r="35" spans="1:7" x14ac:dyDescent="0.25">
      <c r="A35" s="30"/>
    </row>
    <row r="36" spans="1:7" x14ac:dyDescent="0.25">
      <c r="A36" s="30" t="s">
        <v>734</v>
      </c>
      <c r="B36" s="236" t="e">
        <f>B39/#REF!</f>
        <v>#REF!</v>
      </c>
      <c r="C36" s="236" t="e">
        <f>C39/#REF!</f>
        <v>#REF!</v>
      </c>
      <c r="D36" s="236" t="e">
        <f>D39/#REF!</f>
        <v>#REF!</v>
      </c>
      <c r="E36" s="236" t="e">
        <f>E39/#REF!</f>
        <v>#REF!</v>
      </c>
    </row>
    <row r="37" spans="1:7" x14ac:dyDescent="0.25">
      <c r="B37" s="234" t="s">
        <v>673</v>
      </c>
      <c r="C37" s="30" t="s">
        <v>674</v>
      </c>
      <c r="D37" s="30" t="s">
        <v>675</v>
      </c>
      <c r="E37" s="30" t="s">
        <v>676</v>
      </c>
      <c r="F37" s="30" t="s">
        <v>731</v>
      </c>
      <c r="G37" s="30" t="s">
        <v>735</v>
      </c>
    </row>
    <row r="38" spans="1:7" x14ac:dyDescent="0.25">
      <c r="A38" s="161" t="s">
        <v>730</v>
      </c>
      <c r="B38" s="233">
        <v>110</v>
      </c>
      <c r="C38" s="30">
        <v>100.5</v>
      </c>
      <c r="D38" s="30">
        <v>105.9</v>
      </c>
      <c r="E38" s="30">
        <v>91</v>
      </c>
    </row>
    <row r="39" spans="1:7" x14ac:dyDescent="0.25">
      <c r="A39" s="30" t="s">
        <v>677</v>
      </c>
      <c r="B39" s="30">
        <v>150</v>
      </c>
      <c r="C39" s="30">
        <v>46</v>
      </c>
      <c r="D39" s="30">
        <v>85</v>
      </c>
      <c r="E39" s="30">
        <v>88</v>
      </c>
    </row>
    <row r="40" spans="1:7" x14ac:dyDescent="0.25">
      <c r="A40" s="30" t="s">
        <v>727</v>
      </c>
      <c r="B40" s="30">
        <v>5.24</v>
      </c>
      <c r="C40" s="30">
        <v>3.99</v>
      </c>
      <c r="D40" s="30">
        <v>5.04</v>
      </c>
      <c r="E40" s="30">
        <v>2.34</v>
      </c>
      <c r="F40" s="30"/>
    </row>
    <row r="41" spans="1:7" x14ac:dyDescent="0.25">
      <c r="A41" s="30" t="s">
        <v>729</v>
      </c>
      <c r="B41" s="30">
        <v>12</v>
      </c>
      <c r="C41" s="30">
        <v>11</v>
      </c>
      <c r="D41" s="30">
        <v>10.5</v>
      </c>
      <c r="E41" s="30">
        <v>7.5</v>
      </c>
      <c r="F41" s="30">
        <f>SUMPRODUCT(B39:E39,B41:E41)/SUM(B39:E39)</f>
        <v>10.456639566395664</v>
      </c>
      <c r="G41" s="235">
        <f>F41-D26</f>
        <v>1.8088395663956636</v>
      </c>
    </row>
    <row r="42" spans="1:7" x14ac:dyDescent="0.25">
      <c r="A42" s="30"/>
      <c r="B42" s="30"/>
      <c r="C42" s="30"/>
      <c r="D42" s="30"/>
      <c r="E42" s="30"/>
    </row>
    <row r="43" spans="1:7" x14ac:dyDescent="0.25">
      <c r="C43" s="30"/>
      <c r="D43" s="30"/>
      <c r="E43" s="30"/>
    </row>
    <row r="44" spans="1:7" x14ac:dyDescent="0.25">
      <c r="C44" s="30"/>
      <c r="D44" s="30"/>
      <c r="E44" s="30"/>
    </row>
    <row r="45" spans="1:7" x14ac:dyDescent="0.25">
      <c r="A45" s="30" t="s">
        <v>732</v>
      </c>
      <c r="B45" s="235">
        <f>B41-$G41</f>
        <v>10.191160433604336</v>
      </c>
      <c r="C45" s="235">
        <f>C41-$G41</f>
        <v>9.1911604336043364</v>
      </c>
      <c r="D45" s="235">
        <v>8.4600000000000009</v>
      </c>
      <c r="E45" s="235">
        <f>E41-$G41</f>
        <v>5.6911604336043364</v>
      </c>
    </row>
    <row r="46" spans="1:7" x14ac:dyDescent="0.25">
      <c r="A46" s="30"/>
      <c r="B46" s="30"/>
      <c r="C46" s="30"/>
      <c r="D46" s="30"/>
      <c r="E46" s="30"/>
    </row>
    <row r="47" spans="1:7" x14ac:dyDescent="0.25">
      <c r="A47" s="30" t="s">
        <v>733</v>
      </c>
      <c r="B47" s="235">
        <f>SUMPRODUCT(B39:E39,B45:E45)/SUM(B39:E39)</f>
        <v>8.5945516616358582</v>
      </c>
    </row>
    <row r="53" spans="1:2" hidden="1" x14ac:dyDescent="0.25">
      <c r="A53" s="159" t="s">
        <v>679</v>
      </c>
    </row>
    <row r="54" spans="1:2" hidden="1" x14ac:dyDescent="0.25">
      <c r="B54" t="s">
        <v>680</v>
      </c>
    </row>
    <row r="55" spans="1:2" hidden="1" x14ac:dyDescent="0.25">
      <c r="B55" t="s">
        <v>681</v>
      </c>
    </row>
    <row r="56" spans="1:2" hidden="1" x14ac:dyDescent="0.25"/>
    <row r="57" spans="1:2" hidden="1" x14ac:dyDescent="0.25"/>
    <row r="58" spans="1:2" hidden="1" x14ac:dyDescent="0.25"/>
    <row r="59" spans="1:2" hidden="1" x14ac:dyDescent="0.25">
      <c r="A59" t="s">
        <v>683</v>
      </c>
      <c r="B59" t="s">
        <v>684</v>
      </c>
    </row>
    <row r="60" spans="1:2" hidden="1" x14ac:dyDescent="0.25">
      <c r="A60" t="s">
        <v>685</v>
      </c>
      <c r="B60" s="30">
        <v>11.15</v>
      </c>
    </row>
    <row r="61" spans="1:2" hidden="1" x14ac:dyDescent="0.25">
      <c r="A61" t="s">
        <v>687</v>
      </c>
      <c r="B61" s="30">
        <v>12.15</v>
      </c>
    </row>
    <row r="62" spans="1:2" hidden="1" x14ac:dyDescent="0.25"/>
    <row r="63" spans="1:2" hidden="1" x14ac:dyDescent="0.25"/>
    <row r="64" spans="1:2" hidden="1" x14ac:dyDescent="0.25">
      <c r="A64" t="s">
        <v>686</v>
      </c>
      <c r="B64" t="s">
        <v>688</v>
      </c>
    </row>
    <row r="65" spans="1:8" x14ac:dyDescent="0.25">
      <c r="A65" t="s">
        <v>697</v>
      </c>
    </row>
    <row r="66" spans="1:8" x14ac:dyDescent="0.25">
      <c r="A66" t="s">
        <v>689</v>
      </c>
    </row>
    <row r="67" spans="1:8" ht="17.100000000000001" customHeight="1" x14ac:dyDescent="0.25">
      <c r="A67" t="s">
        <v>690</v>
      </c>
    </row>
    <row r="68" spans="1:8" x14ac:dyDescent="0.25">
      <c r="A68" t="s">
        <v>691</v>
      </c>
    </row>
    <row r="70" spans="1:8" x14ac:dyDescent="0.25">
      <c r="A70" t="s">
        <v>692</v>
      </c>
      <c r="H70" t="s">
        <v>693</v>
      </c>
    </row>
    <row r="71" spans="1:8" x14ac:dyDescent="0.25">
      <c r="H71" t="s">
        <v>694</v>
      </c>
    </row>
    <row r="73" spans="1:8" x14ac:dyDescent="0.25">
      <c r="A73" t="s">
        <v>695</v>
      </c>
    </row>
    <row r="74" spans="1:8" x14ac:dyDescent="0.25">
      <c r="A74" t="s">
        <v>696</v>
      </c>
    </row>
    <row r="83" spans="1:71" x14ac:dyDescent="0.25">
      <c r="A83">
        <v>5</v>
      </c>
      <c r="B83">
        <v>0</v>
      </c>
      <c r="C83" s="97">
        <v>0</v>
      </c>
      <c r="D83" s="96">
        <v>0</v>
      </c>
      <c r="E83">
        <v>0</v>
      </c>
      <c r="F83" s="7">
        <v>0</v>
      </c>
      <c r="G83">
        <v>0</v>
      </c>
      <c r="H83">
        <v>0</v>
      </c>
      <c r="I83">
        <v>0</v>
      </c>
      <c r="J83">
        <v>0</v>
      </c>
      <c r="K83">
        <v>0</v>
      </c>
      <c r="L83">
        <v>0</v>
      </c>
      <c r="M83">
        <v>0</v>
      </c>
      <c r="N83">
        <v>0</v>
      </c>
      <c r="O83">
        <v>1.126679594E-3</v>
      </c>
      <c r="P83">
        <v>1.126679594E-3</v>
      </c>
      <c r="Q83">
        <v>1.126679594E-3</v>
      </c>
      <c r="R83">
        <v>1.126679594E-3</v>
      </c>
      <c r="S83">
        <v>1.126679594E-3</v>
      </c>
      <c r="T83">
        <v>1.126679594E-3</v>
      </c>
      <c r="U83">
        <v>1.126679594E-3</v>
      </c>
      <c r="V83">
        <v>1.126679594E-3</v>
      </c>
      <c r="W83">
        <v>1.126679594E-3</v>
      </c>
      <c r="X83">
        <v>1.126679594E-3</v>
      </c>
      <c r="Y83">
        <v>1.126679594E-3</v>
      </c>
      <c r="Z83">
        <v>1.126679594E-3</v>
      </c>
      <c r="AA83">
        <v>1.1270509129999999E-3</v>
      </c>
      <c r="AB83">
        <v>1.1270509129999999E-3</v>
      </c>
      <c r="AC83">
        <v>1.126679594E-3</v>
      </c>
      <c r="AD83">
        <v>1.126679594E-3</v>
      </c>
      <c r="AE83">
        <v>1.126679594E-3</v>
      </c>
      <c r="AF83">
        <v>1.126679594E-3</v>
      </c>
      <c r="AG83">
        <v>1.126679594E-3</v>
      </c>
      <c r="AH83">
        <v>1.126679594E-3</v>
      </c>
      <c r="AI83">
        <v>1.126679594E-3</v>
      </c>
      <c r="AJ83">
        <v>1.126679594E-3</v>
      </c>
      <c r="AK83">
        <v>1.126679594E-3</v>
      </c>
      <c r="AL83">
        <v>1.126679594E-3</v>
      </c>
      <c r="AM83">
        <v>1.126679594E-3</v>
      </c>
      <c r="AN83">
        <v>1.126679594E-3</v>
      </c>
      <c r="AO83">
        <v>1.126679594E-3</v>
      </c>
      <c r="AP83">
        <v>1.126679594E-3</v>
      </c>
      <c r="AQ83">
        <v>1.126679594E-3</v>
      </c>
      <c r="AR83">
        <v>1.126679594E-3</v>
      </c>
      <c r="AS83">
        <v>1.126679594E-3</v>
      </c>
      <c r="AT83">
        <v>1.126679594E-3</v>
      </c>
      <c r="AU83">
        <v>1.126679594E-3</v>
      </c>
      <c r="AV83">
        <v>1.126679594E-3</v>
      </c>
      <c r="AW83">
        <v>1.126679594E-3</v>
      </c>
      <c r="AX83">
        <v>1.126679594E-3</v>
      </c>
      <c r="AY83">
        <v>1.126679594E-3</v>
      </c>
      <c r="AZ83">
        <v>1.126679594E-3</v>
      </c>
      <c r="BA83">
        <v>1.126679594E-3</v>
      </c>
      <c r="BB83">
        <v>1.1270509129999999E-3</v>
      </c>
      <c r="BC83">
        <v>1.1270509129999999E-3</v>
      </c>
      <c r="BD83">
        <v>1.1270509129999999E-3</v>
      </c>
      <c r="BE83">
        <v>1.1270509129999999E-3</v>
      </c>
      <c r="BF83">
        <v>1.1270509129999999E-3</v>
      </c>
      <c r="BG83">
        <v>1.1270509129999999E-3</v>
      </c>
      <c r="BH83">
        <v>1.525418759E-3</v>
      </c>
      <c r="BI83">
        <v>1.525418759E-3</v>
      </c>
      <c r="BJ83">
        <v>1.525418759E-3</v>
      </c>
      <c r="BK83">
        <v>1.525418759E-3</v>
      </c>
      <c r="BL83">
        <v>1.525418759E-3</v>
      </c>
      <c r="BM83">
        <v>1.525418759E-3</v>
      </c>
      <c r="BN83">
        <v>1.525418759E-3</v>
      </c>
      <c r="BO83">
        <v>1.525418759E-3</v>
      </c>
      <c r="BP83">
        <v>1.525418759E-3</v>
      </c>
      <c r="BQ83">
        <v>3.0054459860000002E-3</v>
      </c>
      <c r="BR83">
        <v>3.0054459860000002E-3</v>
      </c>
      <c r="BS83">
        <v>3.0054459860000002E-3</v>
      </c>
    </row>
    <row r="84" spans="1:71" x14ac:dyDescent="0.25">
      <c r="A84">
        <v>10</v>
      </c>
      <c r="B84">
        <v>0</v>
      </c>
      <c r="C84">
        <v>0</v>
      </c>
      <c r="D84" s="96">
        <v>0</v>
      </c>
      <c r="E84">
        <v>0</v>
      </c>
      <c r="F84" s="7">
        <v>0</v>
      </c>
      <c r="G84">
        <v>0</v>
      </c>
      <c r="H84">
        <v>0</v>
      </c>
      <c r="I84">
        <v>0</v>
      </c>
      <c r="J84">
        <v>0</v>
      </c>
      <c r="K84">
        <v>0</v>
      </c>
      <c r="L84">
        <v>0</v>
      </c>
      <c r="M84">
        <v>0</v>
      </c>
      <c r="N84">
        <v>0</v>
      </c>
      <c r="O84">
        <v>0</v>
      </c>
      <c r="P84">
        <v>0</v>
      </c>
      <c r="Q84">
        <v>0</v>
      </c>
      <c r="R84">
        <v>0</v>
      </c>
      <c r="S84">
        <v>0</v>
      </c>
      <c r="T84">
        <v>0</v>
      </c>
      <c r="U84">
        <v>0</v>
      </c>
      <c r="V84">
        <v>0</v>
      </c>
      <c r="W84">
        <v>0</v>
      </c>
      <c r="X84">
        <v>0</v>
      </c>
      <c r="Y84">
        <v>2.66615888E-3</v>
      </c>
      <c r="Z84">
        <v>2.66615888E-3</v>
      </c>
      <c r="AA84">
        <v>2.66615888E-3</v>
      </c>
      <c r="AB84">
        <v>2.6753760719999999E-3</v>
      </c>
      <c r="AC84">
        <v>2.66615888E-3</v>
      </c>
      <c r="AD84">
        <v>2.66615888E-3</v>
      </c>
      <c r="AE84">
        <v>2.66615888E-3</v>
      </c>
      <c r="AF84">
        <v>2.66615888E-3</v>
      </c>
      <c r="AG84">
        <v>2.66615888E-3</v>
      </c>
      <c r="AH84">
        <v>2.66615888E-3</v>
      </c>
      <c r="AI84">
        <v>2.66615888E-3</v>
      </c>
      <c r="AJ84">
        <v>2.66615888E-3</v>
      </c>
      <c r="AK84">
        <v>2.66615888E-3</v>
      </c>
      <c r="AL84">
        <v>4.4075360610000003E-3</v>
      </c>
      <c r="AM84">
        <v>4.4075360610000003E-3</v>
      </c>
      <c r="AN84">
        <v>4.4075360610000003E-3</v>
      </c>
      <c r="AO84">
        <v>4.4075360610000003E-3</v>
      </c>
      <c r="AP84">
        <v>4.4075360610000003E-3</v>
      </c>
      <c r="AQ84">
        <v>4.4075360610000003E-3</v>
      </c>
      <c r="AR84">
        <v>4.4075360610000003E-3</v>
      </c>
      <c r="AS84">
        <v>4.4075360610000003E-3</v>
      </c>
      <c r="AT84">
        <v>4.4075360610000003E-3</v>
      </c>
      <c r="AU84">
        <v>4.4075360610000003E-3</v>
      </c>
      <c r="AV84">
        <v>4.4075360610000003E-3</v>
      </c>
      <c r="AW84">
        <v>4.4075360610000003E-3</v>
      </c>
      <c r="AX84">
        <v>4.4075360610000003E-3</v>
      </c>
      <c r="AY84">
        <v>4.4075360610000003E-3</v>
      </c>
      <c r="AZ84">
        <v>4.4075360610000003E-3</v>
      </c>
      <c r="BA84">
        <v>4.4075360610000003E-3</v>
      </c>
      <c r="BB84">
        <v>4.4187166130000002E-3</v>
      </c>
      <c r="BC84">
        <v>4.425750876E-3</v>
      </c>
      <c r="BD84">
        <v>4.425750876E-3</v>
      </c>
      <c r="BE84">
        <v>4.425750876E-3</v>
      </c>
      <c r="BF84">
        <v>4.425750876E-3</v>
      </c>
      <c r="BG84">
        <v>4.425750876E-3</v>
      </c>
      <c r="BH84">
        <v>4.425750876E-3</v>
      </c>
      <c r="BI84">
        <v>4.425750876E-3</v>
      </c>
      <c r="BJ84">
        <v>5.7634161399999998E-3</v>
      </c>
      <c r="BK84">
        <v>5.7634161399999998E-3</v>
      </c>
      <c r="BL84">
        <v>5.7634161399999998E-3</v>
      </c>
      <c r="BM84">
        <v>5.7634161399999998E-3</v>
      </c>
      <c r="BN84">
        <v>5.7634161399999998E-3</v>
      </c>
      <c r="BO84">
        <v>6.3503723560000003E-3</v>
      </c>
      <c r="BP84">
        <v>6.3503723560000003E-3</v>
      </c>
      <c r="BQ84">
        <v>6.3503723560000003E-3</v>
      </c>
      <c r="BR84">
        <v>6.3503723560000003E-3</v>
      </c>
      <c r="BS84">
        <v>6.6542221339999999E-3</v>
      </c>
    </row>
    <row r="85" spans="1:71" x14ac:dyDescent="0.25">
      <c r="A85">
        <v>15</v>
      </c>
      <c r="B85">
        <v>0</v>
      </c>
      <c r="C85">
        <v>0</v>
      </c>
      <c r="D85" s="96">
        <v>0</v>
      </c>
      <c r="E85">
        <v>0</v>
      </c>
      <c r="F85" s="7">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1.307140015E-3</v>
      </c>
      <c r="AD85">
        <v>1.307140015E-3</v>
      </c>
      <c r="AE85">
        <v>1.307140015E-3</v>
      </c>
      <c r="AF85">
        <v>1.307140015E-3</v>
      </c>
      <c r="AG85">
        <v>1.307140015E-3</v>
      </c>
      <c r="AH85">
        <v>1.307140015E-3</v>
      </c>
      <c r="AI85">
        <v>1.307140015E-3</v>
      </c>
      <c r="AJ85">
        <v>1.307140015E-3</v>
      </c>
      <c r="AK85">
        <v>1.307140015E-3</v>
      </c>
      <c r="AL85">
        <v>2.3099864990000002E-3</v>
      </c>
      <c r="AM85">
        <v>2.3099864990000002E-3</v>
      </c>
      <c r="AN85">
        <v>2.3099864990000002E-3</v>
      </c>
      <c r="AO85">
        <v>2.3099864990000002E-3</v>
      </c>
      <c r="AP85">
        <v>2.3099864990000002E-3</v>
      </c>
      <c r="AQ85">
        <v>2.3099864990000002E-3</v>
      </c>
      <c r="AR85">
        <v>2.3099864990000002E-3</v>
      </c>
      <c r="AS85">
        <v>2.3099864990000002E-3</v>
      </c>
      <c r="AT85">
        <v>2.3099864990000002E-3</v>
      </c>
      <c r="AU85">
        <v>2.3099864990000002E-3</v>
      </c>
      <c r="AV85">
        <v>3.369113415E-3</v>
      </c>
      <c r="AW85">
        <v>3.369113415E-3</v>
      </c>
      <c r="AX85">
        <v>5.4362846949999998E-3</v>
      </c>
      <c r="AY85">
        <v>7.213333701E-3</v>
      </c>
      <c r="AZ85">
        <v>7.213333701E-3</v>
      </c>
      <c r="BA85">
        <v>7.213333701E-3</v>
      </c>
      <c r="BB85">
        <v>7.2283619960000003E-3</v>
      </c>
      <c r="BC85">
        <v>7.2297316199999998E-3</v>
      </c>
      <c r="BD85">
        <v>7.2297316199999998E-3</v>
      </c>
      <c r="BE85">
        <v>7.2297316199999998E-3</v>
      </c>
      <c r="BF85">
        <v>7.2297316199999998E-3</v>
      </c>
      <c r="BG85">
        <v>7.2297316199999998E-3</v>
      </c>
      <c r="BH85">
        <v>7.2297316199999998E-3</v>
      </c>
      <c r="BI85">
        <v>7.2297316199999998E-3</v>
      </c>
      <c r="BJ85">
        <v>7.2297316199999998E-3</v>
      </c>
      <c r="BK85">
        <v>7.2297316199999998E-3</v>
      </c>
      <c r="BL85">
        <v>7.2297316199999998E-3</v>
      </c>
      <c r="BM85">
        <v>7.2297316199999998E-3</v>
      </c>
      <c r="BN85">
        <v>7.2297316199999998E-3</v>
      </c>
      <c r="BO85">
        <v>7.2297316199999998E-3</v>
      </c>
      <c r="BP85">
        <v>1.036488616E-2</v>
      </c>
      <c r="BQ85">
        <v>1.228042654E-2</v>
      </c>
      <c r="BR85">
        <v>1.228042654E-2</v>
      </c>
      <c r="BS85">
        <v>1.310462097E-2</v>
      </c>
    </row>
    <row r="86" spans="1:71" x14ac:dyDescent="0.25">
      <c r="D86" s="96"/>
      <c r="F86" s="7"/>
    </row>
    <row r="87" spans="1:71" x14ac:dyDescent="0.25">
      <c r="D87" s="96"/>
      <c r="F87" s="7"/>
    </row>
    <row r="88" spans="1:71" x14ac:dyDescent="0.25">
      <c r="D88" s="101"/>
      <c r="E88" s="10"/>
      <c r="F88" s="11"/>
    </row>
    <row r="89" spans="1:71" x14ac:dyDescent="0.25">
      <c r="D89" s="96"/>
      <c r="F89" s="7"/>
    </row>
    <row r="90" spans="1:71" x14ac:dyDescent="0.25">
      <c r="D90" s="96"/>
      <c r="F90" s="7"/>
    </row>
    <row r="91" spans="1:71" x14ac:dyDescent="0.25">
      <c r="A91">
        <v>5</v>
      </c>
      <c r="B91">
        <v>10</v>
      </c>
      <c r="C91">
        <v>15</v>
      </c>
      <c r="D91" s="96"/>
      <c r="F91" s="7">
        <v>1</v>
      </c>
      <c r="H91">
        <f>100*AVEDEV(A92:C92)</f>
        <v>0</v>
      </c>
    </row>
    <row r="92" spans="1:71" x14ac:dyDescent="0.25">
      <c r="A92">
        <v>0</v>
      </c>
      <c r="B92">
        <v>0</v>
      </c>
      <c r="C92">
        <v>0</v>
      </c>
      <c r="D92" s="96"/>
      <c r="F92" s="7">
        <v>2</v>
      </c>
      <c r="H92">
        <f t="shared" ref="H92:H155" si="0">100*AVEDEV(A93:C93)</f>
        <v>0</v>
      </c>
    </row>
    <row r="93" spans="1:71" x14ac:dyDescent="0.25">
      <c r="A93" s="97">
        <v>0</v>
      </c>
      <c r="B93">
        <v>0</v>
      </c>
      <c r="C93">
        <v>0</v>
      </c>
      <c r="D93" s="96"/>
      <c r="F93" s="7">
        <v>3</v>
      </c>
      <c r="H93">
        <f t="shared" si="0"/>
        <v>0</v>
      </c>
    </row>
    <row r="94" spans="1:71" x14ac:dyDescent="0.25">
      <c r="A94" s="96">
        <v>0</v>
      </c>
      <c r="B94" s="96">
        <v>0</v>
      </c>
      <c r="C94" s="96">
        <v>0</v>
      </c>
      <c r="D94" s="96"/>
      <c r="F94" s="7">
        <v>4</v>
      </c>
      <c r="H94">
        <f t="shared" si="0"/>
        <v>0</v>
      </c>
    </row>
    <row r="95" spans="1:71" x14ac:dyDescent="0.25">
      <c r="A95">
        <v>0</v>
      </c>
      <c r="B95">
        <v>0</v>
      </c>
      <c r="C95">
        <v>0</v>
      </c>
      <c r="D95" s="101"/>
      <c r="E95" s="10"/>
      <c r="F95" s="7">
        <v>5</v>
      </c>
      <c r="H95">
        <f t="shared" si="0"/>
        <v>0</v>
      </c>
    </row>
    <row r="96" spans="1:71" x14ac:dyDescent="0.25">
      <c r="A96" s="7">
        <v>0</v>
      </c>
      <c r="B96" s="7">
        <v>0</v>
      </c>
      <c r="C96" s="7">
        <v>0</v>
      </c>
      <c r="D96" s="96"/>
      <c r="F96" s="7">
        <v>6</v>
      </c>
      <c r="H96">
        <f t="shared" si="0"/>
        <v>0</v>
      </c>
    </row>
    <row r="97" spans="1:8" x14ac:dyDescent="0.25">
      <c r="A97">
        <v>0</v>
      </c>
      <c r="B97">
        <v>0</v>
      </c>
      <c r="C97">
        <v>0</v>
      </c>
      <c r="D97" s="96"/>
      <c r="F97" s="7">
        <v>7</v>
      </c>
      <c r="H97">
        <f t="shared" si="0"/>
        <v>0</v>
      </c>
    </row>
    <row r="98" spans="1:8" x14ac:dyDescent="0.25">
      <c r="A98">
        <v>0</v>
      </c>
      <c r="B98">
        <v>0</v>
      </c>
      <c r="C98">
        <v>0</v>
      </c>
      <c r="D98" s="96"/>
      <c r="F98" s="7">
        <v>8</v>
      </c>
      <c r="H98">
        <f t="shared" si="0"/>
        <v>0</v>
      </c>
    </row>
    <row r="99" spans="1:8" x14ac:dyDescent="0.25">
      <c r="A99">
        <v>0</v>
      </c>
      <c r="B99">
        <v>0</v>
      </c>
      <c r="C99">
        <v>0</v>
      </c>
      <c r="D99" s="96"/>
      <c r="F99" s="7">
        <v>9</v>
      </c>
      <c r="H99">
        <f t="shared" si="0"/>
        <v>0</v>
      </c>
    </row>
    <row r="100" spans="1:8" x14ac:dyDescent="0.25">
      <c r="A100">
        <v>0</v>
      </c>
      <c r="B100">
        <v>0</v>
      </c>
      <c r="C100">
        <v>0</v>
      </c>
      <c r="D100" s="96"/>
      <c r="F100" s="7">
        <v>10</v>
      </c>
      <c r="H100">
        <f t="shared" si="0"/>
        <v>0</v>
      </c>
    </row>
    <row r="101" spans="1:8" x14ac:dyDescent="0.25">
      <c r="A101">
        <v>0</v>
      </c>
      <c r="B101">
        <v>0</v>
      </c>
      <c r="C101">
        <v>0</v>
      </c>
      <c r="D101" s="96"/>
      <c r="F101" s="7">
        <v>11</v>
      </c>
      <c r="H101">
        <f t="shared" si="0"/>
        <v>0</v>
      </c>
    </row>
    <row r="102" spans="1:8" x14ac:dyDescent="0.25">
      <c r="A102">
        <v>0</v>
      </c>
      <c r="B102">
        <v>0</v>
      </c>
      <c r="C102">
        <v>0</v>
      </c>
      <c r="D102" s="96"/>
      <c r="F102" s="7">
        <v>12</v>
      </c>
      <c r="H102">
        <f t="shared" si="0"/>
        <v>0</v>
      </c>
    </row>
    <row r="103" spans="1:8" x14ac:dyDescent="0.25">
      <c r="A103">
        <v>0</v>
      </c>
      <c r="B103">
        <v>0</v>
      </c>
      <c r="C103">
        <v>0</v>
      </c>
      <c r="D103" s="96"/>
      <c r="F103" s="7">
        <v>13</v>
      </c>
      <c r="H103">
        <f t="shared" si="0"/>
        <v>0</v>
      </c>
    </row>
    <row r="104" spans="1:8" x14ac:dyDescent="0.25">
      <c r="A104">
        <v>0</v>
      </c>
      <c r="B104">
        <v>0</v>
      </c>
      <c r="C104">
        <v>0</v>
      </c>
      <c r="D104" s="96"/>
      <c r="F104" s="7">
        <v>14</v>
      </c>
      <c r="H104">
        <f t="shared" si="0"/>
        <v>5.0074648622222225E-2</v>
      </c>
    </row>
    <row r="105" spans="1:8" x14ac:dyDescent="0.25">
      <c r="A105">
        <v>1.126679594E-3</v>
      </c>
      <c r="B105">
        <v>0</v>
      </c>
      <c r="C105">
        <v>0</v>
      </c>
      <c r="D105" s="96"/>
      <c r="F105" s="7">
        <v>15</v>
      </c>
      <c r="H105">
        <f t="shared" si="0"/>
        <v>5.0074648622222225E-2</v>
      </c>
    </row>
    <row r="106" spans="1:8" x14ac:dyDescent="0.25">
      <c r="A106">
        <v>1.126679594E-3</v>
      </c>
      <c r="B106">
        <v>0</v>
      </c>
      <c r="C106">
        <v>0</v>
      </c>
      <c r="D106" s="96"/>
      <c r="F106" s="7">
        <v>16</v>
      </c>
      <c r="H106">
        <f t="shared" si="0"/>
        <v>5.0074648622222225E-2</v>
      </c>
    </row>
    <row r="107" spans="1:8" x14ac:dyDescent="0.25">
      <c r="A107">
        <v>1.126679594E-3</v>
      </c>
      <c r="B107">
        <v>0</v>
      </c>
      <c r="C107">
        <v>0</v>
      </c>
      <c r="D107" s="96"/>
      <c r="F107" s="7">
        <v>17</v>
      </c>
      <c r="H107">
        <f t="shared" si="0"/>
        <v>5.0074648622222225E-2</v>
      </c>
    </row>
    <row r="108" spans="1:8" x14ac:dyDescent="0.25">
      <c r="A108">
        <v>1.126679594E-3</v>
      </c>
      <c r="B108">
        <v>0</v>
      </c>
      <c r="C108">
        <v>0</v>
      </c>
      <c r="D108" s="96"/>
      <c r="F108" s="7">
        <v>18</v>
      </c>
      <c r="H108">
        <f>100*AVEDEV(A109:C109)</f>
        <v>5.0074648622222225E-2</v>
      </c>
    </row>
    <row r="109" spans="1:8" x14ac:dyDescent="0.25">
      <c r="A109">
        <v>1.126679594E-3</v>
      </c>
      <c r="B109">
        <v>0</v>
      </c>
      <c r="C109">
        <v>0</v>
      </c>
      <c r="D109" s="96"/>
      <c r="F109" s="7">
        <v>19</v>
      </c>
      <c r="H109">
        <f t="shared" si="0"/>
        <v>5.0074648622222225E-2</v>
      </c>
    </row>
    <row r="110" spans="1:8" x14ac:dyDescent="0.25">
      <c r="A110">
        <v>1.126679594E-3</v>
      </c>
      <c r="B110">
        <v>0</v>
      </c>
      <c r="C110">
        <v>0</v>
      </c>
      <c r="D110" s="96"/>
      <c r="F110" s="7">
        <v>20</v>
      </c>
      <c r="H110">
        <f t="shared" si="0"/>
        <v>5.0074648622222225E-2</v>
      </c>
    </row>
    <row r="111" spans="1:8" x14ac:dyDescent="0.25">
      <c r="A111">
        <v>1.126679594E-3</v>
      </c>
      <c r="B111">
        <v>0</v>
      </c>
      <c r="C111">
        <v>0</v>
      </c>
      <c r="D111" s="96"/>
      <c r="F111" s="7">
        <v>21</v>
      </c>
      <c r="H111">
        <f t="shared" si="0"/>
        <v>5.0074648622222225E-2</v>
      </c>
    </row>
    <row r="112" spans="1:8" x14ac:dyDescent="0.25">
      <c r="A112">
        <v>1.126679594E-3</v>
      </c>
      <c r="B112">
        <v>0</v>
      </c>
      <c r="C112">
        <v>0</v>
      </c>
      <c r="D112" s="96"/>
      <c r="F112" s="7">
        <v>22</v>
      </c>
      <c r="H112">
        <f t="shared" si="0"/>
        <v>5.0074648622222225E-2</v>
      </c>
    </row>
    <row r="113" spans="1:11" x14ac:dyDescent="0.25">
      <c r="A113">
        <v>1.126679594E-3</v>
      </c>
      <c r="B113">
        <v>0</v>
      </c>
      <c r="C113">
        <v>0</v>
      </c>
      <c r="D113" s="96"/>
      <c r="F113" s="7">
        <v>23</v>
      </c>
      <c r="H113">
        <f t="shared" si="0"/>
        <v>5.0074648622222225E-2</v>
      </c>
    </row>
    <row r="114" spans="1:11" x14ac:dyDescent="0.25">
      <c r="A114">
        <v>1.126679594E-3</v>
      </c>
      <c r="B114">
        <v>0</v>
      </c>
      <c r="C114">
        <v>0</v>
      </c>
      <c r="F114" s="7">
        <v>24</v>
      </c>
      <c r="H114">
        <f t="shared" si="0"/>
        <v>9.3458625911111093E-2</v>
      </c>
    </row>
    <row r="115" spans="1:11" x14ac:dyDescent="0.25">
      <c r="A115">
        <v>1.126679594E-3</v>
      </c>
      <c r="B115">
        <v>2.66615888E-3</v>
      </c>
      <c r="C115">
        <v>0</v>
      </c>
      <c r="F115" s="7">
        <v>25</v>
      </c>
      <c r="H115">
        <f t="shared" si="0"/>
        <v>9.3458625911111093E-2</v>
      </c>
    </row>
    <row r="116" spans="1:11" x14ac:dyDescent="0.25">
      <c r="A116">
        <v>1.126679594E-3</v>
      </c>
      <c r="B116">
        <v>2.66615888E-3</v>
      </c>
      <c r="C116">
        <v>0</v>
      </c>
      <c r="D116" s="7"/>
      <c r="F116" s="7">
        <v>26</v>
      </c>
      <c r="H116">
        <f t="shared" si="0"/>
        <v>9.3450374377777784E-2</v>
      </c>
    </row>
    <row r="117" spans="1:11" x14ac:dyDescent="0.25">
      <c r="A117">
        <v>1.1270509129999999E-3</v>
      </c>
      <c r="B117">
        <v>2.66615888E-3</v>
      </c>
      <c r="C117">
        <v>0</v>
      </c>
      <c r="F117" s="7">
        <v>27</v>
      </c>
      <c r="H117">
        <f t="shared" si="0"/>
        <v>9.386002735555557E-2</v>
      </c>
    </row>
    <row r="118" spans="1:11" x14ac:dyDescent="0.25">
      <c r="A118">
        <v>1.1270509129999999E-3</v>
      </c>
      <c r="B118">
        <v>2.6753760719999999E-3</v>
      </c>
      <c r="C118">
        <v>0</v>
      </c>
      <c r="F118" s="7">
        <v>28</v>
      </c>
      <c r="H118">
        <f t="shared" si="0"/>
        <v>6.4411070022222225E-2</v>
      </c>
    </row>
    <row r="119" spans="1:11" x14ac:dyDescent="0.25">
      <c r="A119">
        <v>1.126679594E-3</v>
      </c>
      <c r="B119">
        <v>2.66615888E-3</v>
      </c>
      <c r="C119">
        <v>1.307140015E-3</v>
      </c>
      <c r="F119" s="7">
        <v>29</v>
      </c>
      <c r="H119">
        <f t="shared" si="0"/>
        <v>6.4411070022222225E-2</v>
      </c>
    </row>
    <row r="120" spans="1:11" x14ac:dyDescent="0.25">
      <c r="A120">
        <v>1.126679594E-3</v>
      </c>
      <c r="B120">
        <v>2.66615888E-3</v>
      </c>
      <c r="C120">
        <v>1.307140015E-3</v>
      </c>
      <c r="F120" s="7">
        <v>30</v>
      </c>
      <c r="H120">
        <f t="shared" si="0"/>
        <v>6.4411070022222225E-2</v>
      </c>
    </row>
    <row r="121" spans="1:11" x14ac:dyDescent="0.25">
      <c r="A121">
        <v>1.126679594E-3</v>
      </c>
      <c r="B121">
        <v>2.66615888E-3</v>
      </c>
      <c r="C121">
        <v>1.307140015E-3</v>
      </c>
      <c r="F121" s="7">
        <v>31</v>
      </c>
      <c r="H121">
        <f t="shared" si="0"/>
        <v>6.4411070022222225E-2</v>
      </c>
    </row>
    <row r="122" spans="1:11" x14ac:dyDescent="0.25">
      <c r="A122">
        <v>1.126679594E-3</v>
      </c>
      <c r="B122">
        <v>2.66615888E-3</v>
      </c>
      <c r="C122">
        <v>1.307140015E-3</v>
      </c>
      <c r="F122" s="7">
        <v>32</v>
      </c>
      <c r="H122">
        <f t="shared" si="0"/>
        <v>6.4411070022222225E-2</v>
      </c>
    </row>
    <row r="123" spans="1:11" x14ac:dyDescent="0.25">
      <c r="A123">
        <v>1.126679594E-3</v>
      </c>
      <c r="B123">
        <v>2.66615888E-3</v>
      </c>
      <c r="C123">
        <v>1.307140015E-3</v>
      </c>
      <c r="D123" s="96"/>
      <c r="F123" s="7">
        <v>33</v>
      </c>
      <c r="H123">
        <f t="shared" si="0"/>
        <v>6.4411070022222225E-2</v>
      </c>
      <c r="K123" s="96"/>
    </row>
    <row r="124" spans="1:11" x14ac:dyDescent="0.25">
      <c r="A124">
        <v>1.126679594E-3</v>
      </c>
      <c r="B124">
        <v>2.66615888E-3</v>
      </c>
      <c r="C124">
        <v>1.307140015E-3</v>
      </c>
      <c r="D124" s="96"/>
      <c r="F124" s="7">
        <v>34</v>
      </c>
      <c r="H124">
        <f t="shared" si="0"/>
        <v>6.4411070022222225E-2</v>
      </c>
      <c r="K124" s="96"/>
    </row>
    <row r="125" spans="1:11" x14ac:dyDescent="0.25">
      <c r="A125">
        <v>1.126679594E-3</v>
      </c>
      <c r="B125">
        <v>2.66615888E-3</v>
      </c>
      <c r="C125">
        <v>1.307140015E-3</v>
      </c>
      <c r="D125" s="96"/>
      <c r="F125" s="7">
        <v>35</v>
      </c>
      <c r="H125">
        <f t="shared" si="0"/>
        <v>6.4411070022222225E-2</v>
      </c>
      <c r="K125" s="96"/>
    </row>
    <row r="126" spans="1:11" x14ac:dyDescent="0.25">
      <c r="A126">
        <v>1.126679594E-3</v>
      </c>
      <c r="B126">
        <v>2.66615888E-3</v>
      </c>
      <c r="C126">
        <v>1.307140015E-3</v>
      </c>
      <c r="D126" s="96"/>
      <c r="F126" s="7">
        <v>36</v>
      </c>
      <c r="H126">
        <f t="shared" si="0"/>
        <v>6.4411070022222225E-2</v>
      </c>
      <c r="K126" s="96"/>
    </row>
    <row r="127" spans="1:11" x14ac:dyDescent="0.25">
      <c r="A127">
        <v>1.126679594E-3</v>
      </c>
      <c r="B127">
        <v>2.66615888E-3</v>
      </c>
      <c r="C127">
        <v>1.307140015E-3</v>
      </c>
      <c r="D127" s="96"/>
      <c r="F127" s="7">
        <v>37</v>
      </c>
      <c r="H127">
        <f t="shared" si="0"/>
        <v>0.1195201339777778</v>
      </c>
      <c r="K127" s="96"/>
    </row>
    <row r="128" spans="1:11" x14ac:dyDescent="0.25">
      <c r="A128">
        <v>1.126679594E-3</v>
      </c>
      <c r="B128">
        <v>4.4075360610000003E-3</v>
      </c>
      <c r="C128">
        <v>2.3099864990000002E-3</v>
      </c>
      <c r="D128" s="96"/>
      <c r="F128" s="7">
        <v>38</v>
      </c>
      <c r="H128">
        <f t="shared" si="0"/>
        <v>0.1195201339777778</v>
      </c>
      <c r="K128" s="96"/>
    </row>
    <row r="129" spans="1:11" x14ac:dyDescent="0.25">
      <c r="A129">
        <v>1.126679594E-3</v>
      </c>
      <c r="B129">
        <v>4.4075360610000003E-3</v>
      </c>
      <c r="C129">
        <v>2.3099864990000002E-3</v>
      </c>
      <c r="D129" s="96"/>
      <c r="F129" s="7">
        <v>39</v>
      </c>
      <c r="H129">
        <f t="shared" si="0"/>
        <v>0.1195201339777778</v>
      </c>
      <c r="K129" s="96"/>
    </row>
    <row r="130" spans="1:11" x14ac:dyDescent="0.25">
      <c r="A130">
        <v>1.126679594E-3</v>
      </c>
      <c r="B130">
        <v>4.4075360610000003E-3</v>
      </c>
      <c r="C130">
        <v>2.3099864990000002E-3</v>
      </c>
      <c r="D130" s="96"/>
      <c r="F130" s="7">
        <v>40</v>
      </c>
      <c r="H130">
        <f t="shared" si="0"/>
        <v>0.1195201339777778</v>
      </c>
      <c r="K130" s="96"/>
    </row>
    <row r="131" spans="1:11" x14ac:dyDescent="0.25">
      <c r="A131">
        <v>1.126679594E-3</v>
      </c>
      <c r="B131">
        <v>4.4075360610000003E-3</v>
      </c>
      <c r="C131">
        <v>2.3099864990000002E-3</v>
      </c>
      <c r="D131" s="96"/>
      <c r="F131" s="7">
        <v>41</v>
      </c>
      <c r="H131">
        <f t="shared" si="0"/>
        <v>0.1195201339777778</v>
      </c>
      <c r="K131" s="96"/>
    </row>
    <row r="132" spans="1:11" x14ac:dyDescent="0.25">
      <c r="A132">
        <v>1.126679594E-3</v>
      </c>
      <c r="B132">
        <v>4.4075360610000003E-3</v>
      </c>
      <c r="C132">
        <v>2.3099864990000002E-3</v>
      </c>
      <c r="D132" s="96"/>
      <c r="F132" s="7">
        <v>42</v>
      </c>
      <c r="H132">
        <f t="shared" si="0"/>
        <v>0.1195201339777778</v>
      </c>
      <c r="K132" s="96"/>
    </row>
    <row r="133" spans="1:11" x14ac:dyDescent="0.25">
      <c r="A133">
        <v>1.126679594E-3</v>
      </c>
      <c r="B133">
        <v>4.4075360610000003E-3</v>
      </c>
      <c r="C133">
        <v>2.3099864990000002E-3</v>
      </c>
      <c r="D133" s="96"/>
      <c r="F133" s="7">
        <v>43</v>
      </c>
      <c r="H133">
        <f t="shared" si="0"/>
        <v>0.1195201339777778</v>
      </c>
      <c r="K133" s="96"/>
    </row>
    <row r="134" spans="1:11" x14ac:dyDescent="0.25">
      <c r="A134">
        <v>1.126679594E-3</v>
      </c>
      <c r="B134">
        <v>4.4075360610000003E-3</v>
      </c>
      <c r="C134">
        <v>2.3099864990000002E-3</v>
      </c>
      <c r="D134" s="96"/>
      <c r="F134" s="7">
        <v>44</v>
      </c>
      <c r="H134">
        <f t="shared" si="0"/>
        <v>0.1195201339777778</v>
      </c>
      <c r="K134" s="96"/>
    </row>
    <row r="135" spans="1:11" x14ac:dyDescent="0.25">
      <c r="A135">
        <v>1.126679594E-3</v>
      </c>
      <c r="B135">
        <v>4.4075360610000003E-3</v>
      </c>
      <c r="C135">
        <v>2.3099864990000002E-3</v>
      </c>
      <c r="D135" s="96"/>
      <c r="F135" s="7">
        <v>45</v>
      </c>
      <c r="H135">
        <f t="shared" si="0"/>
        <v>0.1195201339777778</v>
      </c>
      <c r="K135" s="96"/>
    </row>
    <row r="136" spans="1:11" x14ac:dyDescent="0.25">
      <c r="A136">
        <v>1.126679594E-3</v>
      </c>
      <c r="B136">
        <v>4.4075360610000003E-3</v>
      </c>
      <c r="C136">
        <v>2.3099864990000002E-3</v>
      </c>
      <c r="D136" s="96"/>
      <c r="F136" s="7">
        <v>46</v>
      </c>
      <c r="H136">
        <f t="shared" si="0"/>
        <v>0.1195201339777778</v>
      </c>
      <c r="K136" s="96"/>
    </row>
    <row r="137" spans="1:11" x14ac:dyDescent="0.25">
      <c r="A137">
        <v>1.126679594E-3</v>
      </c>
      <c r="B137">
        <v>4.4075360610000003E-3</v>
      </c>
      <c r="C137">
        <v>2.3099864990000002E-3</v>
      </c>
      <c r="D137" s="96"/>
      <c r="F137" s="7">
        <v>47</v>
      </c>
      <c r="H137">
        <f t="shared" si="0"/>
        <v>0.12273978417777778</v>
      </c>
      <c r="K137" s="96"/>
    </row>
    <row r="138" spans="1:11" x14ac:dyDescent="0.25">
      <c r="A138">
        <v>1.126679594E-3</v>
      </c>
      <c r="B138">
        <v>4.4075360610000003E-3</v>
      </c>
      <c r="C138">
        <v>3.369113415E-3</v>
      </c>
      <c r="D138" s="96"/>
      <c r="F138" s="7">
        <v>48</v>
      </c>
      <c r="H138">
        <f t="shared" si="0"/>
        <v>0.12273978417777778</v>
      </c>
      <c r="K138" s="96"/>
    </row>
    <row r="139" spans="1:11" x14ac:dyDescent="0.25">
      <c r="A139">
        <v>1.126679594E-3</v>
      </c>
      <c r="B139">
        <v>4.4075360610000003E-3</v>
      </c>
      <c r="C139">
        <v>3.369113415E-3</v>
      </c>
      <c r="D139" s="96"/>
      <c r="F139" s="7">
        <v>49</v>
      </c>
      <c r="H139">
        <f t="shared" si="0"/>
        <v>0.16867692373333332</v>
      </c>
    </row>
    <row r="140" spans="1:11" x14ac:dyDescent="0.25">
      <c r="A140">
        <v>1.126679594E-3</v>
      </c>
      <c r="B140">
        <v>4.4075360610000003E-3</v>
      </c>
      <c r="C140">
        <v>5.4362846949999998E-3</v>
      </c>
      <c r="F140" s="7">
        <v>50</v>
      </c>
      <c r="H140">
        <f t="shared" si="0"/>
        <v>0.20816690164444443</v>
      </c>
    </row>
    <row r="141" spans="1:11" x14ac:dyDescent="0.25">
      <c r="A141">
        <v>1.126679594E-3</v>
      </c>
      <c r="B141">
        <v>4.4075360610000003E-3</v>
      </c>
      <c r="C141">
        <v>7.213333701E-3</v>
      </c>
      <c r="F141" s="7">
        <v>51</v>
      </c>
      <c r="H141">
        <f t="shared" si="0"/>
        <v>0.20816690164444443</v>
      </c>
    </row>
    <row r="142" spans="1:11" x14ac:dyDescent="0.25">
      <c r="A142">
        <v>1.126679594E-3</v>
      </c>
      <c r="B142">
        <v>4.4075360610000003E-3</v>
      </c>
      <c r="C142">
        <v>7.213333701E-3</v>
      </c>
      <c r="F142" s="7">
        <v>52</v>
      </c>
      <c r="H142">
        <f t="shared" si="0"/>
        <v>0.20816690164444443</v>
      </c>
    </row>
    <row r="143" spans="1:11" x14ac:dyDescent="0.25">
      <c r="A143">
        <v>1.126679594E-3</v>
      </c>
      <c r="B143">
        <v>4.4075360610000003E-3</v>
      </c>
      <c r="C143">
        <v>7.213333701E-3</v>
      </c>
      <c r="F143" s="7">
        <v>53</v>
      </c>
      <c r="H143">
        <f t="shared" si="0"/>
        <v>0.20873281739999999</v>
      </c>
    </row>
    <row r="144" spans="1:11" x14ac:dyDescent="0.25">
      <c r="A144">
        <v>1.1270509129999999E-3</v>
      </c>
      <c r="B144">
        <v>4.4187166130000002E-3</v>
      </c>
      <c r="C144">
        <v>7.2283619960000003E-3</v>
      </c>
      <c r="F144" s="7">
        <v>54</v>
      </c>
      <c r="H144">
        <f t="shared" si="0"/>
        <v>0.20891957044444445</v>
      </c>
    </row>
    <row r="145" spans="1:8" x14ac:dyDescent="0.25">
      <c r="A145">
        <v>1.1270509129999999E-3</v>
      </c>
      <c r="B145">
        <v>4.425750876E-3</v>
      </c>
      <c r="C145">
        <v>7.2297316199999998E-3</v>
      </c>
      <c r="F145" s="7">
        <v>55</v>
      </c>
      <c r="H145">
        <f t="shared" si="0"/>
        <v>0.20891957044444445</v>
      </c>
    </row>
    <row r="146" spans="1:8" x14ac:dyDescent="0.25">
      <c r="A146">
        <v>1.1270509129999999E-3</v>
      </c>
      <c r="B146">
        <v>4.425750876E-3</v>
      </c>
      <c r="C146">
        <v>7.2297316199999998E-3</v>
      </c>
      <c r="F146" s="7">
        <v>56</v>
      </c>
      <c r="H146">
        <f t="shared" si="0"/>
        <v>0.20891957044444445</v>
      </c>
    </row>
    <row r="147" spans="1:8" x14ac:dyDescent="0.25">
      <c r="A147">
        <v>1.1270509129999999E-3</v>
      </c>
      <c r="B147">
        <v>4.425750876E-3</v>
      </c>
      <c r="C147">
        <v>7.2297316199999998E-3</v>
      </c>
      <c r="F147" s="7">
        <v>57</v>
      </c>
      <c r="H147">
        <f t="shared" si="0"/>
        <v>0.20891957044444445</v>
      </c>
    </row>
    <row r="148" spans="1:8" x14ac:dyDescent="0.25">
      <c r="A148">
        <v>1.1270509129999999E-3</v>
      </c>
      <c r="B148">
        <v>4.425750876E-3</v>
      </c>
      <c r="C148">
        <v>7.2297316199999998E-3</v>
      </c>
      <c r="F148" s="7">
        <v>58</v>
      </c>
      <c r="H148">
        <f t="shared" si="0"/>
        <v>0.20891957044444445</v>
      </c>
    </row>
    <row r="149" spans="1:8" x14ac:dyDescent="0.25">
      <c r="A149">
        <v>1.1270509129999999E-3</v>
      </c>
      <c r="B149">
        <v>4.425750876E-3</v>
      </c>
      <c r="C149">
        <v>7.2297316199999998E-3</v>
      </c>
      <c r="F149" s="7">
        <v>59</v>
      </c>
      <c r="H149">
        <f t="shared" si="0"/>
        <v>0.19121433284444445</v>
      </c>
    </row>
    <row r="150" spans="1:8" x14ac:dyDescent="0.25">
      <c r="A150">
        <v>1.525418759E-3</v>
      </c>
      <c r="B150">
        <v>4.425750876E-3</v>
      </c>
      <c r="C150">
        <v>7.2297316199999998E-3</v>
      </c>
      <c r="F150" s="7">
        <v>60</v>
      </c>
      <c r="H150">
        <f t="shared" si="0"/>
        <v>0.19121433284444445</v>
      </c>
    </row>
    <row r="151" spans="1:8" x14ac:dyDescent="0.25">
      <c r="A151">
        <v>1.525418759E-3</v>
      </c>
      <c r="B151">
        <v>4.425750876E-3</v>
      </c>
      <c r="C151">
        <v>7.2297316199999998E-3</v>
      </c>
      <c r="F151" s="7">
        <v>61</v>
      </c>
      <c r="H151">
        <f t="shared" si="0"/>
        <v>0.22094022760000004</v>
      </c>
    </row>
    <row r="152" spans="1:8" x14ac:dyDescent="0.25">
      <c r="A152">
        <v>1.525418759E-3</v>
      </c>
      <c r="B152">
        <v>5.7634161399999998E-3</v>
      </c>
      <c r="C152">
        <v>7.2297316199999998E-3</v>
      </c>
      <c r="F152" s="7">
        <v>62</v>
      </c>
      <c r="H152">
        <f t="shared" si="0"/>
        <v>0.22094022760000004</v>
      </c>
    </row>
    <row r="153" spans="1:8" x14ac:dyDescent="0.25">
      <c r="A153">
        <v>1.525418759E-3</v>
      </c>
      <c r="B153">
        <v>5.7634161399999998E-3</v>
      </c>
      <c r="C153">
        <v>7.2297316199999998E-3</v>
      </c>
      <c r="F153" s="7">
        <v>63</v>
      </c>
      <c r="H153">
        <f t="shared" si="0"/>
        <v>0.22094022760000004</v>
      </c>
    </row>
    <row r="154" spans="1:8" x14ac:dyDescent="0.25">
      <c r="A154">
        <v>1.525418759E-3</v>
      </c>
      <c r="B154">
        <v>5.7634161399999998E-3</v>
      </c>
      <c r="C154">
        <v>7.2297316199999998E-3</v>
      </c>
      <c r="F154" s="7">
        <v>64</v>
      </c>
      <c r="H154">
        <f t="shared" si="0"/>
        <v>0.22094022760000004</v>
      </c>
    </row>
    <row r="155" spans="1:8" x14ac:dyDescent="0.25">
      <c r="A155">
        <v>1.525418759E-3</v>
      </c>
      <c r="B155">
        <v>5.7634161399999998E-3</v>
      </c>
      <c r="C155">
        <v>7.2297316199999998E-3</v>
      </c>
      <c r="F155" s="7">
        <v>65</v>
      </c>
      <c r="H155">
        <f t="shared" si="0"/>
        <v>0.22094022760000004</v>
      </c>
    </row>
    <row r="156" spans="1:8" x14ac:dyDescent="0.25">
      <c r="A156">
        <v>1.525418759E-3</v>
      </c>
      <c r="B156">
        <v>5.7634161399999998E-3</v>
      </c>
      <c r="C156">
        <v>7.2297316199999998E-3</v>
      </c>
      <c r="F156" s="7">
        <v>66</v>
      </c>
      <c r="H156">
        <f t="shared" ref="H156:H161" si="1">100*AVEDEV(A157:C157)</f>
        <v>0.23398369906666669</v>
      </c>
    </row>
    <row r="157" spans="1:8" x14ac:dyDescent="0.25">
      <c r="A157">
        <v>1.525418759E-3</v>
      </c>
      <c r="B157">
        <v>6.3503723560000003E-3</v>
      </c>
      <c r="C157">
        <v>7.2297316199999998E-3</v>
      </c>
      <c r="F157" s="7">
        <v>67</v>
      </c>
      <c r="H157">
        <f t="shared" si="1"/>
        <v>0.30365379995555558</v>
      </c>
    </row>
    <row r="158" spans="1:8" x14ac:dyDescent="0.25">
      <c r="A158">
        <v>1.525418759E-3</v>
      </c>
      <c r="B158">
        <v>6.3503723560000003E-3</v>
      </c>
      <c r="C158">
        <v>1.036488616E-2</v>
      </c>
      <c r="F158" s="7">
        <v>68</v>
      </c>
      <c r="H158">
        <f t="shared" si="1"/>
        <v>0.33788966084444449</v>
      </c>
    </row>
    <row r="159" spans="1:8" x14ac:dyDescent="0.25">
      <c r="A159">
        <v>3.0054459860000002E-3</v>
      </c>
      <c r="B159">
        <v>6.3503723560000003E-3</v>
      </c>
      <c r="C159">
        <v>1.228042654E-2</v>
      </c>
      <c r="F159" s="7">
        <v>69</v>
      </c>
      <c r="H159">
        <f t="shared" si="1"/>
        <v>0.33788966084444449</v>
      </c>
    </row>
    <row r="160" spans="1:8" x14ac:dyDescent="0.25">
      <c r="A160">
        <v>3.0054459860000002E-3</v>
      </c>
      <c r="B160">
        <v>6.3503723560000003E-3</v>
      </c>
      <c r="C160">
        <v>1.228042654E-2</v>
      </c>
      <c r="F160" s="7">
        <v>70</v>
      </c>
      <c r="H160">
        <f t="shared" si="1"/>
        <v>0.36776830711111108</v>
      </c>
    </row>
    <row r="161" spans="1:8" x14ac:dyDescent="0.25">
      <c r="A161">
        <v>3.0054459860000002E-3</v>
      </c>
      <c r="B161">
        <v>6.6542221339999999E-3</v>
      </c>
      <c r="C161">
        <v>1.310462097E-2</v>
      </c>
      <c r="H161" t="e">
        <f t="shared" si="1"/>
        <v>#NUM!</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waterfall (3)</vt:lpstr>
      <vt:lpstr>waterfall (2)</vt:lpstr>
      <vt:lpstr>pool method</vt:lpstr>
      <vt:lpstr>3.2026</vt:lpstr>
      <vt:lpstr>achv243 prorata</vt:lpstr>
      <vt:lpstr>SL</vt:lpstr>
      <vt:lpstr>loan method</vt:lpstr>
      <vt:lpstr>pool method (2)</vt:lpstr>
      <vt:lpstr>Worksheet</vt:lpstr>
      <vt:lpstr>wa calc</vt:lpstr>
      <vt:lpstr>notes random wisdom</vt:lpstr>
      <vt:lpstr>legal payrule</vt:lpstr>
      <vt:lpstr>waterfall</vt:lpstr>
      <vt:lpstr>TIMING CURVE</vt:lpstr>
      <vt:lpstr>modeling language</vt:lpstr>
      <vt:lpstr>Levered return</vt:lpstr>
      <vt:lpstr>ramps</vt:lpstr>
      <vt:lpstr>SCLP TIMING CURVE</vt:lpstr>
      <vt:lpstr>Sheet1</vt:lpstr>
      <vt:lpstr>accrud int</vt:lpstr>
      <vt:lpstr>Ob term</vt:lpstr>
      <vt:lpstr>isl px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Coco</dc:creator>
  <cp:lastModifiedBy>Coco Zhang</cp:lastModifiedBy>
  <dcterms:created xsi:type="dcterms:W3CDTF">2021-04-09T13:11:25Z</dcterms:created>
  <dcterms:modified xsi:type="dcterms:W3CDTF">2026-03-13T19:53:07Z</dcterms:modified>
</cp:coreProperties>
</file>