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131850b2887315/Documents/"/>
    </mc:Choice>
  </mc:AlternateContent>
  <xr:revisionPtr revIDLastSave="38" documentId="13_ncr:1_{5D383D39-2547-467A-B775-F44042E5758E}" xr6:coauthVersionLast="47" xr6:coauthVersionMax="47" xr10:uidLastSave="{3FD0E850-F214-42E4-AC60-A208DA1F4160}"/>
  <bookViews>
    <workbookView xWindow="-108" yWindow="-108" windowWidth="23256" windowHeight="12456" activeTab="5" xr2:uid="{01EC6B82-4573-45A7-BDEC-0A35B0F5E543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1" sheetId="1" r:id="rId7"/>
  </sheets>
  <definedNames>
    <definedName name="_xlnm._FilterDatabase" localSheetId="5" hidden="1">Sheet7!$A$2:$C$12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3" l="1"/>
  <c r="G7" i="3"/>
  <c r="F7" i="3"/>
  <c r="J7" i="1"/>
  <c r="L19" i="7" a="1"/>
  <c r="L19" i="7" s="1"/>
  <c r="J19" i="7" a="1"/>
  <c r="J19" i="7" s="1"/>
  <c r="K8" i="6"/>
  <c r="J8" i="6" a="1"/>
  <c r="J8" i="6" s="1"/>
  <c r="I8" i="6" a="1"/>
  <c r="I8" i="6" s="1"/>
  <c r="H5" i="6"/>
  <c r="G5" i="6"/>
  <c r="F5" i="6"/>
  <c r="D5" i="6"/>
  <c r="D4" i="6"/>
  <c r="D10" i="5"/>
  <c r="B10" i="5"/>
  <c r="C10" i="5"/>
  <c r="B2" i="5"/>
  <c r="A2" i="5"/>
  <c r="F10" i="4"/>
  <c r="E10" i="4"/>
  <c r="D10" i="4"/>
  <c r="C10" i="4"/>
  <c r="B10" i="4"/>
  <c r="F24" i="3"/>
  <c r="F21" i="3"/>
  <c r="G18" i="3" a="1"/>
  <c r="G18" i="3" s="1"/>
  <c r="G6" i="3"/>
  <c r="F6" i="3"/>
  <c r="L16" i="2"/>
  <c r="D20" i="2" a="1"/>
  <c r="D20" i="2"/>
  <c r="D21" i="2" a="1"/>
  <c r="D21" i="2"/>
  <c r="D22" i="2" a="1"/>
  <c r="D22" i="2"/>
  <c r="D23" i="2" a="1"/>
  <c r="D23" i="2"/>
  <c r="D19" i="2" a="1"/>
  <c r="D19" i="2" s="1"/>
  <c r="Q10" i="2"/>
  <c r="R7" i="2"/>
  <c r="I4" i="2" a="1"/>
  <c r="I4" i="2" s="1"/>
  <c r="F11" i="2"/>
  <c r="F5" i="2"/>
  <c r="V12" i="1"/>
  <c r="V9" i="1"/>
  <c r="V4" i="1"/>
  <c r="L7" i="1"/>
  <c r="E4" i="1"/>
  <c r="K13" i="7" a="1"/>
  <c r="K13" i="7" s="1"/>
  <c r="C19" i="5"/>
  <c r="I13" i="7" a="1"/>
  <c r="I13" i="7" s="1"/>
  <c r="I6" i="7" a="1"/>
  <c r="I6" i="7" s="1"/>
  <c r="I9" i="7"/>
  <c r="K5" i="6"/>
  <c r="K6" i="6"/>
  <c r="K7" i="6"/>
  <c r="K4" i="6"/>
  <c r="J4" i="6" a="1"/>
  <c r="J4" i="6" s="1"/>
  <c r="I4" i="6" a="1"/>
  <c r="I4" i="6" s="1"/>
  <c r="H4" i="6"/>
  <c r="G4" i="6"/>
  <c r="F4" i="6"/>
  <c r="C20" i="5"/>
  <c r="C21" i="5"/>
  <c r="C22" i="5"/>
  <c r="C23" i="5"/>
  <c r="D13" i="5"/>
  <c r="D12" i="5"/>
  <c r="D8" i="5"/>
  <c r="D9" i="5"/>
  <c r="D7" i="5"/>
  <c r="C8" i="5"/>
  <c r="C9" i="5"/>
  <c r="C7" i="5"/>
  <c r="B8" i="5"/>
  <c r="B9" i="5"/>
  <c r="B7" i="5"/>
  <c r="B4" i="5"/>
  <c r="A4" i="5"/>
  <c r="B13" i="4"/>
  <c r="B14" i="4"/>
  <c r="B15" i="4"/>
  <c r="B16" i="4"/>
  <c r="B17" i="4"/>
  <c r="B12" i="4"/>
  <c r="F5" i="4"/>
  <c r="F6" i="4"/>
  <c r="F7" i="4"/>
  <c r="F8" i="4"/>
  <c r="F9" i="4"/>
  <c r="F4" i="4"/>
  <c r="E5" i="4"/>
  <c r="E6" i="4"/>
  <c r="E7" i="4"/>
  <c r="E8" i="4"/>
  <c r="E9" i="4"/>
  <c r="E4" i="4"/>
  <c r="D5" i="4"/>
  <c r="D6" i="4"/>
  <c r="D7" i="4"/>
  <c r="D8" i="4"/>
  <c r="D9" i="4"/>
  <c r="D4" i="4"/>
  <c r="C9" i="4"/>
  <c r="C8" i="4"/>
  <c r="C6" i="4"/>
  <c r="C5" i="4"/>
  <c r="C7" i="4"/>
  <c r="C4" i="4"/>
  <c r="B4" i="4"/>
  <c r="B5" i="4"/>
  <c r="B6" i="4"/>
  <c r="B7" i="4"/>
  <c r="B8" i="4"/>
  <c r="B9" i="4"/>
  <c r="E4" i="2"/>
  <c r="E24" i="3"/>
  <c r="E21" i="3"/>
  <c r="F18" i="3" a="1"/>
  <c r="F18" i="3" s="1"/>
  <c r="G12" i="3"/>
  <c r="G11" i="3"/>
  <c r="G5" i="3"/>
  <c r="F5" i="3"/>
  <c r="P10" i="2"/>
  <c r="Q7" i="2"/>
  <c r="K17" i="2"/>
  <c r="K16" i="2"/>
  <c r="C20" i="2" a="1"/>
  <c r="C20" i="2" s="1"/>
  <c r="C21" i="2" a="1"/>
  <c r="C21" i="2" s="1"/>
  <c r="C22" i="2" a="1"/>
  <c r="C22" i="2" s="1"/>
  <c r="C23" i="2" a="1"/>
  <c r="C23" i="2" s="1"/>
  <c r="C19" i="2" a="1"/>
  <c r="C19" i="2" s="1"/>
  <c r="H4" i="2" a="1"/>
  <c r="H4" i="2" s="1"/>
  <c r="F10" i="2"/>
  <c r="F9" i="2"/>
  <c r="E5" i="2"/>
  <c r="T12" i="1"/>
  <c r="T9" i="1"/>
  <c r="T5" i="1"/>
  <c r="T4" i="1"/>
  <c r="L5" i="1"/>
  <c r="L4" i="1"/>
  <c r="E5" i="1"/>
  <c r="I7" i="7" l="1"/>
  <c r="I10" i="7"/>
  <c r="I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<sst xmlns="http://schemas.openxmlformats.org/spreadsheetml/2006/main" count="313" uniqueCount="161">
  <si>
    <t>PART A (1)</t>
  </si>
  <si>
    <t>conditional formatting</t>
  </si>
  <si>
    <t>Numbers</t>
  </si>
  <si>
    <t>Text</t>
  </si>
  <si>
    <t>mon</t>
  </si>
  <si>
    <t>tues</t>
  </si>
  <si>
    <t>wed</t>
  </si>
  <si>
    <t>thur</t>
  </si>
  <si>
    <t>fri</t>
  </si>
  <si>
    <t>sat</t>
  </si>
  <si>
    <t>sun</t>
  </si>
  <si>
    <t>IF</t>
  </si>
  <si>
    <t>COUNTIF</t>
  </si>
  <si>
    <t>course</t>
  </si>
  <si>
    <t>Result</t>
  </si>
  <si>
    <t>name</t>
  </si>
  <si>
    <t>ms pp</t>
  </si>
  <si>
    <t>ms word</t>
  </si>
  <si>
    <t>ms excel</t>
  </si>
  <si>
    <t>ms access</t>
  </si>
  <si>
    <t>A</t>
  </si>
  <si>
    <t>B</t>
  </si>
  <si>
    <t>C</t>
  </si>
  <si>
    <t>PASS</t>
  </si>
  <si>
    <t>FAIL</t>
  </si>
  <si>
    <t>COUNTIFS</t>
  </si>
  <si>
    <t>Name</t>
  </si>
  <si>
    <t>Gender</t>
  </si>
  <si>
    <t>D</t>
  </si>
  <si>
    <t>E</t>
  </si>
  <si>
    <t>F</t>
  </si>
  <si>
    <t>G</t>
  </si>
  <si>
    <t>H</t>
  </si>
  <si>
    <t>I</t>
  </si>
  <si>
    <t>J</t>
  </si>
  <si>
    <t>M</t>
  </si>
  <si>
    <t>MALE</t>
  </si>
  <si>
    <t>FEMALE</t>
  </si>
  <si>
    <t>MONTH</t>
  </si>
  <si>
    <t>STATE</t>
  </si>
  <si>
    <t>SALES</t>
  </si>
  <si>
    <t>NEW DELHI</t>
  </si>
  <si>
    <t>BANGALORE</t>
  </si>
  <si>
    <t>HARYANA</t>
  </si>
  <si>
    <t>PUNJAB</t>
  </si>
  <si>
    <t>KERALA</t>
  </si>
  <si>
    <t>BANGLORE</t>
  </si>
  <si>
    <t>SUMIF</t>
  </si>
  <si>
    <t>AVERAGE</t>
  </si>
  <si>
    <t>CONCAT</t>
  </si>
  <si>
    <t>NEW</t>
  </si>
  <si>
    <t>DELHI</t>
  </si>
  <si>
    <t>PART-A (2)</t>
  </si>
  <si>
    <t>INDEX</t>
  </si>
  <si>
    <t>EMP ID</t>
  </si>
  <si>
    <t>EMP NAME</t>
  </si>
  <si>
    <t>SALARY</t>
  </si>
  <si>
    <t>MATCH</t>
  </si>
  <si>
    <t>UNIQUE</t>
  </si>
  <si>
    <t>&gt;=500</t>
  </si>
  <si>
    <t>GOLD</t>
  </si>
  <si>
    <t>&gt;=300</t>
  </si>
  <si>
    <t>SILVER</t>
  </si>
  <si>
    <t>&lt;300</t>
  </si>
  <si>
    <t>BRONZE</t>
  </si>
  <si>
    <t>EMP</t>
  </si>
  <si>
    <t>VOLUME</t>
  </si>
  <si>
    <t>AWARD</t>
  </si>
  <si>
    <t>IFS</t>
  </si>
  <si>
    <t>NAME</t>
  </si>
  <si>
    <t>CITY</t>
  </si>
  <si>
    <t>SALE</t>
  </si>
  <si>
    <t>NOIDA</t>
  </si>
  <si>
    <t>SHIMLA</t>
  </si>
  <si>
    <t>SUMIFS</t>
  </si>
  <si>
    <t>TOTAL SALE</t>
  </si>
  <si>
    <t>AVERAGEIFS</t>
  </si>
  <si>
    <t>PART-A (3)</t>
  </si>
  <si>
    <t>PRODUCT</t>
  </si>
  <si>
    <t>QTY</t>
  </si>
  <si>
    <t>PRICE</t>
  </si>
  <si>
    <t>CLOTH</t>
  </si>
  <si>
    <t>COSMETIC</t>
  </si>
  <si>
    <t>GROCERY</t>
  </si>
  <si>
    <t>MOBILE</t>
  </si>
  <si>
    <t>TELEVISION</t>
  </si>
  <si>
    <t>VLOOKUP</t>
  </si>
  <si>
    <t>ENG</t>
  </si>
  <si>
    <t>KAN</t>
  </si>
  <si>
    <t>MATH</t>
  </si>
  <si>
    <t>IT</t>
  </si>
  <si>
    <t>HLOOKUP</t>
  </si>
  <si>
    <t>ROLL NO</t>
  </si>
  <si>
    <t>GRADE</t>
  </si>
  <si>
    <t>XLOOKUP</t>
  </si>
  <si>
    <t>NAME &amp; GRADE</t>
  </si>
  <si>
    <t>COUNT</t>
  </si>
  <si>
    <t>COUNTA</t>
  </si>
  <si>
    <t>PART-A (4)</t>
  </si>
  <si>
    <t>ITEMS</t>
  </si>
  <si>
    <t>1001 PEN</t>
  </si>
  <si>
    <t>1002 BOOK</t>
  </si>
  <si>
    <t>1003 NOTEBOOK</t>
  </si>
  <si>
    <t>1004 BAG</t>
  </si>
  <si>
    <t>1005 UNIFORM</t>
  </si>
  <si>
    <t>1006 WATCH</t>
  </si>
  <si>
    <t>LEFT</t>
  </si>
  <si>
    <t>RIGHT</t>
  </si>
  <si>
    <t>MID</t>
  </si>
  <si>
    <t>LEN</t>
  </si>
  <si>
    <t>SUBSTITUTE</t>
  </si>
  <si>
    <t>SEARCH</t>
  </si>
  <si>
    <t>ISNUMBER</t>
  </si>
  <si>
    <t>AB</t>
  </si>
  <si>
    <t>CD</t>
  </si>
  <si>
    <t>EF</t>
  </si>
  <si>
    <t>SAMPLE</t>
  </si>
  <si>
    <t>PART-A (5)</t>
  </si>
  <si>
    <t>TODAY</t>
  </si>
  <si>
    <t>NOW</t>
  </si>
  <si>
    <t>JOINING DATE</t>
  </si>
  <si>
    <t>YEAR</t>
  </si>
  <si>
    <t>MONTH(TEXT)</t>
  </si>
  <si>
    <t>HOLIDAYS</t>
  </si>
  <si>
    <t>START DATE</t>
  </si>
  <si>
    <t>END DATE</t>
  </si>
  <si>
    <t>WORKING DAYS(NETWORKDAYS)</t>
  </si>
  <si>
    <t>LAST DATE OF MONTH(EOMONTH)</t>
  </si>
  <si>
    <t>MONTHS</t>
  </si>
  <si>
    <t>PART-A (6)</t>
  </si>
  <si>
    <t xml:space="preserve">ID </t>
  </si>
  <si>
    <t>POOJA</t>
  </si>
  <si>
    <t>INDER</t>
  </si>
  <si>
    <t>INDU</t>
  </si>
  <si>
    <t>KUNAL</t>
  </si>
  <si>
    <t>OFFSET</t>
  </si>
  <si>
    <t>CHOOSE</t>
  </si>
  <si>
    <t>LET</t>
  </si>
  <si>
    <t>MAX</t>
  </si>
  <si>
    <t>SORT</t>
  </si>
  <si>
    <t>SORTBY</t>
  </si>
  <si>
    <t>RANK</t>
  </si>
  <si>
    <t>PART-A (7)</t>
  </si>
  <si>
    <t>ITEM</t>
  </si>
  <si>
    <t>AMT</t>
  </si>
  <si>
    <t>MONITOR</t>
  </si>
  <si>
    <t>LED</t>
  </si>
  <si>
    <t>SSD</t>
  </si>
  <si>
    <t>RAM</t>
  </si>
  <si>
    <t>5PCS</t>
  </si>
  <si>
    <t>FILTER</t>
  </si>
  <si>
    <t>CLT+SHIFT+L</t>
  </si>
  <si>
    <t>AGE</t>
  </si>
  <si>
    <t>K</t>
  </si>
  <si>
    <t>FREQUENCY</t>
  </si>
  <si>
    <t>Row Labels</t>
  </si>
  <si>
    <t>Grand Total</t>
  </si>
  <si>
    <t>Sum of QTY</t>
  </si>
  <si>
    <t>PIVOT TABLE</t>
  </si>
  <si>
    <t>RANDARRAY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</si>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</sst>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2" fillId="3" borderId="1" xfId="2" applyBorder="1" applyAlignment="1">
      <alignment horizontal="center"/>
    </xf>
    <xf numFmtId="17" fontId="0" fillId="0" borderId="0" xfId="0" applyNumberFormat="1"/>
    <xf numFmtId="0" fontId="1" fillId="2" borderId="1" xfId="1" applyBorder="1"/>
    <xf numFmtId="0" fontId="0" fillId="0" borderId="0" xfId="0" applyAlignment="1">
      <alignment horizontal="left"/>
    </xf>
    <xf numFmtId="14" fontId="0" fillId="0" borderId="0" xfId="0" applyNumberFormat="1"/>
    <xf numFmtId="0" fontId="3" fillId="4" borderId="1" xfId="3" applyBorder="1"/>
    <xf numFmtId="22" fontId="0" fillId="0" borderId="0" xfId="0" applyNumberFormat="1"/>
    <xf numFmtId="14" fontId="0" fillId="0" borderId="0" xfId="0" applyNumberFormat="1" applyAlignment="1">
      <alignment horizontal="left"/>
    </xf>
    <xf numFmtId="0" fontId="3" fillId="4" borderId="0" xfId="3"/>
    <xf numFmtId="0" fontId="0" fillId="0" borderId="0" xfId="0" pivotButton="1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/>
    </xf>
    <xf numFmtId="0" fontId="3" fillId="4" borderId="4" xfId="3" applyBorder="1" applyAlignment="1">
      <alignment horizontal="center"/>
    </xf>
    <xf numFmtId="0" fontId="3" fillId="4" borderId="5" xfId="3" applyBorder="1" applyAlignment="1">
      <alignment horizontal="center"/>
    </xf>
    <xf numFmtId="0" fontId="0" fillId="0" borderId="0" xfId="0" applyAlignment="1">
      <alignment horizontal="center"/>
    </xf>
    <xf numFmtId="0" fontId="3" fillId="4" borderId="1" xfId="3" applyBorder="1" applyAlignment="1">
      <alignment horizontal="center"/>
    </xf>
  </cellXfs>
  <cellStyles count="4">
    <cellStyle name="Accent5" xfId="2" builtinId="45"/>
    <cellStyle name="Good" xfId="3" builtinId="26"/>
    <cellStyle name="Neutral" xfId="1" builtinId="28"/>
    <cellStyle name="Normal" xfId="0" builtinId="0"/>
  </cellStyles>
  <dxfs count="9">
    <dxf>
      <fill>
        <patternFill>
          <bgColor theme="5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shi" refreshedDate="45298.931203587963" createdVersion="8" refreshedVersion="8" minRefreshableVersion="3" recordCount="4" xr:uid="{296D4F21-F8E6-4FC8-B4A3-A6B36A28CFB0}">
  <cacheSource type="worksheet">
    <worksheetSource ref="B3:C7" sheet="Sheet6"/>
  </cacheSource>
  <cacheFields count="2">
    <cacheField name="NAME" numFmtId="0">
      <sharedItems count="4">
        <s v="POOJA"/>
        <s v="INDER"/>
        <s v="INDU"/>
        <s v="KUNAL"/>
      </sharedItems>
    </cacheField>
    <cacheField name="QTY" numFmtId="0">
      <sharedItems containsSemiMixedTypes="0" containsString="0" containsNumber="1" containsInteger="1" minValue="45" maxValue="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86"/>
  </r>
  <r>
    <x v="1"/>
    <n v="78"/>
  </r>
  <r>
    <x v="2"/>
    <n v="45"/>
  </r>
  <r>
    <x v="3"/>
    <n v="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9AEEC2-05DA-4EFE-8868-BABDB4A4880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2:C17" firstHeaderRow="1" firstDataRow="1" firstDataCol="1"/>
  <pivotFields count="2">
    <pivotField axis="axisRow" showAll="0">
      <items count="5">
        <item x="1"/>
        <item x="2"/>
        <item x="3"/>
        <item x="0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QTY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E58B-EC6A-4FC0-BD83-2E4F35C2264E}">
  <dimension ref="A1:R27"/>
  <sheetViews>
    <sheetView zoomScale="88" zoomScaleNormal="145" workbookViewId="0">
      <selection activeCell="Q18" sqref="Q18"/>
    </sheetView>
  </sheetViews>
  <sheetFormatPr defaultRowHeight="14.4" x14ac:dyDescent="0.3"/>
  <cols>
    <col min="2" max="2" width="12.6640625" customWidth="1"/>
    <col min="12" max="12" width="10.88671875" customWidth="1"/>
    <col min="16" max="16" width="11.44140625" customWidth="1"/>
    <col min="17" max="17" width="10.44140625" customWidth="1"/>
  </cols>
  <sheetData>
    <row r="1" spans="1:18" x14ac:dyDescent="0.3">
      <c r="F1" t="s">
        <v>52</v>
      </c>
    </row>
    <row r="3" spans="1:18" x14ac:dyDescent="0.3">
      <c r="A3" t="s">
        <v>54</v>
      </c>
      <c r="B3" t="s">
        <v>55</v>
      </c>
      <c r="C3" t="s">
        <v>56</v>
      </c>
      <c r="E3" s="12" t="s">
        <v>53</v>
      </c>
      <c r="F3" s="12"/>
      <c r="H3" s="12" t="s">
        <v>58</v>
      </c>
      <c r="I3" s="12"/>
      <c r="K3" t="s">
        <v>69</v>
      </c>
      <c r="L3" t="s">
        <v>70</v>
      </c>
      <c r="M3" t="s">
        <v>71</v>
      </c>
      <c r="P3" s="12" t="s">
        <v>74</v>
      </c>
      <c r="Q3" s="12"/>
    </row>
    <row r="4" spans="1:18" x14ac:dyDescent="0.3">
      <c r="A4">
        <v>101</v>
      </c>
      <c r="B4" t="s">
        <v>20</v>
      </c>
      <c r="C4">
        <v>100000</v>
      </c>
      <c r="E4" t="str">
        <f>INDEX(A4:C13,4,2)</f>
        <v>D</v>
      </c>
      <c r="F4" t="s">
        <v>21</v>
      </c>
      <c r="H4" t="str" cm="1">
        <f t="array" ref="H4:H7">_xlfn.UNIQUE(B4:B13)</f>
        <v>A</v>
      </c>
      <c r="I4" t="str" cm="1">
        <f t="array" ref="I4:I7">_xlfn.UNIQUE(B4:B13)</f>
        <v>A</v>
      </c>
      <c r="K4" t="s">
        <v>20</v>
      </c>
      <c r="L4" t="s">
        <v>46</v>
      </c>
      <c r="M4">
        <v>797</v>
      </c>
      <c r="P4" t="s">
        <v>69</v>
      </c>
      <c r="Q4" t="s">
        <v>70</v>
      </c>
    </row>
    <row r="5" spans="1:18" x14ac:dyDescent="0.3">
      <c r="A5">
        <v>102</v>
      </c>
      <c r="B5" t="s">
        <v>21</v>
      </c>
      <c r="C5">
        <v>150000</v>
      </c>
      <c r="E5">
        <f>INDEX(A4:C13,8,3)</f>
        <v>450000</v>
      </c>
      <c r="F5">
        <f>INDEX(A4:C13,6,3)</f>
        <v>350000</v>
      </c>
      <c r="H5" t="str">
        <v>B</v>
      </c>
      <c r="I5" t="str">
        <v>B</v>
      </c>
      <c r="K5" t="s">
        <v>21</v>
      </c>
      <c r="L5" t="s">
        <v>72</v>
      </c>
      <c r="M5">
        <v>601</v>
      </c>
      <c r="P5" t="s">
        <v>20</v>
      </c>
      <c r="Q5" t="s">
        <v>46</v>
      </c>
    </row>
    <row r="6" spans="1:18" x14ac:dyDescent="0.3">
      <c r="A6">
        <v>103</v>
      </c>
      <c r="B6" t="s">
        <v>22</v>
      </c>
      <c r="C6">
        <v>200000</v>
      </c>
      <c r="H6" t="str">
        <v>C</v>
      </c>
      <c r="I6" t="str">
        <v>C</v>
      </c>
      <c r="K6" t="s">
        <v>22</v>
      </c>
      <c r="L6" t="s">
        <v>73</v>
      </c>
      <c r="M6">
        <v>692</v>
      </c>
    </row>
    <row r="7" spans="1:18" x14ac:dyDescent="0.3">
      <c r="A7">
        <v>104</v>
      </c>
      <c r="B7" t="s">
        <v>28</v>
      </c>
      <c r="C7">
        <v>250000</v>
      </c>
      <c r="H7" t="str">
        <v>D</v>
      </c>
      <c r="I7" t="str">
        <v>D</v>
      </c>
      <c r="K7" t="s">
        <v>20</v>
      </c>
      <c r="L7" t="s">
        <v>46</v>
      </c>
      <c r="M7">
        <v>735</v>
      </c>
      <c r="P7" t="s">
        <v>75</v>
      </c>
      <c r="Q7">
        <f>SUMIFS(M4:M13,K4:K13,P5,L4:L13,Q5)</f>
        <v>2825</v>
      </c>
      <c r="R7">
        <f>SUMIFS(M4:M13,K4:K13,P5,L4:L13,Q5)</f>
        <v>2825</v>
      </c>
    </row>
    <row r="8" spans="1:18" x14ac:dyDescent="0.3">
      <c r="A8">
        <v>105</v>
      </c>
      <c r="B8" t="s">
        <v>20</v>
      </c>
      <c r="C8">
        <v>300000</v>
      </c>
      <c r="E8" s="12" t="s">
        <v>57</v>
      </c>
      <c r="F8" s="12"/>
      <c r="K8" t="s">
        <v>21</v>
      </c>
      <c r="L8" t="s">
        <v>72</v>
      </c>
      <c r="M8">
        <v>604</v>
      </c>
    </row>
    <row r="9" spans="1:18" x14ac:dyDescent="0.3">
      <c r="A9">
        <v>106</v>
      </c>
      <c r="B9" t="s">
        <v>21</v>
      </c>
      <c r="C9">
        <v>350000</v>
      </c>
      <c r="E9">
        <v>107</v>
      </c>
      <c r="F9">
        <f>MATCH(E9,A4:A13,0)</f>
        <v>7</v>
      </c>
      <c r="K9" t="s">
        <v>22</v>
      </c>
      <c r="L9" t="s">
        <v>73</v>
      </c>
      <c r="M9">
        <v>641</v>
      </c>
      <c r="P9" s="12" t="s">
        <v>76</v>
      </c>
      <c r="Q9" s="12"/>
    </row>
    <row r="10" spans="1:18" x14ac:dyDescent="0.3">
      <c r="A10">
        <v>107</v>
      </c>
      <c r="B10" t="s">
        <v>22</v>
      </c>
      <c r="C10">
        <v>400000</v>
      </c>
      <c r="E10">
        <v>109</v>
      </c>
      <c r="F10">
        <f>MATCH(E9,A3:A13,0)</f>
        <v>8</v>
      </c>
      <c r="K10" t="s">
        <v>20</v>
      </c>
      <c r="L10" t="s">
        <v>46</v>
      </c>
      <c r="M10">
        <v>612</v>
      </c>
      <c r="P10">
        <f>AVERAGEIFS(M4:M13,K4:K13,P5,L4:L13,Q5)</f>
        <v>706.25</v>
      </c>
      <c r="Q10">
        <f>AVERAGEIFS(M4:M13,K4:K13,P5,L4:L13,Q5)</f>
        <v>706.25</v>
      </c>
    </row>
    <row r="11" spans="1:18" x14ac:dyDescent="0.3">
      <c r="A11">
        <v>108</v>
      </c>
      <c r="B11" t="s">
        <v>28</v>
      </c>
      <c r="C11">
        <v>450000</v>
      </c>
      <c r="F11">
        <f>MATCH(E10,A4:A13,0)</f>
        <v>9</v>
      </c>
      <c r="K11" t="s">
        <v>21</v>
      </c>
      <c r="L11" t="s">
        <v>72</v>
      </c>
      <c r="M11">
        <v>749</v>
      </c>
    </row>
    <row r="12" spans="1:18" x14ac:dyDescent="0.3">
      <c r="A12">
        <v>109</v>
      </c>
      <c r="B12" t="s">
        <v>20</v>
      </c>
      <c r="C12">
        <v>500000</v>
      </c>
      <c r="K12" t="s">
        <v>22</v>
      </c>
      <c r="L12" t="s">
        <v>73</v>
      </c>
      <c r="M12">
        <v>949</v>
      </c>
    </row>
    <row r="13" spans="1:18" x14ac:dyDescent="0.3">
      <c r="A13">
        <v>110</v>
      </c>
      <c r="B13" t="s">
        <v>21</v>
      </c>
      <c r="C13">
        <v>550000</v>
      </c>
      <c r="K13" t="s">
        <v>20</v>
      </c>
      <c r="L13" t="s">
        <v>46</v>
      </c>
      <c r="M13">
        <v>681</v>
      </c>
    </row>
    <row r="15" spans="1:18" x14ac:dyDescent="0.3">
      <c r="A15" t="s">
        <v>59</v>
      </c>
      <c r="B15" t="s">
        <v>60</v>
      </c>
      <c r="F15" t="s">
        <v>13</v>
      </c>
      <c r="G15" t="s">
        <v>15</v>
      </c>
      <c r="H15" t="s">
        <v>14</v>
      </c>
      <c r="K15" s="12" t="s">
        <v>25</v>
      </c>
      <c r="L15" s="12"/>
    </row>
    <row r="16" spans="1:18" x14ac:dyDescent="0.3">
      <c r="A16" t="s">
        <v>61</v>
      </c>
      <c r="B16" t="s">
        <v>62</v>
      </c>
      <c r="F16" t="s">
        <v>16</v>
      </c>
      <c r="G16" t="s">
        <v>20</v>
      </c>
      <c r="H16" t="s">
        <v>23</v>
      </c>
      <c r="J16" t="s">
        <v>16</v>
      </c>
      <c r="K16">
        <f>COUNTIFS($F$16:$F$27,J16,$H$16:$H$27,"PASS")</f>
        <v>1</v>
      </c>
      <c r="L16">
        <f>COUNTIFS($F$16:$F$27,J16,$H$16:$H$27,"PASS")</f>
        <v>1</v>
      </c>
    </row>
    <row r="17" spans="1:11" x14ac:dyDescent="0.3">
      <c r="A17" t="s">
        <v>63</v>
      </c>
      <c r="B17" t="s">
        <v>64</v>
      </c>
      <c r="C17" s="12" t="s">
        <v>68</v>
      </c>
      <c r="D17" s="12"/>
      <c r="F17" t="s">
        <v>17</v>
      </c>
      <c r="G17" t="s">
        <v>21</v>
      </c>
      <c r="H17" t="s">
        <v>23</v>
      </c>
      <c r="J17" t="s">
        <v>17</v>
      </c>
      <c r="K17">
        <f>COUNTIFS($F$16:$F$27,J17,$H$16:$H$27,"PASS")</f>
        <v>2</v>
      </c>
    </row>
    <row r="18" spans="1:11" x14ac:dyDescent="0.3">
      <c r="A18" t="s">
        <v>65</v>
      </c>
      <c r="B18" t="s">
        <v>66</v>
      </c>
      <c r="C18" t="s">
        <v>67</v>
      </c>
      <c r="F18" t="s">
        <v>18</v>
      </c>
      <c r="G18" t="s">
        <v>20</v>
      </c>
      <c r="H18" t="s">
        <v>24</v>
      </c>
    </row>
    <row r="19" spans="1:11" x14ac:dyDescent="0.3">
      <c r="A19" t="s">
        <v>20</v>
      </c>
      <c r="B19">
        <v>800</v>
      </c>
      <c r="C19" t="str" cm="1">
        <f t="array" ref="C19">_xlfn.IFS(B19&gt;=500,"GOLD",B19&gt;=300,"SILVER",B19&lt;300,"BRONZE")</f>
        <v>GOLD</v>
      </c>
      <c r="D19" t="str" cm="1">
        <f t="array" ref="D19">_xlfn.IFS(B19&gt;=500,"GOLD",B19&gt;=300,"SILVER",B19&lt;300,"BRONZE")</f>
        <v>GOLD</v>
      </c>
      <c r="F19" t="s">
        <v>19</v>
      </c>
      <c r="G19" t="s">
        <v>22</v>
      </c>
      <c r="H19" t="s">
        <v>23</v>
      </c>
    </row>
    <row r="20" spans="1:11" x14ac:dyDescent="0.3">
      <c r="A20" t="s">
        <v>21</v>
      </c>
      <c r="B20">
        <v>250</v>
      </c>
      <c r="C20" t="str" cm="1">
        <f t="array" ref="C20">_xlfn.IFS(B20&gt;=500,"GOLD",B20&gt;=300,"SILVER",B20&lt;300,"BRONZE")</f>
        <v>BRONZE</v>
      </c>
      <c r="D20" t="str" cm="1">
        <f t="array" ref="D20">_xlfn.IFS(B20&gt;=500,"GOLD",B20&gt;=300,"SILVER",B20&lt;300,"BRONZE")</f>
        <v>BRONZE</v>
      </c>
      <c r="F20" t="s">
        <v>16</v>
      </c>
      <c r="G20" t="s">
        <v>22</v>
      </c>
      <c r="H20" t="s">
        <v>24</v>
      </c>
    </row>
    <row r="21" spans="1:11" x14ac:dyDescent="0.3">
      <c r="A21" t="s">
        <v>22</v>
      </c>
      <c r="B21">
        <v>450</v>
      </c>
      <c r="C21" t="str" cm="1">
        <f t="array" ref="C21">_xlfn.IFS(B21&gt;=500,"GOLD",B21&gt;=300,"SILVER",B21&lt;300,"BRONZE")</f>
        <v>SILVER</v>
      </c>
      <c r="D21" t="str" cm="1">
        <f t="array" ref="D21">_xlfn.IFS(B21&gt;=500,"GOLD",B21&gt;=300,"SILVER",B21&lt;300,"BRONZE")</f>
        <v>SILVER</v>
      </c>
      <c r="F21" t="s">
        <v>17</v>
      </c>
      <c r="G21" t="s">
        <v>20</v>
      </c>
      <c r="H21" t="s">
        <v>23</v>
      </c>
    </row>
    <row r="22" spans="1:11" x14ac:dyDescent="0.3">
      <c r="A22" t="s">
        <v>28</v>
      </c>
      <c r="B22">
        <v>500</v>
      </c>
      <c r="C22" t="str" cm="1">
        <f t="array" ref="C22">_xlfn.IFS(B22&gt;=500,"GOLD",B22&gt;=300,"SILVER",B22&lt;300,"BRONZE")</f>
        <v>GOLD</v>
      </c>
      <c r="D22" t="str" cm="1">
        <f t="array" ref="D22">_xlfn.IFS(B22&gt;=500,"GOLD",B22&gt;=300,"SILVER",B22&lt;300,"BRONZE")</f>
        <v>GOLD</v>
      </c>
      <c r="F22" t="s">
        <v>18</v>
      </c>
      <c r="G22" t="s">
        <v>20</v>
      </c>
      <c r="H22" t="s">
        <v>23</v>
      </c>
    </row>
    <row r="23" spans="1:11" x14ac:dyDescent="0.3">
      <c r="A23" t="s">
        <v>29</v>
      </c>
      <c r="B23">
        <v>350</v>
      </c>
      <c r="C23" t="str" cm="1">
        <f t="array" ref="C23">_xlfn.IFS(B23&gt;=500,"GOLD",B23&gt;=300,"SILVER",B23&lt;300,"BRONZE")</f>
        <v>SILVER</v>
      </c>
      <c r="D23" t="str" cm="1">
        <f t="array" ref="D23">_xlfn.IFS(B23&gt;=500,"GOLD",B23&gt;=300,"SILVER",B23&lt;300,"BRONZE")</f>
        <v>SILVER</v>
      </c>
      <c r="F23" t="s">
        <v>19</v>
      </c>
      <c r="G23" t="s">
        <v>21</v>
      </c>
      <c r="H23" t="s">
        <v>24</v>
      </c>
    </row>
    <row r="24" spans="1:11" x14ac:dyDescent="0.3">
      <c r="F24" t="s">
        <v>16</v>
      </c>
      <c r="G24" t="s">
        <v>21</v>
      </c>
      <c r="H24" t="s">
        <v>24</v>
      </c>
    </row>
    <row r="25" spans="1:11" x14ac:dyDescent="0.3">
      <c r="F25" t="s">
        <v>17</v>
      </c>
      <c r="G25" t="s">
        <v>22</v>
      </c>
      <c r="H25" t="s">
        <v>24</v>
      </c>
    </row>
    <row r="26" spans="1:11" x14ac:dyDescent="0.3">
      <c r="F26" t="s">
        <v>18</v>
      </c>
      <c r="G26" t="s">
        <v>20</v>
      </c>
      <c r="H26" t="s">
        <v>23</v>
      </c>
    </row>
    <row r="27" spans="1:11" x14ac:dyDescent="0.3">
      <c r="F27" t="s">
        <v>19</v>
      </c>
      <c r="G27" t="s">
        <v>20</v>
      </c>
      <c r="H27" t="s">
        <v>24</v>
      </c>
    </row>
  </sheetData>
  <mergeCells count="7">
    <mergeCell ref="C17:D17"/>
    <mergeCell ref="K15:L15"/>
    <mergeCell ref="P3:Q3"/>
    <mergeCell ref="P9:Q9"/>
    <mergeCell ref="E3:F3"/>
    <mergeCell ref="E8:F8"/>
    <mergeCell ref="H3:I3"/>
  </mergeCells>
  <conditionalFormatting sqref="G15:G27">
    <cfRule type="uniqueValues" dxfId="8" priority="1"/>
    <cfRule type="containsText" dxfId="7" priority="2" operator="containsText" text="tues">
      <formula>NOT(ISERROR(SEARCH("tues",G15)))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1E97-2CC6-4C8F-BE80-DAAC0A40610B}">
  <dimension ref="A1:G26"/>
  <sheetViews>
    <sheetView zoomScale="97" zoomScaleNormal="130" workbookViewId="0">
      <selection activeCell="H16" sqref="H16"/>
    </sheetView>
  </sheetViews>
  <sheetFormatPr defaultRowHeight="14.4" x14ac:dyDescent="0.3"/>
  <cols>
    <col min="1" max="1" width="11.21875" customWidth="1"/>
    <col min="5" max="5" width="11.21875" customWidth="1"/>
  </cols>
  <sheetData>
    <row r="1" spans="1:7" x14ac:dyDescent="0.3">
      <c r="F1" t="s">
        <v>77</v>
      </c>
    </row>
    <row r="3" spans="1:7" x14ac:dyDescent="0.3">
      <c r="A3" t="s">
        <v>78</v>
      </c>
      <c r="B3" t="s">
        <v>79</v>
      </c>
      <c r="C3" t="s">
        <v>80</v>
      </c>
      <c r="E3" s="13" t="s">
        <v>86</v>
      </c>
      <c r="F3" s="14"/>
      <c r="G3" s="14"/>
    </row>
    <row r="4" spans="1:7" x14ac:dyDescent="0.3">
      <c r="A4" t="s">
        <v>81</v>
      </c>
      <c r="B4">
        <v>10</v>
      </c>
      <c r="C4">
        <v>500</v>
      </c>
      <c r="E4" t="s">
        <v>78</v>
      </c>
      <c r="F4" t="s">
        <v>79</v>
      </c>
      <c r="G4" t="s">
        <v>80</v>
      </c>
    </row>
    <row r="5" spans="1:7" x14ac:dyDescent="0.3">
      <c r="A5" t="s">
        <v>82</v>
      </c>
      <c r="B5">
        <v>15</v>
      </c>
      <c r="C5">
        <v>400</v>
      </c>
      <c r="E5" t="s">
        <v>84</v>
      </c>
      <c r="F5">
        <f>VLOOKUP(E5,A4:C8,2,FALSE)</f>
        <v>25</v>
      </c>
      <c r="G5">
        <f>VLOOKUP(E5,A4:C8,3,FALSE)</f>
        <v>800</v>
      </c>
    </row>
    <row r="6" spans="1:7" x14ac:dyDescent="0.3">
      <c r="A6" t="s">
        <v>83</v>
      </c>
      <c r="B6">
        <v>20</v>
      </c>
      <c r="C6">
        <v>1000</v>
      </c>
      <c r="E6" t="s">
        <v>82</v>
      </c>
      <c r="F6">
        <f>VLOOKUP(E6,A4:C8,2,TRUE)</f>
        <v>15</v>
      </c>
      <c r="G6">
        <f>VLOOKUP(E6,A4:C8,3,TRUE)</f>
        <v>400</v>
      </c>
    </row>
    <row r="7" spans="1:7" x14ac:dyDescent="0.3">
      <c r="A7" t="s">
        <v>84</v>
      </c>
      <c r="B7">
        <v>25</v>
      </c>
      <c r="C7">
        <v>800</v>
      </c>
      <c r="E7" t="s">
        <v>85</v>
      </c>
      <c r="F7">
        <f>VLOOKUP(E7,A4:C8,2,FALSE)</f>
        <v>30</v>
      </c>
      <c r="G7">
        <f>VLOOKUP(E7,A4:C8,3,FALSE)</f>
        <v>750</v>
      </c>
    </row>
    <row r="8" spans="1:7" x14ac:dyDescent="0.3">
      <c r="A8" t="s">
        <v>85</v>
      </c>
      <c r="B8">
        <v>30</v>
      </c>
      <c r="C8">
        <v>750</v>
      </c>
    </row>
    <row r="10" spans="1:7" x14ac:dyDescent="0.3">
      <c r="A10" t="s">
        <v>69</v>
      </c>
      <c r="B10" t="s">
        <v>20</v>
      </c>
      <c r="C10" t="s">
        <v>21</v>
      </c>
      <c r="D10" t="s">
        <v>22</v>
      </c>
      <c r="F10" s="12" t="s">
        <v>91</v>
      </c>
      <c r="G10" s="12"/>
    </row>
    <row r="11" spans="1:7" x14ac:dyDescent="0.3">
      <c r="A11" t="s">
        <v>87</v>
      </c>
      <c r="B11">
        <v>80</v>
      </c>
      <c r="C11">
        <v>79</v>
      </c>
      <c r="D11">
        <v>91</v>
      </c>
      <c r="F11" t="s">
        <v>21</v>
      </c>
      <c r="G11">
        <f>HLOOKUP(F11,A10:D14,4,FALSE)</f>
        <v>87</v>
      </c>
    </row>
    <row r="12" spans="1:7" x14ac:dyDescent="0.3">
      <c r="A12" t="s">
        <v>88</v>
      </c>
      <c r="B12">
        <v>99</v>
      </c>
      <c r="C12">
        <v>90</v>
      </c>
      <c r="D12">
        <v>84</v>
      </c>
      <c r="F12" t="s">
        <v>22</v>
      </c>
      <c r="G12">
        <f>HLOOKUP(F12,A10:D14,5,FALSE)</f>
        <v>66</v>
      </c>
    </row>
    <row r="13" spans="1:7" x14ac:dyDescent="0.3">
      <c r="A13" t="s">
        <v>89</v>
      </c>
      <c r="B13">
        <v>76</v>
      </c>
      <c r="C13">
        <v>87</v>
      </c>
      <c r="D13">
        <v>77</v>
      </c>
      <c r="F13" t="s">
        <v>20</v>
      </c>
      <c r="G13">
        <f>HLOOKUP(F13,A10:D14,2,FALSE)</f>
        <v>80</v>
      </c>
    </row>
    <row r="14" spans="1:7" x14ac:dyDescent="0.3">
      <c r="A14" t="s">
        <v>90</v>
      </c>
      <c r="B14">
        <v>78</v>
      </c>
      <c r="C14">
        <v>67</v>
      </c>
      <c r="D14">
        <v>66</v>
      </c>
    </row>
    <row r="16" spans="1:7" x14ac:dyDescent="0.3">
      <c r="A16" t="s">
        <v>92</v>
      </c>
      <c r="B16" t="s">
        <v>69</v>
      </c>
      <c r="C16" t="s">
        <v>93</v>
      </c>
      <c r="E16" s="12" t="s">
        <v>94</v>
      </c>
      <c r="F16" s="12"/>
      <c r="G16" s="12"/>
    </row>
    <row r="17" spans="1:7" x14ac:dyDescent="0.3">
      <c r="A17">
        <v>101</v>
      </c>
      <c r="B17" t="s">
        <v>20</v>
      </c>
      <c r="C17">
        <v>93</v>
      </c>
      <c r="E17" t="s">
        <v>92</v>
      </c>
      <c r="F17" s="15" t="s">
        <v>95</v>
      </c>
      <c r="G17" s="15"/>
    </row>
    <row r="18" spans="1:7" x14ac:dyDescent="0.3">
      <c r="A18">
        <v>102</v>
      </c>
      <c r="B18" t="s">
        <v>21</v>
      </c>
      <c r="C18">
        <v>52</v>
      </c>
      <c r="E18">
        <v>105</v>
      </c>
      <c r="F18" t="str" cm="1">
        <f t="array" ref="F18">_xlfn.XLOOKUP(E18,A16:A26,B16:B26&amp;"-"&amp;C16:C26)</f>
        <v>E-52</v>
      </c>
      <c r="G18" t="str" cm="1">
        <f t="array" ref="G18">_xlfn.XLOOKUP(E18,A16:A26,B16:B26&amp;"-"&amp;C16:C26)</f>
        <v>E-52</v>
      </c>
    </row>
    <row r="19" spans="1:7" x14ac:dyDescent="0.3">
      <c r="A19">
        <v>103</v>
      </c>
      <c r="B19" t="s">
        <v>22</v>
      </c>
      <c r="C19">
        <v>56</v>
      </c>
    </row>
    <row r="20" spans="1:7" x14ac:dyDescent="0.3">
      <c r="A20">
        <v>104</v>
      </c>
      <c r="B20" t="s">
        <v>28</v>
      </c>
      <c r="C20">
        <v>94</v>
      </c>
      <c r="E20" s="12" t="s">
        <v>96</v>
      </c>
      <c r="F20" s="12"/>
    </row>
    <row r="21" spans="1:7" x14ac:dyDescent="0.3">
      <c r="A21">
        <v>105</v>
      </c>
      <c r="B21" t="s">
        <v>29</v>
      </c>
      <c r="C21">
        <v>52</v>
      </c>
      <c r="E21">
        <f>COUNT(A17:A26)</f>
        <v>10</v>
      </c>
      <c r="F21">
        <f>COUNT(A17:A26)</f>
        <v>10</v>
      </c>
    </row>
    <row r="22" spans="1:7" x14ac:dyDescent="0.3">
      <c r="A22">
        <v>106</v>
      </c>
      <c r="B22" t="s">
        <v>30</v>
      </c>
      <c r="C22">
        <v>78</v>
      </c>
    </row>
    <row r="23" spans="1:7" x14ac:dyDescent="0.3">
      <c r="A23">
        <v>107</v>
      </c>
      <c r="B23" t="s">
        <v>31</v>
      </c>
      <c r="C23">
        <v>76</v>
      </c>
      <c r="E23" s="12" t="s">
        <v>97</v>
      </c>
      <c r="F23" s="12"/>
    </row>
    <row r="24" spans="1:7" x14ac:dyDescent="0.3">
      <c r="A24">
        <v>108</v>
      </c>
      <c r="B24" t="s">
        <v>32</v>
      </c>
      <c r="C24">
        <v>74</v>
      </c>
      <c r="E24">
        <f>COUNTA(B17:B26)</f>
        <v>10</v>
      </c>
      <c r="F24">
        <f>COUNTA(B17:B26)</f>
        <v>10</v>
      </c>
    </row>
    <row r="25" spans="1:7" x14ac:dyDescent="0.3">
      <c r="A25">
        <v>109</v>
      </c>
      <c r="B25" t="s">
        <v>33</v>
      </c>
      <c r="C25">
        <v>71</v>
      </c>
    </row>
    <row r="26" spans="1:7" x14ac:dyDescent="0.3">
      <c r="A26">
        <v>110</v>
      </c>
      <c r="B26" t="s">
        <v>34</v>
      </c>
      <c r="C26">
        <v>73</v>
      </c>
    </row>
  </sheetData>
  <mergeCells count="6">
    <mergeCell ref="E23:F23"/>
    <mergeCell ref="E3:G3"/>
    <mergeCell ref="F10:G10"/>
    <mergeCell ref="E16:G16"/>
    <mergeCell ref="F17:G17"/>
    <mergeCell ref="E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30F3-D8E8-472D-AD9A-8FB43C6F6274}">
  <dimension ref="A1:H17"/>
  <sheetViews>
    <sheetView topLeftCell="A2" zoomScale="139" zoomScaleNormal="150" workbookViewId="0">
      <selection activeCell="C12" sqref="C12"/>
    </sheetView>
  </sheetViews>
  <sheetFormatPr defaultRowHeight="14.4" x14ac:dyDescent="0.3"/>
  <cols>
    <col min="1" max="1" width="19.33203125" customWidth="1"/>
    <col min="2" max="2" width="10.88671875" customWidth="1"/>
    <col min="3" max="3" width="11" customWidth="1"/>
    <col min="6" max="6" width="16.21875" customWidth="1"/>
    <col min="8" max="8" width="8.88671875" customWidth="1"/>
  </cols>
  <sheetData>
    <row r="1" spans="1:8" ht="25.8" x14ac:dyDescent="0.5">
      <c r="F1" s="16" t="s">
        <v>98</v>
      </c>
      <c r="G1" s="16"/>
      <c r="H1" s="16"/>
    </row>
    <row r="3" spans="1:8" x14ac:dyDescent="0.3">
      <c r="A3" t="s">
        <v>99</v>
      </c>
      <c r="B3" s="4" t="s">
        <v>106</v>
      </c>
      <c r="C3" s="4" t="s">
        <v>107</v>
      </c>
      <c r="D3" s="4" t="s">
        <v>108</v>
      </c>
      <c r="E3" s="4" t="s">
        <v>109</v>
      </c>
      <c r="F3" s="4" t="s">
        <v>110</v>
      </c>
      <c r="G3" s="4" t="s">
        <v>111</v>
      </c>
    </row>
    <row r="4" spans="1:8" x14ac:dyDescent="0.3">
      <c r="A4" t="s">
        <v>100</v>
      </c>
      <c r="B4" t="str">
        <f>LEFT(A4,5)</f>
        <v xml:space="preserve">1001 </v>
      </c>
      <c r="C4" t="str">
        <f>RIGHT(A4,3)</f>
        <v>PEN</v>
      </c>
      <c r="D4" t="str">
        <f>MID(A4,3,2)</f>
        <v>01</v>
      </c>
      <c r="E4">
        <f>LEN(A4)</f>
        <v>8</v>
      </c>
      <c r="F4" t="str">
        <f>SUBSTITUTE(A4," ","-")</f>
        <v>1001-PEN</v>
      </c>
      <c r="G4" t="s">
        <v>101</v>
      </c>
    </row>
    <row r="5" spans="1:8" x14ac:dyDescent="0.3">
      <c r="A5" t="s">
        <v>101</v>
      </c>
      <c r="B5" t="str">
        <f>LEFT(A5,5)</f>
        <v xml:space="preserve">1002 </v>
      </c>
      <c r="C5" t="str">
        <f>RIGHT(A5,4)</f>
        <v>BOOK</v>
      </c>
      <c r="D5" t="str">
        <f t="shared" ref="D5:D9" si="0">MID(A5,3,2)</f>
        <v>02</v>
      </c>
      <c r="E5">
        <f t="shared" ref="E5:E9" si="1">LEN(A5)</f>
        <v>9</v>
      </c>
      <c r="F5" t="str">
        <f t="shared" ref="F5:F9" si="2">SUBSTITUTE(A5," ","-")</f>
        <v>1002-BOOK</v>
      </c>
      <c r="G5" t="s">
        <v>104</v>
      </c>
    </row>
    <row r="6" spans="1:8" x14ac:dyDescent="0.3">
      <c r="A6" t="s">
        <v>102</v>
      </c>
      <c r="B6" t="str">
        <f t="shared" ref="B6:B9" si="3">LEFT(A6,4)</f>
        <v>1003</v>
      </c>
      <c r="C6" t="str">
        <f>RIGHT(A6,8)</f>
        <v>NOTEBOOK</v>
      </c>
      <c r="D6" t="str">
        <f t="shared" si="0"/>
        <v>03</v>
      </c>
      <c r="E6">
        <f t="shared" si="1"/>
        <v>13</v>
      </c>
      <c r="F6" t="str">
        <f t="shared" si="2"/>
        <v>1003-NOTEBOOK</v>
      </c>
    </row>
    <row r="7" spans="1:8" x14ac:dyDescent="0.3">
      <c r="A7" t="s">
        <v>103</v>
      </c>
      <c r="B7" t="str">
        <f t="shared" si="3"/>
        <v>1004</v>
      </c>
      <c r="C7" t="str">
        <f t="shared" ref="C7" si="4">RIGHT(A7,3)</f>
        <v>BAG</v>
      </c>
      <c r="D7" t="str">
        <f t="shared" si="0"/>
        <v>04</v>
      </c>
      <c r="E7">
        <f t="shared" si="1"/>
        <v>8</v>
      </c>
      <c r="F7" t="str">
        <f t="shared" si="2"/>
        <v>1004-BAG</v>
      </c>
    </row>
    <row r="8" spans="1:8" x14ac:dyDescent="0.3">
      <c r="A8" t="s">
        <v>104</v>
      </c>
      <c r="B8" t="str">
        <f t="shared" si="3"/>
        <v>1005</v>
      </c>
      <c r="C8" t="str">
        <f>RIGHT(A8,7)</f>
        <v>UNIFORM</v>
      </c>
      <c r="D8" t="str">
        <f t="shared" si="0"/>
        <v>05</v>
      </c>
      <c r="E8">
        <f t="shared" si="1"/>
        <v>12</v>
      </c>
      <c r="F8" t="str">
        <f t="shared" si="2"/>
        <v>1005-UNIFORM</v>
      </c>
    </row>
    <row r="9" spans="1:8" x14ac:dyDescent="0.3">
      <c r="A9" t="s">
        <v>105</v>
      </c>
      <c r="B9" t="str">
        <f t="shared" si="3"/>
        <v>1006</v>
      </c>
      <c r="C9" t="str">
        <f>RIGHT(A9,5)</f>
        <v>WATCH</v>
      </c>
      <c r="D9" t="str">
        <f t="shared" si="0"/>
        <v>06</v>
      </c>
      <c r="E9">
        <f t="shared" si="1"/>
        <v>10</v>
      </c>
      <c r="F9" t="str">
        <f t="shared" si="2"/>
        <v>1006-WATCH</v>
      </c>
    </row>
    <row r="10" spans="1:8" x14ac:dyDescent="0.3">
      <c r="B10" t="str">
        <f>LEFT(A4,4)</f>
        <v>1001</v>
      </c>
      <c r="C10" t="str">
        <f>RIGHT(A7,3)</f>
        <v>BAG</v>
      </c>
      <c r="D10" t="str">
        <f>MID(A7,3,2)</f>
        <v>04</v>
      </c>
      <c r="E10">
        <f>LEN(A8)</f>
        <v>12</v>
      </c>
      <c r="F10" t="str">
        <f>SUBSTITUTE(A8," ","/")</f>
        <v>1005/UNIFORM</v>
      </c>
    </row>
    <row r="11" spans="1:8" x14ac:dyDescent="0.3">
      <c r="A11" s="5" t="s">
        <v>116</v>
      </c>
      <c r="B11" s="4" t="s">
        <v>112</v>
      </c>
    </row>
    <row r="12" spans="1:8" x14ac:dyDescent="0.3">
      <c r="A12" s="5">
        <v>10</v>
      </c>
      <c r="B12" t="b">
        <f>ISNUMBER(A12)</f>
        <v>1</v>
      </c>
    </row>
    <row r="13" spans="1:8" x14ac:dyDescent="0.3">
      <c r="A13" s="5" t="s">
        <v>113</v>
      </c>
      <c r="B13" t="b">
        <f t="shared" ref="B13:B17" si="5">ISNUMBER(A13)</f>
        <v>0</v>
      </c>
    </row>
    <row r="14" spans="1:8" x14ac:dyDescent="0.3">
      <c r="A14" s="5">
        <v>45</v>
      </c>
      <c r="B14" t="b">
        <f t="shared" si="5"/>
        <v>1</v>
      </c>
    </row>
    <row r="15" spans="1:8" x14ac:dyDescent="0.3">
      <c r="A15" s="5" t="s">
        <v>114</v>
      </c>
      <c r="B15" t="b">
        <f t="shared" si="5"/>
        <v>0</v>
      </c>
    </row>
    <row r="16" spans="1:8" x14ac:dyDescent="0.3">
      <c r="A16" s="5" t="s">
        <v>115</v>
      </c>
      <c r="B16" t="b">
        <f t="shared" si="5"/>
        <v>0</v>
      </c>
    </row>
    <row r="17" spans="1:2" x14ac:dyDescent="0.3">
      <c r="A17" s="5">
        <v>11</v>
      </c>
      <c r="B17" t="b">
        <f t="shared" si="5"/>
        <v>1</v>
      </c>
    </row>
  </sheetData>
  <mergeCells count="1">
    <mergeCell ref="F1:H1"/>
  </mergeCells>
  <conditionalFormatting sqref="A4:A9">
    <cfRule type="expression" dxfId="6" priority="2">
      <formula>$G$5=$A4</formula>
    </cfRule>
    <cfRule type="expression" priority="3">
      <formula>$G$5=$A4</formula>
    </cfRule>
    <cfRule type="expression" dxfId="5" priority="4">
      <formula>$G$4=$A4</formula>
    </cfRule>
    <cfRule type="expression" dxfId="4" priority="5">
      <formula>$G$5=$A$4</formula>
    </cfRule>
  </conditionalFormatting>
  <conditionalFormatting sqref="G6">
    <cfRule type="expression" priority="1">
      <formula>$G6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9D19-45E8-4B1B-97B6-74EAB9D7B983}">
  <dimension ref="A1:H23"/>
  <sheetViews>
    <sheetView zoomScale="103" zoomScaleNormal="160" workbookViewId="0">
      <selection activeCell="D22" sqref="D22"/>
    </sheetView>
  </sheetViews>
  <sheetFormatPr defaultRowHeight="14.4" x14ac:dyDescent="0.3"/>
  <cols>
    <col min="1" max="1" width="15.21875" customWidth="1"/>
    <col min="2" max="2" width="18.77734375" customWidth="1"/>
    <col min="3" max="3" width="29.21875" customWidth="1"/>
    <col min="4" max="4" width="27.88671875" customWidth="1"/>
  </cols>
  <sheetData>
    <row r="1" spans="1:8" ht="25.8" x14ac:dyDescent="0.5">
      <c r="F1" s="16" t="s">
        <v>117</v>
      </c>
      <c r="G1" s="16"/>
      <c r="H1" s="16"/>
    </row>
    <row r="2" spans="1:8" x14ac:dyDescent="0.3">
      <c r="A2" s="6">
        <f ca="1">TODAY()</f>
        <v>45322</v>
      </c>
      <c r="B2" s="8">
        <f ca="1">NOW()</f>
        <v>45322.445464236109</v>
      </c>
    </row>
    <row r="3" spans="1:8" x14ac:dyDescent="0.3">
      <c r="A3" s="7" t="s">
        <v>118</v>
      </c>
      <c r="B3" s="7" t="s">
        <v>119</v>
      </c>
    </row>
    <row r="4" spans="1:8" x14ac:dyDescent="0.3">
      <c r="A4" s="9">
        <f ca="1">TODAY()</f>
        <v>45322</v>
      </c>
      <c r="B4" s="8">
        <f ca="1">NOW()</f>
        <v>45322.445464236109</v>
      </c>
    </row>
    <row r="6" spans="1:8" x14ac:dyDescent="0.3">
      <c r="A6" t="s">
        <v>120</v>
      </c>
      <c r="B6" s="7" t="s">
        <v>121</v>
      </c>
      <c r="C6" s="7" t="s">
        <v>38</v>
      </c>
      <c r="D6" s="7" t="s">
        <v>122</v>
      </c>
    </row>
    <row r="7" spans="1:8" x14ac:dyDescent="0.3">
      <c r="A7" s="6">
        <v>42370</v>
      </c>
      <c r="B7">
        <f>YEAR(A7)</f>
        <v>2016</v>
      </c>
      <c r="C7">
        <f>MONTH(A7)</f>
        <v>1</v>
      </c>
      <c r="D7" t="str">
        <f>TEXT(A7,"MMMM")</f>
        <v>January</v>
      </c>
    </row>
    <row r="8" spans="1:8" x14ac:dyDescent="0.3">
      <c r="A8" s="6">
        <v>41722</v>
      </c>
      <c r="B8">
        <f t="shared" ref="B8:B9" si="0">YEAR(A8)</f>
        <v>2014</v>
      </c>
      <c r="C8">
        <f t="shared" ref="C8:C9" si="1">MONTH(A8)</f>
        <v>3</v>
      </c>
      <c r="D8" t="str">
        <f t="shared" ref="D8:D9" si="2">TEXT(A8,"MMMM")</f>
        <v>March</v>
      </c>
    </row>
    <row r="9" spans="1:8" x14ac:dyDescent="0.3">
      <c r="A9" s="6">
        <v>37867</v>
      </c>
      <c r="B9">
        <f t="shared" si="0"/>
        <v>2003</v>
      </c>
      <c r="C9">
        <f t="shared" si="1"/>
        <v>9</v>
      </c>
      <c r="D9" t="str">
        <f t="shared" si="2"/>
        <v>September</v>
      </c>
    </row>
    <row r="10" spans="1:8" x14ac:dyDescent="0.3">
      <c r="B10">
        <f>YEAR(A9)</f>
        <v>2003</v>
      </c>
      <c r="C10">
        <f>MONTH(A8)</f>
        <v>3</v>
      </c>
      <c r="D10" t="str">
        <f>TEXT(A7,"MMMM")</f>
        <v>January</v>
      </c>
    </row>
    <row r="11" spans="1:8" x14ac:dyDescent="0.3">
      <c r="A11" t="s">
        <v>123</v>
      </c>
      <c r="B11" t="s">
        <v>124</v>
      </c>
      <c r="C11" t="s">
        <v>125</v>
      </c>
      <c r="D11" s="7" t="s">
        <v>126</v>
      </c>
    </row>
    <row r="12" spans="1:8" x14ac:dyDescent="0.3">
      <c r="A12" s="6">
        <v>43770</v>
      </c>
      <c r="B12" s="6">
        <v>43800</v>
      </c>
      <c r="C12" s="6">
        <v>43819</v>
      </c>
      <c r="D12">
        <f>NETWORKDAYS(B12,C12,A12:A16)</f>
        <v>15</v>
      </c>
    </row>
    <row r="13" spans="1:8" x14ac:dyDescent="0.3">
      <c r="A13" s="6">
        <v>43740</v>
      </c>
      <c r="B13" s="6">
        <v>43770</v>
      </c>
      <c r="C13" s="6">
        <v>43824</v>
      </c>
      <c r="D13">
        <f t="shared" ref="D13" si="3">NETWORKDAYS(B13,C13,A13:A17)</f>
        <v>38</v>
      </c>
    </row>
    <row r="14" spans="1:8" x14ac:dyDescent="0.3">
      <c r="A14" s="6">
        <v>43824</v>
      </c>
      <c r="B14" s="6">
        <v>43819</v>
      </c>
      <c r="C14" s="6">
        <v>43845</v>
      </c>
    </row>
    <row r="15" spans="1:8" x14ac:dyDescent="0.3">
      <c r="A15" s="6">
        <v>43844</v>
      </c>
    </row>
    <row r="16" spans="1:8" x14ac:dyDescent="0.3">
      <c r="A16" s="6">
        <v>43831</v>
      </c>
    </row>
    <row r="18" spans="1:3" x14ac:dyDescent="0.3">
      <c r="A18" t="s">
        <v>124</v>
      </c>
      <c r="B18" t="s">
        <v>128</v>
      </c>
      <c r="C18" s="7" t="s">
        <v>127</v>
      </c>
    </row>
    <row r="19" spans="1:3" x14ac:dyDescent="0.3">
      <c r="A19" s="6">
        <v>43556</v>
      </c>
      <c r="B19">
        <v>6</v>
      </c>
      <c r="C19">
        <f>EOMONTH(A19,B19)</f>
        <v>43769</v>
      </c>
    </row>
    <row r="20" spans="1:3" x14ac:dyDescent="0.3">
      <c r="A20" s="6">
        <v>44927</v>
      </c>
      <c r="B20">
        <v>10</v>
      </c>
      <c r="C20">
        <f t="shared" ref="C20:C23" si="4">EOMONTH(A20,B20)</f>
        <v>45260</v>
      </c>
    </row>
    <row r="21" spans="1:3" x14ac:dyDescent="0.3">
      <c r="A21" s="6">
        <v>44896</v>
      </c>
      <c r="B21">
        <v>4</v>
      </c>
      <c r="C21">
        <f t="shared" si="4"/>
        <v>45046</v>
      </c>
    </row>
    <row r="22" spans="1:3" x14ac:dyDescent="0.3">
      <c r="A22" s="6">
        <v>44866</v>
      </c>
      <c r="B22">
        <v>3</v>
      </c>
      <c r="C22">
        <f t="shared" si="4"/>
        <v>44985</v>
      </c>
    </row>
    <row r="23" spans="1:3" x14ac:dyDescent="0.3">
      <c r="A23" s="6">
        <v>44835</v>
      </c>
      <c r="B23">
        <v>8</v>
      </c>
      <c r="C23">
        <f t="shared" si="4"/>
        <v>45107</v>
      </c>
    </row>
  </sheetData>
  <mergeCells count="1">
    <mergeCell ref="F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F109-A4F3-4E07-9931-9E44AAEE5465}">
  <dimension ref="A1:K17"/>
  <sheetViews>
    <sheetView zoomScale="98" zoomScaleNormal="150" workbookViewId="0">
      <selection activeCell="F13" sqref="F13"/>
    </sheetView>
  </sheetViews>
  <sheetFormatPr defaultRowHeight="14.4" x14ac:dyDescent="0.3"/>
  <cols>
    <col min="2" max="2" width="12.5546875" bestFit="1" customWidth="1"/>
    <col min="3" max="3" width="10.88671875" bestFit="1" customWidth="1"/>
  </cols>
  <sheetData>
    <row r="1" spans="1:11" ht="25.8" x14ac:dyDescent="0.5">
      <c r="E1" s="16" t="s">
        <v>129</v>
      </c>
      <c r="F1" s="16"/>
      <c r="G1" s="16"/>
    </row>
    <row r="3" spans="1:11" x14ac:dyDescent="0.3">
      <c r="A3" t="s">
        <v>130</v>
      </c>
      <c r="B3" t="s">
        <v>69</v>
      </c>
      <c r="C3" t="s">
        <v>79</v>
      </c>
      <c r="D3" s="7" t="s">
        <v>135</v>
      </c>
      <c r="E3" s="17" t="s">
        <v>136</v>
      </c>
      <c r="F3" s="18"/>
      <c r="G3" s="7" t="s">
        <v>137</v>
      </c>
      <c r="H3" s="7" t="s">
        <v>138</v>
      </c>
      <c r="I3" s="7" t="s">
        <v>139</v>
      </c>
      <c r="J3" s="7" t="s">
        <v>140</v>
      </c>
      <c r="K3" s="7" t="s">
        <v>141</v>
      </c>
    </row>
    <row r="4" spans="1:11" x14ac:dyDescent="0.3">
      <c r="A4">
        <v>1</v>
      </c>
      <c r="B4" t="s">
        <v>131</v>
      </c>
      <c r="C4">
        <v>86</v>
      </c>
      <c r="D4">
        <f ca="1">OFFSET(A3,3,2)</f>
        <v>45</v>
      </c>
      <c r="E4">
        <v>3</v>
      </c>
      <c r="F4" t="str">
        <f>CHOOSE(E4,B4,B5,B6,B7)</f>
        <v>INDU</v>
      </c>
      <c r="G4">
        <f>_xlfn.LET(_xlpm.X,1,_xlpm.X+_xlpm.X)</f>
        <v>2</v>
      </c>
      <c r="H4">
        <f>MAX(C4:C7)</f>
        <v>99</v>
      </c>
      <c r="I4" t="str" cm="1">
        <f t="array" ref="I4:I7">_xlfn._xlws.SORT(B4:B7)</f>
        <v>INDER</v>
      </c>
      <c r="J4" t="str" cm="1">
        <f t="array" ref="J4:J7">_xlfn.SORTBY(B4:B7,C4:C7,1)</f>
        <v>INDU</v>
      </c>
      <c r="K4">
        <f>RANK(C4,$C$4:$C$7)</f>
        <v>2</v>
      </c>
    </row>
    <row r="5" spans="1:11" x14ac:dyDescent="0.3">
      <c r="A5">
        <v>2</v>
      </c>
      <c r="B5" t="s">
        <v>132</v>
      </c>
      <c r="C5">
        <v>78</v>
      </c>
      <c r="D5">
        <f ca="1">OFFSET(A3,4,2)</f>
        <v>99</v>
      </c>
      <c r="E5">
        <v>1</v>
      </c>
      <c r="F5" t="str">
        <f>CHOOSE(E5,B4,B5,B6,B7)</f>
        <v>POOJA</v>
      </c>
      <c r="G5">
        <f>_xlfn.LET(_xlpm.X,2,_xlpm.X+_xlpm.X)</f>
        <v>4</v>
      </c>
      <c r="H5">
        <f>MAX(C4:C7)</f>
        <v>99</v>
      </c>
      <c r="I5" t="str">
        <v>INDU</v>
      </c>
      <c r="J5" t="str">
        <v>INDER</v>
      </c>
      <c r="K5">
        <f t="shared" ref="K5:K7" si="0">RANK(C5,$C$4:$C$7)</f>
        <v>3</v>
      </c>
    </row>
    <row r="6" spans="1:11" x14ac:dyDescent="0.3">
      <c r="A6">
        <v>3</v>
      </c>
      <c r="B6" t="s">
        <v>133</v>
      </c>
      <c r="C6">
        <v>45</v>
      </c>
      <c r="I6" t="str">
        <v>KUNAL</v>
      </c>
      <c r="J6" t="str">
        <v>POOJA</v>
      </c>
      <c r="K6">
        <f t="shared" si="0"/>
        <v>4</v>
      </c>
    </row>
    <row r="7" spans="1:11" x14ac:dyDescent="0.3">
      <c r="A7">
        <v>4</v>
      </c>
      <c r="B7" t="s">
        <v>134</v>
      </c>
      <c r="C7">
        <v>99</v>
      </c>
      <c r="I7" t="str">
        <v>POOJA</v>
      </c>
      <c r="J7" t="str">
        <v>KUNAL</v>
      </c>
      <c r="K7">
        <f t="shared" si="0"/>
        <v>1</v>
      </c>
    </row>
    <row r="8" spans="1:11" x14ac:dyDescent="0.3">
      <c r="I8" t="str" cm="1">
        <f t="array" ref="I8:I11">_xlfn._xlws.SORT(B4:B7)</f>
        <v>INDER</v>
      </c>
      <c r="J8" t="str" cm="1">
        <f t="array" ref="J8:J11">_xlfn.SORTBY(B4:B7,C4:C7)</f>
        <v>INDU</v>
      </c>
      <c r="K8">
        <f>RANK(C7,$C$4:$C$7)</f>
        <v>1</v>
      </c>
    </row>
    <row r="9" spans="1:11" x14ac:dyDescent="0.3">
      <c r="I9" t="str">
        <v>INDU</v>
      </c>
      <c r="J9" t="str">
        <v>INDER</v>
      </c>
    </row>
    <row r="10" spans="1:11" x14ac:dyDescent="0.3">
      <c r="I10" t="str">
        <v>KUNAL</v>
      </c>
      <c r="J10" t="str">
        <v>POOJA</v>
      </c>
    </row>
    <row r="11" spans="1:11" x14ac:dyDescent="0.3">
      <c r="B11" s="20" t="s">
        <v>158</v>
      </c>
      <c r="C11" s="20"/>
      <c r="I11" t="str">
        <v>POOJA</v>
      </c>
      <c r="J11" t="str">
        <v>KUNAL</v>
      </c>
    </row>
    <row r="12" spans="1:11" x14ac:dyDescent="0.3">
      <c r="B12" s="11" t="s">
        <v>155</v>
      </c>
      <c r="C12" t="s">
        <v>157</v>
      </c>
    </row>
    <row r="13" spans="1:11" x14ac:dyDescent="0.3">
      <c r="B13" s="5" t="s">
        <v>132</v>
      </c>
      <c r="C13">
        <v>78</v>
      </c>
    </row>
    <row r="14" spans="1:11" x14ac:dyDescent="0.3">
      <c r="B14" s="5" t="s">
        <v>133</v>
      </c>
      <c r="C14">
        <v>45</v>
      </c>
    </row>
    <row r="15" spans="1:11" x14ac:dyDescent="0.3">
      <c r="B15" s="5" t="s">
        <v>134</v>
      </c>
      <c r="C15">
        <v>99</v>
      </c>
    </row>
    <row r="16" spans="1:11" x14ac:dyDescent="0.3">
      <c r="B16" s="5" t="s">
        <v>131</v>
      </c>
      <c r="C16">
        <v>86</v>
      </c>
    </row>
    <row r="17" spans="2:3" x14ac:dyDescent="0.3">
      <c r="B17" s="5" t="s">
        <v>156</v>
      </c>
      <c r="C17">
        <v>308</v>
      </c>
    </row>
  </sheetData>
  <mergeCells count="3">
    <mergeCell ref="E1:G1"/>
    <mergeCell ref="E3:F3"/>
    <mergeCell ref="B11:C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2939-AABA-429F-BB8C-32EC3F683630}">
  <sheetPr filterMode="1"/>
  <dimension ref="A1:P23"/>
  <sheetViews>
    <sheetView tabSelected="1" zoomScale="96" zoomScaleNormal="170" workbookViewId="0">
      <selection activeCell="O34" sqref="O34"/>
    </sheetView>
  </sheetViews>
  <sheetFormatPr defaultRowHeight="14.4" x14ac:dyDescent="0.3"/>
  <cols>
    <col min="4" max="4" width="11.77734375" customWidth="1"/>
    <col min="9" max="9" width="10.5546875" customWidth="1"/>
    <col min="10" max="10" width="10.44140625" customWidth="1"/>
  </cols>
  <sheetData>
    <row r="1" spans="1:15" ht="25.8" x14ac:dyDescent="0.5">
      <c r="F1" s="16" t="s">
        <v>142</v>
      </c>
      <c r="G1" s="16"/>
      <c r="H1" s="16"/>
    </row>
    <row r="2" spans="1:15" x14ac:dyDescent="0.3">
      <c r="A2" t="s">
        <v>143</v>
      </c>
      <c r="B2" t="s">
        <v>79</v>
      </c>
      <c r="C2" t="s">
        <v>144</v>
      </c>
      <c r="D2" s="10" t="s">
        <v>150</v>
      </c>
      <c r="F2" t="s">
        <v>69</v>
      </c>
      <c r="G2" t="s">
        <v>152</v>
      </c>
      <c r="H2" t="s">
        <v>152</v>
      </c>
      <c r="I2" s="20" t="s">
        <v>154</v>
      </c>
      <c r="J2" s="20"/>
    </row>
    <row r="3" spans="1:15" hidden="1" x14ac:dyDescent="0.3">
      <c r="A3" t="s">
        <v>145</v>
      </c>
      <c r="B3" t="s">
        <v>149</v>
      </c>
      <c r="C3">
        <v>100000</v>
      </c>
    </row>
    <row r="4" spans="1:15" hidden="1" x14ac:dyDescent="0.3">
      <c r="A4" t="s">
        <v>146</v>
      </c>
      <c r="B4" t="s">
        <v>149</v>
      </c>
      <c r="C4">
        <v>20000</v>
      </c>
    </row>
    <row r="5" spans="1:15" hidden="1" x14ac:dyDescent="0.3">
      <c r="A5" t="s">
        <v>147</v>
      </c>
      <c r="B5" t="s">
        <v>149</v>
      </c>
      <c r="C5">
        <v>40000</v>
      </c>
    </row>
    <row r="6" spans="1:15" x14ac:dyDescent="0.3">
      <c r="A6" t="s">
        <v>148</v>
      </c>
      <c r="B6" t="s">
        <v>149</v>
      </c>
      <c r="C6">
        <v>60000</v>
      </c>
      <c r="D6" t="s">
        <v>151</v>
      </c>
      <c r="F6" t="s">
        <v>20</v>
      </c>
      <c r="G6">
        <v>10</v>
      </c>
      <c r="H6">
        <v>10</v>
      </c>
      <c r="I6">
        <f t="array" ref="I6:I10">FREQUENCY($G$6:$G$21,$H$6:$H$14)</f>
        <v>4</v>
      </c>
    </row>
    <row r="7" spans="1:15" x14ac:dyDescent="0.3">
      <c r="A7" t="s">
        <v>148</v>
      </c>
      <c r="B7" t="s">
        <v>149</v>
      </c>
      <c r="C7">
        <v>60000</v>
      </c>
      <c r="F7" t="s">
        <v>21</v>
      </c>
      <c r="G7">
        <v>29</v>
      </c>
      <c r="H7">
        <v>29</v>
      </c>
      <c r="I7">
        <v>3</v>
      </c>
      <c r="L7" s="7" t="s">
        <v>159</v>
      </c>
      <c r="M7" s="7"/>
    </row>
    <row r="8" spans="1:15" hidden="1" x14ac:dyDescent="0.3">
      <c r="A8" t="s">
        <v>147</v>
      </c>
      <c r="B8" t="s">
        <v>149</v>
      </c>
      <c r="C8">
        <v>40000</v>
      </c>
      <c r="I8">
        <v>2</v>
      </c>
    </row>
    <row r="9" spans="1:15" hidden="1" x14ac:dyDescent="0.3">
      <c r="A9" t="s">
        <v>146</v>
      </c>
      <c r="B9" t="s">
        <v>149</v>
      </c>
      <c r="C9">
        <v>20000</v>
      </c>
      <c r="I9">
        <v>2</v>
      </c>
    </row>
    <row r="10" spans="1:15" hidden="1" x14ac:dyDescent="0.3">
      <c r="A10" t="s">
        <v>146</v>
      </c>
      <c r="B10" t="s">
        <v>149</v>
      </c>
      <c r="C10">
        <v>20000</v>
      </c>
      <c r="I10">
        <v>0</v>
      </c>
    </row>
    <row r="11" spans="1:15" hidden="1" x14ac:dyDescent="0.3">
      <c r="A11" t="s">
        <v>145</v>
      </c>
      <c r="B11" t="s">
        <v>149</v>
      </c>
      <c r="C11">
        <v>100000</v>
      </c>
    </row>
    <row r="12" spans="1:15" hidden="1" x14ac:dyDescent="0.3">
      <c r="A12" t="s">
        <v>145</v>
      </c>
      <c r="B12" t="s">
        <v>149</v>
      </c>
      <c r="C12">
        <v>100000</v>
      </c>
    </row>
    <row r="13" spans="1:15" x14ac:dyDescent="0.3">
      <c r="F13" t="s">
        <v>22</v>
      </c>
      <c r="G13">
        <v>10</v>
      </c>
      <c r="H13">
        <v>35</v>
      </c>
      <c r="I13" cm="1">
        <f t="array" ref="I13:I17">FREQUENCY($G$6:$G$21,$H$6:$H$14)</f>
        <v>4</v>
      </c>
      <c r="K13" cm="1">
        <f t="array" aca="1" ref="K13:O17" ca="1">_xlfn.RANDARRAY(5,5,10,100,TRUE)</f>
        <v>94</v>
      </c>
      <c r="L13">
        <f ca="1"/>
        <v>92</v>
      </c>
      <c r="M13">
        <f ca="1"/>
        <v>44</v>
      </c>
      <c r="N13">
        <f ca="1"/>
        <v>26</v>
      </c>
      <c r="O13">
        <f ca="1"/>
        <v>44</v>
      </c>
    </row>
    <row r="14" spans="1:15" x14ac:dyDescent="0.3">
      <c r="F14" t="s">
        <v>28</v>
      </c>
      <c r="G14">
        <v>35</v>
      </c>
      <c r="H14">
        <v>19</v>
      </c>
      <c r="I14">
        <v>3</v>
      </c>
      <c r="K14">
        <f ca="1"/>
        <v>18</v>
      </c>
      <c r="L14">
        <f ca="1"/>
        <v>60</v>
      </c>
      <c r="M14">
        <f ca="1"/>
        <v>79</v>
      </c>
      <c r="N14">
        <f ca="1"/>
        <v>82</v>
      </c>
      <c r="O14">
        <f ca="1"/>
        <v>37</v>
      </c>
    </row>
    <row r="15" spans="1:15" x14ac:dyDescent="0.3">
      <c r="F15" t="s">
        <v>29</v>
      </c>
      <c r="G15">
        <v>35</v>
      </c>
      <c r="I15">
        <v>2</v>
      </c>
      <c r="K15">
        <f ca="1"/>
        <v>69</v>
      </c>
      <c r="L15">
        <f ca="1"/>
        <v>69</v>
      </c>
      <c r="M15">
        <f ca="1"/>
        <v>44</v>
      </c>
      <c r="N15">
        <f ca="1"/>
        <v>53</v>
      </c>
      <c r="O15">
        <f ca="1"/>
        <v>10</v>
      </c>
    </row>
    <row r="16" spans="1:15" x14ac:dyDescent="0.3">
      <c r="F16" t="s">
        <v>30</v>
      </c>
      <c r="G16">
        <v>29</v>
      </c>
      <c r="I16">
        <v>2</v>
      </c>
      <c r="K16">
        <f ca="1"/>
        <v>31</v>
      </c>
      <c r="L16">
        <f ca="1"/>
        <v>76</v>
      </c>
      <c r="M16">
        <f ca="1"/>
        <v>89</v>
      </c>
      <c r="N16">
        <f ca="1"/>
        <v>55</v>
      </c>
      <c r="O16">
        <f ca="1"/>
        <v>16</v>
      </c>
    </row>
    <row r="17" spans="6:16" x14ac:dyDescent="0.3">
      <c r="F17" t="s">
        <v>31</v>
      </c>
      <c r="G17">
        <v>10</v>
      </c>
      <c r="I17">
        <v>0</v>
      </c>
      <c r="K17">
        <f ca="1"/>
        <v>87</v>
      </c>
      <c r="L17">
        <f ca="1"/>
        <v>22</v>
      </c>
      <c r="M17">
        <f ca="1"/>
        <v>59</v>
      </c>
      <c r="N17">
        <f ca="1"/>
        <v>94</v>
      </c>
      <c r="O17">
        <f ca="1"/>
        <v>67</v>
      </c>
    </row>
    <row r="18" spans="6:16" x14ac:dyDescent="0.3">
      <c r="F18" t="s">
        <v>32</v>
      </c>
      <c r="G18">
        <v>29</v>
      </c>
      <c r="J18" s="7" t="s">
        <v>160</v>
      </c>
    </row>
    <row r="19" spans="6:16" x14ac:dyDescent="0.3">
      <c r="F19" t="s">
        <v>33</v>
      </c>
      <c r="G19">
        <v>10</v>
      </c>
      <c r="J19" cm="1">
        <f t="array" ref="J19:J23">_xlfn.SEQUENCE(5)</f>
        <v>1</v>
      </c>
      <c r="L19" cm="1">
        <f t="array" aca="1" ref="L19:P23" ca="1">_xlfn.RANDARRAY(5,5,50,100,TRUE)</f>
        <v>90</v>
      </c>
      <c r="M19">
        <f ca="1"/>
        <v>97</v>
      </c>
      <c r="N19">
        <f ca="1"/>
        <v>53</v>
      </c>
      <c r="O19">
        <f ca="1"/>
        <v>56</v>
      </c>
      <c r="P19">
        <f ca="1"/>
        <v>52</v>
      </c>
    </row>
    <row r="20" spans="6:16" x14ac:dyDescent="0.3">
      <c r="F20" t="s">
        <v>34</v>
      </c>
      <c r="G20">
        <v>19</v>
      </c>
      <c r="J20">
        <v>2</v>
      </c>
      <c r="L20">
        <f ca="1"/>
        <v>85</v>
      </c>
      <c r="M20">
        <f ca="1"/>
        <v>79</v>
      </c>
      <c r="N20">
        <f ca="1"/>
        <v>86</v>
      </c>
      <c r="O20">
        <f ca="1"/>
        <v>80</v>
      </c>
      <c r="P20">
        <f ca="1"/>
        <v>93</v>
      </c>
    </row>
    <row r="21" spans="6:16" x14ac:dyDescent="0.3">
      <c r="F21" t="s">
        <v>153</v>
      </c>
      <c r="G21">
        <v>19</v>
      </c>
      <c r="J21">
        <v>3</v>
      </c>
      <c r="L21">
        <f ca="1"/>
        <v>64</v>
      </c>
      <c r="M21">
        <f ca="1"/>
        <v>52</v>
      </c>
      <c r="N21">
        <f ca="1"/>
        <v>87</v>
      </c>
      <c r="O21">
        <f ca="1"/>
        <v>52</v>
      </c>
      <c r="P21">
        <f ca="1"/>
        <v>70</v>
      </c>
    </row>
    <row r="22" spans="6:16" x14ac:dyDescent="0.3">
      <c r="J22">
        <v>4</v>
      </c>
      <c r="L22">
        <f ca="1"/>
        <v>56</v>
      </c>
      <c r="M22">
        <f ca="1"/>
        <v>57</v>
      </c>
      <c r="N22">
        <f ca="1"/>
        <v>96</v>
      </c>
      <c r="O22">
        <f ca="1"/>
        <v>58</v>
      </c>
      <c r="P22">
        <f ca="1"/>
        <v>91</v>
      </c>
    </row>
    <row r="23" spans="6:16" x14ac:dyDescent="0.3">
      <c r="J23">
        <v>5</v>
      </c>
      <c r="L23">
        <f ca="1"/>
        <v>52</v>
      </c>
      <c r="M23">
        <f ca="1"/>
        <v>60</v>
      </c>
      <c r="N23">
        <f ca="1"/>
        <v>60</v>
      </c>
      <c r="O23">
        <f ca="1"/>
        <v>72</v>
      </c>
      <c r="P23">
        <f ca="1"/>
        <v>64</v>
      </c>
    </row>
  </sheetData>
  <autoFilter ref="A2:C12" xr:uid="{E91F2939-AABA-429F-BB8C-32EC3F683630}">
    <filterColumn colId="0">
      <filters>
        <filter val="RAM"/>
      </filters>
    </filterColumn>
  </autoFilter>
  <mergeCells count="2">
    <mergeCell ref="F1:H1"/>
    <mergeCell ref="I2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9F42-73C8-49F0-8CE7-C571314D549D}">
  <dimension ref="A1:V14"/>
  <sheetViews>
    <sheetView zoomScale="97" zoomScaleNormal="145" workbookViewId="0">
      <selection activeCell="E4" sqref="E4"/>
    </sheetView>
  </sheetViews>
  <sheetFormatPr defaultRowHeight="14.4" x14ac:dyDescent="0.3"/>
  <cols>
    <col min="16" max="16" width="12.21875" customWidth="1"/>
    <col min="19" max="19" width="11.33203125" customWidth="1"/>
    <col min="20" max="20" width="10.77734375" customWidth="1"/>
  </cols>
  <sheetData>
    <row r="1" spans="1:22" x14ac:dyDescent="0.3">
      <c r="E1" s="19" t="s">
        <v>0</v>
      </c>
      <c r="F1" s="19"/>
      <c r="G1" s="19"/>
    </row>
    <row r="3" spans="1:22" x14ac:dyDescent="0.3">
      <c r="A3" s="12" t="s">
        <v>1</v>
      </c>
      <c r="B3" s="12"/>
      <c r="C3" s="12"/>
      <c r="E3" s="12" t="s">
        <v>11</v>
      </c>
      <c r="F3" s="12"/>
      <c r="L3" s="12" t="s">
        <v>12</v>
      </c>
      <c r="M3" s="12"/>
      <c r="T3" s="12" t="s">
        <v>47</v>
      </c>
      <c r="U3" s="12"/>
    </row>
    <row r="4" spans="1:22" x14ac:dyDescent="0.3">
      <c r="A4" s="2" t="s">
        <v>2</v>
      </c>
      <c r="B4" s="2" t="s">
        <v>3</v>
      </c>
      <c r="C4" s="2" t="s">
        <v>2</v>
      </c>
      <c r="E4" t="str">
        <f>IF(A5&gt;50,"YES","NO")</f>
        <v>NO</v>
      </c>
      <c r="H4" t="s">
        <v>26</v>
      </c>
      <c r="I4" t="s">
        <v>27</v>
      </c>
      <c r="K4" t="s">
        <v>36</v>
      </c>
      <c r="L4">
        <f>COUNTIF($I$5:$I$14,"M")</f>
        <v>5</v>
      </c>
      <c r="O4" t="s">
        <v>38</v>
      </c>
      <c r="P4" t="s">
        <v>39</v>
      </c>
      <c r="Q4" t="s">
        <v>40</v>
      </c>
      <c r="S4" t="s">
        <v>41</v>
      </c>
      <c r="T4">
        <f>SUMIF(P5:P14,S4,Q5:Q14)</f>
        <v>220000</v>
      </c>
      <c r="V4">
        <f>SUMIF(P5:P14,S4,Q5:Q14)</f>
        <v>220000</v>
      </c>
    </row>
    <row r="5" spans="1:22" x14ac:dyDescent="0.3">
      <c r="A5" s="1">
        <v>10</v>
      </c>
      <c r="B5" s="1" t="s">
        <v>4</v>
      </c>
      <c r="C5" s="1">
        <v>10</v>
      </c>
      <c r="E5" t="str">
        <f>IF(A5&lt;100,"YES","NO")</f>
        <v>YES</v>
      </c>
      <c r="H5" t="s">
        <v>20</v>
      </c>
      <c r="I5" t="s">
        <v>35</v>
      </c>
      <c r="K5" t="s">
        <v>37</v>
      </c>
      <c r="L5">
        <f>COUNTIF($I$5:$I$14,"F")</f>
        <v>5</v>
      </c>
      <c r="O5" s="3">
        <v>44927</v>
      </c>
      <c r="P5" t="s">
        <v>41</v>
      </c>
      <c r="Q5">
        <v>100000</v>
      </c>
      <c r="S5" t="s">
        <v>42</v>
      </c>
      <c r="T5">
        <f>SUMIF(P5:P14,S5,Q5:Q14)</f>
        <v>300000</v>
      </c>
    </row>
    <row r="6" spans="1:22" x14ac:dyDescent="0.3">
      <c r="A6" s="1">
        <v>20</v>
      </c>
      <c r="B6" s="1" t="s">
        <v>5</v>
      </c>
      <c r="C6" s="1">
        <v>20</v>
      </c>
      <c r="H6" t="s">
        <v>21</v>
      </c>
      <c r="I6" t="s">
        <v>30</v>
      </c>
      <c r="P6" t="s">
        <v>42</v>
      </c>
      <c r="Q6">
        <v>150000</v>
      </c>
    </row>
    <row r="7" spans="1:22" x14ac:dyDescent="0.3">
      <c r="A7" s="1">
        <v>30</v>
      </c>
      <c r="B7" s="1" t="s">
        <v>6</v>
      </c>
      <c r="C7" s="1">
        <v>30</v>
      </c>
      <c r="H7" t="s">
        <v>22</v>
      </c>
      <c r="I7" t="s">
        <v>30</v>
      </c>
      <c r="J7">
        <f>COUNTIF($B$5:$B$14,"mon")</f>
        <v>2</v>
      </c>
      <c r="L7">
        <f>COUNTIF($H$5:$I$14,"M")</f>
        <v>5</v>
      </c>
      <c r="P7" t="s">
        <v>43</v>
      </c>
      <c r="Q7">
        <v>200000</v>
      </c>
    </row>
    <row r="8" spans="1:22" x14ac:dyDescent="0.3">
      <c r="A8" s="1">
        <v>40</v>
      </c>
      <c r="B8" s="1" t="s">
        <v>7</v>
      </c>
      <c r="C8" s="1">
        <v>40</v>
      </c>
      <c r="H8" t="s">
        <v>28</v>
      </c>
      <c r="I8" t="s">
        <v>35</v>
      </c>
      <c r="O8" s="3">
        <v>44958</v>
      </c>
      <c r="P8" t="s">
        <v>44</v>
      </c>
      <c r="Q8">
        <v>140000</v>
      </c>
      <c r="T8" s="12" t="s">
        <v>48</v>
      </c>
      <c r="U8" s="12"/>
    </row>
    <row r="9" spans="1:22" x14ac:dyDescent="0.3">
      <c r="A9" s="1">
        <v>50</v>
      </c>
      <c r="B9" s="1" t="s">
        <v>8</v>
      </c>
      <c r="C9" s="1">
        <v>50</v>
      </c>
      <c r="H9" t="s">
        <v>29</v>
      </c>
      <c r="I9" t="s">
        <v>35</v>
      </c>
      <c r="P9" t="s">
        <v>41</v>
      </c>
      <c r="Q9">
        <v>120000</v>
      </c>
      <c r="T9">
        <f>AVERAGE(Q5:Q14)</f>
        <v>157000</v>
      </c>
      <c r="V9">
        <f>AVERAGE(Q5:Q14)</f>
        <v>157000</v>
      </c>
    </row>
    <row r="10" spans="1:22" x14ac:dyDescent="0.3">
      <c r="A10" s="1">
        <v>60</v>
      </c>
      <c r="B10" s="1" t="s">
        <v>9</v>
      </c>
      <c r="C10" s="1">
        <v>60</v>
      </c>
      <c r="H10" t="s">
        <v>30</v>
      </c>
      <c r="I10" t="s">
        <v>35</v>
      </c>
      <c r="P10" t="s">
        <v>42</v>
      </c>
      <c r="Q10">
        <v>150000</v>
      </c>
    </row>
    <row r="11" spans="1:22" x14ac:dyDescent="0.3">
      <c r="A11" s="1">
        <v>70</v>
      </c>
      <c r="B11" s="1" t="s">
        <v>10</v>
      </c>
      <c r="C11" s="1">
        <v>70</v>
      </c>
      <c r="H11" t="s">
        <v>31</v>
      </c>
      <c r="I11" t="s">
        <v>30</v>
      </c>
      <c r="P11" t="s">
        <v>45</v>
      </c>
      <c r="Q11">
        <v>160000</v>
      </c>
      <c r="T11" s="12" t="s">
        <v>49</v>
      </c>
      <c r="U11" s="12"/>
    </row>
    <row r="12" spans="1:22" x14ac:dyDescent="0.3">
      <c r="A12" s="1">
        <v>80</v>
      </c>
      <c r="B12" s="1" t="s">
        <v>4</v>
      </c>
      <c r="C12" s="1">
        <v>80</v>
      </c>
      <c r="H12" t="s">
        <v>32</v>
      </c>
      <c r="I12" t="s">
        <v>30</v>
      </c>
      <c r="O12" s="3">
        <v>44986</v>
      </c>
      <c r="P12" t="s">
        <v>46</v>
      </c>
      <c r="Q12">
        <v>170000</v>
      </c>
      <c r="S12" t="s">
        <v>50</v>
      </c>
      <c r="T12" t="str">
        <f>_xlfn.CONCAT(S12:S13)</f>
        <v>NEWDELHI</v>
      </c>
      <c r="V12" t="str">
        <f>_xlfn.CONCAT(S12,S13)</f>
        <v>NEWDELHI</v>
      </c>
    </row>
    <row r="13" spans="1:22" x14ac:dyDescent="0.3">
      <c r="A13" s="1">
        <v>90</v>
      </c>
      <c r="B13" s="1" t="s">
        <v>5</v>
      </c>
      <c r="C13" s="1">
        <v>90</v>
      </c>
      <c r="H13" t="s">
        <v>33</v>
      </c>
      <c r="I13" t="s">
        <v>35</v>
      </c>
      <c r="P13" t="s">
        <v>45</v>
      </c>
      <c r="Q13">
        <v>200000</v>
      </c>
      <c r="S13" t="s">
        <v>51</v>
      </c>
    </row>
    <row r="14" spans="1:22" x14ac:dyDescent="0.3">
      <c r="A14" s="1">
        <v>100</v>
      </c>
      <c r="B14" s="1" t="s">
        <v>6</v>
      </c>
      <c r="C14" s="1">
        <v>100</v>
      </c>
      <c r="H14" t="s">
        <v>34</v>
      </c>
      <c r="I14" t="s">
        <v>30</v>
      </c>
      <c r="P14" t="s">
        <v>43</v>
      </c>
      <c r="Q14">
        <v>180000</v>
      </c>
    </row>
  </sheetData>
  <mergeCells count="7">
    <mergeCell ref="T11:U11"/>
    <mergeCell ref="E1:G1"/>
    <mergeCell ref="A3:C3"/>
    <mergeCell ref="E3:F3"/>
    <mergeCell ref="L3:M3"/>
    <mergeCell ref="T3:U3"/>
    <mergeCell ref="T8:U8"/>
  </mergeCells>
  <conditionalFormatting sqref="A5:A14">
    <cfRule type="cellIs" dxfId="3" priority="8" operator="greaterThan">
      <formula>50</formula>
    </cfRule>
  </conditionalFormatting>
  <conditionalFormatting sqref="B5:B14">
    <cfRule type="uniqueValues" dxfId="2" priority="2"/>
    <cfRule type="containsText" dxfId="1" priority="7" operator="containsText" text="tues">
      <formula>NOT(ISERROR(SEARCH("tues",B5)))</formula>
    </cfRule>
  </conditionalFormatting>
  <conditionalFormatting sqref="C5:C14">
    <cfRule type="top10" dxfId="0" priority="1" rank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Sheet3</vt:lpstr>
      <vt:lpstr>Sheet4</vt:lpstr>
      <vt:lpstr>Sheet5</vt:lpstr>
      <vt:lpstr>Sheet6</vt:lpstr>
      <vt:lpstr>Sheet7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</dc:creator>
  <cp:lastModifiedBy>Arshiya Tasmia</cp:lastModifiedBy>
  <dcterms:created xsi:type="dcterms:W3CDTF">2023-10-31T12:47:27Z</dcterms:created>
  <dcterms:modified xsi:type="dcterms:W3CDTF">2024-01-31T05:11:42Z</dcterms:modified>
</cp:coreProperties>
</file>