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hunger\Documents\MHB Arbeit\18. Pankreas\"/>
    </mc:Choice>
  </mc:AlternateContent>
  <xr:revisionPtr revIDLastSave="0" documentId="13_ncr:1_{12859EEC-F9AA-477F-BECD-84FDD8DFF32C}" xr6:coauthVersionLast="45" xr6:coauthVersionMax="45" xr10:uidLastSave="{00000000-0000-0000-0000-000000000000}"/>
  <bookViews>
    <workbookView xWindow="-108" yWindow="-108" windowWidth="23256" windowHeight="12600" xr2:uid="{44FD2FDA-9399-42E8-A5D9-56BDDEA49256}"/>
  </bookViews>
  <sheets>
    <sheet name="Tabelle1" sheetId="1" r:id="rId1"/>
    <sheet name="ElAmrani201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7" i="2"/>
  <c r="K8" i="2"/>
  <c r="K10" i="2"/>
  <c r="K13" i="2"/>
  <c r="K14" i="2"/>
  <c r="K17" i="2"/>
  <c r="K18" i="2"/>
  <c r="K19" i="2"/>
  <c r="K21" i="2"/>
  <c r="K23" i="2"/>
  <c r="K25" i="2"/>
  <c r="K26" i="2"/>
  <c r="K27" i="2"/>
  <c r="K28" i="2"/>
  <c r="K29" i="2"/>
  <c r="K30" i="2"/>
  <c r="K31" i="2"/>
  <c r="K3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7" i="2"/>
  <c r="F18" i="2"/>
  <c r="F19" i="2"/>
  <c r="F21" i="2"/>
  <c r="F22" i="2"/>
  <c r="F23" i="2"/>
  <c r="F25" i="2"/>
  <c r="F26" i="2"/>
  <c r="F27" i="2"/>
  <c r="F28" i="2"/>
  <c r="F29" i="2"/>
  <c r="F30" i="2"/>
  <c r="F31" i="2"/>
  <c r="F32" i="2"/>
  <c r="F33" i="2"/>
  <c r="F34" i="2"/>
  <c r="F35" i="2"/>
  <c r="F36" i="2"/>
  <c r="J25" i="2"/>
  <c r="J29" i="2"/>
  <c r="G33" i="2"/>
  <c r="K33" i="2" s="1"/>
  <c r="H33" i="2"/>
  <c r="G34" i="2"/>
  <c r="K34" i="2" s="1"/>
  <c r="H34" i="2"/>
  <c r="G35" i="2"/>
  <c r="H35" i="2"/>
  <c r="G36" i="2"/>
  <c r="H36" i="2"/>
  <c r="G6" i="2"/>
  <c r="G9" i="2"/>
  <c r="H9" i="2"/>
  <c r="G11" i="2"/>
  <c r="H11" i="2"/>
  <c r="G12" i="2"/>
  <c r="H12" i="2"/>
  <c r="G15" i="2"/>
  <c r="H15" i="2"/>
  <c r="G20" i="2"/>
  <c r="G22" i="2"/>
  <c r="H22" i="2"/>
  <c r="G24" i="2"/>
  <c r="D2" i="2"/>
  <c r="G2" i="2"/>
  <c r="E3" i="2"/>
  <c r="E4" i="2"/>
  <c r="E5" i="2"/>
  <c r="E6" i="2"/>
  <c r="J6" i="2" s="1"/>
  <c r="E7" i="2"/>
  <c r="E8" i="2"/>
  <c r="E9" i="2"/>
  <c r="J9" i="2" s="1"/>
  <c r="E10" i="2"/>
  <c r="E11" i="2"/>
  <c r="J11" i="2" s="1"/>
  <c r="E12" i="2"/>
  <c r="J12" i="2" s="1"/>
  <c r="E13" i="2"/>
  <c r="E14" i="2"/>
  <c r="E15" i="2"/>
  <c r="J15" i="2" s="1"/>
  <c r="E17" i="2"/>
  <c r="E18" i="2"/>
  <c r="E19" i="2"/>
  <c r="E21" i="2"/>
  <c r="E22" i="2"/>
  <c r="J22" i="2" s="1"/>
  <c r="E23" i="2"/>
  <c r="E25" i="2"/>
  <c r="E26" i="2"/>
  <c r="J26" i="2" s="1"/>
  <c r="E27" i="2"/>
  <c r="J27" i="2" s="1"/>
  <c r="E28" i="2"/>
  <c r="J28" i="2" s="1"/>
  <c r="E29" i="2"/>
  <c r="E30" i="2"/>
  <c r="J30" i="2" s="1"/>
  <c r="E31" i="2"/>
  <c r="J31" i="2" s="1"/>
  <c r="E32" i="2"/>
  <c r="J32" i="2" s="1"/>
  <c r="E33" i="2"/>
  <c r="J33" i="2" s="1"/>
  <c r="E34" i="2"/>
  <c r="J34" i="2" s="1"/>
  <c r="E35" i="2"/>
  <c r="J35" i="2" s="1"/>
  <c r="E36" i="2"/>
  <c r="J36" i="2" s="1"/>
  <c r="D3" i="2"/>
  <c r="D4" i="2"/>
  <c r="D5" i="2"/>
  <c r="D6" i="2"/>
  <c r="I6" i="2" s="1"/>
  <c r="D7" i="2"/>
  <c r="D8" i="2"/>
  <c r="D9" i="2"/>
  <c r="I9" i="2" s="1"/>
  <c r="D10" i="2"/>
  <c r="D11" i="2"/>
  <c r="I11" i="2" s="1"/>
  <c r="D12" i="2"/>
  <c r="I12" i="2" s="1"/>
  <c r="D13" i="2"/>
  <c r="D14" i="2"/>
  <c r="D15" i="2"/>
  <c r="I15" i="2" s="1"/>
  <c r="D17" i="2"/>
  <c r="D18" i="2"/>
  <c r="D19" i="2"/>
  <c r="D20" i="2"/>
  <c r="D21" i="2"/>
  <c r="D22" i="2"/>
  <c r="I22" i="2" s="1"/>
  <c r="D23" i="2"/>
  <c r="D24" i="2"/>
  <c r="D25" i="2"/>
  <c r="D26" i="2"/>
  <c r="D27" i="2"/>
  <c r="D28" i="2"/>
  <c r="D29" i="2"/>
  <c r="D30" i="2"/>
  <c r="D31" i="2"/>
  <c r="D32" i="2"/>
  <c r="D33" i="2"/>
  <c r="I33" i="2" s="1"/>
  <c r="D34" i="2"/>
  <c r="I34" i="2" s="1"/>
  <c r="D35" i="2"/>
  <c r="I35" i="2" s="1"/>
  <c r="D36" i="2"/>
  <c r="I36" i="2" s="1"/>
  <c r="C24" i="2"/>
  <c r="F24" i="2" s="1"/>
  <c r="C20" i="2"/>
  <c r="F20" i="2" s="1"/>
  <c r="C16" i="2"/>
  <c r="F16" i="2" s="1"/>
  <c r="C6" i="2"/>
  <c r="H6" i="2" s="1"/>
  <c r="C2" i="2"/>
  <c r="F2" i="2" s="1"/>
  <c r="B16" i="2"/>
  <c r="K22" i="2" l="1"/>
  <c r="K36" i="2"/>
  <c r="K12" i="2"/>
  <c r="K9" i="2"/>
  <c r="K6" i="2"/>
  <c r="K35" i="2"/>
  <c r="K15" i="2"/>
  <c r="K11" i="2"/>
  <c r="D16" i="2"/>
  <c r="H24" i="2"/>
  <c r="H20" i="2"/>
  <c r="H16" i="2"/>
  <c r="G16" i="2"/>
  <c r="E2" i="2"/>
  <c r="J2" i="2" s="1"/>
  <c r="H2" i="2"/>
  <c r="E24" i="2"/>
  <c r="J24" i="2" s="1"/>
  <c r="E20" i="2"/>
  <c r="J20" i="2" s="1"/>
  <c r="E16" i="2"/>
  <c r="J16" i="2" s="1"/>
  <c r="K24" i="2" l="1"/>
  <c r="I16" i="2"/>
  <c r="K16" i="2" s="1"/>
  <c r="I2" i="2"/>
  <c r="K2" i="2" s="1"/>
  <c r="I20" i="2"/>
  <c r="K20" i="2" s="1"/>
  <c r="I24" i="2"/>
</calcChain>
</file>

<file path=xl/sharedStrings.xml><?xml version="1.0" encoding="utf-8"?>
<sst xmlns="http://schemas.openxmlformats.org/spreadsheetml/2006/main" count="251" uniqueCount="209">
  <si>
    <t xml:space="preserve">2,18 (1,83-2,60) </t>
  </si>
  <si>
    <t>1,74 (1,40-2,17)</t>
  </si>
  <si>
    <t>0,49 (0,33-0,71)</t>
  </si>
  <si>
    <t xml:space="preserve">Congestive heart failure                       </t>
  </si>
  <si>
    <t xml:space="preserve">Cardiac arrhythmias                            </t>
  </si>
  <si>
    <t xml:space="preserve">Valvular disease                               </t>
  </si>
  <si>
    <t xml:space="preserve">Pulmonary circulation disorders                </t>
  </si>
  <si>
    <t xml:space="preserve">Paralysis                                      </t>
  </si>
  <si>
    <t xml:space="preserve">Other neurological disorders                   </t>
  </si>
  <si>
    <t xml:space="preserve">Chronic pulmonary disease                      </t>
  </si>
  <si>
    <t xml:space="preserve">Diabetes, uncomplicated                        </t>
  </si>
  <si>
    <t xml:space="preserve">Diabetes, complicated                          </t>
  </si>
  <si>
    <t xml:space="preserve">Hypothyroidism                                 </t>
  </si>
  <si>
    <t xml:space="preserve">Renal failure                                  </t>
  </si>
  <si>
    <t xml:space="preserve">Liver disease                                  </t>
  </si>
  <si>
    <t xml:space="preserve">Peptic ulcer disease excluding bleeding        </t>
  </si>
  <si>
    <t xml:space="preserve">HIV/AIDS                                       </t>
  </si>
  <si>
    <t xml:space="preserve">Lymphoma                                       </t>
  </si>
  <si>
    <t xml:space="preserve">Metastatic cancer                              </t>
  </si>
  <si>
    <t xml:space="preserve">Solid tumor without metastasis                 </t>
  </si>
  <si>
    <t>Rheumatoid arthritis/collagen vascular diseases</t>
  </si>
  <si>
    <t xml:space="preserve">Coagulopathy                                   </t>
  </si>
  <si>
    <t xml:space="preserve">Obesity                                        </t>
  </si>
  <si>
    <t xml:space="preserve">Weight loss                                    </t>
  </si>
  <si>
    <t xml:space="preserve">Fluid and electrolye disorders                 </t>
  </si>
  <si>
    <t xml:space="preserve">Blood loss anemia                              </t>
  </si>
  <si>
    <t xml:space="preserve">Deficiency anemias                             </t>
  </si>
  <si>
    <t xml:space="preserve">Alcohol abuse                                  </t>
  </si>
  <si>
    <t xml:space="preserve">Drug abuse                                     </t>
  </si>
  <si>
    <t xml:space="preserve">Psychoses                                      </t>
  </si>
  <si>
    <t xml:space="preserve">Depression </t>
  </si>
  <si>
    <t>Definition type</t>
  </si>
  <si>
    <t>0,76 (0,65-0,90)</t>
  </si>
  <si>
    <t>Hypertension, complicated</t>
  </si>
  <si>
    <t>Hypertension, uncomplicated</t>
  </si>
  <si>
    <t>0,69 (0,50-0,94)</t>
  </si>
  <si>
    <t>0,77 (0,65-0,90)</t>
  </si>
  <si>
    <t>0,72 (0,54-0,96)</t>
  </si>
  <si>
    <t>4,89 (4,05-5,90)</t>
  </si>
  <si>
    <t>0,72 (0,59-0,87)</t>
  </si>
  <si>
    <t>2,23 (1,57-3,15)</t>
  </si>
  <si>
    <t>3,12 (2,18-4,46)</t>
  </si>
  <si>
    <t>2,00 (1,63-2,45)</t>
  </si>
  <si>
    <t>1,28 (1,00-1,65)</t>
  </si>
  <si>
    <t>1,44 (1,17-1,78)</t>
  </si>
  <si>
    <t>Comorbidity</t>
  </si>
  <si>
    <t>Alsfasser2015</t>
  </si>
  <si>
    <t>Nbr</t>
  </si>
  <si>
    <t>Elixhauser</t>
  </si>
  <si>
    <t>Krautz2018</t>
  </si>
  <si>
    <t>Own</t>
  </si>
  <si>
    <t>1,70 (1,57-1,84)</t>
  </si>
  <si>
    <t>2,02 (1,84-2,21)</t>
  </si>
  <si>
    <t>0,78 (0,73-0,83)</t>
  </si>
  <si>
    <t>0,85 (0,70-1,04)</t>
  </si>
  <si>
    <t>1,68 (1,41-1,99)</t>
  </si>
  <si>
    <t>1,11 (0,99-1,23)</t>
  </si>
  <si>
    <t>1,96 (1,75-2,21)</t>
  </si>
  <si>
    <t>1,55 (1,42-1,70)</t>
  </si>
  <si>
    <t>0,73 (0,69-0,79)</t>
  </si>
  <si>
    <t>1,29 (1,15-1,44)</t>
  </si>
  <si>
    <t>0,78 (0,69-0,90)</t>
  </si>
  <si>
    <t>3,11 (2,89-3,36)</t>
  </si>
  <si>
    <t>McPhee2007</t>
  </si>
  <si>
    <t>0,59 (0,45-0,79)</t>
  </si>
  <si>
    <t>1,17 (0,90-1,53)</t>
  </si>
  <si>
    <t>0,90 (0,53-1,52)</t>
  </si>
  <si>
    <t>2,45 (1,73-3,49)</t>
  </si>
  <si>
    <t>2,07 (1,30-3,29)</t>
  </si>
  <si>
    <t>0,32 (0,08-1,28)</t>
  </si>
  <si>
    <t xml:space="preserve">Peripheral vascular disease            </t>
  </si>
  <si>
    <t>2,18 (1,24-3,82)</t>
  </si>
  <si>
    <t>7,09 (4,03-12,50)</t>
  </si>
  <si>
    <t>Merath2019</t>
  </si>
  <si>
    <t>3,00 (1,97-4,56)</t>
  </si>
  <si>
    <t>1,21 (0,89-1,64)</t>
  </si>
  <si>
    <t>1,91 (1,26-2,88)</t>
  </si>
  <si>
    <t>2,64 (1,75-3,99)</t>
  </si>
  <si>
    <t>Not defined</t>
  </si>
  <si>
    <t>N (comorb vorhanden)</t>
  </si>
  <si>
    <t>Charlson</t>
  </si>
  <si>
    <t>Cerebrovascular Disease (C)</t>
  </si>
  <si>
    <t>Myocardial infarction (C)</t>
  </si>
  <si>
    <t>Dementia (C)</t>
  </si>
  <si>
    <t>Malnutrition (C)</t>
  </si>
  <si>
    <t>N verstorben (mit entspr. Komorbidität)</t>
  </si>
  <si>
    <t>N(comorb nicht Vorhanden)</t>
  </si>
  <si>
    <t>N verstorben (ohne entspr. Komorb)</t>
  </si>
  <si>
    <t>C+D-</t>
  </si>
  <si>
    <t>C+D+</t>
  </si>
  <si>
    <t>C-D-</t>
  </si>
  <si>
    <t>C-D+</t>
  </si>
  <si>
    <t>2,59 (2,04-3,28)</t>
  </si>
  <si>
    <t>2,44 (1,85-3,22)</t>
  </si>
  <si>
    <t>2,58 (1,43-4,65)</t>
  </si>
  <si>
    <t>1,63 (1,30-2,04)</t>
  </si>
  <si>
    <t>0,82 (0,70-0,97)</t>
  </si>
  <si>
    <t>4,14 (3,18-5,39)</t>
  </si>
  <si>
    <t>3,50 (2,79-4,40)</t>
  </si>
  <si>
    <t>1,18 (1,02-1,38)</t>
  </si>
  <si>
    <t>0,72 (0,26-1,97)</t>
  </si>
  <si>
    <t>1,52 (1,22-1,88)</t>
  </si>
  <si>
    <t>1,92 (1,24-2,97)</t>
  </si>
  <si>
    <t>2,31 (1,50-3,56)</t>
  </si>
  <si>
    <t>4,23 (2,23-8,03)</t>
  </si>
  <si>
    <t>0,73 (0,62-0,84)</t>
  </si>
  <si>
    <t xml:space="preserve"> Sterblichkeit</t>
  </si>
  <si>
    <t>Hachey2018</t>
  </si>
  <si>
    <t>0,46 (0,30-0,72)</t>
  </si>
  <si>
    <t>2,20 (1,33-3,54)</t>
  </si>
  <si>
    <t>5,00 (3,39-7,40)</t>
  </si>
  <si>
    <t>0,15 (0,03-0,62)</t>
  </si>
  <si>
    <t>0,70 (0,52-0,95)</t>
  </si>
  <si>
    <t>3,10 (1,79-5,46)</t>
  </si>
  <si>
    <t>1,61 (1,20-2,15)</t>
  </si>
  <si>
    <t>3,55 (2,00-6,30)</t>
  </si>
  <si>
    <t>2,32 (0,92-5,90)</t>
  </si>
  <si>
    <t>0,76 (0,53-1,09)</t>
  </si>
  <si>
    <t>1,31 (0,92-1,85)</t>
  </si>
  <si>
    <t>Enomoto2013</t>
  </si>
  <si>
    <t>3,35 (1,84-6,08)</t>
  </si>
  <si>
    <t>0,12 (0,02-0,97)</t>
  </si>
  <si>
    <t>3,89 (1,58-9,62)</t>
  </si>
  <si>
    <t>1,21 (0,77-1,91)</t>
  </si>
  <si>
    <t>1,73 (0,82-3,68)</t>
  </si>
  <si>
    <t>2,88 (0,76-10,90)</t>
  </si>
  <si>
    <t>0,57 (0,37-0,88)</t>
  </si>
  <si>
    <t>Diabetes, uncomplicated</t>
  </si>
  <si>
    <t>Diabetes, complicated</t>
  </si>
  <si>
    <t>0,98 (0,26-3,67)</t>
  </si>
  <si>
    <t>1,79 (0,65-4,96)</t>
  </si>
  <si>
    <t>2,35 (1,29-4,26)</t>
  </si>
  <si>
    <t>Nimptsch2016</t>
  </si>
  <si>
    <t>0,70 (0,60-0,70)</t>
  </si>
  <si>
    <t>1,20 (1,10-1,30)</t>
  </si>
  <si>
    <t>1,70 (1,60-1,90)</t>
  </si>
  <si>
    <t>1,10 (1,00-1,20)</t>
  </si>
  <si>
    <t>0,70 (0,60-0,80)</t>
  </si>
  <si>
    <t>2,10 (1,90-2,30)</t>
  </si>
  <si>
    <t>0,70 (0,70-0,80)</t>
  </si>
  <si>
    <t>0,70 (0,60-0,90)</t>
  </si>
  <si>
    <t>1,60 (1,30-1,80)</t>
  </si>
  <si>
    <t>1,80 (1,60-2,00)</t>
  </si>
  <si>
    <t>Elixhauser modified)</t>
  </si>
  <si>
    <t>1,40 (1,20-1,70)</t>
  </si>
  <si>
    <t>1,00 (0,90-1,20)</t>
  </si>
  <si>
    <t>3,00 (2,70-3,40)</t>
  </si>
  <si>
    <t>Ho2003</t>
  </si>
  <si>
    <t>1,50 (1,15-1,96)</t>
  </si>
  <si>
    <t>0,54 (0,40-0,74)</t>
  </si>
  <si>
    <t>0,90 (0,56-1,44)</t>
  </si>
  <si>
    <t>1,42(0,80-2,50)</t>
  </si>
  <si>
    <t>0,27 (0,06-1,24)</t>
  </si>
  <si>
    <t>1,18 (0,25-5,56)</t>
  </si>
  <si>
    <t>14,17 (7,15-28,08)</t>
  </si>
  <si>
    <t>4,84 (2,40-9,75)</t>
  </si>
  <si>
    <t>Teh2009</t>
  </si>
  <si>
    <t>2,50 (2,00-3,10)</t>
  </si>
  <si>
    <t>1,30 (1,00-1,50)</t>
  </si>
  <si>
    <t>0,60 (0,50-0,80)</t>
  </si>
  <si>
    <t>0,60 (0,50-0,70)</t>
  </si>
  <si>
    <t>0,50 (0,20-1,20)</t>
  </si>
  <si>
    <t>6,30 (4,30-9,20)</t>
  </si>
  <si>
    <t>Hill2009</t>
  </si>
  <si>
    <t>9,15 (5,67-14,82)</t>
  </si>
  <si>
    <t>3,88 (2,82-5,34)</t>
  </si>
  <si>
    <t>0,67 (0,52-0,87)</t>
  </si>
  <si>
    <t>3,99 (2,58-5,27)</t>
  </si>
  <si>
    <t>Murphy2009</t>
  </si>
  <si>
    <t>Deyo-Charlson</t>
  </si>
  <si>
    <t>0,60 (0,29-1,06)</t>
  </si>
  <si>
    <t>0,71 (0,08-6,67)</t>
  </si>
  <si>
    <t>4,52 (1,47-13,89)</t>
  </si>
  <si>
    <t>6,80 (2,72-17,02)</t>
  </si>
  <si>
    <t>2,02 (0,47-8,79)</t>
  </si>
  <si>
    <t>0,82 (0,35-1,95)</t>
  </si>
  <si>
    <t>3,39 (1,26-9,11)</t>
  </si>
  <si>
    <t>Farges2017</t>
  </si>
  <si>
    <t>2,29 (1,78-2,91)</t>
  </si>
  <si>
    <t>1,29 (1,05-1,57)</t>
  </si>
  <si>
    <t>0,96 (0,86-1,07)</t>
  </si>
  <si>
    <t>1,39 (1,12-1,71)</t>
  </si>
  <si>
    <t>1,65 (1,34-2,00)</t>
  </si>
  <si>
    <t>1,92 (1,45-2,52)</t>
  </si>
  <si>
    <t>NS</t>
  </si>
  <si>
    <t>12,39 (7,12-21,57)</t>
  </si>
  <si>
    <t>12,90 (7,25-22,94)</t>
  </si>
  <si>
    <t>0,13 (0,07-0,26)</t>
  </si>
  <si>
    <t>6,61 (3,10-14,07)</t>
  </si>
  <si>
    <t>0,29 (0,17-0,50)</t>
  </si>
  <si>
    <t>3,31 (1,79-6,11)</t>
  </si>
  <si>
    <t>3,22 (1,63-6,36)</t>
  </si>
  <si>
    <t>0,57 (0,38-0,87)</t>
  </si>
  <si>
    <t>0,40 (0,20-0,80)</t>
  </si>
  <si>
    <t>0,54 (0,32-0,90)</t>
  </si>
  <si>
    <t>0,51 (0,27-0,95)</t>
  </si>
  <si>
    <t>0,81 (0,48-1,36)</t>
  </si>
  <si>
    <t>Zaydfudim2017</t>
  </si>
  <si>
    <t>Swanson2014</t>
  </si>
  <si>
    <t>1,50 (1,00-2,10)</t>
  </si>
  <si>
    <t>1,30 (1,00-1,70)</t>
  </si>
  <si>
    <t>1,50 (1,00-2,20)</t>
  </si>
  <si>
    <t>2,80 (1,80-4,20)</t>
  </si>
  <si>
    <t>0,80 (0,60-0,90)</t>
  </si>
  <si>
    <t>2,00 (1,40-3,00)</t>
  </si>
  <si>
    <t>3,80 (2,90-4,90)</t>
  </si>
  <si>
    <t>0,90 (0,70-1,20)</t>
  </si>
  <si>
    <t>1,60 (1,40-2,00)</t>
  </si>
  <si>
    <t>El Amrani2019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</si>
</sst>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11AD-B51F-4C9C-8683-9137B9B9CFB5}">
  <dimension ref="A1:AA37"/>
  <sheetViews>
    <sheetView tabSelected="1" zoomScale="85" zoomScaleNormal="85" workbookViewId="0">
      <selection activeCell="E14" sqref="E14"/>
    </sheetView>
  </sheetViews>
  <sheetFormatPr baseColWidth="10" defaultRowHeight="14.4" x14ac:dyDescent="0.3"/>
  <cols>
    <col min="1" max="1" width="4" bestFit="1" customWidth="1"/>
    <col min="2" max="2" width="42.44140625" bestFit="1" customWidth="1"/>
    <col min="3" max="3" width="14.33203125" bestFit="1" customWidth="1"/>
    <col min="4" max="4" width="16.44140625" bestFit="1" customWidth="1"/>
    <col min="5" max="5" width="14.33203125" bestFit="1" customWidth="1"/>
    <col min="6" max="6" width="15.44140625" bestFit="1" customWidth="1"/>
    <col min="7" max="7" width="15" customWidth="1"/>
    <col min="8" max="8" width="14.33203125" bestFit="1" customWidth="1"/>
    <col min="9" max="9" width="16.44140625" bestFit="1" customWidth="1"/>
    <col min="10" max="10" width="15.44140625" bestFit="1" customWidth="1"/>
    <col min="11" max="11" width="14.88671875" bestFit="1" customWidth="1"/>
    <col min="12" max="12" width="14.33203125" bestFit="1" customWidth="1"/>
    <col min="13" max="13" width="15.44140625" bestFit="1" customWidth="1"/>
    <col min="14" max="16" width="14.33203125" bestFit="1" customWidth="1"/>
    <col min="17" max="17" width="13.5546875" bestFit="1" customWidth="1"/>
    <col min="19" max="19" width="42.44140625" bestFit="1" customWidth="1"/>
    <col min="20" max="20" width="17.6640625" bestFit="1" customWidth="1"/>
  </cols>
  <sheetData>
    <row r="1" spans="1:27" s="2" customFormat="1" x14ac:dyDescent="0.3">
      <c r="A1" s="2" t="s">
        <v>47</v>
      </c>
      <c r="B1" s="2" t="s">
        <v>45</v>
      </c>
      <c r="C1" s="2" t="s">
        <v>198</v>
      </c>
      <c r="D1" s="2" t="s">
        <v>197</v>
      </c>
      <c r="E1" s="2" t="s">
        <v>177</v>
      </c>
      <c r="F1" s="2" t="s">
        <v>168</v>
      </c>
      <c r="G1" s="2" t="s">
        <v>163</v>
      </c>
      <c r="H1" s="2" t="s">
        <v>156</v>
      </c>
      <c r="I1" s="2" t="s">
        <v>147</v>
      </c>
      <c r="J1" s="2" t="s">
        <v>119</v>
      </c>
      <c r="K1" s="2" t="s">
        <v>46</v>
      </c>
      <c r="L1" s="2" t="s">
        <v>49</v>
      </c>
      <c r="M1" s="2" t="s">
        <v>63</v>
      </c>
      <c r="N1" s="2" t="s">
        <v>73</v>
      </c>
      <c r="O1" s="2" t="s">
        <v>208</v>
      </c>
      <c r="P1" s="2" t="s">
        <v>107</v>
      </c>
      <c r="Q1" s="2" t="s">
        <v>132</v>
      </c>
    </row>
    <row r="2" spans="1:27" x14ac:dyDescent="0.3">
      <c r="A2">
        <v>0</v>
      </c>
      <c r="B2" t="s">
        <v>31</v>
      </c>
      <c r="C2" t="s">
        <v>48</v>
      </c>
      <c r="D2" t="s">
        <v>48</v>
      </c>
      <c r="E2" t="s">
        <v>184</v>
      </c>
      <c r="F2" t="s">
        <v>169</v>
      </c>
      <c r="G2" t="s">
        <v>48</v>
      </c>
      <c r="H2" t="s">
        <v>48</v>
      </c>
      <c r="I2" t="s">
        <v>80</v>
      </c>
      <c r="J2" t="s">
        <v>80</v>
      </c>
      <c r="K2" t="s">
        <v>48</v>
      </c>
      <c r="L2" t="s">
        <v>50</v>
      </c>
      <c r="M2" t="s">
        <v>48</v>
      </c>
      <c r="N2" t="s">
        <v>78</v>
      </c>
      <c r="O2" t="s">
        <v>80</v>
      </c>
      <c r="P2" t="s">
        <v>48</v>
      </c>
      <c r="Q2" t="s">
        <v>143</v>
      </c>
      <c r="U2" s="1"/>
      <c r="V2" s="1"/>
      <c r="W2" s="1"/>
      <c r="X2" s="1"/>
      <c r="Y2" s="1"/>
      <c r="Z2" s="1"/>
      <c r="AA2" s="1"/>
    </row>
    <row r="3" spans="1:27" x14ac:dyDescent="0.3">
      <c r="A3">
        <v>1</v>
      </c>
      <c r="B3" s="1" t="s">
        <v>3</v>
      </c>
      <c r="C3" s="1" t="s">
        <v>199</v>
      </c>
      <c r="D3" s="1"/>
      <c r="E3" s="1"/>
      <c r="F3" s="1" t="s">
        <v>176</v>
      </c>
      <c r="G3" s="1" t="s">
        <v>165</v>
      </c>
      <c r="H3" s="1" t="s">
        <v>157</v>
      </c>
      <c r="I3" s="1"/>
      <c r="J3" s="1" t="s">
        <v>120</v>
      </c>
      <c r="K3" s="1" t="s">
        <v>1</v>
      </c>
      <c r="L3" t="s">
        <v>52</v>
      </c>
      <c r="M3" t="s">
        <v>67</v>
      </c>
      <c r="N3" t="s">
        <v>77</v>
      </c>
      <c r="O3" t="s">
        <v>92</v>
      </c>
      <c r="P3" t="s">
        <v>109</v>
      </c>
      <c r="Q3" t="s">
        <v>138</v>
      </c>
      <c r="U3" s="1"/>
      <c r="V3" s="1"/>
      <c r="X3" s="1"/>
      <c r="Y3" s="1"/>
      <c r="Z3" s="1"/>
      <c r="AA3" s="1"/>
    </row>
    <row r="4" spans="1:27" x14ac:dyDescent="0.3">
      <c r="A4">
        <v>2</v>
      </c>
      <c r="B4" s="1" t="s">
        <v>4</v>
      </c>
      <c r="C4" s="1" t="s">
        <v>200</v>
      </c>
      <c r="D4" s="1"/>
      <c r="E4" s="1" t="s">
        <v>179</v>
      </c>
      <c r="F4" s="1"/>
      <c r="G4" s="1"/>
      <c r="H4" s="1"/>
      <c r="I4" s="1"/>
      <c r="J4" s="1"/>
      <c r="K4" s="1" t="s">
        <v>0</v>
      </c>
      <c r="L4" t="s">
        <v>51</v>
      </c>
      <c r="Q4" t="s">
        <v>135</v>
      </c>
      <c r="U4" s="1"/>
      <c r="V4" s="1"/>
      <c r="X4" s="1"/>
      <c r="Y4" s="1"/>
      <c r="Z4" s="1"/>
      <c r="AA4" s="1"/>
    </row>
    <row r="5" spans="1:27" x14ac:dyDescent="0.3">
      <c r="A5">
        <v>3</v>
      </c>
      <c r="B5" s="1" t="s">
        <v>5</v>
      </c>
      <c r="C5" s="1"/>
      <c r="D5" s="1"/>
      <c r="E5" s="1"/>
      <c r="F5" s="1" t="s">
        <v>174</v>
      </c>
      <c r="G5" s="1"/>
      <c r="H5" s="1"/>
      <c r="I5" s="1"/>
      <c r="J5" s="1"/>
      <c r="K5" s="1"/>
      <c r="L5" t="s">
        <v>54</v>
      </c>
      <c r="M5" t="s">
        <v>66</v>
      </c>
      <c r="Q5" t="s">
        <v>140</v>
      </c>
      <c r="U5" s="1"/>
      <c r="V5" s="1"/>
      <c r="X5" s="1"/>
      <c r="Y5" s="1"/>
      <c r="Z5" s="1"/>
      <c r="AA5" s="1"/>
    </row>
    <row r="6" spans="1:27" x14ac:dyDescent="0.3">
      <c r="A6">
        <v>4</v>
      </c>
      <c r="B6" s="1" t="s">
        <v>6</v>
      </c>
      <c r="C6" s="1"/>
      <c r="D6" s="1"/>
      <c r="E6" s="1"/>
      <c r="F6" s="1"/>
      <c r="G6" s="1"/>
      <c r="H6" s="1"/>
      <c r="I6" s="1"/>
      <c r="J6" s="1"/>
      <c r="K6" s="1" t="s">
        <v>41</v>
      </c>
      <c r="P6" t="s">
        <v>116</v>
      </c>
      <c r="U6" s="1"/>
      <c r="V6" s="1"/>
      <c r="X6" s="1"/>
      <c r="Y6" s="1"/>
      <c r="Z6" s="1"/>
      <c r="AA6" s="1"/>
    </row>
    <row r="7" spans="1:27" x14ac:dyDescent="0.3">
      <c r="A7">
        <v>5</v>
      </c>
      <c r="B7" s="1" t="s">
        <v>70</v>
      </c>
      <c r="C7" s="1" t="s">
        <v>201</v>
      </c>
      <c r="D7" s="1" t="s">
        <v>188</v>
      </c>
      <c r="E7" s="1"/>
      <c r="F7" s="1"/>
      <c r="G7" s="1"/>
      <c r="H7" s="1"/>
      <c r="I7" s="1" t="s">
        <v>151</v>
      </c>
      <c r="J7" s="1" t="s">
        <v>121</v>
      </c>
      <c r="K7" s="1"/>
      <c r="L7" t="s">
        <v>55</v>
      </c>
      <c r="M7" t="s">
        <v>71</v>
      </c>
      <c r="O7" t="s">
        <v>93</v>
      </c>
      <c r="Q7" t="s">
        <v>141</v>
      </c>
      <c r="U7" s="1"/>
      <c r="V7" s="1"/>
      <c r="X7" s="1"/>
      <c r="Y7" s="1"/>
      <c r="Z7" s="1"/>
      <c r="AA7" s="1"/>
    </row>
    <row r="8" spans="1:27" x14ac:dyDescent="0.3">
      <c r="A8">
        <v>6</v>
      </c>
      <c r="B8" t="s">
        <v>33</v>
      </c>
      <c r="K8" s="1" t="s">
        <v>35</v>
      </c>
      <c r="Q8" t="s">
        <v>139</v>
      </c>
      <c r="U8" s="1"/>
      <c r="V8" s="1"/>
      <c r="X8" s="1"/>
      <c r="Y8" s="1"/>
      <c r="Z8" s="1"/>
      <c r="AA8" s="1"/>
    </row>
    <row r="9" spans="1:27" x14ac:dyDescent="0.3">
      <c r="A9">
        <v>7</v>
      </c>
      <c r="B9" t="s">
        <v>34</v>
      </c>
      <c r="C9" t="s">
        <v>160</v>
      </c>
      <c r="D9" t="s">
        <v>192</v>
      </c>
      <c r="E9" t="s">
        <v>180</v>
      </c>
      <c r="H9" t="s">
        <v>160</v>
      </c>
      <c r="K9" t="s">
        <v>36</v>
      </c>
      <c r="L9" t="s">
        <v>53</v>
      </c>
      <c r="P9" t="s">
        <v>112</v>
      </c>
      <c r="U9" s="1"/>
      <c r="V9" s="1"/>
      <c r="X9" s="1"/>
      <c r="Y9" s="1"/>
      <c r="Z9" s="1"/>
      <c r="AA9" s="1"/>
    </row>
    <row r="10" spans="1:27" x14ac:dyDescent="0.3">
      <c r="A10">
        <v>8</v>
      </c>
      <c r="B10" s="1" t="s">
        <v>7</v>
      </c>
      <c r="C10" s="1"/>
      <c r="D10" s="1"/>
      <c r="E10" s="1"/>
      <c r="F10" s="1"/>
      <c r="G10" s="1"/>
      <c r="H10" s="1"/>
      <c r="I10" s="1"/>
      <c r="J10" s="1"/>
      <c r="K10" s="1"/>
      <c r="O10" t="s">
        <v>94</v>
      </c>
      <c r="U10" s="1"/>
      <c r="V10" s="1"/>
      <c r="X10" s="1"/>
      <c r="Y10" s="1"/>
      <c r="Z10" s="1"/>
      <c r="AA10" s="1"/>
    </row>
    <row r="11" spans="1:27" x14ac:dyDescent="0.3">
      <c r="A11">
        <v>9</v>
      </c>
      <c r="B11" s="1" t="s">
        <v>8</v>
      </c>
      <c r="C11" s="1" t="s">
        <v>202</v>
      </c>
      <c r="D11" s="1"/>
      <c r="E11" s="1"/>
      <c r="F11" s="1"/>
      <c r="G11" s="1"/>
      <c r="H11" s="1"/>
      <c r="I11" s="1"/>
      <c r="J11" s="1"/>
      <c r="K11" s="1" t="s">
        <v>40</v>
      </c>
      <c r="U11" s="1"/>
      <c r="V11" s="1"/>
      <c r="X11" s="1"/>
      <c r="Y11" s="1"/>
      <c r="Z11" s="1"/>
      <c r="AA11" s="1"/>
    </row>
    <row r="12" spans="1:27" x14ac:dyDescent="0.3">
      <c r="A12">
        <v>10</v>
      </c>
      <c r="B12" s="1" t="s">
        <v>9</v>
      </c>
      <c r="C12" s="1"/>
      <c r="D12" s="1" t="s">
        <v>193</v>
      </c>
      <c r="E12" s="1" t="s">
        <v>182</v>
      </c>
      <c r="F12" s="1" t="s">
        <v>175</v>
      </c>
      <c r="G12" s="1"/>
      <c r="H12" s="1" t="s">
        <v>158</v>
      </c>
      <c r="I12" s="1" t="s">
        <v>148</v>
      </c>
      <c r="J12" s="1" t="s">
        <v>123</v>
      </c>
      <c r="K12" s="1" t="s">
        <v>44</v>
      </c>
      <c r="L12" t="s">
        <v>56</v>
      </c>
      <c r="M12" t="s">
        <v>65</v>
      </c>
      <c r="N12" t="s">
        <v>75</v>
      </c>
      <c r="O12" t="s">
        <v>95</v>
      </c>
      <c r="Q12" t="s">
        <v>136</v>
      </c>
      <c r="U12" s="1"/>
      <c r="V12" s="1"/>
      <c r="X12" s="1"/>
      <c r="Y12" s="1"/>
      <c r="Z12" s="1"/>
      <c r="AA12" s="1"/>
    </row>
    <row r="13" spans="1:27" x14ac:dyDescent="0.3">
      <c r="A13">
        <v>11</v>
      </c>
      <c r="B13" s="1" t="s">
        <v>127</v>
      </c>
      <c r="C13" s="1" t="s">
        <v>203</v>
      </c>
      <c r="D13" s="1" t="s">
        <v>189</v>
      </c>
      <c r="E13" s="1"/>
      <c r="F13" s="1" t="s">
        <v>170</v>
      </c>
      <c r="G13" s="1" t="s">
        <v>166</v>
      </c>
      <c r="H13" s="1" t="s">
        <v>159</v>
      </c>
      <c r="I13" s="1" t="s">
        <v>149</v>
      </c>
      <c r="J13" s="1" t="s">
        <v>126</v>
      </c>
      <c r="K13" s="1" t="s">
        <v>32</v>
      </c>
      <c r="L13" t="s">
        <v>59</v>
      </c>
      <c r="M13" t="s">
        <v>64</v>
      </c>
      <c r="O13" t="s">
        <v>96</v>
      </c>
      <c r="P13" t="s">
        <v>117</v>
      </c>
      <c r="Q13" t="s">
        <v>133</v>
      </c>
      <c r="U13" s="1"/>
      <c r="V13" s="1"/>
      <c r="X13" s="1"/>
      <c r="Y13" s="1"/>
      <c r="Z13" s="1"/>
      <c r="AA13" s="1"/>
    </row>
    <row r="14" spans="1:27" x14ac:dyDescent="0.3">
      <c r="A14">
        <v>12</v>
      </c>
      <c r="B14" s="1" t="s">
        <v>128</v>
      </c>
      <c r="C14" s="1"/>
      <c r="D14" s="1"/>
      <c r="E14" s="1"/>
      <c r="F14" s="1"/>
      <c r="G14" s="1"/>
      <c r="H14" s="1"/>
      <c r="I14" s="1" t="s">
        <v>150</v>
      </c>
      <c r="J14" s="1" t="s">
        <v>129</v>
      </c>
      <c r="K14" s="1"/>
      <c r="U14" s="1"/>
      <c r="V14" s="1"/>
      <c r="X14" s="1"/>
      <c r="Y14" s="1"/>
      <c r="Z14" s="1"/>
      <c r="AA14" s="1"/>
    </row>
    <row r="15" spans="1:27" x14ac:dyDescent="0.3">
      <c r="A15">
        <v>13</v>
      </c>
      <c r="B15" s="1" t="s">
        <v>12</v>
      </c>
      <c r="C15" s="1"/>
      <c r="D15" s="1" t="s">
        <v>195</v>
      </c>
      <c r="E15" s="1"/>
      <c r="F15" s="1"/>
      <c r="G15" s="1"/>
      <c r="H15" s="1"/>
      <c r="I15" s="1"/>
      <c r="J15" s="1"/>
      <c r="K15" s="1" t="s">
        <v>37</v>
      </c>
      <c r="U15" s="1"/>
      <c r="V15" s="1"/>
      <c r="X15" s="1"/>
      <c r="Y15" s="1"/>
      <c r="Z15" s="1"/>
      <c r="AA15" s="1"/>
    </row>
    <row r="16" spans="1:27" x14ac:dyDescent="0.3">
      <c r="A16">
        <v>14</v>
      </c>
      <c r="B16" s="1" t="s">
        <v>13</v>
      </c>
      <c r="C16" s="1"/>
      <c r="D16" s="1"/>
      <c r="E16" s="1" t="s">
        <v>183</v>
      </c>
      <c r="F16" s="1" t="s">
        <v>172</v>
      </c>
      <c r="G16" s="1" t="s">
        <v>164</v>
      </c>
      <c r="H16" s="1" t="s">
        <v>162</v>
      </c>
      <c r="I16" s="1" t="s">
        <v>154</v>
      </c>
      <c r="J16" s="1" t="s">
        <v>130</v>
      </c>
      <c r="K16" s="1" t="s">
        <v>42</v>
      </c>
      <c r="L16" t="s">
        <v>58</v>
      </c>
      <c r="M16" t="s">
        <v>72</v>
      </c>
      <c r="N16" t="s">
        <v>76</v>
      </c>
      <c r="O16" t="s">
        <v>97</v>
      </c>
      <c r="P16" t="s">
        <v>115</v>
      </c>
      <c r="Q16" t="s">
        <v>144</v>
      </c>
      <c r="U16" s="1"/>
      <c r="V16" s="1"/>
      <c r="X16" s="1"/>
      <c r="Y16" s="1"/>
      <c r="Z16" s="1"/>
      <c r="AA16" s="1"/>
    </row>
    <row r="17" spans="1:27" x14ac:dyDescent="0.3">
      <c r="A17">
        <v>15</v>
      </c>
      <c r="B17" s="1" t="s">
        <v>14</v>
      </c>
      <c r="C17" s="1" t="s">
        <v>204</v>
      </c>
      <c r="D17" s="1"/>
      <c r="E17" s="1" t="s">
        <v>178</v>
      </c>
      <c r="F17" s="1" t="s">
        <v>173</v>
      </c>
      <c r="G17" s="1" t="s">
        <v>167</v>
      </c>
      <c r="H17" s="1"/>
      <c r="I17" s="1" t="s">
        <v>155</v>
      </c>
      <c r="J17" s="1" t="s">
        <v>125</v>
      </c>
      <c r="K17" s="1" t="s">
        <v>38</v>
      </c>
      <c r="L17" t="s">
        <v>57</v>
      </c>
      <c r="M17" t="s">
        <v>68</v>
      </c>
      <c r="N17" t="s">
        <v>74</v>
      </c>
      <c r="O17" t="s">
        <v>98</v>
      </c>
      <c r="P17" t="s">
        <v>113</v>
      </c>
      <c r="Q17" t="s">
        <v>142</v>
      </c>
      <c r="U17" s="1"/>
      <c r="V17" s="1"/>
      <c r="X17" s="1"/>
      <c r="Y17" s="1"/>
      <c r="Z17" s="1"/>
      <c r="AA17" s="1"/>
    </row>
    <row r="18" spans="1:27" x14ac:dyDescent="0.3">
      <c r="A18">
        <v>16</v>
      </c>
      <c r="B18" s="1" t="s">
        <v>15</v>
      </c>
      <c r="C18" s="1"/>
      <c r="D18" s="1"/>
      <c r="E18" s="1"/>
      <c r="F18" s="1"/>
      <c r="G18" s="1"/>
      <c r="H18" s="1"/>
      <c r="I18" s="1"/>
      <c r="J18" s="1" t="s">
        <v>124</v>
      </c>
      <c r="K18" s="1"/>
      <c r="U18" s="1"/>
      <c r="V18" s="1"/>
      <c r="X18" s="1"/>
      <c r="Y18" s="1"/>
      <c r="Z18" s="1"/>
      <c r="AA18" s="1"/>
    </row>
    <row r="19" spans="1:27" x14ac:dyDescent="0.3">
      <c r="A19">
        <v>17</v>
      </c>
      <c r="B19" s="1" t="s">
        <v>16</v>
      </c>
      <c r="C19" s="1"/>
      <c r="D19" s="1"/>
      <c r="E19" s="1"/>
      <c r="F19" s="1"/>
      <c r="G19" s="1"/>
      <c r="H19" s="1"/>
      <c r="I19" s="1"/>
      <c r="J19" s="1"/>
      <c r="K19" s="1"/>
      <c r="U19" s="1"/>
      <c r="V19" s="1"/>
      <c r="X19" s="1"/>
      <c r="Y19" s="1"/>
      <c r="Z19" s="1"/>
      <c r="AA19" s="1"/>
    </row>
    <row r="20" spans="1:27" x14ac:dyDescent="0.3">
      <c r="A20">
        <v>18</v>
      </c>
      <c r="B20" s="1" t="s">
        <v>17</v>
      </c>
      <c r="C20" s="1"/>
      <c r="D20" s="1"/>
      <c r="E20" s="1"/>
      <c r="F20" s="1"/>
      <c r="G20" s="1"/>
      <c r="H20" s="1"/>
      <c r="I20" s="1"/>
      <c r="J20" s="1"/>
      <c r="K20" s="1"/>
      <c r="U20" s="1"/>
      <c r="V20" s="1"/>
      <c r="X20" s="1"/>
      <c r="Y20" s="1"/>
      <c r="Z20" s="1"/>
      <c r="AA20" s="1"/>
    </row>
    <row r="21" spans="1:27" x14ac:dyDescent="0.3">
      <c r="A21">
        <v>19</v>
      </c>
      <c r="B21" s="1" t="s">
        <v>18</v>
      </c>
      <c r="C21" s="1"/>
      <c r="D21" s="1" t="s">
        <v>196</v>
      </c>
      <c r="E21" s="1"/>
      <c r="F21" s="1"/>
      <c r="G21" s="1"/>
      <c r="H21" s="1"/>
      <c r="I21" s="1"/>
      <c r="J21" s="1"/>
      <c r="K21" s="1" t="s">
        <v>39</v>
      </c>
      <c r="O21" t="s">
        <v>99</v>
      </c>
      <c r="Q21" t="s">
        <v>137</v>
      </c>
      <c r="U21" s="1"/>
      <c r="V21" s="1"/>
      <c r="X21" s="1"/>
      <c r="Y21" s="1"/>
      <c r="Z21" s="1"/>
      <c r="AA21" s="1"/>
    </row>
    <row r="22" spans="1:27" x14ac:dyDescent="0.3">
      <c r="A22">
        <v>20</v>
      </c>
      <c r="B22" s="1" t="s">
        <v>19</v>
      </c>
      <c r="C22" s="1"/>
      <c r="D22" s="1"/>
      <c r="E22" s="1"/>
      <c r="F22" s="1"/>
      <c r="G22" s="1"/>
      <c r="H22" s="1"/>
      <c r="I22" s="1"/>
      <c r="J22" s="1"/>
      <c r="K22" s="1" t="s">
        <v>43</v>
      </c>
      <c r="U22" s="1"/>
      <c r="V22" s="1"/>
      <c r="X22" s="1"/>
      <c r="Y22" s="1"/>
      <c r="Z22" s="1"/>
      <c r="AA22" s="1"/>
    </row>
    <row r="23" spans="1:27" x14ac:dyDescent="0.3">
      <c r="A23">
        <v>21</v>
      </c>
      <c r="B23" s="1" t="s">
        <v>20</v>
      </c>
      <c r="C23" s="1"/>
      <c r="D23" s="1"/>
      <c r="E23" s="1"/>
      <c r="F23" s="1"/>
      <c r="G23" s="1"/>
      <c r="H23" s="1"/>
      <c r="I23" s="1" t="s">
        <v>153</v>
      </c>
      <c r="J23" s="1"/>
      <c r="K23" s="1"/>
      <c r="O23" t="s">
        <v>100</v>
      </c>
      <c r="U23" s="1"/>
      <c r="V23" s="1"/>
      <c r="X23" s="1"/>
      <c r="Y23" s="1"/>
      <c r="Z23" s="1"/>
      <c r="AA23" s="1"/>
    </row>
    <row r="24" spans="1:27" x14ac:dyDescent="0.3">
      <c r="A24">
        <v>22</v>
      </c>
      <c r="B24" s="1" t="s">
        <v>21</v>
      </c>
      <c r="C24" s="1" t="s">
        <v>205</v>
      </c>
      <c r="D24" s="1" t="s">
        <v>186</v>
      </c>
      <c r="E24" s="1"/>
      <c r="F24" s="1"/>
      <c r="G24" s="1"/>
      <c r="H24" s="1"/>
      <c r="I24" s="1"/>
      <c r="J24" s="1"/>
      <c r="K24" s="1"/>
      <c r="L24" t="s">
        <v>62</v>
      </c>
      <c r="P24" t="s">
        <v>110</v>
      </c>
      <c r="Q24" t="s">
        <v>146</v>
      </c>
      <c r="U24" s="1"/>
      <c r="V24" s="1"/>
      <c r="X24" s="1"/>
      <c r="Y24" s="1"/>
      <c r="Z24" s="1"/>
      <c r="AA24" s="1"/>
    </row>
    <row r="25" spans="1:27" x14ac:dyDescent="0.3">
      <c r="A25">
        <v>23</v>
      </c>
      <c r="B25" s="1" t="s">
        <v>22</v>
      </c>
      <c r="C25" s="1"/>
      <c r="D25" s="1" t="s">
        <v>191</v>
      </c>
      <c r="E25" s="1" t="s">
        <v>181</v>
      </c>
      <c r="F25" s="1" t="s">
        <v>171</v>
      </c>
      <c r="G25" s="1"/>
      <c r="H25" s="1" t="s">
        <v>161</v>
      </c>
      <c r="I25" s="1"/>
      <c r="J25" s="1"/>
      <c r="K25" s="1"/>
      <c r="L25" t="s">
        <v>60</v>
      </c>
      <c r="M25" t="s">
        <v>69</v>
      </c>
      <c r="O25" t="s">
        <v>101</v>
      </c>
      <c r="Q25" t="s">
        <v>134</v>
      </c>
      <c r="U25" s="1"/>
      <c r="V25" s="1"/>
      <c r="X25" s="1"/>
      <c r="Y25" s="1"/>
      <c r="Z25" s="1"/>
      <c r="AA25" s="1"/>
    </row>
    <row r="26" spans="1:27" x14ac:dyDescent="0.3">
      <c r="A26">
        <v>24</v>
      </c>
      <c r="B26" s="1" t="s">
        <v>23</v>
      </c>
      <c r="C26" s="1" t="s">
        <v>206</v>
      </c>
      <c r="D26" s="1" t="s">
        <v>194</v>
      </c>
      <c r="E26" s="1"/>
      <c r="F26" s="1"/>
      <c r="G26" s="1"/>
      <c r="H26" s="1"/>
      <c r="I26" s="1"/>
      <c r="J26" s="1"/>
      <c r="K26" s="1"/>
      <c r="L26" t="s">
        <v>61</v>
      </c>
      <c r="P26" t="s">
        <v>118</v>
      </c>
      <c r="Q26" t="s">
        <v>145</v>
      </c>
      <c r="U26" s="1"/>
      <c r="V26" s="1"/>
      <c r="X26" s="1"/>
      <c r="Y26" s="1"/>
      <c r="Z26" s="1"/>
      <c r="AA26" s="1"/>
    </row>
    <row r="27" spans="1:27" x14ac:dyDescent="0.3">
      <c r="A27">
        <v>25</v>
      </c>
      <c r="B27" s="1" t="s">
        <v>24</v>
      </c>
      <c r="C27" s="1" t="s">
        <v>207</v>
      </c>
      <c r="D27" s="1" t="s">
        <v>185</v>
      </c>
      <c r="E27" s="1"/>
      <c r="F27" s="1"/>
      <c r="G27" s="1"/>
      <c r="H27" s="1"/>
      <c r="I27" s="1"/>
      <c r="J27" s="1"/>
      <c r="K27" s="1"/>
      <c r="P27" t="s">
        <v>114</v>
      </c>
      <c r="U27" s="1"/>
      <c r="V27" s="1"/>
      <c r="X27" s="1"/>
      <c r="Y27" s="1"/>
      <c r="Z27" s="1"/>
      <c r="AA27" s="1"/>
    </row>
    <row r="28" spans="1:27" x14ac:dyDescent="0.3">
      <c r="A28">
        <v>26</v>
      </c>
      <c r="B28" s="1" t="s">
        <v>25</v>
      </c>
      <c r="C28" s="1"/>
      <c r="D28" s="1"/>
      <c r="E28" s="1"/>
      <c r="F28" s="1"/>
      <c r="G28" s="1"/>
      <c r="H28" s="1"/>
      <c r="I28" s="1"/>
      <c r="J28" s="1"/>
      <c r="K28" s="1"/>
      <c r="U28" s="1"/>
      <c r="V28" s="1"/>
      <c r="X28" s="1"/>
      <c r="Y28" s="1"/>
      <c r="Z28" s="1"/>
      <c r="AA28" s="1"/>
    </row>
    <row r="29" spans="1:27" x14ac:dyDescent="0.3">
      <c r="A29">
        <v>27</v>
      </c>
      <c r="B29" s="1" t="s">
        <v>26</v>
      </c>
      <c r="C29" s="1"/>
      <c r="D29" s="1" t="s">
        <v>187</v>
      </c>
      <c r="E29" s="1"/>
      <c r="F29" s="1"/>
      <c r="G29" s="1"/>
      <c r="H29" s="1"/>
      <c r="I29" s="1"/>
      <c r="J29" s="1"/>
      <c r="K29" s="1"/>
      <c r="P29" t="s">
        <v>108</v>
      </c>
      <c r="U29" s="1"/>
      <c r="V29" s="1"/>
      <c r="X29" s="1"/>
      <c r="Y29" s="1"/>
      <c r="Z29" s="1"/>
      <c r="AA29" s="1"/>
    </row>
    <row r="30" spans="1:27" x14ac:dyDescent="0.3">
      <c r="A30">
        <v>28</v>
      </c>
      <c r="B30" s="1" t="s">
        <v>27</v>
      </c>
      <c r="C30" s="1"/>
      <c r="D30" s="1"/>
      <c r="E30" s="1"/>
      <c r="F30" s="1"/>
      <c r="G30" s="1"/>
      <c r="H30" s="1"/>
      <c r="I30" s="1"/>
      <c r="J30" s="1"/>
      <c r="K30" s="1"/>
      <c r="U30" s="1"/>
      <c r="V30" s="1"/>
      <c r="X30" s="1"/>
      <c r="Y30" s="1"/>
      <c r="Z30" s="1"/>
      <c r="AA30" s="1"/>
    </row>
    <row r="31" spans="1:27" x14ac:dyDescent="0.3">
      <c r="A31">
        <v>29</v>
      </c>
      <c r="B31" s="1" t="s">
        <v>28</v>
      </c>
      <c r="C31" s="1"/>
      <c r="D31" s="1"/>
      <c r="E31" s="1"/>
      <c r="F31" s="1"/>
      <c r="G31" s="1"/>
      <c r="H31" s="1"/>
      <c r="I31" s="1"/>
      <c r="J31" s="1"/>
      <c r="K31" s="1"/>
    </row>
    <row r="32" spans="1:27" x14ac:dyDescent="0.3">
      <c r="A32">
        <v>30</v>
      </c>
      <c r="B32" t="s">
        <v>29</v>
      </c>
      <c r="K32" s="1"/>
    </row>
    <row r="33" spans="1:16" x14ac:dyDescent="0.3">
      <c r="A33">
        <v>31</v>
      </c>
      <c r="B33" t="s">
        <v>30</v>
      </c>
      <c r="D33" t="s">
        <v>190</v>
      </c>
      <c r="K33" s="1" t="s">
        <v>2</v>
      </c>
      <c r="P33" t="s">
        <v>111</v>
      </c>
    </row>
    <row r="34" spans="1:16" x14ac:dyDescent="0.3">
      <c r="A34">
        <v>32</v>
      </c>
      <c r="B34" s="1" t="s">
        <v>81</v>
      </c>
      <c r="C34" s="1"/>
      <c r="D34" s="1"/>
      <c r="E34" s="1"/>
      <c r="F34" s="1"/>
      <c r="G34" s="1"/>
      <c r="H34" s="1"/>
      <c r="I34" s="1"/>
      <c r="J34" s="1" t="s">
        <v>122</v>
      </c>
      <c r="O34" t="s">
        <v>102</v>
      </c>
    </row>
    <row r="35" spans="1:16" x14ac:dyDescent="0.3">
      <c r="A35">
        <v>33</v>
      </c>
      <c r="B35" s="1" t="s">
        <v>82</v>
      </c>
      <c r="C35" s="1"/>
      <c r="D35" s="1"/>
      <c r="E35" s="1"/>
      <c r="F35" s="1"/>
      <c r="G35" s="1"/>
      <c r="H35" s="1"/>
      <c r="I35" s="1" t="s">
        <v>152</v>
      </c>
      <c r="J35" s="1" t="s">
        <v>131</v>
      </c>
      <c r="O35" t="s">
        <v>103</v>
      </c>
    </row>
    <row r="36" spans="1:16" x14ac:dyDescent="0.3">
      <c r="A36">
        <v>34</v>
      </c>
      <c r="B36" s="1" t="s">
        <v>83</v>
      </c>
      <c r="C36" s="1"/>
      <c r="D36" s="1"/>
      <c r="E36" s="1"/>
      <c r="F36" s="1"/>
      <c r="G36" s="1"/>
      <c r="H36" s="1"/>
      <c r="I36" s="1"/>
      <c r="J36" s="1"/>
      <c r="O36" t="s">
        <v>104</v>
      </c>
    </row>
    <row r="37" spans="1:16" x14ac:dyDescent="0.3">
      <c r="A37">
        <v>35</v>
      </c>
      <c r="B37" s="1" t="s">
        <v>84</v>
      </c>
      <c r="C37" s="1"/>
      <c r="D37" s="1"/>
      <c r="E37" s="1"/>
      <c r="F37" s="1"/>
      <c r="G37" s="1"/>
      <c r="H37" s="1"/>
      <c r="I37" s="1"/>
      <c r="J37" s="1"/>
      <c r="O37" t="s">
        <v>105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7993-1460-412A-A8DD-9FED834095D7}">
  <dimension ref="A1:K36"/>
  <sheetViews>
    <sheetView zoomScale="80" zoomScaleNormal="80" workbookViewId="0">
      <selection activeCell="H15" sqref="H15"/>
    </sheetView>
  </sheetViews>
  <sheetFormatPr baseColWidth="10" defaultRowHeight="14.4" x14ac:dyDescent="0.3"/>
  <cols>
    <col min="1" max="1" width="40.109375" bestFit="1" customWidth="1"/>
    <col min="2" max="2" width="19.44140625" bestFit="1" customWidth="1"/>
    <col min="3" max="3" width="36" bestFit="1" customWidth="1"/>
    <col min="4" max="4" width="25.21875" bestFit="1" customWidth="1"/>
    <col min="6" max="6" width="11.5546875" customWidth="1"/>
    <col min="7" max="10" width="6.33203125" customWidth="1"/>
  </cols>
  <sheetData>
    <row r="1" spans="1:11" x14ac:dyDescent="0.3">
      <c r="B1" t="s">
        <v>79</v>
      </c>
      <c r="C1" t="s">
        <v>85</v>
      </c>
      <c r="D1" t="s">
        <v>86</v>
      </c>
      <c r="E1" t="s">
        <v>87</v>
      </c>
      <c r="F1" t="s">
        <v>106</v>
      </c>
      <c r="G1" t="s">
        <v>88</v>
      </c>
      <c r="H1" t="s">
        <v>89</v>
      </c>
      <c r="I1" t="s">
        <v>90</v>
      </c>
      <c r="J1" t="s">
        <v>91</v>
      </c>
    </row>
    <row r="2" spans="1:11" x14ac:dyDescent="0.3">
      <c r="A2" s="1" t="s">
        <v>3</v>
      </c>
      <c r="B2">
        <v>648</v>
      </c>
      <c r="C2">
        <f>59+28</f>
        <v>87</v>
      </c>
      <c r="D2">
        <f>IF(ISBLANK(B2),"",15375-B2)</f>
        <v>14727</v>
      </c>
      <c r="E2">
        <f>IF(ISBLANK(C2),"",920-C2)</f>
        <v>833</v>
      </c>
      <c r="F2">
        <f>IF(ISBLANK(C2),"",C2/B2*100)</f>
        <v>13.425925925925927</v>
      </c>
      <c r="G2">
        <f>B2-C2</f>
        <v>561</v>
      </c>
      <c r="H2">
        <f>C2</f>
        <v>87</v>
      </c>
      <c r="I2">
        <f>D2-E2</f>
        <v>13894</v>
      </c>
      <c r="J2">
        <f>E2</f>
        <v>833</v>
      </c>
      <c r="K2" t="str">
        <f>IF(ISBLANK(B2),"","matrix(c("&amp;G2&amp;","&amp;H2&amp;","&amp;I2&amp;","&amp;J2&amp;"), ncol=2, byrow=T) %&gt;% DescTools::OddsRatio(conf.level = .95) %&gt;% magrittr::divide_by(1,.)")</f>
        <v>matrix(c(561,87,13894,833), ncol=2, byrow=T) %&gt;% DescTools::OddsRatio(conf.level = .95) %&gt;% magrittr::divide_by(1,.)</v>
      </c>
    </row>
    <row r="3" spans="1:11" x14ac:dyDescent="0.3">
      <c r="A3" s="1" t="s">
        <v>4</v>
      </c>
      <c r="D3" t="str">
        <f t="shared" ref="D3:D36" si="0">IF(ISBLANK(B3),"",15375-B3)</f>
        <v/>
      </c>
      <c r="E3" t="str">
        <f t="shared" ref="E3:E36" si="1">IF(ISBLANK(C3),"",920-C3)</f>
        <v/>
      </c>
      <c r="F3" t="str">
        <f t="shared" ref="F3:F36" si="2">IF(ISBLANK(C3),"",C3/B3*100)</f>
        <v/>
      </c>
      <c r="K3" t="str">
        <f t="shared" ref="K3:K36" si="3">IF(ISBLANK(B3),"","matrix(c("&amp;G3&amp;","&amp;H3&amp;","&amp;I3&amp;","&amp;J3&amp;"), ncol=2, byrow=T) %&gt;% DescTools::OddsRatio(conf.level = .95) %&gt;% magrittr::divide_by(1,.)")</f>
        <v/>
      </c>
    </row>
    <row r="4" spans="1:11" x14ac:dyDescent="0.3">
      <c r="A4" s="1" t="s">
        <v>5</v>
      </c>
      <c r="D4" t="str">
        <f t="shared" si="0"/>
        <v/>
      </c>
      <c r="E4" t="str">
        <f t="shared" si="1"/>
        <v/>
      </c>
      <c r="F4" t="str">
        <f t="shared" si="2"/>
        <v/>
      </c>
      <c r="K4" t="str">
        <f t="shared" si="3"/>
        <v/>
      </c>
    </row>
    <row r="5" spans="1:11" x14ac:dyDescent="0.3">
      <c r="A5" s="1" t="s">
        <v>6</v>
      </c>
      <c r="D5" t="str">
        <f t="shared" si="0"/>
        <v/>
      </c>
      <c r="E5" t="str">
        <f t="shared" si="1"/>
        <v/>
      </c>
      <c r="F5" t="str">
        <f t="shared" si="2"/>
        <v/>
      </c>
      <c r="K5" t="str">
        <f t="shared" si="3"/>
        <v/>
      </c>
    </row>
    <row r="6" spans="1:11" x14ac:dyDescent="0.3">
      <c r="A6" s="1" t="s">
        <v>70</v>
      </c>
      <c r="B6">
        <v>470</v>
      </c>
      <c r="C6">
        <f>45+16</f>
        <v>61</v>
      </c>
      <c r="D6">
        <f t="shared" si="0"/>
        <v>14905</v>
      </c>
      <c r="E6">
        <f t="shared" si="1"/>
        <v>859</v>
      </c>
      <c r="F6">
        <f t="shared" si="2"/>
        <v>12.978723404255318</v>
      </c>
      <c r="G6">
        <f t="shared" ref="G6:G24" si="4">B6-C6</f>
        <v>409</v>
      </c>
      <c r="H6">
        <f t="shared" ref="H6:H24" si="5">C6</f>
        <v>61</v>
      </c>
      <c r="I6">
        <f t="shared" ref="I6:I24" si="6">D6-E6</f>
        <v>14046</v>
      </c>
      <c r="J6">
        <f t="shared" ref="J6:J24" si="7">E6</f>
        <v>859</v>
      </c>
      <c r="K6" t="str">
        <f t="shared" si="3"/>
        <v>matrix(c(409,61,14046,859), ncol=2, byrow=T) %&gt;% DescTools::OddsRatio(conf.level = .95) %&gt;% magrittr::divide_by(1,.)</v>
      </c>
    </row>
    <row r="7" spans="1:11" x14ac:dyDescent="0.3">
      <c r="A7" t="s">
        <v>33</v>
      </c>
      <c r="D7" t="str">
        <f t="shared" si="0"/>
        <v/>
      </c>
      <c r="E7" t="str">
        <f t="shared" si="1"/>
        <v/>
      </c>
      <c r="F7" t="str">
        <f t="shared" si="2"/>
        <v/>
      </c>
      <c r="K7" t="str">
        <f t="shared" si="3"/>
        <v/>
      </c>
    </row>
    <row r="8" spans="1:11" x14ac:dyDescent="0.3">
      <c r="A8" t="s">
        <v>34</v>
      </c>
      <c r="D8" t="str">
        <f t="shared" si="0"/>
        <v/>
      </c>
      <c r="E8" t="str">
        <f t="shared" si="1"/>
        <v/>
      </c>
      <c r="F8" t="str">
        <f t="shared" si="2"/>
        <v/>
      </c>
      <c r="K8" t="str">
        <f t="shared" si="3"/>
        <v/>
      </c>
    </row>
    <row r="9" spans="1:11" x14ac:dyDescent="0.3">
      <c r="A9" s="1" t="s">
        <v>7</v>
      </c>
      <c r="B9">
        <v>93</v>
      </c>
      <c r="C9">
        <v>13</v>
      </c>
      <c r="D9">
        <f t="shared" si="0"/>
        <v>15282</v>
      </c>
      <c r="E9">
        <f t="shared" si="1"/>
        <v>907</v>
      </c>
      <c r="F9">
        <f t="shared" si="2"/>
        <v>13.978494623655912</v>
      </c>
      <c r="G9">
        <f t="shared" si="4"/>
        <v>80</v>
      </c>
      <c r="H9">
        <f t="shared" si="5"/>
        <v>13</v>
      </c>
      <c r="I9">
        <f t="shared" si="6"/>
        <v>14375</v>
      </c>
      <c r="J9">
        <f t="shared" si="7"/>
        <v>907</v>
      </c>
      <c r="K9" t="str">
        <f t="shared" si="3"/>
        <v>matrix(c(80,13,14375,907), ncol=2, byrow=T) %&gt;% DescTools::OddsRatio(conf.level = .95) %&gt;% magrittr::divide_by(1,.)</v>
      </c>
    </row>
    <row r="10" spans="1:11" x14ac:dyDescent="0.3">
      <c r="A10" s="1" t="s">
        <v>8</v>
      </c>
      <c r="D10" t="str">
        <f t="shared" si="0"/>
        <v/>
      </c>
      <c r="E10" t="str">
        <f t="shared" si="1"/>
        <v/>
      </c>
      <c r="F10" t="str">
        <f t="shared" si="2"/>
        <v/>
      </c>
      <c r="K10" t="str">
        <f t="shared" si="3"/>
        <v/>
      </c>
    </row>
    <row r="11" spans="1:11" x14ac:dyDescent="0.3">
      <c r="A11" s="1" t="s">
        <v>9</v>
      </c>
      <c r="B11">
        <v>993</v>
      </c>
      <c r="C11">
        <v>90</v>
      </c>
      <c r="D11">
        <f t="shared" si="0"/>
        <v>14382</v>
      </c>
      <c r="E11">
        <f t="shared" si="1"/>
        <v>830</v>
      </c>
      <c r="F11">
        <f t="shared" si="2"/>
        <v>9.0634441087613293</v>
      </c>
      <c r="G11">
        <f t="shared" si="4"/>
        <v>903</v>
      </c>
      <c r="H11">
        <f t="shared" si="5"/>
        <v>90</v>
      </c>
      <c r="I11">
        <f t="shared" si="6"/>
        <v>13552</v>
      </c>
      <c r="J11">
        <f t="shared" si="7"/>
        <v>830</v>
      </c>
      <c r="K11" t="str">
        <f t="shared" si="3"/>
        <v>matrix(c(903,90,13552,830), ncol=2, byrow=T) %&gt;% DescTools::OddsRatio(conf.level = .95) %&gt;% magrittr::divide_by(1,.)</v>
      </c>
    </row>
    <row r="12" spans="1:11" x14ac:dyDescent="0.3">
      <c r="A12" s="1" t="s">
        <v>10</v>
      </c>
      <c r="B12">
        <v>3585</v>
      </c>
      <c r="C12">
        <v>186</v>
      </c>
      <c r="D12">
        <f t="shared" si="0"/>
        <v>11790</v>
      </c>
      <c r="E12">
        <f t="shared" si="1"/>
        <v>734</v>
      </c>
      <c r="F12">
        <f t="shared" si="2"/>
        <v>5.1882845188284517</v>
      </c>
      <c r="G12">
        <f t="shared" si="4"/>
        <v>3399</v>
      </c>
      <c r="H12">
        <f t="shared" si="5"/>
        <v>186</v>
      </c>
      <c r="I12">
        <f t="shared" si="6"/>
        <v>11056</v>
      </c>
      <c r="J12">
        <f t="shared" si="7"/>
        <v>734</v>
      </c>
      <c r="K12" t="str">
        <f t="shared" si="3"/>
        <v>matrix(c(3399,186,11056,734), ncol=2, byrow=T) %&gt;% DescTools::OddsRatio(conf.level = .95) %&gt;% magrittr::divide_by(1,.)</v>
      </c>
    </row>
    <row r="13" spans="1:11" x14ac:dyDescent="0.3">
      <c r="A13" s="1" t="s">
        <v>11</v>
      </c>
      <c r="D13" t="str">
        <f t="shared" si="0"/>
        <v/>
      </c>
      <c r="E13" t="str">
        <f t="shared" si="1"/>
        <v/>
      </c>
      <c r="F13" t="str">
        <f t="shared" si="2"/>
        <v/>
      </c>
      <c r="K13" t="str">
        <f t="shared" si="3"/>
        <v/>
      </c>
    </row>
    <row r="14" spans="1:11" x14ac:dyDescent="0.3">
      <c r="A14" s="1" t="s">
        <v>12</v>
      </c>
      <c r="D14" t="str">
        <f t="shared" si="0"/>
        <v/>
      </c>
      <c r="E14" t="str">
        <f t="shared" si="1"/>
        <v/>
      </c>
      <c r="F14" t="str">
        <f t="shared" si="2"/>
        <v/>
      </c>
      <c r="K14" t="str">
        <f t="shared" si="3"/>
        <v/>
      </c>
    </row>
    <row r="15" spans="1:11" x14ac:dyDescent="0.3">
      <c r="A15" s="1" t="s">
        <v>13</v>
      </c>
      <c r="B15">
        <v>373</v>
      </c>
      <c r="C15">
        <v>74</v>
      </c>
      <c r="D15">
        <f t="shared" si="0"/>
        <v>15002</v>
      </c>
      <c r="E15">
        <f t="shared" si="1"/>
        <v>846</v>
      </c>
      <c r="F15">
        <f t="shared" si="2"/>
        <v>19.839142091152816</v>
      </c>
      <c r="G15">
        <f t="shared" si="4"/>
        <v>299</v>
      </c>
      <c r="H15">
        <f t="shared" si="5"/>
        <v>74</v>
      </c>
      <c r="I15">
        <f t="shared" si="6"/>
        <v>14156</v>
      </c>
      <c r="J15">
        <f t="shared" si="7"/>
        <v>846</v>
      </c>
      <c r="K15" t="str">
        <f t="shared" si="3"/>
        <v>matrix(c(299,74,14156,846), ncol=2, byrow=T) %&gt;% DescTools::OddsRatio(conf.level = .95) %&gt;% magrittr::divide_by(1,.)</v>
      </c>
    </row>
    <row r="16" spans="1:11" x14ac:dyDescent="0.3">
      <c r="A16" s="1" t="s">
        <v>14</v>
      </c>
      <c r="B16">
        <f>401+179</f>
        <v>580</v>
      </c>
      <c r="C16">
        <f>24+9+43+23</f>
        <v>99</v>
      </c>
      <c r="D16">
        <f t="shared" si="0"/>
        <v>14795</v>
      </c>
      <c r="E16">
        <f t="shared" si="1"/>
        <v>821</v>
      </c>
      <c r="F16">
        <f t="shared" si="2"/>
        <v>17.068965517241381</v>
      </c>
      <c r="G16">
        <f t="shared" si="4"/>
        <v>481</v>
      </c>
      <c r="H16">
        <f t="shared" si="5"/>
        <v>99</v>
      </c>
      <c r="I16">
        <f t="shared" si="6"/>
        <v>13974</v>
      </c>
      <c r="J16">
        <f t="shared" si="7"/>
        <v>821</v>
      </c>
      <c r="K16" t="str">
        <f t="shared" si="3"/>
        <v>matrix(c(481,99,13974,821), ncol=2, byrow=T) %&gt;% DescTools::OddsRatio(conf.level = .95) %&gt;% magrittr::divide_by(1,.)</v>
      </c>
    </row>
    <row r="17" spans="1:11" x14ac:dyDescent="0.3">
      <c r="A17" s="1" t="s">
        <v>15</v>
      </c>
      <c r="D17" t="str">
        <f t="shared" si="0"/>
        <v/>
      </c>
      <c r="E17" t="str">
        <f t="shared" si="1"/>
        <v/>
      </c>
      <c r="F17" t="str">
        <f t="shared" si="2"/>
        <v/>
      </c>
      <c r="K17" t="str">
        <f t="shared" si="3"/>
        <v/>
      </c>
    </row>
    <row r="18" spans="1:11" x14ac:dyDescent="0.3">
      <c r="A18" s="1" t="s">
        <v>16</v>
      </c>
      <c r="D18" t="str">
        <f t="shared" si="0"/>
        <v/>
      </c>
      <c r="E18" t="str">
        <f t="shared" si="1"/>
        <v/>
      </c>
      <c r="F18" t="str">
        <f t="shared" si="2"/>
        <v/>
      </c>
      <c r="K18" t="str">
        <f t="shared" si="3"/>
        <v/>
      </c>
    </row>
    <row r="19" spans="1:11" x14ac:dyDescent="0.3">
      <c r="A19" s="1" t="s">
        <v>17</v>
      </c>
      <c r="D19" t="str">
        <f t="shared" si="0"/>
        <v/>
      </c>
      <c r="E19" t="str">
        <f t="shared" si="1"/>
        <v/>
      </c>
      <c r="F19" t="str">
        <f t="shared" si="2"/>
        <v/>
      </c>
      <c r="K19" t="str">
        <f t="shared" si="3"/>
        <v/>
      </c>
    </row>
    <row r="20" spans="1:11" x14ac:dyDescent="0.3">
      <c r="A20" s="1" t="s">
        <v>18</v>
      </c>
      <c r="B20">
        <v>3716</v>
      </c>
      <c r="C20">
        <f>194+56</f>
        <v>250</v>
      </c>
      <c r="D20">
        <f t="shared" si="0"/>
        <v>11659</v>
      </c>
      <c r="E20">
        <f t="shared" si="1"/>
        <v>670</v>
      </c>
      <c r="F20">
        <f t="shared" si="2"/>
        <v>6.7276641550053817</v>
      </c>
      <c r="G20">
        <f t="shared" si="4"/>
        <v>3466</v>
      </c>
      <c r="H20">
        <f t="shared" si="5"/>
        <v>250</v>
      </c>
      <c r="I20">
        <f t="shared" si="6"/>
        <v>10989</v>
      </c>
      <c r="J20">
        <f t="shared" si="7"/>
        <v>670</v>
      </c>
      <c r="K20" t="str">
        <f t="shared" si="3"/>
        <v>matrix(c(3466,250,10989,670), ncol=2, byrow=T) %&gt;% DescTools::OddsRatio(conf.level = .95) %&gt;% magrittr::divide_by(1,.)</v>
      </c>
    </row>
    <row r="21" spans="1:11" x14ac:dyDescent="0.3">
      <c r="A21" s="1" t="s">
        <v>19</v>
      </c>
      <c r="D21" t="str">
        <f t="shared" si="0"/>
        <v/>
      </c>
      <c r="E21" t="str">
        <f t="shared" si="1"/>
        <v/>
      </c>
      <c r="F21" t="str">
        <f t="shared" si="2"/>
        <v/>
      </c>
      <c r="K21" t="str">
        <f t="shared" si="3"/>
        <v/>
      </c>
    </row>
    <row r="22" spans="1:11" x14ac:dyDescent="0.3">
      <c r="A22" s="1" t="s">
        <v>20</v>
      </c>
      <c r="B22">
        <v>91</v>
      </c>
      <c r="C22">
        <v>4</v>
      </c>
      <c r="D22">
        <f t="shared" si="0"/>
        <v>15284</v>
      </c>
      <c r="E22">
        <f t="shared" si="1"/>
        <v>916</v>
      </c>
      <c r="F22">
        <f t="shared" si="2"/>
        <v>4.395604395604396</v>
      </c>
      <c r="G22">
        <f t="shared" si="4"/>
        <v>87</v>
      </c>
      <c r="H22">
        <f t="shared" si="5"/>
        <v>4</v>
      </c>
      <c r="I22">
        <f t="shared" si="6"/>
        <v>14368</v>
      </c>
      <c r="J22">
        <f t="shared" si="7"/>
        <v>916</v>
      </c>
      <c r="K22" t="str">
        <f t="shared" si="3"/>
        <v>matrix(c(87,4,14368,916), ncol=2, byrow=T) %&gt;% DescTools::OddsRatio(conf.level = .95) %&gt;% magrittr::divide_by(1,.)</v>
      </c>
    </row>
    <row r="23" spans="1:11" x14ac:dyDescent="0.3">
      <c r="A23" s="1" t="s">
        <v>21</v>
      </c>
      <c r="D23" t="str">
        <f t="shared" si="0"/>
        <v/>
      </c>
      <c r="E23" t="str">
        <f t="shared" si="1"/>
        <v/>
      </c>
      <c r="F23" t="str">
        <f t="shared" si="2"/>
        <v/>
      </c>
      <c r="K23" t="str">
        <f t="shared" si="3"/>
        <v/>
      </c>
    </row>
    <row r="24" spans="1:11" x14ac:dyDescent="0.3">
      <c r="A24" s="1" t="s">
        <v>22</v>
      </c>
      <c r="B24">
        <v>1188</v>
      </c>
      <c r="C24">
        <f>78+23</f>
        <v>101</v>
      </c>
      <c r="D24">
        <f t="shared" si="0"/>
        <v>14187</v>
      </c>
      <c r="E24">
        <f t="shared" si="1"/>
        <v>819</v>
      </c>
      <c r="F24">
        <f t="shared" si="2"/>
        <v>8.5016835016835017</v>
      </c>
      <c r="G24">
        <f t="shared" si="4"/>
        <v>1087</v>
      </c>
      <c r="H24">
        <f t="shared" si="5"/>
        <v>101</v>
      </c>
      <c r="I24">
        <f t="shared" si="6"/>
        <v>13368</v>
      </c>
      <c r="J24">
        <f t="shared" si="7"/>
        <v>819</v>
      </c>
      <c r="K24" t="str">
        <f t="shared" si="3"/>
        <v>matrix(c(1087,101,13368,819), ncol=2, byrow=T) %&gt;% DescTools::OddsRatio(conf.level = .95) %&gt;% magrittr::divide_by(1,.)</v>
      </c>
    </row>
    <row r="25" spans="1:11" x14ac:dyDescent="0.3">
      <c r="A25" s="1" t="s">
        <v>23</v>
      </c>
      <c r="D25" t="str">
        <f t="shared" si="0"/>
        <v/>
      </c>
      <c r="E25" t="str">
        <f t="shared" si="1"/>
        <v/>
      </c>
      <c r="F25" t="str">
        <f t="shared" si="2"/>
        <v/>
      </c>
      <c r="J25" t="str">
        <f t="shared" ref="J25:J36" si="8">E25</f>
        <v/>
      </c>
      <c r="K25" t="str">
        <f t="shared" si="3"/>
        <v/>
      </c>
    </row>
    <row r="26" spans="1:11" x14ac:dyDescent="0.3">
      <c r="A26" s="1" t="s">
        <v>24</v>
      </c>
      <c r="D26" t="str">
        <f t="shared" si="0"/>
        <v/>
      </c>
      <c r="E26" t="str">
        <f t="shared" si="1"/>
        <v/>
      </c>
      <c r="F26" t="str">
        <f t="shared" si="2"/>
        <v/>
      </c>
      <c r="J26" t="str">
        <f t="shared" si="8"/>
        <v/>
      </c>
      <c r="K26" t="str">
        <f t="shared" si="3"/>
        <v/>
      </c>
    </row>
    <row r="27" spans="1:11" x14ac:dyDescent="0.3">
      <c r="A27" s="1" t="s">
        <v>25</v>
      </c>
      <c r="D27" t="str">
        <f t="shared" si="0"/>
        <v/>
      </c>
      <c r="E27" t="str">
        <f t="shared" si="1"/>
        <v/>
      </c>
      <c r="F27" t="str">
        <f t="shared" si="2"/>
        <v/>
      </c>
      <c r="J27" t="str">
        <f t="shared" si="8"/>
        <v/>
      </c>
      <c r="K27" t="str">
        <f t="shared" si="3"/>
        <v/>
      </c>
    </row>
    <row r="28" spans="1:11" x14ac:dyDescent="0.3">
      <c r="A28" s="1" t="s">
        <v>26</v>
      </c>
      <c r="D28" t="str">
        <f t="shared" si="0"/>
        <v/>
      </c>
      <c r="E28" t="str">
        <f t="shared" si="1"/>
        <v/>
      </c>
      <c r="F28" t="str">
        <f t="shared" si="2"/>
        <v/>
      </c>
      <c r="J28" t="str">
        <f t="shared" si="8"/>
        <v/>
      </c>
      <c r="K28" t="str">
        <f t="shared" si="3"/>
        <v/>
      </c>
    </row>
    <row r="29" spans="1:11" x14ac:dyDescent="0.3">
      <c r="A29" s="1" t="s">
        <v>27</v>
      </c>
      <c r="D29" t="str">
        <f t="shared" si="0"/>
        <v/>
      </c>
      <c r="E29" t="str">
        <f t="shared" si="1"/>
        <v/>
      </c>
      <c r="F29" t="str">
        <f t="shared" si="2"/>
        <v/>
      </c>
      <c r="J29" t="str">
        <f t="shared" si="8"/>
        <v/>
      </c>
      <c r="K29" t="str">
        <f t="shared" si="3"/>
        <v/>
      </c>
    </row>
    <row r="30" spans="1:11" x14ac:dyDescent="0.3">
      <c r="A30" s="1" t="s">
        <v>28</v>
      </c>
      <c r="D30" t="str">
        <f t="shared" si="0"/>
        <v/>
      </c>
      <c r="E30" t="str">
        <f t="shared" si="1"/>
        <v/>
      </c>
      <c r="F30" t="str">
        <f t="shared" si="2"/>
        <v/>
      </c>
      <c r="J30" t="str">
        <f t="shared" si="8"/>
        <v/>
      </c>
      <c r="K30" t="str">
        <f t="shared" si="3"/>
        <v/>
      </c>
    </row>
    <row r="31" spans="1:11" x14ac:dyDescent="0.3">
      <c r="A31" t="s">
        <v>29</v>
      </c>
      <c r="D31" t="str">
        <f t="shared" si="0"/>
        <v/>
      </c>
      <c r="E31" t="str">
        <f t="shared" si="1"/>
        <v/>
      </c>
      <c r="F31" t="str">
        <f t="shared" si="2"/>
        <v/>
      </c>
      <c r="J31" t="str">
        <f t="shared" si="8"/>
        <v/>
      </c>
      <c r="K31" t="str">
        <f t="shared" si="3"/>
        <v/>
      </c>
    </row>
    <row r="32" spans="1:11" x14ac:dyDescent="0.3">
      <c r="A32" t="s">
        <v>30</v>
      </c>
      <c r="D32" t="str">
        <f t="shared" si="0"/>
        <v/>
      </c>
      <c r="E32" t="str">
        <f t="shared" si="1"/>
        <v/>
      </c>
      <c r="F32" t="str">
        <f t="shared" si="2"/>
        <v/>
      </c>
      <c r="J32" t="str">
        <f t="shared" si="8"/>
        <v/>
      </c>
      <c r="K32" t="str">
        <f t="shared" si="3"/>
        <v/>
      </c>
    </row>
    <row r="33" spans="1:11" x14ac:dyDescent="0.3">
      <c r="A33" s="1" t="s">
        <v>81</v>
      </c>
      <c r="B33">
        <v>214</v>
      </c>
      <c r="C33">
        <v>23</v>
      </c>
      <c r="D33">
        <f t="shared" si="0"/>
        <v>15161</v>
      </c>
      <c r="E33">
        <f t="shared" si="1"/>
        <v>897</v>
      </c>
      <c r="F33">
        <f t="shared" si="2"/>
        <v>10.747663551401869</v>
      </c>
      <c r="G33">
        <f t="shared" ref="G33:G36" si="9">B33-C33</f>
        <v>191</v>
      </c>
      <c r="H33">
        <f t="shared" ref="H33:H36" si="10">C33</f>
        <v>23</v>
      </c>
      <c r="I33">
        <f t="shared" ref="I33:I36" si="11">D33-E33</f>
        <v>14264</v>
      </c>
      <c r="J33">
        <f t="shared" si="8"/>
        <v>897</v>
      </c>
      <c r="K33" t="str">
        <f t="shared" si="3"/>
        <v>matrix(c(191,23,14264,897), ncol=2, byrow=T) %&gt;% DescTools::OddsRatio(conf.level = .95) %&gt;% magrittr::divide_by(1,.)</v>
      </c>
    </row>
    <row r="34" spans="1:11" x14ac:dyDescent="0.3">
      <c r="A34" s="1" t="s">
        <v>82</v>
      </c>
      <c r="B34">
        <v>190</v>
      </c>
      <c r="C34">
        <v>24</v>
      </c>
      <c r="D34">
        <f t="shared" si="0"/>
        <v>15185</v>
      </c>
      <c r="E34">
        <f t="shared" si="1"/>
        <v>896</v>
      </c>
      <c r="F34">
        <f t="shared" si="2"/>
        <v>12.631578947368421</v>
      </c>
      <c r="G34">
        <f t="shared" si="9"/>
        <v>166</v>
      </c>
      <c r="H34">
        <f t="shared" si="10"/>
        <v>24</v>
      </c>
      <c r="I34">
        <f t="shared" si="11"/>
        <v>14289</v>
      </c>
      <c r="J34">
        <f t="shared" si="8"/>
        <v>896</v>
      </c>
      <c r="K34" t="str">
        <f t="shared" si="3"/>
        <v>matrix(c(166,24,14289,896), ncol=2, byrow=T) %&gt;% DescTools::OddsRatio(conf.level = .95) %&gt;% magrittr::divide_by(1,.)</v>
      </c>
    </row>
    <row r="35" spans="1:11" x14ac:dyDescent="0.3">
      <c r="A35" s="1" t="s">
        <v>83</v>
      </c>
      <c r="B35">
        <v>57</v>
      </c>
      <c r="C35">
        <v>12</v>
      </c>
      <c r="D35">
        <f t="shared" si="0"/>
        <v>15318</v>
      </c>
      <c r="E35">
        <f t="shared" si="1"/>
        <v>908</v>
      </c>
      <c r="F35">
        <f t="shared" si="2"/>
        <v>21.052631578947366</v>
      </c>
      <c r="G35">
        <f t="shared" si="9"/>
        <v>45</v>
      </c>
      <c r="H35">
        <f t="shared" si="10"/>
        <v>12</v>
      </c>
      <c r="I35">
        <f t="shared" si="11"/>
        <v>14410</v>
      </c>
      <c r="J35">
        <f t="shared" si="8"/>
        <v>908</v>
      </c>
      <c r="K35" t="str">
        <f t="shared" si="3"/>
        <v>matrix(c(45,12,14410,908), ncol=2, byrow=T) %&gt;% DescTools::OddsRatio(conf.level = .95) %&gt;% magrittr::divide_by(1,.)</v>
      </c>
    </row>
    <row r="36" spans="1:11" x14ac:dyDescent="0.3">
      <c r="A36" s="1" t="s">
        <v>84</v>
      </c>
      <c r="B36">
        <v>5050</v>
      </c>
      <c r="C36">
        <v>244</v>
      </c>
      <c r="D36">
        <f t="shared" si="0"/>
        <v>10325</v>
      </c>
      <c r="E36">
        <f t="shared" si="1"/>
        <v>676</v>
      </c>
      <c r="F36">
        <f t="shared" si="2"/>
        <v>4.8316831683168315</v>
      </c>
      <c r="G36">
        <f t="shared" si="9"/>
        <v>4806</v>
      </c>
      <c r="H36">
        <f t="shared" si="10"/>
        <v>244</v>
      </c>
      <c r="I36">
        <f t="shared" si="11"/>
        <v>9649</v>
      </c>
      <c r="J36">
        <f t="shared" si="8"/>
        <v>676</v>
      </c>
      <c r="K36" t="str">
        <f t="shared" si="3"/>
        <v>matrix(c(4806,244,9649,676), ncol=2, byrow=T) %&gt;% DescTools::OddsRatio(conf.level = .95) %&gt;% magrittr::divide_by(1,.)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ElAmrani2019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2020-07-21T14:56:22Z</dcterms:created>
  <dcterms:modified xsi:type="dcterms:W3CDTF">2021-02-04T13:49:05Z</dcterms:modified>
</cp:coreProperties>
</file>