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.hunger\Documents\MHB Arbeit\18. Pankreas\data\"/>
    </mc:Choice>
  </mc:AlternateContent>
  <xr:revisionPtr revIDLastSave="0" documentId="13_ncr:1_{CB16B14C-B450-4A39-A4AF-0313D3816313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Studien" sheetId="1" r:id="rId1"/>
    <sheet name="Abbrevs" sheetId="4" r:id="rId2"/>
  </sheets>
  <definedNames>
    <definedName name="_xlnm._FilterDatabase" localSheetId="0" hidden="1">Studien!$I$2:$I$88</definedName>
    <definedName name="_xlnm.Extract" localSheetId="0">Studien!$I$127:$I$139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84" i="1" l="1"/>
  <c r="Z84" i="1"/>
  <c r="Z74" i="1" l="1"/>
  <c r="Y74" i="1"/>
  <c r="Z61" i="1"/>
  <c r="Y61" i="1"/>
  <c r="Z53" i="1"/>
  <c r="Y53" i="1"/>
  <c r="Z45" i="1" l="1"/>
  <c r="Y45" i="1"/>
  <c r="Z41" i="1"/>
  <c r="Y41" i="1"/>
  <c r="Z40" i="1"/>
  <c r="Y40" i="1"/>
  <c r="Z38" i="1" l="1"/>
  <c r="Y38" i="1"/>
  <c r="Z28" i="1" l="1"/>
  <c r="Y28" i="1"/>
  <c r="Z27" i="1"/>
  <c r="Y27" i="1"/>
  <c r="Z25" i="1"/>
  <c r="Y25" i="1"/>
  <c r="Z24" i="1"/>
  <c r="Y24" i="1"/>
  <c r="Z23" i="1"/>
  <c r="Y23" i="1"/>
  <c r="Y19" i="1"/>
  <c r="Z19" i="1"/>
  <c r="Z16" i="1" l="1"/>
  <c r="Y16" i="1"/>
  <c r="Z11" i="1" l="1"/>
  <c r="Y11" i="1"/>
  <c r="Z10" i="1"/>
  <c r="Y10" i="1"/>
  <c r="Z9" i="1"/>
  <c r="Y9" i="1"/>
  <c r="Z8" i="1" l="1"/>
  <c r="Y8" i="1"/>
  <c r="Y7" i="1"/>
  <c r="Z7" i="1"/>
  <c r="Z5" i="1"/>
  <c r="Y5" i="1"/>
  <c r="Z3" i="1"/>
  <c r="Y3" i="1"/>
  <c r="Z2" i="1"/>
  <c r="Y2" i="1"/>
  <c r="F21" i="1" l="1"/>
  <c r="D29" i="1" l="1"/>
  <c r="E39" i="1" l="1"/>
  <c r="E63" i="1" l="1"/>
</calcChain>
</file>

<file path=xl/sharedStrings.xml><?xml version="1.0" encoding="utf-8"?>
<sst xmlns="http://schemas.openxmlformats.org/spreadsheetml/2006/main" count="1283" uniqueCount="468">
  <si>
    <t>study_name</t>
  </si>
  <si>
    <t>focus</t>
  </si>
  <si>
    <t>N_Patients</t>
  </si>
  <si>
    <t>N_Hospitals</t>
  </si>
  <si>
    <t>data_source</t>
  </si>
  <si>
    <t>country</t>
  </si>
  <si>
    <t>endpoint</t>
  </si>
  <si>
    <t>diseases</t>
  </si>
  <si>
    <t>Alsfasser, 2015</t>
  </si>
  <si>
    <t>hospital</t>
  </si>
  <si>
    <t>2008-2010</t>
  </si>
  <si>
    <t>Nationwide administrative claims data of German health care fund</t>
  </si>
  <si>
    <t>Germany</t>
  </si>
  <si>
    <t>in-hospital mortality</t>
  </si>
  <si>
    <t>any</t>
  </si>
  <si>
    <t>Balzano, 2008</t>
  </si>
  <si>
    <t>2003</t>
  </si>
  <si>
    <t>Bureau of Statistics of the Italian Ministry of Health</t>
  </si>
  <si>
    <t>Italy</t>
  </si>
  <si>
    <t>malign/benign pancreatic neoplasm, periampullary cancer, chronic pancreatitis</t>
  </si>
  <si>
    <t>Balzano, 2020</t>
  </si>
  <si>
    <t>2014-2016</t>
  </si>
  <si>
    <t>Directorate General of Health Planning of the Italian Ministry of Health</t>
  </si>
  <si>
    <t>malign/benign/unclear pancreatic neoplasm, periampullary disease, chronic pancreatitis</t>
  </si>
  <si>
    <t>Bilimoria, 2008</t>
  </si>
  <si>
    <t>1994-1999</t>
  </si>
  <si>
    <t>National Cancer Data Base</t>
  </si>
  <si>
    <t>USA</t>
  </si>
  <si>
    <t>60d mortality</t>
  </si>
  <si>
    <t>primary malignant pancreatic cancer</t>
  </si>
  <si>
    <t>Eppsteiner, 2009</t>
  </si>
  <si>
    <t>surgeon</t>
  </si>
  <si>
    <t>1998-2005</t>
  </si>
  <si>
    <t>Nationwide Inpatient Sample</t>
  </si>
  <si>
    <t>Gasper, 2009</t>
  </si>
  <si>
    <t>1995-2004</t>
  </si>
  <si>
    <t>NS</t>
  </si>
  <si>
    <t>Krautz, 2018</t>
  </si>
  <si>
    <t>2009-2013</t>
  </si>
  <si>
    <t>655^a^</t>
  </si>
  <si>
    <t>McPhee, 2007</t>
  </si>
  <si>
    <t>1998-2003</t>
  </si>
  <si>
    <t>39463^b^</t>
  </si>
  <si>
    <t>1743^b^</t>
  </si>
  <si>
    <t>pancreatic neoplasm, incl. benign lesions</t>
  </si>
  <si>
    <t>Merath, 2019</t>
  </si>
  <si>
    <t>2004-2014</t>
  </si>
  <si>
    <t>malign or benign neoplasm</t>
  </si>
  <si>
    <t>Sheetz, 2019</t>
  </si>
  <si>
    <t>2013-2016</t>
  </si>
  <si>
    <t>952^b^</t>
  </si>
  <si>
    <t>Medicare Provider Analysis and Review</t>
  </si>
  <si>
    <t>30d mortality</t>
  </si>
  <si>
    <t>cancer diagnosis</t>
  </si>
  <si>
    <t>El Amrani, 2019</t>
  </si>
  <si>
    <t>French national administrative prospective database</t>
  </si>
  <si>
    <t>2012-2017</t>
  </si>
  <si>
    <t>France</t>
  </si>
  <si>
    <t>52.7</t>
  </si>
  <si>
    <t>52.6</t>
  </si>
  <si>
    <t>52.51</t>
  </si>
  <si>
    <t>52.52</t>
  </si>
  <si>
    <t>52.53</t>
  </si>
  <si>
    <t>52.59</t>
  </si>
  <si>
    <t>Mamidanna, 2016</t>
  </si>
  <si>
    <t>UK</t>
  </si>
  <si>
    <t>2000-2010</t>
  </si>
  <si>
    <t>pancreatic cancer</t>
  </si>
  <si>
    <t>Mehta, 2016</t>
  </si>
  <si>
    <t>both</t>
  </si>
  <si>
    <t>2000-2012</t>
  </si>
  <si>
    <t>Texas Medicare Data, Medicare Provider Analysis and Review</t>
  </si>
  <si>
    <t>Rijssen, 2018</t>
  </si>
  <si>
    <t>2014-2015</t>
  </si>
  <si>
    <t>Dutch Pancreatic Cancer Audit</t>
  </si>
  <si>
    <t>pancreatic- or periampullary neoplasm</t>
  </si>
  <si>
    <t>2006-2009</t>
  </si>
  <si>
    <t>Minimum basic data set of the Ministry of Health, Social Services and Equality</t>
  </si>
  <si>
    <t>Spain</t>
  </si>
  <si>
    <t>panreatic cancer</t>
  </si>
  <si>
    <t>90d mortality</t>
  </si>
  <si>
    <t>2010-2011</t>
  </si>
  <si>
    <t>pancreatic adenocarcinoma</t>
  </si>
  <si>
    <t>Hachey, 2018</t>
  </si>
  <si>
    <t>2004-2009</t>
  </si>
  <si>
    <t>52.5</t>
  </si>
  <si>
    <t>Wasif, 2018</t>
  </si>
  <si>
    <t>2003-2011</t>
  </si>
  <si>
    <t>National Cancer Database</t>
  </si>
  <si>
    <t>2004-2008</t>
  </si>
  <si>
    <t>Enomoto, 2013</t>
  </si>
  <si>
    <t>Ahola, 2019</t>
  </si>
  <si>
    <t>2012-2014</t>
  </si>
  <si>
    <t>Finnish Operation and Treatment Register</t>
  </si>
  <si>
    <t>Finnland</t>
  </si>
  <si>
    <t>Amini, 2015</t>
  </si>
  <si>
    <t>2008-2011</t>
  </si>
  <si>
    <t>2007-2010</t>
  </si>
  <si>
    <t>Japanese Diagnosis Procedure Combination database</t>
  </si>
  <si>
    <t>Japan</t>
  </si>
  <si>
    <t>10652^b^</t>
  </si>
  <si>
    <t>Krautz, 2019</t>
  </si>
  <si>
    <t>1993-2013</t>
  </si>
  <si>
    <t>Single center institutional database</t>
  </si>
  <si>
    <t>Güller, 2017</t>
  </si>
  <si>
    <t>1999-2012</t>
  </si>
  <si>
    <t>Inpatient database of the Swiss Federal Statistical Office</t>
  </si>
  <si>
    <t>Switzerland</t>
  </si>
  <si>
    <t>malign neoplasm of pancreas</t>
  </si>
  <si>
    <t>47^a^</t>
  </si>
  <si>
    <t>2005-2013</t>
  </si>
  <si>
    <t>Canada</t>
  </si>
  <si>
    <t>04/2005-09/2013</t>
  </si>
  <si>
    <t>Canadian Institute for Health Information Discharge Abstract Database</t>
  </si>
  <si>
    <t>Kagedan, 2017</t>
  </si>
  <si>
    <t>Kim, 2011</t>
  </si>
  <si>
    <t>2005-2006</t>
  </si>
  <si>
    <t>Health Insurance Review and Assessment Service database</t>
  </si>
  <si>
    <t>Derogar, 2015</t>
  </si>
  <si>
    <t>Swedish Cancer Registry</t>
  </si>
  <si>
    <t>Sweden</t>
  </si>
  <si>
    <t>2004-2010</t>
  </si>
  <si>
    <t>Healy, 2015</t>
  </si>
  <si>
    <t>Michigan Surgical Quality Collaborative clinical registry</t>
  </si>
  <si>
    <t>Callahan, 2019</t>
  </si>
  <si>
    <t>Pancreatic cysts</t>
  </si>
  <si>
    <t>El Amrani, 2018</t>
  </si>
  <si>
    <t>2012-2015</t>
  </si>
  <si>
    <t>Nathan, 2009</t>
  </si>
  <si>
    <t>1998-2008</t>
  </si>
  <si>
    <t>State Inpatient Databases of Florida</t>
  </si>
  <si>
    <t>solid organ neoplasm</t>
  </si>
  <si>
    <t>Nathan, 2015</t>
  </si>
  <si>
    <t>2000-2007</t>
  </si>
  <si>
    <t>Surveillance, Epidemiology, and End Results–Medicare data</t>
  </si>
  <si>
    <t>Netherlands</t>
  </si>
  <si>
    <t>Netherlands Cancer Registry</t>
  </si>
  <si>
    <t>32^a^</t>
  </si>
  <si>
    <t>Nimptsch, 2016</t>
  </si>
  <si>
    <t>2006-2013</t>
  </si>
  <si>
    <t>677^a^</t>
  </si>
  <si>
    <t>Diagnosis-related group statistics of Germany</t>
  </si>
  <si>
    <t>Birkmeyer, 1999</t>
  </si>
  <si>
    <t>1992-1995</t>
  </si>
  <si>
    <t>Tran, 2015</t>
  </si>
  <si>
    <t>2002-2011</t>
  </si>
  <si>
    <t>O'Mahoney, 2016</t>
  </si>
  <si>
    <t>California State Inpatient Databases</t>
  </si>
  <si>
    <t>164^a^</t>
  </si>
  <si>
    <t>Reames, 2014</t>
  </si>
  <si>
    <t>2008-2009</t>
  </si>
  <si>
    <t>Ho, 2003</t>
  </si>
  <si>
    <t>1988-1998</t>
  </si>
  <si>
    <t>statewide hospital discharge claims ﬁles of California and Florida</t>
  </si>
  <si>
    <t>any (except primary diagnosis of injury or trauma)</t>
  </si>
  <si>
    <t>Lin, 2006</t>
  </si>
  <si>
    <t>2000-2003</t>
  </si>
  <si>
    <t>Taiwan s National Health Insurance Research Database</t>
  </si>
  <si>
    <t>Taiwan</t>
  </si>
  <si>
    <t>Teh, 2009</t>
  </si>
  <si>
    <t>1988-2003</t>
  </si>
  <si>
    <t>USA/CAN/Italy/Scotland</t>
  </si>
  <si>
    <t>2003-05/2015</t>
  </si>
  <si>
    <t>Medical records</t>
  </si>
  <si>
    <t>Birkmeyer, 2003</t>
  </si>
  <si>
    <t>1998-1999</t>
  </si>
  <si>
    <t>operative mortality</t>
  </si>
  <si>
    <t>Simunovic, 2010</t>
  </si>
  <si>
    <t>1994-2004</t>
  </si>
  <si>
    <t>31^a^</t>
  </si>
  <si>
    <t>any cancer</t>
  </si>
  <si>
    <t>Farges, 2017</t>
  </si>
  <si>
    <t>2007-2013</t>
  </si>
  <si>
    <t>Allareddy, 2007</t>
  </si>
  <si>
    <t>Lidsky, 2016</t>
  </si>
  <si>
    <t>1998-2012</t>
  </si>
  <si>
    <t>Adenocarcinoma of pancreatic head</t>
  </si>
  <si>
    <t>acute (MCO), subacute–chronic rehabilitation (SSR), and homecare (HAD) databases</t>
  </si>
  <si>
    <t>Urbach, 2004</t>
  </si>
  <si>
    <t>04/1994-03/1999</t>
  </si>
  <si>
    <t>Ontario health databases</t>
  </si>
  <si>
    <t>Simunovic, 1999</t>
  </si>
  <si>
    <t>any neoplasm</t>
  </si>
  <si>
    <t>04/1988-03/1995</t>
  </si>
  <si>
    <t>Finlayson, 2003</t>
  </si>
  <si>
    <t>1995-1997</t>
  </si>
  <si>
    <t>cancer</t>
  </si>
  <si>
    <t>Birkmeyer, 2002</t>
  </si>
  <si>
    <t>Learn, 2010</t>
  </si>
  <si>
    <t>1997-2006</t>
  </si>
  <si>
    <t>870^a^</t>
  </si>
  <si>
    <t>Kim, 2012</t>
  </si>
  <si>
    <t>South Korea</t>
  </si>
  <si>
    <t>2005-2008</t>
  </si>
  <si>
    <t>periampullary cancers</t>
  </si>
  <si>
    <t>Schneider, 2014</t>
  </si>
  <si>
    <t>2003-2009</t>
  </si>
  <si>
    <t>N_Surgeons</t>
  </si>
  <si>
    <t>Hollenbeck, 2007</t>
  </si>
  <si>
    <t>1993-2003</t>
  </si>
  <si>
    <t>52.2</t>
  </si>
  <si>
    <t>52.22</t>
  </si>
  <si>
    <t>Distal pancreatectomy</t>
  </si>
  <si>
    <t>Proximal pancreatectomy</t>
  </si>
  <si>
    <t>Partial pancreatectomy</t>
  </si>
  <si>
    <t>Birkmeyer, 2004</t>
  </si>
  <si>
    <t>Hill, 2010</t>
  </si>
  <si>
    <t>1998-2006</t>
  </si>
  <si>
    <t>malignant neoplasm of the pancreas</t>
  </si>
  <si>
    <t>Gordon, 1998</t>
  </si>
  <si>
    <t>1984-1995</t>
  </si>
  <si>
    <t>Hopital discharge data of Maryland Health Services Cost Review Commission</t>
  </si>
  <si>
    <t>Kotwall, 2002</t>
  </si>
  <si>
    <t>1988-1995</t>
  </si>
  <si>
    <t>Urbach, 2003</t>
  </si>
  <si>
    <t>Liu, 2018</t>
  </si>
  <si>
    <t>2001-2016</t>
  </si>
  <si>
    <t>58^a^</t>
  </si>
  <si>
    <t>Hospital Episodes Statistics</t>
  </si>
  <si>
    <t>Perez-Lopez, 2016</t>
  </si>
  <si>
    <t>Ragulin-Coyne, 2012</t>
  </si>
  <si>
    <t>benign or malignant diseases</t>
  </si>
  <si>
    <t>Other partial pancreatectomy</t>
  </si>
  <si>
    <t>Total pancreatectomy</t>
  </si>
  <si>
    <t>Riall, 2008</t>
  </si>
  <si>
    <t>1999-2005</t>
  </si>
  <si>
    <t>Texas Hospital Inpatient Discharge Public Use Data File</t>
  </si>
  <si>
    <t>Gordon, 1999</t>
  </si>
  <si>
    <t>malignant and benign diagnosis</t>
  </si>
  <si>
    <t>Simons, 2009</t>
  </si>
  <si>
    <t>Glasgow, 1996</t>
  </si>
  <si>
    <t>California Office of Statewide Health Planning and Development</t>
  </si>
  <si>
    <t>1990-1994</t>
  </si>
  <si>
    <t>1984-1991</t>
  </si>
  <si>
    <t>Statewide Planning and Research Cooperative System</t>
  </si>
  <si>
    <t>1991-1994</t>
  </si>
  <si>
    <t>Imperato, 1996</t>
  </si>
  <si>
    <t>Allareddy, 2010</t>
  </si>
  <si>
    <t>Hill, 2009</t>
  </si>
  <si>
    <t>2001-2015</t>
  </si>
  <si>
    <t>adenocarcinoma</t>
  </si>
  <si>
    <t>Queensland Oncology Repository</t>
  </si>
  <si>
    <t>Roussel, 2019</t>
  </si>
  <si>
    <t>French National Hospital Discharge Database</t>
  </si>
  <si>
    <t>Murphy, 2009</t>
  </si>
  <si>
    <t>10/2002-12/2006</t>
  </si>
  <si>
    <t>4013^b^</t>
  </si>
  <si>
    <t>any (except with concurrent diagnosis of traumatic injury)</t>
  </si>
  <si>
    <t>National Clinical Database</t>
  </si>
  <si>
    <t>Wegner, 2019</t>
  </si>
  <si>
    <t>2004-2015</t>
  </si>
  <si>
    <t>pancreatic adenocarcinoma (stage I-III)</t>
  </si>
  <si>
    <t>Tebe, 2017</t>
  </si>
  <si>
    <t>2005-2012</t>
  </si>
  <si>
    <t>Conjunto Mínimo Básico de Datos al Alta Hospitalaria [Minimum Basic Dataset]</t>
  </si>
  <si>
    <t>25^a^</t>
  </si>
  <si>
    <t>malign neoplasm of the pancreas</t>
  </si>
  <si>
    <t>Sahni, 2016</t>
  </si>
  <si>
    <t>2008-2013</t>
  </si>
  <si>
    <t>any malign neoplasm of pancreas or islets of langerhans</t>
  </si>
  <si>
    <t>Ghaferi, 2011</t>
  </si>
  <si>
    <t>2005-2007</t>
  </si>
  <si>
    <t>Targarona, 2008</t>
  </si>
  <si>
    <t>periampullary neoplasm</t>
  </si>
  <si>
    <t>Peru</t>
  </si>
  <si>
    <t>Internal Database of Rebagliati Hospital (Peru)</t>
  </si>
  <si>
    <t>Interval</t>
  </si>
  <si>
    <t>Birkmeyer, 2006b</t>
  </si>
  <si>
    <t>2000-2002</t>
  </si>
  <si>
    <t>Schneider, 2013</t>
  </si>
  <si>
    <t>8620^b^</t>
  </si>
  <si>
    <t>Wasif, 2019</t>
  </si>
  <si>
    <t>657^a^</t>
  </si>
  <si>
    <t>no metastatic diseases</t>
  </si>
  <si>
    <t>2010-2015</t>
  </si>
  <si>
    <t>Zaydfudim, 2017</t>
  </si>
  <si>
    <t>Gordon, 1995</t>
  </si>
  <si>
    <t>1988-06/1993</t>
  </si>
  <si>
    <t>3164^c^</t>
  </si>
  <si>
    <t>data type</t>
  </si>
  <si>
    <t>a</t>
  </si>
  <si>
    <t>c</t>
  </si>
  <si>
    <t>California Ofﬁce of Statewide Health Planning and Development</t>
  </si>
  <si>
    <t>Canadian Institute for Health Information</t>
  </si>
  <si>
    <t>Birkmeyer, 2006a</t>
  </si>
  <si>
    <t>Lieberman, 1995</t>
  </si>
  <si>
    <t>McMillan, 2017</t>
  </si>
  <si>
    <t>Nakata, 2020</t>
  </si>
  <si>
    <t>Narendra, 2020</t>
  </si>
  <si>
    <t>van der Geest, 2016</t>
  </si>
  <si>
    <t>Kutlu, 2018</t>
  </si>
  <si>
    <t>Torphy, 2019</t>
  </si>
  <si>
    <t>Yoshioka, 2014</t>
  </si>
  <si>
    <t>Pancreatic cancer</t>
  </si>
  <si>
    <t>Malignant neoplasm</t>
  </si>
  <si>
    <t>Duodenal cancer, pancreatic cancer, cholangiocarcinoma, benign tumors</t>
  </si>
  <si>
    <t>RP</t>
  </si>
  <si>
    <t>TP</t>
  </si>
  <si>
    <t>PrP</t>
  </si>
  <si>
    <t>DP</t>
  </si>
  <si>
    <t>RSP</t>
  </si>
  <si>
    <t>OPP</t>
  </si>
  <si>
    <t>X</t>
  </si>
  <si>
    <t>PR</t>
  </si>
  <si>
    <t>Radical pancreaticoduodenectomy</t>
  </si>
  <si>
    <t>Radical subtotal pancreatectomy</t>
  </si>
  <si>
    <t>PaP</t>
  </si>
  <si>
    <t>Local excision or destruction of pancreas and pancreatic duct</t>
  </si>
  <si>
    <t>LE</t>
  </si>
  <si>
    <t>Other excision or destruction of lesion or tissue of pancreas or pancreatic</t>
  </si>
  <si>
    <t>OE</t>
  </si>
  <si>
    <t>Pancreatic resection (no details provided)</t>
  </si>
  <si>
    <t>malign/benign neoplasms of pancreas/small bowel/islets of langerhans; chronic pancreatitis; pancreatic cyst</t>
  </si>
  <si>
    <t>cancer of the exocrine pancreas/islet cells/duodenum/bile duct/ampulla of Vater</t>
  </si>
  <si>
    <t>malign neoplasm of pancreas/duodenum/bile duct/ampulla of Vater</t>
  </si>
  <si>
    <t>malignant neoplasm of pancreas/islet cells/duodenum/bile duct/ampulla of Vater</t>
  </si>
  <si>
    <t>malign/benign neoplasm of the pancreas; chronic pancreatitis</t>
  </si>
  <si>
    <t>Low (Limit)</t>
  </si>
  <si>
    <t>High (Limit)</t>
  </si>
  <si>
    <t>Low (Median)</t>
  </si>
  <si>
    <t>High(Median)</t>
  </si>
  <si>
    <t>NumberOfGroups</t>
  </si>
  <si>
    <t>10</t>
  </si>
  <si>
    <t>12</t>
  </si>
  <si>
    <t>11</t>
  </si>
  <si>
    <t>2.09 (1.46-2.98)</t>
  </si>
  <si>
    <t>Low (Mean)</t>
  </si>
  <si>
    <t>High (Mean)</t>
  </si>
  <si>
    <t>1,8</t>
  </si>
  <si>
    <t>47,3</t>
  </si>
  <si>
    <t>85</t>
  </si>
  <si>
    <t>5</t>
  </si>
  <si>
    <t>89</t>
  </si>
  <si>
    <t>1</t>
  </si>
  <si>
    <t>2.08 (1.44-3.00)</t>
  </si>
  <si>
    <t>20.29 (3.50-117.63)</t>
  </si>
  <si>
    <t>2.22 (1.56-3.13)</t>
  </si>
  <si>
    <t>21</t>
  </si>
  <si>
    <t>99,5</t>
  </si>
  <si>
    <t>2</t>
  </si>
  <si>
    <t>4.81 (1.90-12.20)</t>
  </si>
  <si>
    <t>2.14 (1.60-2.86)</t>
  </si>
  <si>
    <t>3.23 (2.50-4.17)</t>
  </si>
  <si>
    <t>167</t>
  </si>
  <si>
    <t>2.33 (1.82-3.00)</t>
  </si>
  <si>
    <t>4.43 (3.85-5.81)</t>
  </si>
  <si>
    <t>17</t>
  </si>
  <si>
    <t>5.00 (3.45-7.14)</t>
  </si>
  <si>
    <t>14</t>
  </si>
  <si>
    <t>2.34 (1.38-3.99)</t>
  </si>
  <si>
    <t>2.18</t>
  </si>
  <si>
    <t>5.84 (3.59-9.48)</t>
  </si>
  <si>
    <t>13,5</t>
  </si>
  <si>
    <t>3.98 (2.63-6.03)</t>
  </si>
  <si>
    <t>25</t>
  </si>
  <si>
    <t>4.76 (1.39-16.67)</t>
  </si>
  <si>
    <t>4</t>
  </si>
  <si>
    <t>9</t>
  </si>
  <si>
    <t>6</t>
  </si>
  <si>
    <t>26</t>
  </si>
  <si>
    <t>33</t>
  </si>
  <si>
    <t>66</t>
  </si>
  <si>
    <t>8</t>
  </si>
  <si>
    <t>3</t>
  </si>
  <si>
    <t>18</t>
  </si>
  <si>
    <t>1.89 (1.52-2.34)</t>
  </si>
  <si>
    <t>1.89 (1.12-3.13)</t>
  </si>
  <si>
    <t>1.87 (1.53-2.28)</t>
  </si>
  <si>
    <t>201</t>
  </si>
  <si>
    <t>19</t>
  </si>
  <si>
    <t>20</t>
  </si>
  <si>
    <t>5.55 (3.70-8.33)</t>
  </si>
  <si>
    <t>4.02 (2.42-6.66)</t>
  </si>
  <si>
    <t>51</t>
  </si>
  <si>
    <t>40</t>
  </si>
  <si>
    <t>2.59 (1.32-5.09)</t>
  </si>
  <si>
    <t>4.85 (3.53-6.68)</t>
  </si>
  <si>
    <t>28</t>
  </si>
  <si>
    <t>6.89 (3.03-17.24)</t>
  </si>
  <si>
    <t>8.67 (3.43-25.42)</t>
  </si>
  <si>
    <t>42</t>
  </si>
  <si>
    <t>14.94 (6.46-39.82)</t>
  </si>
  <si>
    <t>3.13 (1.12-9.09)</t>
  </si>
  <si>
    <t>13,7</t>
  </si>
  <si>
    <t>2011-08/2013</t>
  </si>
  <si>
    <t>3.19 (2.22-4.58)</t>
  </si>
  <si>
    <t>27</t>
  </si>
  <si>
    <t>4.70 (3.27-6.74)</t>
  </si>
  <si>
    <t>2.94 (1.79-5.00)</t>
  </si>
  <si>
    <t>5.99 (1.62-29.69)</t>
  </si>
  <si>
    <t>6,25</t>
  </si>
  <si>
    <t>6,5</t>
  </si>
  <si>
    <t>1.92 (1.12-3.27)</t>
  </si>
  <si>
    <t>136</t>
  </si>
  <si>
    <t>4.17 (1.72-12.50)</t>
  </si>
  <si>
    <t>6.25 (2.44-16.67)</t>
  </si>
  <si>
    <t>112</t>
  </si>
  <si>
    <t>0,99</t>
  </si>
  <si>
    <t>1.50 (1.30-1.80)</t>
  </si>
  <si>
    <t>2.13 (1.85-2.44)</t>
  </si>
  <si>
    <t>2.57 (1.51-4.33)</t>
  </si>
  <si>
    <t>61</t>
  </si>
  <si>
    <t>2.38 (1.64-3.41)</t>
  </si>
  <si>
    <t>Duodenal cancer, pancreatic cancer, cholangiocarcinoma, benign neoplasms, ampullary cancer</t>
  </si>
  <si>
    <t>36</t>
  </si>
  <si>
    <t>4.00 (3.10-5.10)</t>
  </si>
  <si>
    <t>4.17 (1.89-9.09)</t>
  </si>
  <si>
    <t>3,3</t>
  </si>
  <si>
    <t>16</t>
  </si>
  <si>
    <t>4.00</t>
  </si>
  <si>
    <t>132</t>
  </si>
  <si>
    <t>1.45 (0.37-5.56)</t>
  </si>
  <si>
    <t>3.33 (2.33-4.75)</t>
  </si>
  <si>
    <t>1.92 (1.09-3.33)</t>
  </si>
  <si>
    <t>1.96 (0.54-7.11)</t>
  </si>
  <si>
    <t>1.39 (1.06-1.82)</t>
  </si>
  <si>
    <t>50</t>
  </si>
  <si>
    <t>3.85 (2.94-5.56)</t>
  </si>
  <si>
    <t>3.81 (1.36-10.62)</t>
  </si>
  <si>
    <t>24</t>
  </si>
  <si>
    <t>125</t>
  </si>
  <si>
    <t>1.76</t>
  </si>
  <si>
    <t>1.56 (1.39-1.72)</t>
  </si>
  <si>
    <t>2.17 (0.71-6.67)</t>
  </si>
  <si>
    <t>32</t>
  </si>
  <si>
    <t>1.89 (1.29-2.75)</t>
  </si>
  <si>
    <t>3.40 (2.68-4.30)</t>
  </si>
  <si>
    <t>3.08 (2.07-4.57)</t>
  </si>
  <si>
    <t>4,9</t>
  </si>
  <si>
    <t>9,5</t>
  </si>
  <si>
    <t>41,1</t>
  </si>
  <si>
    <t>2.00 (1.37-2.94)</t>
  </si>
  <si>
    <t>2.47 (1.12-5.10)</t>
  </si>
  <si>
    <t>29</t>
  </si>
  <si>
    <t>15</t>
  </si>
  <si>
    <t>0.95 (0.55-1.65)</t>
  </si>
  <si>
    <t>1.79 (1.22-2.56)</t>
  </si>
  <si>
    <t>2.33 (1.88-2.90)</t>
  </si>
  <si>
    <t>5.10 (1.90-13.50)</t>
  </si>
  <si>
    <t>6,14</t>
  </si>
  <si>
    <t>2.17 (3.45-1.39)</t>
  </si>
  <si>
    <t>Swanson, 2014</t>
  </si>
  <si>
    <t>4.20 (3.10-5.80)</t>
  </si>
  <si>
    <t>1.61 (0.80-3.23)</t>
  </si>
  <si>
    <t>1.47 (1.05-2.04)</t>
  </si>
  <si>
    <t>2.17 (1.84-2.57)</t>
  </si>
  <si>
    <t>2.39 (1.00-6.19)</t>
  </si>
  <si>
    <t>1.32 (0.76-2.27)</t>
  </si>
  <si>
    <t>5,4</t>
  </si>
  <si>
    <t>1.53</t>
  </si>
  <si>
    <t>2009-2011</t>
  </si>
  <si>
    <t>5672 ^b^</t>
  </si>
  <si>
    <t>7</t>
  </si>
  <si>
    <t>39</t>
  </si>
  <si>
    <t>1.98 (1.36-2.89)</t>
  </si>
  <si>
    <t>0.89</t>
  </si>
  <si>
    <t>13</t>
  </si>
  <si>
    <t>Effect (CI)</t>
  </si>
  <si>
    <t>4.90 (2.40-10.10)</t>
  </si>
  <si>
    <t>1.44 (1.13-1.85)</t>
  </si>
  <si>
    <t>1.58 (0.71-3.46)</t>
  </si>
  <si>
    <t>4.00 (2.33-7.14)</t>
  </si>
  <si>
    <t>Australia</t>
  </si>
  <si>
    <t>07/1989-06/1997</t>
  </si>
  <si>
    <t>4.54 (1.80-11.46)</t>
  </si>
  <si>
    <t>1.21 (1.02-1.45)</t>
  </si>
  <si>
    <t>3.28 (0.59-18.20)</t>
  </si>
  <si>
    <t>3.13 (1.65-5.92)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</si>
</sst>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wrapText="1"/>
    </xf>
    <xf numFmtId="49" fontId="0" fillId="0" borderId="0" xfId="0" applyNumberFormat="1" applyFill="1" applyAlignment="1">
      <alignment horizontal="right"/>
    </xf>
    <xf numFmtId="0" fontId="0" fillId="0" borderId="0" xfId="0" applyNumberFormat="1"/>
    <xf numFmtId="0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2"/>
  <sheetViews>
    <sheetView tabSelected="1" zoomScale="70" zoomScaleNormal="7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U52" sqref="U52"/>
    </sheetView>
  </sheetViews>
  <sheetFormatPr baseColWidth="10" defaultColWidth="8.88671875" defaultRowHeight="14.4" x14ac:dyDescent="0.3"/>
  <cols>
    <col min="1" max="1" width="18.5546875" bestFit="1" customWidth="1"/>
    <col min="2" max="2" width="7.44140625" bestFit="1" customWidth="1"/>
    <col min="3" max="3" width="15.6640625" bestFit="1" customWidth="1"/>
    <col min="4" max="4" width="11.6640625" style="1" bestFit="1" customWidth="1"/>
    <col min="5" max="5" width="10.77734375" style="1" bestFit="1" customWidth="1"/>
    <col min="6" max="6" width="10.77734375" style="1" customWidth="1"/>
    <col min="7" max="7" width="19" customWidth="1"/>
    <col min="8" max="8" width="8.88671875" bestFit="1" customWidth="1"/>
    <col min="9" max="9" width="20.88671875" bestFit="1" customWidth="1"/>
    <col min="10" max="10" width="19.44140625" style="11" bestFit="1" customWidth="1"/>
    <col min="11" max="11" width="23.88671875" customWidth="1"/>
    <col min="12" max="12" width="3.109375" bestFit="1" customWidth="1"/>
    <col min="13" max="13" width="3" bestFit="1" customWidth="1"/>
    <col min="14" max="14" width="3.6640625" bestFit="1" customWidth="1"/>
    <col min="15" max="15" width="3.21875" bestFit="1" customWidth="1"/>
    <col min="16" max="16" width="4" bestFit="1" customWidth="1"/>
    <col min="17" max="17" width="4.44140625" bestFit="1" customWidth="1"/>
    <col min="18" max="18" width="3.109375" bestFit="1" customWidth="1"/>
    <col min="19" max="19" width="10.44140625" style="13" bestFit="1" customWidth="1"/>
    <col min="20" max="20" width="11.109375" style="13" bestFit="1" customWidth="1"/>
    <col min="21" max="21" width="18.33203125" style="13" bestFit="1" customWidth="1"/>
    <col min="22" max="22" width="12.77734375" style="2" bestFit="1" customWidth="1"/>
    <col min="23" max="23" width="13" style="2" bestFit="1" customWidth="1"/>
    <col min="24" max="24" width="16.33203125" bestFit="1" customWidth="1"/>
    <col min="25" max="25" width="11.109375" style="16" bestFit="1" customWidth="1"/>
    <col min="26" max="26" width="11.6640625" style="16" bestFit="1" customWidth="1"/>
  </cols>
  <sheetData>
    <row r="1" spans="1:26" x14ac:dyDescent="0.3">
      <c r="A1" t="s">
        <v>0</v>
      </c>
      <c r="B1" t="s">
        <v>1</v>
      </c>
      <c r="C1" t="s">
        <v>266</v>
      </c>
      <c r="D1" s="3" t="s">
        <v>2</v>
      </c>
      <c r="E1" s="3" t="s">
        <v>3</v>
      </c>
      <c r="F1" s="3" t="s">
        <v>197</v>
      </c>
      <c r="G1" t="s">
        <v>4</v>
      </c>
      <c r="H1" s="3" t="s">
        <v>279</v>
      </c>
      <c r="I1" t="s">
        <v>5</v>
      </c>
      <c r="J1" s="11" t="s">
        <v>6</v>
      </c>
      <c r="K1" t="s">
        <v>7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  <c r="R1" t="s">
        <v>303</v>
      </c>
      <c r="S1" s="13" t="s">
        <v>317</v>
      </c>
      <c r="T1" s="13" t="s">
        <v>318</v>
      </c>
      <c r="U1" s="13" t="s">
        <v>457</v>
      </c>
      <c r="V1" s="2" t="s">
        <v>319</v>
      </c>
      <c r="W1" s="2" t="s">
        <v>320</v>
      </c>
      <c r="X1" s="13" t="s">
        <v>321</v>
      </c>
      <c r="Y1" s="2" t="s">
        <v>326</v>
      </c>
      <c r="Z1" s="2" t="s">
        <v>327</v>
      </c>
    </row>
    <row r="2" spans="1:26" x14ac:dyDescent="0.3">
      <c r="A2" t="s">
        <v>91</v>
      </c>
      <c r="B2" t="s">
        <v>9</v>
      </c>
      <c r="C2" t="s">
        <v>92</v>
      </c>
      <c r="D2" s="1">
        <v>488</v>
      </c>
      <c r="E2" s="1">
        <v>13</v>
      </c>
      <c r="G2" t="s">
        <v>93</v>
      </c>
      <c r="H2" s="1" t="s">
        <v>281</v>
      </c>
      <c r="I2" t="s">
        <v>94</v>
      </c>
      <c r="J2" s="11" t="s">
        <v>52</v>
      </c>
      <c r="K2" t="s">
        <v>29</v>
      </c>
      <c r="L2" s="4" t="s">
        <v>302</v>
      </c>
      <c r="S2" s="13">
        <v>5</v>
      </c>
      <c r="T2" s="13">
        <v>20</v>
      </c>
      <c r="U2" s="13" t="s">
        <v>335</v>
      </c>
      <c r="V2" s="2" t="s">
        <v>328</v>
      </c>
      <c r="W2" s="2" t="s">
        <v>329</v>
      </c>
      <c r="X2">
        <v>3</v>
      </c>
      <c r="Y2" s="16">
        <f>31/6/4</f>
        <v>1.2916666666666667</v>
      </c>
      <c r="Z2" s="16">
        <f>263/2/4</f>
        <v>32.875</v>
      </c>
    </row>
    <row r="3" spans="1:26" x14ac:dyDescent="0.3">
      <c r="A3" t="s">
        <v>173</v>
      </c>
      <c r="B3" t="s">
        <v>9</v>
      </c>
      <c r="C3" t="s">
        <v>156</v>
      </c>
      <c r="D3" s="1">
        <v>4931</v>
      </c>
      <c r="E3" s="1" t="s">
        <v>36</v>
      </c>
      <c r="G3" t="s">
        <v>33</v>
      </c>
      <c r="H3" s="1" t="s">
        <v>280</v>
      </c>
      <c r="I3" t="s">
        <v>27</v>
      </c>
      <c r="J3" s="11" t="s">
        <v>13</v>
      </c>
      <c r="K3" t="s">
        <v>14</v>
      </c>
      <c r="L3" s="4" t="s">
        <v>302</v>
      </c>
      <c r="M3" s="4" t="s">
        <v>302</v>
      </c>
      <c r="N3" s="5" t="s">
        <v>302</v>
      </c>
      <c r="O3" s="4"/>
      <c r="P3" s="4" t="s">
        <v>302</v>
      </c>
      <c r="Q3" s="4"/>
      <c r="S3" s="13" t="s">
        <v>322</v>
      </c>
      <c r="T3" s="13" t="s">
        <v>324</v>
      </c>
      <c r="U3" s="13" t="s">
        <v>325</v>
      </c>
      <c r="X3">
        <v>2</v>
      </c>
      <c r="Y3" s="16">
        <f>16035/1163/4</f>
        <v>3.4469045571797077</v>
      </c>
      <c r="Z3" s="16">
        <f>19069/182/4</f>
        <v>26.193681318681318</v>
      </c>
    </row>
    <row r="4" spans="1:26" x14ac:dyDescent="0.3">
      <c r="A4" t="s">
        <v>237</v>
      </c>
      <c r="B4" t="s">
        <v>9</v>
      </c>
      <c r="C4" t="s">
        <v>156</v>
      </c>
      <c r="D4" s="1">
        <v>4931</v>
      </c>
      <c r="E4" s="1">
        <v>758</v>
      </c>
      <c r="G4" t="s">
        <v>33</v>
      </c>
      <c r="H4" s="1" t="s">
        <v>280</v>
      </c>
      <c r="I4" t="s">
        <v>27</v>
      </c>
      <c r="J4" s="11" t="s">
        <v>13</v>
      </c>
      <c r="K4" t="s">
        <v>14</v>
      </c>
      <c r="L4" s="4" t="s">
        <v>302</v>
      </c>
      <c r="M4" s="4" t="s">
        <v>302</v>
      </c>
      <c r="N4" s="5" t="s">
        <v>302</v>
      </c>
      <c r="O4" s="4"/>
      <c r="P4" s="4" t="s">
        <v>302</v>
      </c>
      <c r="Q4" s="4"/>
      <c r="S4" s="13" t="s">
        <v>322</v>
      </c>
      <c r="T4" s="13" t="s">
        <v>324</v>
      </c>
      <c r="U4" s="13" t="s">
        <v>336</v>
      </c>
      <c r="X4">
        <v>2</v>
      </c>
    </row>
    <row r="5" spans="1:26" x14ac:dyDescent="0.3">
      <c r="A5" t="s">
        <v>8</v>
      </c>
      <c r="B5" t="s">
        <v>9</v>
      </c>
      <c r="C5" t="s">
        <v>10</v>
      </c>
      <c r="D5" s="2">
        <v>9566</v>
      </c>
      <c r="E5" s="2">
        <v>683</v>
      </c>
      <c r="F5" s="2"/>
      <c r="G5" t="s">
        <v>11</v>
      </c>
      <c r="H5" s="1" t="s">
        <v>280</v>
      </c>
      <c r="I5" t="s">
        <v>12</v>
      </c>
      <c r="J5" s="11" t="s">
        <v>13</v>
      </c>
      <c r="K5" t="s">
        <v>14</v>
      </c>
      <c r="L5" s="4" t="s">
        <v>302</v>
      </c>
      <c r="M5" s="4" t="s">
        <v>302</v>
      </c>
      <c r="N5" s="5" t="s">
        <v>302</v>
      </c>
      <c r="O5" s="4"/>
      <c r="P5" s="4" t="s">
        <v>302</v>
      </c>
      <c r="S5" s="13" t="s">
        <v>323</v>
      </c>
      <c r="T5" s="13" t="s">
        <v>330</v>
      </c>
      <c r="U5" s="13" t="s">
        <v>334</v>
      </c>
      <c r="X5">
        <v>5</v>
      </c>
      <c r="Y5" s="16">
        <f>1917/425/3</f>
        <v>1.503529411764706</v>
      </c>
      <c r="Z5" s="16">
        <f>1723/16/3</f>
        <v>35.895833333333336</v>
      </c>
    </row>
    <row r="6" spans="1:26" x14ac:dyDescent="0.3">
      <c r="A6" t="s">
        <v>95</v>
      </c>
      <c r="B6" t="s">
        <v>9</v>
      </c>
      <c r="C6" t="s">
        <v>96</v>
      </c>
      <c r="D6" s="2">
        <v>16097</v>
      </c>
      <c r="E6" s="2">
        <v>908</v>
      </c>
      <c r="F6" s="2"/>
      <c r="G6" t="s">
        <v>33</v>
      </c>
      <c r="H6" s="1" t="s">
        <v>280</v>
      </c>
      <c r="I6" t="s">
        <v>27</v>
      </c>
      <c r="J6" s="11" t="s">
        <v>13</v>
      </c>
      <c r="K6" t="s">
        <v>36</v>
      </c>
      <c r="L6" s="4" t="s">
        <v>302</v>
      </c>
      <c r="M6" s="4" t="s">
        <v>302</v>
      </c>
      <c r="N6" s="5" t="s">
        <v>302</v>
      </c>
      <c r="O6" s="4" t="s">
        <v>302</v>
      </c>
      <c r="P6" s="4" t="s">
        <v>302</v>
      </c>
      <c r="Q6" s="4" t="s">
        <v>302</v>
      </c>
      <c r="S6" s="13" t="s">
        <v>337</v>
      </c>
      <c r="T6" s="13" t="s">
        <v>338</v>
      </c>
      <c r="U6" s="13" t="s">
        <v>341</v>
      </c>
      <c r="X6">
        <v>3</v>
      </c>
    </row>
    <row r="7" spans="1:26" x14ac:dyDescent="0.3">
      <c r="A7" t="s">
        <v>15</v>
      </c>
      <c r="B7" t="s">
        <v>9</v>
      </c>
      <c r="C7" t="s">
        <v>16</v>
      </c>
      <c r="D7" s="2">
        <v>1576</v>
      </c>
      <c r="E7" s="2">
        <v>221</v>
      </c>
      <c r="F7" s="2"/>
      <c r="G7" t="s">
        <v>17</v>
      </c>
      <c r="H7" s="1" t="s">
        <v>280</v>
      </c>
      <c r="I7" t="s">
        <v>18</v>
      </c>
      <c r="J7" s="11" t="s">
        <v>13</v>
      </c>
      <c r="K7" t="s">
        <v>19</v>
      </c>
      <c r="L7" s="4" t="s">
        <v>302</v>
      </c>
      <c r="M7" s="4"/>
      <c r="N7" s="5" t="s">
        <v>302</v>
      </c>
      <c r="S7" s="13" t="s">
        <v>331</v>
      </c>
      <c r="T7" s="13" t="s">
        <v>332</v>
      </c>
      <c r="U7" s="13" t="s">
        <v>340</v>
      </c>
      <c r="X7">
        <v>4</v>
      </c>
      <c r="Y7" s="16">
        <f>518/165</f>
        <v>3.1393939393939392</v>
      </c>
      <c r="Z7" s="16">
        <f>193/2</f>
        <v>96.5</v>
      </c>
    </row>
    <row r="8" spans="1:26" x14ac:dyDescent="0.3">
      <c r="A8" t="s">
        <v>20</v>
      </c>
      <c r="B8" t="s">
        <v>9</v>
      </c>
      <c r="C8" t="s">
        <v>21</v>
      </c>
      <c r="D8" s="2">
        <v>12662</v>
      </c>
      <c r="E8" s="2">
        <v>395</v>
      </c>
      <c r="F8" s="2"/>
      <c r="G8" t="s">
        <v>22</v>
      </c>
      <c r="H8" s="1" t="s">
        <v>280</v>
      </c>
      <c r="I8" t="s">
        <v>18</v>
      </c>
      <c r="J8" s="11" t="s">
        <v>13</v>
      </c>
      <c r="K8" t="s">
        <v>23</v>
      </c>
      <c r="L8" s="4" t="s">
        <v>302</v>
      </c>
      <c r="M8" s="4" t="s">
        <v>302</v>
      </c>
      <c r="N8" s="5" t="s">
        <v>302</v>
      </c>
      <c r="O8" s="4" t="s">
        <v>302</v>
      </c>
      <c r="P8" s="4" t="s">
        <v>302</v>
      </c>
      <c r="Q8" s="4" t="s">
        <v>302</v>
      </c>
      <c r="S8" s="13" t="s">
        <v>322</v>
      </c>
      <c r="T8" s="13" t="s">
        <v>343</v>
      </c>
      <c r="U8" s="13" t="s">
        <v>342</v>
      </c>
      <c r="X8">
        <v>5</v>
      </c>
      <c r="Y8" s="16">
        <f>2373/305/3</f>
        <v>2.5934426229508198</v>
      </c>
      <c r="Z8" s="16">
        <f>2836/4/3</f>
        <v>236.33333333333334</v>
      </c>
    </row>
    <row r="9" spans="1:26" x14ac:dyDescent="0.3">
      <c r="A9" t="s">
        <v>24</v>
      </c>
      <c r="B9" t="s">
        <v>9</v>
      </c>
      <c r="C9" t="s">
        <v>25</v>
      </c>
      <c r="D9" s="2">
        <v>13107</v>
      </c>
      <c r="E9" s="2">
        <v>1454</v>
      </c>
      <c r="F9" s="2"/>
      <c r="G9" t="s">
        <v>26</v>
      </c>
      <c r="H9" s="1" t="s">
        <v>281</v>
      </c>
      <c r="I9" t="s">
        <v>27</v>
      </c>
      <c r="J9" s="11" t="s">
        <v>28</v>
      </c>
      <c r="K9" t="s">
        <v>29</v>
      </c>
      <c r="L9" s="4" t="s">
        <v>302</v>
      </c>
      <c r="M9" s="4" t="s">
        <v>302</v>
      </c>
      <c r="N9" s="5"/>
      <c r="O9" s="4" t="s">
        <v>302</v>
      </c>
      <c r="P9" s="4"/>
      <c r="Q9" s="4"/>
      <c r="R9" s="4"/>
      <c r="S9" s="14" t="s">
        <v>333</v>
      </c>
      <c r="T9" s="13" t="s">
        <v>322</v>
      </c>
      <c r="U9" s="13" t="s">
        <v>344</v>
      </c>
      <c r="X9">
        <v>5</v>
      </c>
      <c r="Y9" s="16">
        <f>13107/5/764/6</f>
        <v>0.57185863874345555</v>
      </c>
      <c r="Z9" s="16">
        <f>13107/5/37/6</f>
        <v>11.808108108108108</v>
      </c>
    </row>
    <row r="10" spans="1:26" x14ac:dyDescent="0.3">
      <c r="A10" t="s">
        <v>142</v>
      </c>
      <c r="B10" t="s">
        <v>9</v>
      </c>
      <c r="C10" t="s">
        <v>143</v>
      </c>
      <c r="D10" s="2">
        <v>7229</v>
      </c>
      <c r="E10" s="2">
        <v>1772</v>
      </c>
      <c r="F10" s="2"/>
      <c r="G10" t="s">
        <v>51</v>
      </c>
      <c r="H10" s="1" t="s">
        <v>280</v>
      </c>
      <c r="I10" t="s">
        <v>27</v>
      </c>
      <c r="J10" s="11" t="s">
        <v>13</v>
      </c>
      <c r="K10" t="s">
        <v>14</v>
      </c>
      <c r="L10" s="4" t="s">
        <v>302</v>
      </c>
      <c r="S10" s="13" t="s">
        <v>333</v>
      </c>
      <c r="T10" s="13" t="s">
        <v>331</v>
      </c>
      <c r="U10" s="13" t="s">
        <v>345</v>
      </c>
      <c r="X10">
        <v>4</v>
      </c>
      <c r="Y10" s="16">
        <f>1988/1203/4</f>
        <v>0.41313383208645055</v>
      </c>
      <c r="Z10" s="16">
        <f>1541/40/4</f>
        <v>9.6312499999999996</v>
      </c>
    </row>
    <row r="11" spans="1:26" x14ac:dyDescent="0.3">
      <c r="A11" t="s">
        <v>187</v>
      </c>
      <c r="B11" t="s">
        <v>9</v>
      </c>
      <c r="C11" t="s">
        <v>25</v>
      </c>
      <c r="D11" s="2">
        <v>10530</v>
      </c>
      <c r="E11" s="2">
        <v>1868</v>
      </c>
      <c r="F11" s="2"/>
      <c r="G11" t="s">
        <v>51</v>
      </c>
      <c r="H11" s="1" t="s">
        <v>280</v>
      </c>
      <c r="I11" t="s">
        <v>27</v>
      </c>
      <c r="J11" s="11" t="s">
        <v>13</v>
      </c>
      <c r="K11" t="s">
        <v>36</v>
      </c>
      <c r="R11" t="s">
        <v>302</v>
      </c>
      <c r="S11" s="13" t="s">
        <v>333</v>
      </c>
      <c r="T11" s="13" t="s">
        <v>346</v>
      </c>
      <c r="U11" s="13" t="s">
        <v>347</v>
      </c>
      <c r="X11">
        <v>5</v>
      </c>
      <c r="Y11" s="16">
        <f>1563/1028/6</f>
        <v>0.25340466926070038</v>
      </c>
      <c r="Z11" s="16">
        <f>2159/27/6</f>
        <v>13.32716049382716</v>
      </c>
    </row>
    <row r="12" spans="1:26" x14ac:dyDescent="0.3">
      <c r="A12" t="s">
        <v>164</v>
      </c>
      <c r="B12" t="s">
        <v>69</v>
      </c>
      <c r="C12" t="s">
        <v>165</v>
      </c>
      <c r="D12" s="2">
        <v>3060</v>
      </c>
      <c r="E12" s="2" t="s">
        <v>36</v>
      </c>
      <c r="F12" s="2" t="s">
        <v>36</v>
      </c>
      <c r="G12" t="s">
        <v>51</v>
      </c>
      <c r="H12" s="1" t="s">
        <v>280</v>
      </c>
      <c r="I12" t="s">
        <v>27</v>
      </c>
      <c r="J12" s="11" t="s">
        <v>166</v>
      </c>
      <c r="K12" t="s">
        <v>36</v>
      </c>
      <c r="R12" t="s">
        <v>302</v>
      </c>
      <c r="S12" s="13" t="s">
        <v>339</v>
      </c>
      <c r="T12" s="13" t="s">
        <v>348</v>
      </c>
      <c r="U12" s="13" t="s">
        <v>349</v>
      </c>
      <c r="X12">
        <v>3</v>
      </c>
    </row>
    <row r="13" spans="1:26" x14ac:dyDescent="0.3">
      <c r="A13" t="s">
        <v>205</v>
      </c>
      <c r="B13" t="s">
        <v>9</v>
      </c>
      <c r="C13" s="11">
        <v>2000</v>
      </c>
      <c r="D13" s="2">
        <v>5779</v>
      </c>
      <c r="E13" s="2" t="s">
        <v>36</v>
      </c>
      <c r="F13" s="2"/>
      <c r="G13" t="s">
        <v>33</v>
      </c>
      <c r="H13" s="1" t="s">
        <v>280</v>
      </c>
      <c r="I13" t="s">
        <v>27</v>
      </c>
      <c r="J13" s="11" t="s">
        <v>166</v>
      </c>
      <c r="K13" t="s">
        <v>36</v>
      </c>
      <c r="R13" t="s">
        <v>302</v>
      </c>
      <c r="S13" s="13" t="s">
        <v>322</v>
      </c>
      <c r="T13" s="13" t="s">
        <v>324</v>
      </c>
      <c r="U13" s="13" t="s">
        <v>350</v>
      </c>
      <c r="X13">
        <v>2</v>
      </c>
    </row>
    <row r="14" spans="1:26" x14ac:dyDescent="0.3">
      <c r="A14" t="s">
        <v>284</v>
      </c>
      <c r="B14" t="s">
        <v>9</v>
      </c>
      <c r="C14" t="s">
        <v>165</v>
      </c>
      <c r="D14" s="2">
        <v>6896</v>
      </c>
      <c r="E14" s="2" t="s">
        <v>36</v>
      </c>
      <c r="F14" s="2"/>
      <c r="G14" t="s">
        <v>51</v>
      </c>
      <c r="H14" s="1" t="s">
        <v>280</v>
      </c>
      <c r="I14" t="s">
        <v>27</v>
      </c>
      <c r="J14" s="11" t="s">
        <v>166</v>
      </c>
      <c r="K14" t="s">
        <v>36</v>
      </c>
      <c r="R14" t="s">
        <v>302</v>
      </c>
      <c r="S14" s="13" t="s">
        <v>328</v>
      </c>
      <c r="T14" s="13" t="s">
        <v>352</v>
      </c>
      <c r="U14" s="13" t="s">
        <v>351</v>
      </c>
      <c r="X14">
        <v>5</v>
      </c>
    </row>
    <row r="15" spans="1:26" x14ac:dyDescent="0.3">
      <c r="A15" t="s">
        <v>267</v>
      </c>
      <c r="B15" t="s">
        <v>9</v>
      </c>
      <c r="C15" t="s">
        <v>268</v>
      </c>
      <c r="D15" s="2">
        <v>5608</v>
      </c>
      <c r="E15" s="2" t="s">
        <v>36</v>
      </c>
      <c r="F15" s="2"/>
      <c r="G15" t="s">
        <v>51</v>
      </c>
      <c r="H15" s="1" t="s">
        <v>280</v>
      </c>
      <c r="I15" t="s">
        <v>27</v>
      </c>
      <c r="J15" s="11" t="s">
        <v>166</v>
      </c>
      <c r="K15" t="s">
        <v>293</v>
      </c>
      <c r="R15" t="s">
        <v>302</v>
      </c>
      <c r="U15" s="13" t="s">
        <v>353</v>
      </c>
      <c r="X15">
        <v>5</v>
      </c>
    </row>
    <row r="16" spans="1:26" x14ac:dyDescent="0.3">
      <c r="A16" t="s">
        <v>124</v>
      </c>
      <c r="B16" t="s">
        <v>9</v>
      </c>
      <c r="C16" t="s">
        <v>87</v>
      </c>
      <c r="D16" s="2">
        <v>1516</v>
      </c>
      <c r="E16" s="2">
        <v>72</v>
      </c>
      <c r="F16" s="2"/>
      <c r="G16" t="s">
        <v>282</v>
      </c>
      <c r="H16" s="1" t="s">
        <v>280</v>
      </c>
      <c r="I16" t="s">
        <v>27</v>
      </c>
      <c r="J16" s="11" t="s">
        <v>13</v>
      </c>
      <c r="K16" t="s">
        <v>125</v>
      </c>
      <c r="L16" s="4" t="s">
        <v>302</v>
      </c>
      <c r="M16" s="4" t="s">
        <v>302</v>
      </c>
      <c r="N16" s="5" t="s">
        <v>302</v>
      </c>
      <c r="O16" s="4" t="s">
        <v>302</v>
      </c>
      <c r="P16" s="4" t="s">
        <v>302</v>
      </c>
      <c r="Q16" s="4" t="s">
        <v>302</v>
      </c>
      <c r="S16" s="13" t="s">
        <v>354</v>
      </c>
      <c r="T16" s="13" t="s">
        <v>359</v>
      </c>
      <c r="U16" s="13" t="s">
        <v>355</v>
      </c>
      <c r="X16">
        <v>2</v>
      </c>
      <c r="Y16" s="16">
        <f>1019/68/9</f>
        <v>1.6650326797385619</v>
      </c>
      <c r="Z16" s="16">
        <f>545/4/9</f>
        <v>15.138888888888889</v>
      </c>
    </row>
    <row r="17" spans="1:26" x14ac:dyDescent="0.3">
      <c r="A17" t="s">
        <v>118</v>
      </c>
      <c r="B17" t="s">
        <v>9</v>
      </c>
      <c r="C17" t="s">
        <v>121</v>
      </c>
      <c r="D17" s="2">
        <v>1039</v>
      </c>
      <c r="E17" s="2" t="s">
        <v>36</v>
      </c>
      <c r="F17" s="2"/>
      <c r="G17" t="s">
        <v>119</v>
      </c>
      <c r="H17" s="1" t="s">
        <v>281</v>
      </c>
      <c r="I17" t="s">
        <v>120</v>
      </c>
      <c r="J17" s="11" t="s">
        <v>80</v>
      </c>
      <c r="K17" t="s">
        <v>294</v>
      </c>
      <c r="L17" s="4" t="s">
        <v>302</v>
      </c>
      <c r="O17" s="4" t="s">
        <v>302</v>
      </c>
      <c r="S17" s="13" t="s">
        <v>363</v>
      </c>
      <c r="T17" s="13" t="s">
        <v>364</v>
      </c>
      <c r="U17" s="13" t="s">
        <v>455</v>
      </c>
      <c r="X17">
        <v>5</v>
      </c>
    </row>
    <row r="18" spans="1:26" x14ac:dyDescent="0.3">
      <c r="A18" t="s">
        <v>126</v>
      </c>
      <c r="B18" t="s">
        <v>9</v>
      </c>
      <c r="C18" t="s">
        <v>127</v>
      </c>
      <c r="D18" s="2">
        <v>12333</v>
      </c>
      <c r="E18" s="2">
        <v>581</v>
      </c>
      <c r="F18" s="2"/>
      <c r="G18" t="s">
        <v>55</v>
      </c>
      <c r="H18" s="1" t="s">
        <v>280</v>
      </c>
      <c r="I18" t="s">
        <v>57</v>
      </c>
      <c r="J18" s="12" t="s">
        <v>80</v>
      </c>
      <c r="K18" s="6" t="s">
        <v>295</v>
      </c>
      <c r="L18" s="4" t="s">
        <v>302</v>
      </c>
      <c r="M18" s="4" t="s">
        <v>302</v>
      </c>
      <c r="N18" s="6"/>
      <c r="O18" s="4" t="s">
        <v>302</v>
      </c>
      <c r="P18" s="6"/>
      <c r="Q18" s="6"/>
      <c r="R18" s="6"/>
      <c r="S18" s="13">
        <v>10</v>
      </c>
      <c r="T18" s="13" t="s">
        <v>370</v>
      </c>
      <c r="X18">
        <v>3</v>
      </c>
    </row>
    <row r="19" spans="1:26" s="6" customFormat="1" x14ac:dyDescent="0.3">
      <c r="A19" s="6" t="s">
        <v>54</v>
      </c>
      <c r="B19" s="6" t="s">
        <v>9</v>
      </c>
      <c r="C19" s="6" t="s">
        <v>56</v>
      </c>
      <c r="D19" s="7">
        <v>15375</v>
      </c>
      <c r="E19" s="7" t="s">
        <v>36</v>
      </c>
      <c r="F19" s="7"/>
      <c r="G19" s="6" t="s">
        <v>55</v>
      </c>
      <c r="H19" s="1" t="s">
        <v>280</v>
      </c>
      <c r="I19" s="6" t="s">
        <v>57</v>
      </c>
      <c r="J19" s="12" t="s">
        <v>80</v>
      </c>
      <c r="K19" s="6" t="s">
        <v>314</v>
      </c>
      <c r="L19" s="4" t="s">
        <v>302</v>
      </c>
      <c r="M19" s="4"/>
      <c r="N19" s="5" t="s">
        <v>302</v>
      </c>
      <c r="O19" s="4" t="s">
        <v>302</v>
      </c>
      <c r="P19" s="4" t="s">
        <v>302</v>
      </c>
      <c r="Q19" s="4" t="s">
        <v>302</v>
      </c>
      <c r="S19" s="15" t="s">
        <v>354</v>
      </c>
      <c r="T19" s="15" t="s">
        <v>359</v>
      </c>
      <c r="U19" s="15" t="s">
        <v>365</v>
      </c>
      <c r="V19" s="8"/>
      <c r="W19" s="8"/>
      <c r="X19" s="6">
        <v>2</v>
      </c>
      <c r="Y19" s="17">
        <f>9436/(715-9)/6</f>
        <v>2.227573182247403</v>
      </c>
      <c r="Z19" s="17">
        <f>5939/9/6</f>
        <v>109.98148148148148</v>
      </c>
    </row>
    <row r="20" spans="1:26" s="6" customFormat="1" x14ac:dyDescent="0.3">
      <c r="A20" s="6" t="s">
        <v>90</v>
      </c>
      <c r="B20" s="6" t="s">
        <v>69</v>
      </c>
      <c r="C20" s="6" t="s">
        <v>89</v>
      </c>
      <c r="D20" s="7">
        <v>3137</v>
      </c>
      <c r="E20" s="7" t="s">
        <v>36</v>
      </c>
      <c r="F20" s="7" t="s">
        <v>36</v>
      </c>
      <c r="G20" t="s">
        <v>33</v>
      </c>
      <c r="H20" s="1" t="s">
        <v>280</v>
      </c>
      <c r="I20" s="6" t="s">
        <v>27</v>
      </c>
      <c r="J20" s="11" t="s">
        <v>13</v>
      </c>
      <c r="K20" s="6" t="s">
        <v>14</v>
      </c>
      <c r="L20" s="9" t="s">
        <v>302</v>
      </c>
      <c r="U20" s="15"/>
      <c r="Y20" s="17"/>
      <c r="Z20" s="17"/>
    </row>
    <row r="21" spans="1:26" x14ac:dyDescent="0.3">
      <c r="A21" t="s">
        <v>30</v>
      </c>
      <c r="B21" t="s">
        <v>69</v>
      </c>
      <c r="C21" t="s">
        <v>32</v>
      </c>
      <c r="D21" s="2">
        <v>3581</v>
      </c>
      <c r="E21" s="2">
        <v>742</v>
      </c>
      <c r="F21" s="2">
        <f>134+1450</f>
        <v>1584</v>
      </c>
      <c r="G21" t="s">
        <v>33</v>
      </c>
      <c r="H21" s="1" t="s">
        <v>280</v>
      </c>
      <c r="I21" t="s">
        <v>27</v>
      </c>
      <c r="J21" s="11" t="s">
        <v>13</v>
      </c>
      <c r="K21" t="s">
        <v>14</v>
      </c>
      <c r="L21" s="4" t="s">
        <v>302</v>
      </c>
      <c r="M21" s="4"/>
      <c r="N21" s="5"/>
      <c r="O21" s="4" t="s">
        <v>302</v>
      </c>
      <c r="S21" s="15" t="s">
        <v>331</v>
      </c>
      <c r="T21" s="15" t="s">
        <v>337</v>
      </c>
      <c r="U21" s="15" t="s">
        <v>366</v>
      </c>
      <c r="V21" s="8"/>
      <c r="W21" s="8"/>
      <c r="X21" s="6">
        <v>5</v>
      </c>
    </row>
    <row r="22" spans="1:26" x14ac:dyDescent="0.3">
      <c r="A22" t="s">
        <v>171</v>
      </c>
      <c r="B22" t="s">
        <v>9</v>
      </c>
      <c r="C22" t="s">
        <v>172</v>
      </c>
      <c r="D22" s="2">
        <v>22366</v>
      </c>
      <c r="E22" s="2">
        <v>483</v>
      </c>
      <c r="F22" s="2"/>
      <c r="G22" t="s">
        <v>177</v>
      </c>
      <c r="H22" s="1" t="s">
        <v>280</v>
      </c>
      <c r="I22" t="s">
        <v>57</v>
      </c>
      <c r="J22" s="12" t="s">
        <v>80</v>
      </c>
      <c r="K22" s="6" t="s">
        <v>14</v>
      </c>
      <c r="L22" s="4" t="s">
        <v>302</v>
      </c>
      <c r="M22" s="4" t="s">
        <v>302</v>
      </c>
      <c r="N22" s="5" t="s">
        <v>302</v>
      </c>
      <c r="O22" s="4" t="s">
        <v>302</v>
      </c>
      <c r="P22" s="4" t="s">
        <v>302</v>
      </c>
      <c r="Q22" s="4" t="s">
        <v>302</v>
      </c>
      <c r="R22" s="6"/>
      <c r="S22" s="13" t="s">
        <v>354</v>
      </c>
      <c r="T22" s="13" t="s">
        <v>361</v>
      </c>
      <c r="U22" s="13" t="s">
        <v>367</v>
      </c>
      <c r="X22" s="6">
        <v>3</v>
      </c>
    </row>
    <row r="23" spans="1:26" x14ac:dyDescent="0.3">
      <c r="A23" t="s">
        <v>184</v>
      </c>
      <c r="B23" t="s">
        <v>9</v>
      </c>
      <c r="C23" t="s">
        <v>185</v>
      </c>
      <c r="D23" s="2">
        <v>3414</v>
      </c>
      <c r="E23" s="2">
        <v>483</v>
      </c>
      <c r="F23" s="2"/>
      <c r="G23" t="s">
        <v>33</v>
      </c>
      <c r="H23" s="1" t="s">
        <v>280</v>
      </c>
      <c r="I23" t="s">
        <v>27</v>
      </c>
      <c r="J23" s="11" t="s">
        <v>13</v>
      </c>
      <c r="K23" s="6" t="s">
        <v>186</v>
      </c>
      <c r="L23" s="6"/>
      <c r="M23" s="6"/>
      <c r="N23" s="6"/>
      <c r="O23" s="6"/>
      <c r="P23" s="6"/>
      <c r="Q23" s="6"/>
      <c r="R23" s="6" t="s">
        <v>302</v>
      </c>
      <c r="S23" s="15" t="s">
        <v>339</v>
      </c>
      <c r="T23" s="13" t="s">
        <v>348</v>
      </c>
      <c r="U23" s="13" t="s">
        <v>371</v>
      </c>
      <c r="X23" s="6">
        <v>3</v>
      </c>
      <c r="Y23" s="16">
        <f>1085/375/3</f>
        <v>0.96444444444444455</v>
      </c>
      <c r="Z23" s="16">
        <f>1119/11/3</f>
        <v>33.909090909090914</v>
      </c>
    </row>
    <row r="24" spans="1:26" x14ac:dyDescent="0.3">
      <c r="A24" t="s">
        <v>34</v>
      </c>
      <c r="B24" t="s">
        <v>9</v>
      </c>
      <c r="C24" t="s">
        <v>35</v>
      </c>
      <c r="D24" s="2">
        <v>5294</v>
      </c>
      <c r="E24" s="2">
        <v>260</v>
      </c>
      <c r="F24" s="2"/>
      <c r="G24" t="s">
        <v>282</v>
      </c>
      <c r="H24" s="1" t="s">
        <v>280</v>
      </c>
      <c r="I24" t="s">
        <v>27</v>
      </c>
      <c r="J24" s="11" t="s">
        <v>13</v>
      </c>
      <c r="K24" t="s">
        <v>313</v>
      </c>
      <c r="L24" s="4" t="s">
        <v>302</v>
      </c>
      <c r="M24" s="4" t="s">
        <v>302</v>
      </c>
      <c r="N24" s="5" t="s">
        <v>302</v>
      </c>
      <c r="O24" s="4" t="s">
        <v>302</v>
      </c>
      <c r="P24" s="4" t="s">
        <v>302</v>
      </c>
      <c r="Q24" s="4" t="s">
        <v>302</v>
      </c>
      <c r="S24" s="15" t="s">
        <v>331</v>
      </c>
      <c r="T24" s="13" t="s">
        <v>373</v>
      </c>
      <c r="U24" s="13" t="s">
        <v>372</v>
      </c>
      <c r="X24" s="6">
        <v>6</v>
      </c>
      <c r="Y24" s="16">
        <f>303/127/5</f>
        <v>0.47716535433070872</v>
      </c>
      <c r="Z24" s="16">
        <f>927/9/5</f>
        <v>20.6</v>
      </c>
    </row>
    <row r="25" spans="1:26" x14ac:dyDescent="0.3">
      <c r="A25" t="s">
        <v>289</v>
      </c>
      <c r="B25" t="s">
        <v>9</v>
      </c>
      <c r="C25" t="s">
        <v>110</v>
      </c>
      <c r="D25" s="2">
        <v>3420</v>
      </c>
      <c r="E25" s="2" t="s">
        <v>137</v>
      </c>
      <c r="F25" s="2"/>
      <c r="G25" t="s">
        <v>136</v>
      </c>
      <c r="H25" s="1" t="s">
        <v>281</v>
      </c>
      <c r="I25" t="s">
        <v>135</v>
      </c>
      <c r="J25" s="11" t="s">
        <v>80</v>
      </c>
      <c r="K25" t="s">
        <v>315</v>
      </c>
      <c r="L25" s="4" t="s">
        <v>302</v>
      </c>
      <c r="S25" s="13" t="s">
        <v>356</v>
      </c>
      <c r="T25" s="13" t="s">
        <v>374</v>
      </c>
      <c r="U25" s="13" t="s">
        <v>375</v>
      </c>
      <c r="X25" s="6">
        <v>4</v>
      </c>
      <c r="Y25" s="16">
        <f>(185/(87/9))/9</f>
        <v>2.1264367816091956</v>
      </c>
      <c r="Z25" s="16">
        <f>(562/(12/9))/9</f>
        <v>46.833333333333336</v>
      </c>
    </row>
    <row r="26" spans="1:26" x14ac:dyDescent="0.3">
      <c r="A26" t="s">
        <v>260</v>
      </c>
      <c r="B26" t="s">
        <v>9</v>
      </c>
      <c r="C26" t="s">
        <v>261</v>
      </c>
      <c r="D26" s="2">
        <v>3406</v>
      </c>
      <c r="E26" s="2" t="s">
        <v>36</v>
      </c>
      <c r="F26" s="2"/>
      <c r="G26" t="s">
        <v>51</v>
      </c>
      <c r="H26" s="1" t="s">
        <v>280</v>
      </c>
      <c r="I26" t="s">
        <v>27</v>
      </c>
      <c r="J26" s="11" t="s">
        <v>52</v>
      </c>
      <c r="K26" t="s">
        <v>36</v>
      </c>
      <c r="R26" t="s">
        <v>302</v>
      </c>
      <c r="S26" s="13" t="s">
        <v>331</v>
      </c>
      <c r="T26" s="13" t="s">
        <v>377</v>
      </c>
      <c r="U26" s="13" t="s">
        <v>376</v>
      </c>
      <c r="X26" s="6">
        <v>5</v>
      </c>
    </row>
    <row r="27" spans="1:26" x14ac:dyDescent="0.3">
      <c r="A27" t="s">
        <v>230</v>
      </c>
      <c r="B27" t="s">
        <v>9</v>
      </c>
      <c r="C27" t="s">
        <v>232</v>
      </c>
      <c r="D27" s="2">
        <v>1705</v>
      </c>
      <c r="E27" s="2">
        <v>298</v>
      </c>
      <c r="F27" s="2"/>
      <c r="G27" t="s">
        <v>231</v>
      </c>
      <c r="H27" s="1" t="s">
        <v>280</v>
      </c>
      <c r="I27" t="s">
        <v>27</v>
      </c>
      <c r="J27" s="11" t="s">
        <v>52</v>
      </c>
      <c r="K27" t="s">
        <v>313</v>
      </c>
      <c r="L27" s="4" t="s">
        <v>302</v>
      </c>
      <c r="M27" s="4" t="s">
        <v>302</v>
      </c>
      <c r="N27" s="5" t="s">
        <v>302</v>
      </c>
      <c r="O27" s="4" t="s">
        <v>302</v>
      </c>
      <c r="P27" s="4" t="s">
        <v>302</v>
      </c>
      <c r="Q27" s="4" t="s">
        <v>302</v>
      </c>
      <c r="S27" s="13" t="s">
        <v>333</v>
      </c>
      <c r="T27" s="13" t="s">
        <v>322</v>
      </c>
      <c r="U27" s="13" t="s">
        <v>464</v>
      </c>
      <c r="X27" s="6">
        <v>6</v>
      </c>
      <c r="Y27" s="16">
        <f>510/210/5</f>
        <v>0.48571428571428565</v>
      </c>
      <c r="Z27" s="16">
        <f>143/2/5</f>
        <v>14.3</v>
      </c>
    </row>
    <row r="28" spans="1:26" x14ac:dyDescent="0.3">
      <c r="A28" t="s">
        <v>276</v>
      </c>
      <c r="B28" t="s">
        <v>9</v>
      </c>
      <c r="C28" t="s">
        <v>277</v>
      </c>
      <c r="D28" s="2">
        <v>502</v>
      </c>
      <c r="E28" s="2">
        <v>39</v>
      </c>
      <c r="F28" s="2"/>
      <c r="G28" t="s">
        <v>211</v>
      </c>
      <c r="H28" s="1" t="s">
        <v>280</v>
      </c>
      <c r="I28" t="s">
        <v>27</v>
      </c>
      <c r="J28" s="11" t="s">
        <v>13</v>
      </c>
      <c r="K28" t="s">
        <v>36</v>
      </c>
      <c r="L28" s="4" t="s">
        <v>302</v>
      </c>
      <c r="S28" s="13" t="s">
        <v>370</v>
      </c>
      <c r="T28" s="13" t="s">
        <v>337</v>
      </c>
      <c r="U28" s="13" t="s">
        <v>378</v>
      </c>
      <c r="X28" s="6">
        <v>2</v>
      </c>
      <c r="Y28" s="16">
        <f>((42+63+69+56)/(20+9+6+3))/5.5</f>
        <v>1.1004784688995215</v>
      </c>
      <c r="Z28" s="16">
        <f>271/1/5.5</f>
        <v>49.272727272727273</v>
      </c>
    </row>
    <row r="29" spans="1:26" x14ac:dyDescent="0.3">
      <c r="A29" t="s">
        <v>209</v>
      </c>
      <c r="B29" t="s">
        <v>9</v>
      </c>
      <c r="C29" t="s">
        <v>210</v>
      </c>
      <c r="D29" s="2">
        <f>458+337</f>
        <v>795</v>
      </c>
      <c r="E29" s="2">
        <v>43</v>
      </c>
      <c r="F29" s="2"/>
      <c r="G29" t="s">
        <v>211</v>
      </c>
      <c r="H29" s="1" t="s">
        <v>280</v>
      </c>
      <c r="I29" t="s">
        <v>27</v>
      </c>
      <c r="J29" s="11" t="s">
        <v>13</v>
      </c>
      <c r="K29" t="s">
        <v>36</v>
      </c>
      <c r="L29" s="4" t="s">
        <v>302</v>
      </c>
      <c r="S29" s="13" t="s">
        <v>369</v>
      </c>
      <c r="T29" s="13" t="s">
        <v>370</v>
      </c>
      <c r="U29" s="13" t="s">
        <v>379</v>
      </c>
      <c r="X29" s="6">
        <v>2</v>
      </c>
      <c r="Y29" s="16">
        <v>0.91</v>
      </c>
      <c r="Z29" s="16">
        <v>28.1</v>
      </c>
    </row>
    <row r="30" spans="1:26" x14ac:dyDescent="0.3">
      <c r="A30" t="s">
        <v>227</v>
      </c>
      <c r="B30" t="s">
        <v>9</v>
      </c>
      <c r="C30" t="s">
        <v>463</v>
      </c>
      <c r="D30" s="2">
        <v>1092</v>
      </c>
      <c r="E30" s="2">
        <v>51</v>
      </c>
      <c r="F30" s="2"/>
      <c r="G30" t="s">
        <v>211</v>
      </c>
      <c r="H30" s="1" t="s">
        <v>280</v>
      </c>
      <c r="I30" t="s">
        <v>27</v>
      </c>
      <c r="J30" s="11" t="s">
        <v>13</v>
      </c>
      <c r="K30" t="s">
        <v>228</v>
      </c>
      <c r="L30" s="4" t="s">
        <v>302</v>
      </c>
      <c r="S30" s="13" t="s">
        <v>322</v>
      </c>
      <c r="T30" s="13" t="s">
        <v>368</v>
      </c>
      <c r="U30" s="13" t="s">
        <v>381</v>
      </c>
      <c r="X30" s="6">
        <v>4</v>
      </c>
      <c r="Y30" s="16">
        <v>4.3</v>
      </c>
      <c r="Z30" s="16">
        <v>213.9</v>
      </c>
    </row>
    <row r="31" spans="1:26" x14ac:dyDescent="0.3">
      <c r="A31" t="s">
        <v>104</v>
      </c>
      <c r="B31" t="s">
        <v>9</v>
      </c>
      <c r="C31" t="s">
        <v>105</v>
      </c>
      <c r="D31" s="2">
        <v>2668</v>
      </c>
      <c r="E31" s="2" t="s">
        <v>109</v>
      </c>
      <c r="F31" s="2"/>
      <c r="G31" t="s">
        <v>106</v>
      </c>
      <c r="H31" s="1" t="s">
        <v>280</v>
      </c>
      <c r="I31" t="s">
        <v>107</v>
      </c>
      <c r="J31" s="11" t="s">
        <v>13</v>
      </c>
      <c r="K31" t="s">
        <v>108</v>
      </c>
      <c r="L31" s="4" t="s">
        <v>302</v>
      </c>
      <c r="N31" s="5" t="s">
        <v>302</v>
      </c>
      <c r="O31" s="4" t="s">
        <v>302</v>
      </c>
      <c r="P31" s="4" t="s">
        <v>302</v>
      </c>
      <c r="Q31" s="4" t="s">
        <v>302</v>
      </c>
      <c r="S31" s="13" t="s">
        <v>370</v>
      </c>
      <c r="T31" s="13" t="s">
        <v>337</v>
      </c>
      <c r="U31" s="13" t="s">
        <v>382</v>
      </c>
      <c r="X31" s="6">
        <v>2</v>
      </c>
    </row>
    <row r="32" spans="1:26" x14ac:dyDescent="0.3">
      <c r="A32" t="s">
        <v>83</v>
      </c>
      <c r="B32" t="s">
        <v>69</v>
      </c>
      <c r="C32" t="s">
        <v>84</v>
      </c>
      <c r="D32" s="2">
        <v>5064</v>
      </c>
      <c r="E32" s="2">
        <v>460</v>
      </c>
      <c r="F32" s="2">
        <v>1747</v>
      </c>
      <c r="G32" t="s">
        <v>33</v>
      </c>
      <c r="H32" s="1" t="s">
        <v>280</v>
      </c>
      <c r="I32" t="s">
        <v>27</v>
      </c>
      <c r="J32" s="11" t="s">
        <v>13</v>
      </c>
      <c r="K32" t="s">
        <v>14</v>
      </c>
      <c r="L32" s="4" t="s">
        <v>302</v>
      </c>
      <c r="S32" s="13" t="s">
        <v>333</v>
      </c>
      <c r="T32" s="13" t="s">
        <v>383</v>
      </c>
      <c r="U32" s="13" t="s">
        <v>465</v>
      </c>
      <c r="X32" s="6">
        <v>3</v>
      </c>
    </row>
    <row r="33" spans="1:26" x14ac:dyDescent="0.3">
      <c r="A33" t="s">
        <v>122</v>
      </c>
      <c r="B33" t="s">
        <v>9</v>
      </c>
      <c r="C33" t="s">
        <v>384</v>
      </c>
      <c r="D33" s="2">
        <v>476</v>
      </c>
      <c r="E33" s="2">
        <v>19</v>
      </c>
      <c r="F33" s="2"/>
      <c r="G33" t="s">
        <v>123</v>
      </c>
      <c r="H33" s="1" t="s">
        <v>280</v>
      </c>
      <c r="I33" t="s">
        <v>27</v>
      </c>
      <c r="J33" s="11" t="s">
        <v>52</v>
      </c>
      <c r="K33" t="s">
        <v>36</v>
      </c>
      <c r="L33" s="4" t="s">
        <v>302</v>
      </c>
      <c r="M33" s="4" t="s">
        <v>302</v>
      </c>
      <c r="O33" s="4" t="s">
        <v>302</v>
      </c>
      <c r="S33" s="13" t="s">
        <v>357</v>
      </c>
      <c r="T33" s="13" t="s">
        <v>337</v>
      </c>
      <c r="U33" s="13" t="s">
        <v>466</v>
      </c>
      <c r="X33" s="6">
        <v>3</v>
      </c>
    </row>
    <row r="34" spans="1:26" s="6" customFormat="1" x14ac:dyDescent="0.3">
      <c r="A34" s="6" t="s">
        <v>238</v>
      </c>
      <c r="B34" s="6" t="s">
        <v>9</v>
      </c>
      <c r="C34" s="6" t="s">
        <v>207</v>
      </c>
      <c r="D34" s="8">
        <v>11048</v>
      </c>
      <c r="E34" s="8" t="s">
        <v>36</v>
      </c>
      <c r="F34" s="8"/>
      <c r="G34" s="6" t="s">
        <v>33</v>
      </c>
      <c r="H34" s="1" t="s">
        <v>280</v>
      </c>
      <c r="I34" s="6" t="s">
        <v>27</v>
      </c>
      <c r="J34" s="12" t="s">
        <v>13</v>
      </c>
      <c r="K34" s="6" t="s">
        <v>316</v>
      </c>
      <c r="L34" s="4" t="s">
        <v>302</v>
      </c>
      <c r="M34" s="4" t="s">
        <v>302</v>
      </c>
      <c r="N34" s="5" t="s">
        <v>302</v>
      </c>
      <c r="O34" s="4" t="s">
        <v>302</v>
      </c>
      <c r="P34" s="4"/>
      <c r="Q34" s="4" t="s">
        <v>302</v>
      </c>
      <c r="S34" s="15" t="s">
        <v>358</v>
      </c>
      <c r="T34" s="15" t="s">
        <v>386</v>
      </c>
      <c r="U34" s="15" t="s">
        <v>385</v>
      </c>
      <c r="V34" s="8"/>
      <c r="W34" s="8"/>
      <c r="X34" s="6">
        <v>3</v>
      </c>
      <c r="Y34" s="17"/>
      <c r="Z34" s="17"/>
    </row>
    <row r="35" spans="1:26" x14ac:dyDescent="0.3">
      <c r="A35" t="s">
        <v>206</v>
      </c>
      <c r="B35" t="s">
        <v>9</v>
      </c>
      <c r="C35" t="s">
        <v>207</v>
      </c>
      <c r="D35" s="2">
        <v>5715</v>
      </c>
      <c r="E35" s="2" t="s">
        <v>36</v>
      </c>
      <c r="F35" s="2"/>
      <c r="G35" t="s">
        <v>33</v>
      </c>
      <c r="H35" s="1" t="s">
        <v>280</v>
      </c>
      <c r="I35" t="s">
        <v>27</v>
      </c>
      <c r="J35" s="11" t="s">
        <v>13</v>
      </c>
      <c r="K35" t="s">
        <v>208</v>
      </c>
      <c r="L35" s="4" t="s">
        <v>302</v>
      </c>
      <c r="M35" s="4" t="s">
        <v>302</v>
      </c>
      <c r="N35" s="5" t="s">
        <v>302</v>
      </c>
      <c r="O35" s="4" t="s">
        <v>302</v>
      </c>
      <c r="P35" s="4" t="s">
        <v>302</v>
      </c>
      <c r="Q35" s="4" t="s">
        <v>302</v>
      </c>
      <c r="S35" s="13" t="s">
        <v>362</v>
      </c>
      <c r="T35" s="13" t="s">
        <v>360</v>
      </c>
      <c r="U35" s="13" t="s">
        <v>387</v>
      </c>
      <c r="X35" s="6">
        <v>3</v>
      </c>
    </row>
    <row r="36" spans="1:26" x14ac:dyDescent="0.3">
      <c r="A36" t="s">
        <v>151</v>
      </c>
      <c r="B36" t="s">
        <v>9</v>
      </c>
      <c r="C36" t="s">
        <v>152</v>
      </c>
      <c r="D36" s="2">
        <v>6652</v>
      </c>
      <c r="E36" s="2">
        <v>500</v>
      </c>
      <c r="F36" s="2"/>
      <c r="G36" t="s">
        <v>153</v>
      </c>
      <c r="H36" s="1" t="s">
        <v>280</v>
      </c>
      <c r="I36" t="s">
        <v>27</v>
      </c>
      <c r="J36" s="11" t="s">
        <v>13</v>
      </c>
      <c r="K36" t="s">
        <v>154</v>
      </c>
      <c r="L36" s="4" t="s">
        <v>302</v>
      </c>
      <c r="S36" s="13" t="s">
        <v>333</v>
      </c>
      <c r="T36" s="13" t="s">
        <v>322</v>
      </c>
      <c r="U36" s="13" t="s">
        <v>388</v>
      </c>
      <c r="X36" s="6">
        <v>4</v>
      </c>
    </row>
    <row r="37" spans="1:26" x14ac:dyDescent="0.3">
      <c r="A37" t="s">
        <v>198</v>
      </c>
      <c r="B37" t="s">
        <v>9</v>
      </c>
      <c r="C37" t="s">
        <v>199</v>
      </c>
      <c r="D37" s="2">
        <v>9153</v>
      </c>
      <c r="E37" s="2" t="s">
        <v>36</v>
      </c>
      <c r="F37" s="2"/>
      <c r="G37" t="s">
        <v>33</v>
      </c>
      <c r="H37" s="1" t="s">
        <v>280</v>
      </c>
      <c r="I37" s="10" t="s">
        <v>27</v>
      </c>
      <c r="J37" s="10" t="s">
        <v>166</v>
      </c>
      <c r="K37" t="s">
        <v>186</v>
      </c>
      <c r="L37" s="4" t="s">
        <v>302</v>
      </c>
      <c r="M37" s="4" t="s">
        <v>302</v>
      </c>
      <c r="N37" s="5" t="s">
        <v>302</v>
      </c>
      <c r="O37" s="4" t="s">
        <v>302</v>
      </c>
      <c r="P37" s="4" t="s">
        <v>302</v>
      </c>
      <c r="Q37" s="4" t="s">
        <v>302</v>
      </c>
      <c r="S37" s="13" t="s">
        <v>333</v>
      </c>
      <c r="U37" s="13" t="s">
        <v>458</v>
      </c>
      <c r="X37" s="6">
        <v>10</v>
      </c>
    </row>
    <row r="38" spans="1:26" x14ac:dyDescent="0.3">
      <c r="A38" t="s">
        <v>236</v>
      </c>
      <c r="B38" t="s">
        <v>9</v>
      </c>
      <c r="C38" t="s">
        <v>235</v>
      </c>
      <c r="D38" s="2">
        <v>579</v>
      </c>
      <c r="E38" s="2">
        <v>117</v>
      </c>
      <c r="F38" s="2"/>
      <c r="G38" t="s">
        <v>51</v>
      </c>
      <c r="H38" s="1" t="s">
        <v>280</v>
      </c>
      <c r="I38" s="10" t="s">
        <v>27</v>
      </c>
      <c r="J38" s="11" t="s">
        <v>13</v>
      </c>
      <c r="K38" t="s">
        <v>36</v>
      </c>
      <c r="L38" s="4" t="s">
        <v>302</v>
      </c>
      <c r="S38" s="13" t="s">
        <v>390</v>
      </c>
      <c r="T38" s="13" t="s">
        <v>391</v>
      </c>
      <c r="U38" s="13" t="s">
        <v>389</v>
      </c>
      <c r="X38" s="6">
        <v>2</v>
      </c>
      <c r="Y38" s="16">
        <f>441/115/4</f>
        <v>0.95869565217391306</v>
      </c>
      <c r="Z38" s="16">
        <f>138/2/4</f>
        <v>17.25</v>
      </c>
    </row>
    <row r="39" spans="1:26" x14ac:dyDescent="0.3">
      <c r="A39" t="s">
        <v>114</v>
      </c>
      <c r="B39" t="s">
        <v>9</v>
      </c>
      <c r="C39" t="s">
        <v>112</v>
      </c>
      <c r="D39" s="1">
        <v>2660</v>
      </c>
      <c r="E39" s="2">
        <f>2+3+6</f>
        <v>11</v>
      </c>
      <c r="F39" s="2"/>
      <c r="G39" t="s">
        <v>113</v>
      </c>
      <c r="H39" s="1" t="s">
        <v>280</v>
      </c>
      <c r="I39" t="s">
        <v>111</v>
      </c>
      <c r="J39" s="11" t="s">
        <v>80</v>
      </c>
      <c r="K39" t="s">
        <v>36</v>
      </c>
      <c r="L39" s="4" t="s">
        <v>302</v>
      </c>
      <c r="S39" s="13" t="s">
        <v>369</v>
      </c>
      <c r="T39" s="13" t="s">
        <v>374</v>
      </c>
      <c r="U39" s="13" t="s">
        <v>392</v>
      </c>
      <c r="X39" s="6">
        <v>3</v>
      </c>
    </row>
    <row r="40" spans="1:26" x14ac:dyDescent="0.3">
      <c r="A40" t="s">
        <v>115</v>
      </c>
      <c r="B40" t="s">
        <v>9</v>
      </c>
      <c r="C40" t="s">
        <v>116</v>
      </c>
      <c r="D40" s="1">
        <v>3168</v>
      </c>
      <c r="E40" s="2">
        <v>124</v>
      </c>
      <c r="F40" s="2"/>
      <c r="G40" t="s">
        <v>117</v>
      </c>
      <c r="H40" s="1" t="s">
        <v>280</v>
      </c>
      <c r="I40" t="s">
        <v>192</v>
      </c>
      <c r="J40" s="11" t="s">
        <v>13</v>
      </c>
      <c r="K40" t="s">
        <v>315</v>
      </c>
      <c r="L40" s="4" t="s">
        <v>302</v>
      </c>
      <c r="M40" s="4" t="s">
        <v>302</v>
      </c>
      <c r="N40" s="5" t="s">
        <v>302</v>
      </c>
      <c r="O40" s="4" t="s">
        <v>302</v>
      </c>
      <c r="P40" s="4" t="s">
        <v>302</v>
      </c>
      <c r="Q40" s="4" t="s">
        <v>302</v>
      </c>
      <c r="S40" s="13" t="s">
        <v>323</v>
      </c>
      <c r="T40" s="13" t="s">
        <v>393</v>
      </c>
      <c r="U40" s="13" t="s">
        <v>394</v>
      </c>
      <c r="X40" s="6">
        <v>5</v>
      </c>
      <c r="Y40" s="16">
        <f>638/89/2</f>
        <v>3.5842696629213484</v>
      </c>
      <c r="Z40" s="16">
        <f>573/1/2</f>
        <v>286.5</v>
      </c>
    </row>
    <row r="41" spans="1:26" x14ac:dyDescent="0.3">
      <c r="A41" t="s">
        <v>191</v>
      </c>
      <c r="B41" t="s">
        <v>9</v>
      </c>
      <c r="C41" t="s">
        <v>193</v>
      </c>
      <c r="D41" s="1">
        <v>4975</v>
      </c>
      <c r="E41" s="2">
        <v>126</v>
      </c>
      <c r="F41" s="2"/>
      <c r="G41" t="s">
        <v>117</v>
      </c>
      <c r="H41" s="1" t="s">
        <v>280</v>
      </c>
      <c r="I41" t="s">
        <v>192</v>
      </c>
      <c r="J41" s="11" t="s">
        <v>13</v>
      </c>
      <c r="K41" t="s">
        <v>194</v>
      </c>
      <c r="L41" s="4" t="s">
        <v>302</v>
      </c>
      <c r="S41" s="13" t="s">
        <v>357</v>
      </c>
      <c r="T41" s="13" t="s">
        <v>396</v>
      </c>
      <c r="U41" s="13" t="s">
        <v>395</v>
      </c>
      <c r="X41" s="6">
        <v>5</v>
      </c>
      <c r="Y41" s="16">
        <f>1021/92/4</f>
        <v>2.7744565217391304</v>
      </c>
      <c r="Z41" s="16">
        <f>861/1/4</f>
        <v>215.25</v>
      </c>
    </row>
    <row r="42" spans="1:26" x14ac:dyDescent="0.3">
      <c r="A42" t="s">
        <v>212</v>
      </c>
      <c r="B42" t="s">
        <v>9</v>
      </c>
      <c r="C42" t="s">
        <v>213</v>
      </c>
      <c r="D42" s="1">
        <v>24926</v>
      </c>
      <c r="E42" s="2">
        <v>720</v>
      </c>
      <c r="F42" s="2"/>
      <c r="G42" t="s">
        <v>33</v>
      </c>
      <c r="H42" s="1" t="s">
        <v>280</v>
      </c>
      <c r="I42" t="s">
        <v>27</v>
      </c>
      <c r="J42" s="11" t="s">
        <v>13</v>
      </c>
      <c r="K42" t="s">
        <v>315</v>
      </c>
      <c r="L42" s="4" t="s">
        <v>302</v>
      </c>
      <c r="M42" s="4" t="s">
        <v>302</v>
      </c>
      <c r="N42" s="5" t="s">
        <v>302</v>
      </c>
      <c r="O42" s="4"/>
      <c r="P42" s="4" t="s">
        <v>302</v>
      </c>
      <c r="S42" s="15" t="s">
        <v>397</v>
      </c>
      <c r="T42" s="13" t="s">
        <v>333</v>
      </c>
      <c r="U42" s="13" t="s">
        <v>398</v>
      </c>
      <c r="X42" s="6">
        <v>2</v>
      </c>
    </row>
    <row r="43" spans="1:26" x14ac:dyDescent="0.3">
      <c r="A43" t="s">
        <v>37</v>
      </c>
      <c r="B43" t="s">
        <v>9</v>
      </c>
      <c r="C43" t="s">
        <v>38</v>
      </c>
      <c r="D43" s="2">
        <v>60858</v>
      </c>
      <c r="E43" s="1" t="s">
        <v>39</v>
      </c>
      <c r="G43" t="s">
        <v>141</v>
      </c>
      <c r="H43" s="1" t="s">
        <v>280</v>
      </c>
      <c r="I43" t="s">
        <v>12</v>
      </c>
      <c r="J43" s="11" t="s">
        <v>13</v>
      </c>
      <c r="K43" t="s">
        <v>14</v>
      </c>
      <c r="L43" s="4" t="s">
        <v>302</v>
      </c>
      <c r="M43" s="4" t="s">
        <v>302</v>
      </c>
      <c r="N43" s="5" t="s">
        <v>302</v>
      </c>
      <c r="O43" s="4" t="s">
        <v>302</v>
      </c>
      <c r="P43" s="4" t="s">
        <v>302</v>
      </c>
      <c r="Q43" s="4" t="s">
        <v>302</v>
      </c>
      <c r="U43" s="13" t="s">
        <v>399</v>
      </c>
      <c r="V43" s="2">
        <v>4</v>
      </c>
      <c r="W43" s="2">
        <v>105</v>
      </c>
      <c r="X43" s="6">
        <v>5</v>
      </c>
      <c r="Y43" s="16">
        <v>5.0999999999999996</v>
      </c>
      <c r="Z43" s="16">
        <v>133.80000000000001</v>
      </c>
    </row>
    <row r="44" spans="1:26" x14ac:dyDescent="0.3">
      <c r="A44" t="s">
        <v>101</v>
      </c>
      <c r="B44" t="s">
        <v>31</v>
      </c>
      <c r="C44" t="s">
        <v>102</v>
      </c>
      <c r="D44" s="2">
        <v>1281</v>
      </c>
      <c r="E44" s="1">
        <v>1</v>
      </c>
      <c r="F44" s="1">
        <v>25</v>
      </c>
      <c r="G44" t="s">
        <v>103</v>
      </c>
      <c r="H44" s="1" t="s">
        <v>280</v>
      </c>
      <c r="I44" t="s">
        <v>12</v>
      </c>
      <c r="J44" s="11" t="s">
        <v>13</v>
      </c>
      <c r="K44" t="s">
        <v>36</v>
      </c>
      <c r="L44" s="4" t="s">
        <v>302</v>
      </c>
      <c r="M44" s="4" t="s">
        <v>302</v>
      </c>
      <c r="N44" s="5" t="s">
        <v>302</v>
      </c>
      <c r="O44" s="4" t="s">
        <v>302</v>
      </c>
      <c r="P44" s="4" t="s">
        <v>302</v>
      </c>
      <c r="Q44" s="4" t="s">
        <v>302</v>
      </c>
    </row>
    <row r="45" spans="1:26" x14ac:dyDescent="0.3">
      <c r="A45" t="s">
        <v>290</v>
      </c>
      <c r="B45" t="s">
        <v>9</v>
      </c>
      <c r="C45" t="s">
        <v>81</v>
      </c>
      <c r="D45" s="2">
        <v>4739</v>
      </c>
      <c r="E45" s="1">
        <v>587</v>
      </c>
      <c r="G45" t="s">
        <v>26</v>
      </c>
      <c r="H45" s="1" t="s">
        <v>281</v>
      </c>
      <c r="I45" t="s">
        <v>27</v>
      </c>
      <c r="J45" s="11" t="s">
        <v>52</v>
      </c>
      <c r="K45" t="s">
        <v>82</v>
      </c>
      <c r="L45" s="4" t="s">
        <v>302</v>
      </c>
      <c r="M45" s="4" t="s">
        <v>302</v>
      </c>
      <c r="N45" s="5" t="s">
        <v>302</v>
      </c>
      <c r="O45" s="4" t="s">
        <v>302</v>
      </c>
      <c r="P45" s="4" t="s">
        <v>302</v>
      </c>
      <c r="Q45" s="4" t="s">
        <v>302</v>
      </c>
      <c r="S45" s="13" t="s">
        <v>331</v>
      </c>
      <c r="T45" s="13" t="s">
        <v>359</v>
      </c>
      <c r="U45" s="13" t="s">
        <v>400</v>
      </c>
      <c r="V45" s="2">
        <v>3</v>
      </c>
      <c r="W45" s="2">
        <v>41</v>
      </c>
      <c r="X45">
        <v>4</v>
      </c>
      <c r="Y45" s="16">
        <f>1236/450/2</f>
        <v>1.3733333333333333</v>
      </c>
      <c r="Z45" s="16">
        <f>1316/14/2</f>
        <v>47</v>
      </c>
    </row>
    <row r="46" spans="1:26" x14ac:dyDescent="0.3">
      <c r="A46" t="s">
        <v>188</v>
      </c>
      <c r="B46" t="s">
        <v>9</v>
      </c>
      <c r="C46" t="s">
        <v>189</v>
      </c>
      <c r="D46" s="2">
        <v>7536</v>
      </c>
      <c r="E46" s="1" t="s">
        <v>190</v>
      </c>
      <c r="G46" t="s">
        <v>33</v>
      </c>
      <c r="H46" s="1" t="s">
        <v>280</v>
      </c>
      <c r="I46" t="s">
        <v>27</v>
      </c>
      <c r="J46" s="11" t="s">
        <v>13</v>
      </c>
      <c r="K46" t="s">
        <v>67</v>
      </c>
      <c r="L46" s="4" t="s">
        <v>302</v>
      </c>
      <c r="M46" s="4" t="s">
        <v>302</v>
      </c>
      <c r="N46" s="5" t="s">
        <v>302</v>
      </c>
      <c r="O46" s="4"/>
      <c r="P46" s="4" t="s">
        <v>302</v>
      </c>
      <c r="Q46" s="4" t="s">
        <v>302</v>
      </c>
      <c r="S46" s="13" t="s">
        <v>333</v>
      </c>
      <c r="T46" s="13" t="s">
        <v>456</v>
      </c>
      <c r="U46" s="13" t="s">
        <v>459</v>
      </c>
      <c r="X46">
        <v>3</v>
      </c>
    </row>
    <row r="47" spans="1:26" s="6" customFormat="1" x14ac:dyDescent="0.3">
      <c r="A47" s="6" t="s">
        <v>174</v>
      </c>
      <c r="B47" s="6" t="s">
        <v>9</v>
      </c>
      <c r="C47" s="6" t="s">
        <v>175</v>
      </c>
      <c r="D47" s="8">
        <v>7086</v>
      </c>
      <c r="E47" s="7" t="s">
        <v>36</v>
      </c>
      <c r="F47" s="7"/>
      <c r="G47" s="6" t="s">
        <v>26</v>
      </c>
      <c r="H47" s="1" t="s">
        <v>281</v>
      </c>
      <c r="I47" s="6" t="s">
        <v>27</v>
      </c>
      <c r="J47" s="12" t="s">
        <v>52</v>
      </c>
      <c r="K47" s="6" t="s">
        <v>176</v>
      </c>
      <c r="L47" s="4" t="s">
        <v>302</v>
      </c>
      <c r="S47" s="15" t="s">
        <v>407</v>
      </c>
      <c r="T47" s="15" t="s">
        <v>408</v>
      </c>
      <c r="U47" s="15" t="s">
        <v>406</v>
      </c>
      <c r="V47" s="8"/>
      <c r="W47" s="8"/>
      <c r="X47" s="6">
        <v>2</v>
      </c>
      <c r="Y47" s="17"/>
      <c r="Z47" s="17"/>
    </row>
    <row r="48" spans="1:26" s="6" customFormat="1" x14ac:dyDescent="0.3">
      <c r="A48" s="6" t="s">
        <v>285</v>
      </c>
      <c r="B48" s="6" t="s">
        <v>69</v>
      </c>
      <c r="C48" s="6" t="s">
        <v>233</v>
      </c>
      <c r="D48" s="8">
        <v>1972</v>
      </c>
      <c r="E48" s="7">
        <v>184</v>
      </c>
      <c r="F48" s="7">
        <v>748</v>
      </c>
      <c r="G48" s="6" t="s">
        <v>234</v>
      </c>
      <c r="H48" s="1" t="s">
        <v>280</v>
      </c>
      <c r="I48" s="6" t="s">
        <v>27</v>
      </c>
      <c r="J48" s="12" t="s">
        <v>13</v>
      </c>
      <c r="K48" s="6" t="s">
        <v>53</v>
      </c>
      <c r="L48" s="4" t="s">
        <v>302</v>
      </c>
      <c r="M48" s="4" t="s">
        <v>302</v>
      </c>
      <c r="S48" s="15" t="s">
        <v>362</v>
      </c>
      <c r="T48" s="15" t="s">
        <v>380</v>
      </c>
      <c r="U48" s="15" t="s">
        <v>409</v>
      </c>
      <c r="V48" s="8"/>
      <c r="W48" s="8"/>
      <c r="X48" s="6">
        <v>4</v>
      </c>
      <c r="Y48" s="17"/>
      <c r="Z48" s="17"/>
    </row>
    <row r="49" spans="1:26" x14ac:dyDescent="0.3">
      <c r="A49" t="s">
        <v>155</v>
      </c>
      <c r="B49" t="s">
        <v>9</v>
      </c>
      <c r="C49" t="s">
        <v>156</v>
      </c>
      <c r="D49" s="2">
        <v>1766</v>
      </c>
      <c r="E49" s="1">
        <v>86</v>
      </c>
      <c r="G49" t="s">
        <v>157</v>
      </c>
      <c r="H49" s="1" t="s">
        <v>280</v>
      </c>
      <c r="I49" t="s">
        <v>158</v>
      </c>
      <c r="J49" s="11" t="s">
        <v>13</v>
      </c>
      <c r="K49" t="s">
        <v>36</v>
      </c>
      <c r="R49" t="s">
        <v>302</v>
      </c>
      <c r="S49" s="13" t="s">
        <v>369</v>
      </c>
      <c r="T49" s="13" t="s">
        <v>410</v>
      </c>
      <c r="U49" s="13" t="s">
        <v>411</v>
      </c>
      <c r="X49">
        <v>5</v>
      </c>
      <c r="Y49" s="16">
        <v>5</v>
      </c>
      <c r="Z49" s="16">
        <v>200</v>
      </c>
    </row>
    <row r="50" spans="1:26" x14ac:dyDescent="0.3">
      <c r="A50" t="s">
        <v>215</v>
      </c>
      <c r="B50" t="s">
        <v>9</v>
      </c>
      <c r="C50" t="s">
        <v>216</v>
      </c>
      <c r="D50" s="2">
        <v>14935</v>
      </c>
      <c r="E50" s="1" t="s">
        <v>217</v>
      </c>
      <c r="G50" s="11" t="s">
        <v>218</v>
      </c>
      <c r="H50" s="1" t="s">
        <v>280</v>
      </c>
      <c r="I50" s="11" t="s">
        <v>65</v>
      </c>
      <c r="J50" s="11" t="s">
        <v>80</v>
      </c>
      <c r="K50" s="11" t="s">
        <v>403</v>
      </c>
      <c r="L50" s="4" t="s">
        <v>302</v>
      </c>
      <c r="M50" s="11"/>
      <c r="N50" s="11"/>
      <c r="O50" s="11"/>
      <c r="P50" s="11"/>
      <c r="Q50" s="11"/>
      <c r="R50" s="11"/>
      <c r="S50" s="14" t="s">
        <v>363</v>
      </c>
      <c r="T50" s="13" t="s">
        <v>401</v>
      </c>
      <c r="U50" s="13" t="s">
        <v>402</v>
      </c>
      <c r="X50">
        <v>5</v>
      </c>
    </row>
    <row r="51" spans="1:26" s="6" customFormat="1" x14ac:dyDescent="0.3">
      <c r="A51" s="6" t="s">
        <v>64</v>
      </c>
      <c r="B51" s="6" t="s">
        <v>31</v>
      </c>
      <c r="C51" s="6" t="s">
        <v>66</v>
      </c>
      <c r="D51" s="8">
        <v>9116</v>
      </c>
      <c r="E51" s="7" t="s">
        <v>36</v>
      </c>
      <c r="F51" s="7">
        <v>187</v>
      </c>
      <c r="G51" s="6" t="s">
        <v>218</v>
      </c>
      <c r="H51" s="1" t="s">
        <v>280</v>
      </c>
      <c r="I51" s="6" t="s">
        <v>65</v>
      </c>
      <c r="J51" s="11" t="s">
        <v>52</v>
      </c>
      <c r="K51" s="6" t="s">
        <v>67</v>
      </c>
      <c r="M51" s="4" t="s">
        <v>302</v>
      </c>
      <c r="N51" s="5" t="s">
        <v>302</v>
      </c>
      <c r="O51" s="4" t="s">
        <v>302</v>
      </c>
      <c r="P51" s="4" t="s">
        <v>302</v>
      </c>
      <c r="Q51" s="4" t="s">
        <v>302</v>
      </c>
      <c r="S51" s="15"/>
      <c r="T51" s="15"/>
      <c r="U51" s="15"/>
      <c r="V51" s="8"/>
      <c r="W51" s="8"/>
      <c r="Y51" s="16"/>
      <c r="Z51" s="17"/>
    </row>
    <row r="52" spans="1:26" s="6" customFormat="1" x14ac:dyDescent="0.3">
      <c r="A52" s="6" t="s">
        <v>286</v>
      </c>
      <c r="B52" s="6" t="s">
        <v>69</v>
      </c>
      <c r="C52" s="6" t="s">
        <v>162</v>
      </c>
      <c r="D52" s="8">
        <v>1480</v>
      </c>
      <c r="E52" s="7">
        <v>17</v>
      </c>
      <c r="F52" s="7">
        <v>47</v>
      </c>
      <c r="G52" s="6" t="s">
        <v>163</v>
      </c>
      <c r="H52" s="1" t="s">
        <v>281</v>
      </c>
      <c r="I52" s="6" t="s">
        <v>161</v>
      </c>
      <c r="J52" s="11" t="s">
        <v>52</v>
      </c>
      <c r="K52" s="6" t="s">
        <v>36</v>
      </c>
      <c r="L52" s="4" t="s">
        <v>302</v>
      </c>
      <c r="S52" s="15"/>
      <c r="T52" s="15"/>
      <c r="U52" s="15"/>
      <c r="V52" s="8"/>
      <c r="W52" s="8"/>
      <c r="Y52" s="17"/>
      <c r="Z52" s="17"/>
    </row>
    <row r="53" spans="1:26" x14ac:dyDescent="0.3">
      <c r="A53" t="s">
        <v>40</v>
      </c>
      <c r="B53" t="s">
        <v>9</v>
      </c>
      <c r="C53" t="s">
        <v>41</v>
      </c>
      <c r="D53" s="1" t="s">
        <v>42</v>
      </c>
      <c r="E53" s="1" t="s">
        <v>43</v>
      </c>
      <c r="G53" t="s">
        <v>33</v>
      </c>
      <c r="H53" s="1" t="s">
        <v>280</v>
      </c>
      <c r="I53" t="s">
        <v>27</v>
      </c>
      <c r="J53" s="11" t="s">
        <v>13</v>
      </c>
      <c r="K53" t="s">
        <v>44</v>
      </c>
      <c r="L53" s="4" t="s">
        <v>302</v>
      </c>
      <c r="M53" s="4" t="s">
        <v>302</v>
      </c>
      <c r="N53" s="5" t="s">
        <v>302</v>
      </c>
      <c r="O53" s="4" t="s">
        <v>302</v>
      </c>
      <c r="P53" s="4" t="s">
        <v>302</v>
      </c>
      <c r="Q53" s="4" t="s">
        <v>302</v>
      </c>
      <c r="S53" s="15" t="s">
        <v>356</v>
      </c>
      <c r="T53" s="13" t="s">
        <v>369</v>
      </c>
      <c r="U53" s="13" t="s">
        <v>412</v>
      </c>
      <c r="X53" s="6">
        <v>3</v>
      </c>
      <c r="Y53" s="17">
        <f>13576/1356/6</f>
        <v>1.6686332350049164</v>
      </c>
      <c r="Z53" s="16">
        <f>12802/66/6</f>
        <v>32.328282828282831</v>
      </c>
    </row>
    <row r="54" spans="1:26" s="6" customFormat="1" x14ac:dyDescent="0.3">
      <c r="A54" s="6" t="s">
        <v>68</v>
      </c>
      <c r="B54" s="6" t="s">
        <v>69</v>
      </c>
      <c r="C54" s="6" t="s">
        <v>70</v>
      </c>
      <c r="D54" s="7">
        <v>2453</v>
      </c>
      <c r="E54" s="7">
        <v>138</v>
      </c>
      <c r="F54" s="7">
        <v>490</v>
      </c>
      <c r="G54" s="6" t="s">
        <v>71</v>
      </c>
      <c r="H54" s="1" t="s">
        <v>280</v>
      </c>
      <c r="I54" s="6" t="s">
        <v>27</v>
      </c>
      <c r="J54" s="12" t="s">
        <v>52</v>
      </c>
      <c r="K54" s="6" t="s">
        <v>36</v>
      </c>
      <c r="L54" s="4" t="s">
        <v>302</v>
      </c>
      <c r="M54" s="4" t="s">
        <v>302</v>
      </c>
      <c r="N54" s="5" t="s">
        <v>302</v>
      </c>
      <c r="O54" s="4" t="s">
        <v>302</v>
      </c>
      <c r="P54" s="4" t="s">
        <v>302</v>
      </c>
      <c r="Q54" s="4" t="s">
        <v>302</v>
      </c>
      <c r="S54" s="15" t="s">
        <v>322</v>
      </c>
      <c r="T54" s="15" t="s">
        <v>324</v>
      </c>
      <c r="U54" s="15" t="s">
        <v>413</v>
      </c>
      <c r="V54" s="8"/>
      <c r="W54" s="8"/>
      <c r="X54" s="6">
        <v>2</v>
      </c>
      <c r="Y54" s="16"/>
      <c r="Z54" s="17"/>
    </row>
    <row r="55" spans="1:26" x14ac:dyDescent="0.3">
      <c r="A55" t="s">
        <v>45</v>
      </c>
      <c r="B55" t="s">
        <v>9</v>
      </c>
      <c r="C55" t="s">
        <v>46</v>
      </c>
      <c r="D55" s="2">
        <v>9639</v>
      </c>
      <c r="E55" s="2">
        <v>2325</v>
      </c>
      <c r="F55" s="2"/>
      <c r="G55" t="s">
        <v>33</v>
      </c>
      <c r="H55" s="1" t="s">
        <v>280</v>
      </c>
      <c r="I55" t="s">
        <v>27</v>
      </c>
      <c r="J55" s="11" t="s">
        <v>13</v>
      </c>
      <c r="K55" t="s">
        <v>47</v>
      </c>
      <c r="L55" s="4" t="s">
        <v>302</v>
      </c>
      <c r="M55" s="4"/>
      <c r="N55" s="5" t="s">
        <v>302</v>
      </c>
      <c r="O55" s="4"/>
      <c r="P55" s="4" t="s">
        <v>302</v>
      </c>
      <c r="S55" s="13" t="s">
        <v>369</v>
      </c>
      <c r="T55" s="13" t="s">
        <v>370</v>
      </c>
      <c r="U55" s="13" t="s">
        <v>415</v>
      </c>
      <c r="X55" s="6">
        <v>2</v>
      </c>
      <c r="Y55" s="17"/>
    </row>
    <row r="56" spans="1:26" x14ac:dyDescent="0.3">
      <c r="A56" t="s">
        <v>244</v>
      </c>
      <c r="B56" t="s">
        <v>9</v>
      </c>
      <c r="C56" t="s">
        <v>207</v>
      </c>
      <c r="D56" s="2" t="s">
        <v>246</v>
      </c>
      <c r="E56" s="2" t="s">
        <v>36</v>
      </c>
      <c r="F56" s="2"/>
      <c r="G56" t="s">
        <v>33</v>
      </c>
      <c r="H56" s="1" t="s">
        <v>280</v>
      </c>
      <c r="I56" t="s">
        <v>27</v>
      </c>
      <c r="J56" s="11" t="s">
        <v>13</v>
      </c>
      <c r="K56" t="s">
        <v>247</v>
      </c>
      <c r="M56" s="4" t="s">
        <v>302</v>
      </c>
      <c r="S56" s="15" t="s">
        <v>356</v>
      </c>
      <c r="T56" s="13" t="s">
        <v>331</v>
      </c>
      <c r="U56" s="13" t="s">
        <v>414</v>
      </c>
      <c r="X56" s="6">
        <v>2</v>
      </c>
    </row>
    <row r="57" spans="1:26" x14ac:dyDescent="0.3">
      <c r="A57" t="s">
        <v>287</v>
      </c>
      <c r="B57" t="s">
        <v>9</v>
      </c>
      <c r="C57" t="s">
        <v>127</v>
      </c>
      <c r="D57" s="2">
        <v>36453</v>
      </c>
      <c r="E57" s="2">
        <v>1499</v>
      </c>
      <c r="F57" s="2"/>
      <c r="G57" t="s">
        <v>248</v>
      </c>
      <c r="H57" s="1" t="s">
        <v>281</v>
      </c>
      <c r="I57" t="s">
        <v>99</v>
      </c>
      <c r="J57" s="11" t="s">
        <v>52</v>
      </c>
      <c r="K57" t="s">
        <v>36</v>
      </c>
      <c r="L57" s="4" t="s">
        <v>302</v>
      </c>
      <c r="S57" s="15" t="s">
        <v>331</v>
      </c>
      <c r="T57" s="13" t="s">
        <v>416</v>
      </c>
      <c r="U57" s="13" t="s">
        <v>417</v>
      </c>
      <c r="X57" s="6">
        <v>4</v>
      </c>
    </row>
    <row r="58" spans="1:26" x14ac:dyDescent="0.3">
      <c r="A58" t="s">
        <v>288</v>
      </c>
      <c r="B58" t="s">
        <v>9</v>
      </c>
      <c r="C58" t="s">
        <v>239</v>
      </c>
      <c r="D58" s="2">
        <v>593</v>
      </c>
      <c r="E58" s="2">
        <v>24</v>
      </c>
      <c r="F58" s="2"/>
      <c r="G58" t="s">
        <v>241</v>
      </c>
      <c r="H58" s="1" t="s">
        <v>280</v>
      </c>
      <c r="I58" t="s">
        <v>462</v>
      </c>
      <c r="J58" s="12" t="s">
        <v>52</v>
      </c>
      <c r="K58" t="s">
        <v>240</v>
      </c>
      <c r="L58" s="4" t="s">
        <v>302</v>
      </c>
      <c r="S58" s="15" t="s">
        <v>331</v>
      </c>
      <c r="T58" s="13" t="s">
        <v>358</v>
      </c>
      <c r="U58" s="13" t="s">
        <v>418</v>
      </c>
      <c r="X58" s="6">
        <v>2</v>
      </c>
    </row>
    <row r="59" spans="1:26" x14ac:dyDescent="0.3">
      <c r="A59" t="s">
        <v>128</v>
      </c>
      <c r="B59" t="s">
        <v>69</v>
      </c>
      <c r="C59" t="s">
        <v>129</v>
      </c>
      <c r="D59" s="2">
        <v>8251</v>
      </c>
      <c r="E59" s="2" t="s">
        <v>36</v>
      </c>
      <c r="F59" s="2" t="s">
        <v>36</v>
      </c>
      <c r="G59" t="s">
        <v>130</v>
      </c>
      <c r="H59" s="1" t="s">
        <v>280</v>
      </c>
      <c r="I59" t="s">
        <v>27</v>
      </c>
      <c r="J59" s="11" t="s">
        <v>13</v>
      </c>
      <c r="K59" s="4" t="s">
        <v>131</v>
      </c>
      <c r="L59" s="4" t="s">
        <v>302</v>
      </c>
      <c r="M59" s="4" t="s">
        <v>302</v>
      </c>
      <c r="N59" s="5" t="s">
        <v>302</v>
      </c>
      <c r="O59" s="4" t="s">
        <v>302</v>
      </c>
      <c r="P59" s="4" t="s">
        <v>302</v>
      </c>
      <c r="Q59" s="4" t="s">
        <v>302</v>
      </c>
      <c r="R59" s="4"/>
      <c r="S59" s="13" t="s">
        <v>419</v>
      </c>
      <c r="T59" s="13" t="s">
        <v>420</v>
      </c>
      <c r="U59" s="13" t="s">
        <v>467</v>
      </c>
      <c r="X59" s="6">
        <v>3</v>
      </c>
    </row>
    <row r="60" spans="1:26" s="6" customFormat="1" x14ac:dyDescent="0.3">
      <c r="A60" s="6" t="s">
        <v>132</v>
      </c>
      <c r="B60" s="6" t="s">
        <v>9</v>
      </c>
      <c r="C60" s="6" t="s">
        <v>133</v>
      </c>
      <c r="D60" s="8">
        <v>1514</v>
      </c>
      <c r="E60" s="8">
        <v>295</v>
      </c>
      <c r="F60" s="8"/>
      <c r="G60" s="6" t="s">
        <v>134</v>
      </c>
      <c r="H60" s="1" t="s">
        <v>280</v>
      </c>
      <c r="I60" s="6" t="s">
        <v>27</v>
      </c>
      <c r="J60" s="12" t="s">
        <v>52</v>
      </c>
      <c r="K60" s="9" t="s">
        <v>67</v>
      </c>
      <c r="L60" s="4" t="s">
        <v>302</v>
      </c>
      <c r="M60" s="4" t="s">
        <v>302</v>
      </c>
      <c r="N60" s="5" t="s">
        <v>302</v>
      </c>
      <c r="O60" s="4" t="s">
        <v>302</v>
      </c>
      <c r="P60" s="4" t="s">
        <v>302</v>
      </c>
      <c r="Q60" s="4" t="s">
        <v>302</v>
      </c>
      <c r="R60" s="9"/>
      <c r="S60" s="15" t="s">
        <v>339</v>
      </c>
      <c r="T60" s="15" t="s">
        <v>362</v>
      </c>
      <c r="U60" s="15" t="s">
        <v>421</v>
      </c>
      <c r="V60" s="8"/>
      <c r="W60" s="8"/>
      <c r="X60" s="6">
        <v>3</v>
      </c>
      <c r="Y60" s="16"/>
      <c r="Z60" s="17"/>
    </row>
    <row r="61" spans="1:26" s="6" customFormat="1" x14ac:dyDescent="0.3">
      <c r="A61" s="6" t="s">
        <v>138</v>
      </c>
      <c r="B61" s="6" t="s">
        <v>9</v>
      </c>
      <c r="C61" s="6" t="s">
        <v>139</v>
      </c>
      <c r="D61" s="8">
        <v>78879</v>
      </c>
      <c r="E61" s="8" t="s">
        <v>140</v>
      </c>
      <c r="F61" s="8"/>
      <c r="G61" s="6" t="s">
        <v>141</v>
      </c>
      <c r="H61" s="1" t="s">
        <v>280</v>
      </c>
      <c r="I61" s="6" t="s">
        <v>12</v>
      </c>
      <c r="J61" s="12" t="s">
        <v>13</v>
      </c>
      <c r="K61" s="9" t="s">
        <v>36</v>
      </c>
      <c r="L61" s="9"/>
      <c r="M61" s="4" t="s">
        <v>302</v>
      </c>
      <c r="N61" s="5" t="s">
        <v>302</v>
      </c>
      <c r="O61" s="4" t="s">
        <v>302</v>
      </c>
      <c r="P61" s="4" t="s">
        <v>302</v>
      </c>
      <c r="Q61" s="4" t="s">
        <v>302</v>
      </c>
      <c r="R61" s="9"/>
      <c r="S61" s="15" t="s">
        <v>357</v>
      </c>
      <c r="T61" s="15" t="s">
        <v>322</v>
      </c>
      <c r="U61" s="15" t="s">
        <v>422</v>
      </c>
      <c r="V61" s="8"/>
      <c r="W61" s="8"/>
      <c r="X61" s="6">
        <v>2</v>
      </c>
      <c r="Y61" s="17">
        <f>10360/8/362</f>
        <v>3.5773480662983426</v>
      </c>
      <c r="Z61" s="17">
        <f>68249/8/315</f>
        <v>27.082936507936509</v>
      </c>
    </row>
    <row r="62" spans="1:26" x14ac:dyDescent="0.3">
      <c r="A62" t="s">
        <v>146</v>
      </c>
      <c r="B62" t="s">
        <v>9</v>
      </c>
      <c r="C62" t="s">
        <v>145</v>
      </c>
      <c r="D62" s="2">
        <v>6766</v>
      </c>
      <c r="E62" s="2" t="s">
        <v>148</v>
      </c>
      <c r="F62" s="2"/>
      <c r="G62" t="s">
        <v>147</v>
      </c>
      <c r="H62" s="1" t="s">
        <v>280</v>
      </c>
      <c r="I62" t="s">
        <v>27</v>
      </c>
      <c r="J62" s="11" t="s">
        <v>13</v>
      </c>
      <c r="K62" s="9" t="s">
        <v>36</v>
      </c>
      <c r="L62" s="4" t="s">
        <v>302</v>
      </c>
      <c r="M62" s="9"/>
      <c r="N62" s="9"/>
      <c r="O62" s="9"/>
      <c r="P62" s="9"/>
      <c r="Q62" s="9"/>
      <c r="R62" s="9"/>
      <c r="S62" s="13" t="s">
        <v>322</v>
      </c>
      <c r="T62" s="13" t="s">
        <v>401</v>
      </c>
      <c r="U62" s="13" t="s">
        <v>423</v>
      </c>
      <c r="X62" s="6">
        <v>4</v>
      </c>
      <c r="Y62" s="17"/>
    </row>
    <row r="63" spans="1:26" x14ac:dyDescent="0.3">
      <c r="A63" t="s">
        <v>219</v>
      </c>
      <c r="B63" t="s">
        <v>9</v>
      </c>
      <c r="C63" t="s">
        <v>76</v>
      </c>
      <c r="D63" s="2" t="s">
        <v>278</v>
      </c>
      <c r="E63" s="2">
        <f>136+31+17</f>
        <v>184</v>
      </c>
      <c r="F63" s="2"/>
      <c r="G63" t="s">
        <v>77</v>
      </c>
      <c r="H63" s="1" t="s">
        <v>280</v>
      </c>
      <c r="I63" t="s">
        <v>78</v>
      </c>
      <c r="J63" s="11" t="s">
        <v>13</v>
      </c>
      <c r="K63" t="s">
        <v>79</v>
      </c>
      <c r="R63" t="s">
        <v>302</v>
      </c>
      <c r="S63" s="13" t="s">
        <v>348</v>
      </c>
      <c r="T63" s="13" t="s">
        <v>424</v>
      </c>
      <c r="U63" s="13" t="s">
        <v>425</v>
      </c>
      <c r="X63" s="6">
        <v>3</v>
      </c>
    </row>
    <row r="64" spans="1:26" ht="28.8" x14ac:dyDescent="0.3">
      <c r="A64" t="s">
        <v>220</v>
      </c>
      <c r="B64" t="s">
        <v>9</v>
      </c>
      <c r="C64" t="s">
        <v>207</v>
      </c>
      <c r="D64" s="2">
        <v>12893</v>
      </c>
      <c r="E64" s="2" t="s">
        <v>36</v>
      </c>
      <c r="F64" s="2"/>
      <c r="G64" t="s">
        <v>33</v>
      </c>
      <c r="H64" s="1" t="s">
        <v>280</v>
      </c>
      <c r="I64" t="s">
        <v>27</v>
      </c>
      <c r="J64" s="11" t="s">
        <v>13</v>
      </c>
      <c r="K64" s="9" t="s">
        <v>221</v>
      </c>
      <c r="L64" s="4" t="s">
        <v>302</v>
      </c>
      <c r="M64" s="4" t="s">
        <v>302</v>
      </c>
      <c r="N64" s="4" t="s">
        <v>302</v>
      </c>
      <c r="O64" s="4" t="s">
        <v>302</v>
      </c>
      <c r="P64" s="4" t="s">
        <v>302</v>
      </c>
      <c r="Q64" s="4" t="s">
        <v>302</v>
      </c>
      <c r="R64" s="9"/>
      <c r="S64" s="13" t="s">
        <v>362</v>
      </c>
      <c r="T64" s="13" t="s">
        <v>360</v>
      </c>
      <c r="U64" s="13" t="s">
        <v>426</v>
      </c>
      <c r="X64" s="6">
        <v>3</v>
      </c>
    </row>
    <row r="65" spans="1:26" ht="28.8" x14ac:dyDescent="0.3">
      <c r="A65" t="s">
        <v>149</v>
      </c>
      <c r="B65" t="s">
        <v>9</v>
      </c>
      <c r="C65" t="s">
        <v>150</v>
      </c>
      <c r="D65" s="2">
        <v>8571</v>
      </c>
      <c r="E65" s="2">
        <v>926</v>
      </c>
      <c r="F65" s="2"/>
      <c r="G65" t="s">
        <v>51</v>
      </c>
      <c r="H65" s="1" t="s">
        <v>280</v>
      </c>
      <c r="I65" t="s">
        <v>27</v>
      </c>
      <c r="J65" s="11" t="s">
        <v>52</v>
      </c>
      <c r="K65" s="9" t="s">
        <v>221</v>
      </c>
      <c r="L65" s="9"/>
      <c r="M65" s="4" t="s">
        <v>302</v>
      </c>
      <c r="N65" s="4" t="s">
        <v>302</v>
      </c>
      <c r="O65" s="4" t="s">
        <v>302</v>
      </c>
      <c r="P65" s="4" t="s">
        <v>302</v>
      </c>
      <c r="Q65" s="4" t="s">
        <v>302</v>
      </c>
      <c r="R65" s="9"/>
      <c r="S65" s="13" t="s">
        <v>428</v>
      </c>
      <c r="T65" s="13" t="s">
        <v>430</v>
      </c>
      <c r="U65" s="13" t="s">
        <v>427</v>
      </c>
      <c r="X65" s="6">
        <v>2</v>
      </c>
    </row>
    <row r="66" spans="1:26" x14ac:dyDescent="0.3">
      <c r="A66" t="s">
        <v>224</v>
      </c>
      <c r="B66" t="s">
        <v>9</v>
      </c>
      <c r="C66" t="s">
        <v>225</v>
      </c>
      <c r="D66" s="2">
        <v>3736</v>
      </c>
      <c r="E66" s="2" t="s">
        <v>36</v>
      </c>
      <c r="F66" s="2"/>
      <c r="G66" t="s">
        <v>226</v>
      </c>
      <c r="H66" s="1" t="s">
        <v>280</v>
      </c>
      <c r="I66" t="s">
        <v>27</v>
      </c>
      <c r="J66" s="11" t="s">
        <v>13</v>
      </c>
      <c r="K66" s="9" t="s">
        <v>14</v>
      </c>
      <c r="L66" s="4" t="s">
        <v>302</v>
      </c>
      <c r="M66" s="4" t="s">
        <v>302</v>
      </c>
      <c r="N66" s="5" t="s">
        <v>302</v>
      </c>
      <c r="O66" s="4" t="s">
        <v>302</v>
      </c>
      <c r="P66" s="4" t="s">
        <v>302</v>
      </c>
      <c r="Q66" s="4" t="s">
        <v>302</v>
      </c>
      <c r="R66" s="9"/>
      <c r="S66" s="13" t="s">
        <v>322</v>
      </c>
      <c r="T66" s="13" t="s">
        <v>324</v>
      </c>
      <c r="U66" s="13" t="s">
        <v>431</v>
      </c>
      <c r="X66" s="6">
        <v>2</v>
      </c>
    </row>
    <row r="67" spans="1:26" x14ac:dyDescent="0.3">
      <c r="A67" t="s">
        <v>72</v>
      </c>
      <c r="B67" t="s">
        <v>9</v>
      </c>
      <c r="C67" t="s">
        <v>73</v>
      </c>
      <c r="D67" s="2">
        <v>1342</v>
      </c>
      <c r="E67" s="2">
        <v>18</v>
      </c>
      <c r="F67" s="2"/>
      <c r="G67" t="s">
        <v>74</v>
      </c>
      <c r="H67" s="1" t="s">
        <v>280</v>
      </c>
      <c r="I67" t="s">
        <v>135</v>
      </c>
      <c r="J67" s="11" t="s">
        <v>13</v>
      </c>
      <c r="K67" t="s">
        <v>75</v>
      </c>
      <c r="L67" s="4" t="s">
        <v>302</v>
      </c>
      <c r="S67" s="13" t="s">
        <v>433</v>
      </c>
      <c r="T67" s="13" t="s">
        <v>374</v>
      </c>
      <c r="U67" s="13" t="s">
        <v>432</v>
      </c>
      <c r="X67" s="6">
        <v>3</v>
      </c>
    </row>
    <row r="68" spans="1:26" s="6" customFormat="1" x14ac:dyDescent="0.3">
      <c r="A68" s="6" t="s">
        <v>242</v>
      </c>
      <c r="B68" s="6" t="s">
        <v>9</v>
      </c>
      <c r="C68" s="6" t="s">
        <v>127</v>
      </c>
      <c r="D68" s="8">
        <v>3314</v>
      </c>
      <c r="E68" s="8" t="s">
        <v>36</v>
      </c>
      <c r="F68" s="8"/>
      <c r="G68" s="6" t="s">
        <v>243</v>
      </c>
      <c r="H68" s="1" t="s">
        <v>280</v>
      </c>
      <c r="I68" s="6" t="s">
        <v>57</v>
      </c>
      <c r="J68" s="12" t="s">
        <v>80</v>
      </c>
      <c r="K68" s="6" t="s">
        <v>221</v>
      </c>
      <c r="O68" s="4" t="s">
        <v>302</v>
      </c>
      <c r="S68" s="15" t="s">
        <v>331</v>
      </c>
      <c r="T68" s="15" t="s">
        <v>434</v>
      </c>
      <c r="U68" s="15" t="s">
        <v>435</v>
      </c>
      <c r="V68" s="8"/>
      <c r="W68" s="8"/>
      <c r="X68" s="6">
        <v>3</v>
      </c>
      <c r="Y68" s="16"/>
      <c r="Z68" s="17"/>
    </row>
    <row r="69" spans="1:26" s="6" customFormat="1" ht="43.2" x14ac:dyDescent="0.3">
      <c r="A69" s="6" t="s">
        <v>257</v>
      </c>
      <c r="B69" s="6" t="s">
        <v>31</v>
      </c>
      <c r="C69" s="6" t="s">
        <v>258</v>
      </c>
      <c r="D69" s="8">
        <v>10191</v>
      </c>
      <c r="E69" s="8" t="s">
        <v>36</v>
      </c>
      <c r="F69" s="8">
        <v>1612</v>
      </c>
      <c r="G69" t="s">
        <v>51</v>
      </c>
      <c r="H69" s="1" t="s">
        <v>280</v>
      </c>
      <c r="I69" s="6" t="s">
        <v>27</v>
      </c>
      <c r="J69" s="11" t="s">
        <v>52</v>
      </c>
      <c r="K69" s="9" t="s">
        <v>259</v>
      </c>
      <c r="L69" s="4" t="s">
        <v>302</v>
      </c>
      <c r="M69" s="4" t="s">
        <v>302</v>
      </c>
      <c r="N69" s="4" t="s">
        <v>302</v>
      </c>
      <c r="O69" s="4" t="s">
        <v>302</v>
      </c>
      <c r="P69" s="4" t="s">
        <v>302</v>
      </c>
      <c r="Q69" s="4" t="s">
        <v>302</v>
      </c>
      <c r="R69" s="9"/>
      <c r="S69" s="15"/>
      <c r="T69" s="15"/>
      <c r="U69" s="15"/>
      <c r="V69" s="8"/>
      <c r="W69" s="8"/>
      <c r="Y69" s="17"/>
      <c r="Z69" s="17"/>
    </row>
    <row r="70" spans="1:26" s="6" customFormat="1" x14ac:dyDescent="0.3">
      <c r="A70" s="6" t="s">
        <v>269</v>
      </c>
      <c r="B70" s="6" t="s">
        <v>31</v>
      </c>
      <c r="C70" s="6" t="s">
        <v>196</v>
      </c>
      <c r="D70" s="8">
        <v>12107</v>
      </c>
      <c r="E70" s="8">
        <v>506</v>
      </c>
      <c r="F70" s="8">
        <v>1623</v>
      </c>
      <c r="G70" t="s">
        <v>33</v>
      </c>
      <c r="H70" s="1" t="s">
        <v>280</v>
      </c>
      <c r="I70" s="6" t="s">
        <v>27</v>
      </c>
      <c r="J70" s="11" t="s">
        <v>13</v>
      </c>
      <c r="K70" s="9" t="s">
        <v>14</v>
      </c>
      <c r="L70" s="4" t="s">
        <v>302</v>
      </c>
      <c r="M70" s="9"/>
      <c r="N70" s="9"/>
      <c r="O70" s="9"/>
      <c r="P70" s="9"/>
      <c r="Q70" s="9"/>
      <c r="R70" s="9"/>
      <c r="S70" s="13"/>
      <c r="T70" s="15"/>
      <c r="U70" s="15"/>
      <c r="V70" s="8"/>
      <c r="W70" s="8"/>
      <c r="Y70" s="17"/>
      <c r="Z70" s="17"/>
    </row>
    <row r="71" spans="1:26" x14ac:dyDescent="0.3">
      <c r="A71" t="s">
        <v>195</v>
      </c>
      <c r="B71" t="s">
        <v>31</v>
      </c>
      <c r="C71" t="s">
        <v>196</v>
      </c>
      <c r="D71" s="2">
        <v>4319</v>
      </c>
      <c r="E71" s="2">
        <v>430</v>
      </c>
      <c r="F71" s="2">
        <v>1368</v>
      </c>
      <c r="G71" t="s">
        <v>33</v>
      </c>
      <c r="H71" s="1" t="s">
        <v>280</v>
      </c>
      <c r="I71" t="s">
        <v>27</v>
      </c>
      <c r="J71" s="11" t="s">
        <v>13</v>
      </c>
      <c r="K71" s="9" t="s">
        <v>14</v>
      </c>
      <c r="L71" s="4" t="s">
        <v>302</v>
      </c>
      <c r="M71" s="9"/>
      <c r="N71" s="9"/>
      <c r="O71" s="9"/>
      <c r="P71" s="9"/>
      <c r="Q71" s="9"/>
      <c r="R71" s="9"/>
      <c r="Y71" s="17"/>
    </row>
    <row r="72" spans="1:26" x14ac:dyDescent="0.3">
      <c r="A72" t="s">
        <v>48</v>
      </c>
      <c r="B72" t="s">
        <v>9</v>
      </c>
      <c r="C72" t="s">
        <v>49</v>
      </c>
      <c r="D72" s="2">
        <v>19256</v>
      </c>
      <c r="E72" s="1" t="s">
        <v>50</v>
      </c>
      <c r="G72" t="s">
        <v>51</v>
      </c>
      <c r="H72" s="1" t="s">
        <v>280</v>
      </c>
      <c r="I72" t="s">
        <v>27</v>
      </c>
      <c r="J72" s="11" t="s">
        <v>52</v>
      </c>
      <c r="K72" t="s">
        <v>53</v>
      </c>
      <c r="R72" t="s">
        <v>302</v>
      </c>
      <c r="U72" s="13" t="s">
        <v>436</v>
      </c>
      <c r="V72" s="2">
        <v>4</v>
      </c>
      <c r="W72" s="2">
        <v>96</v>
      </c>
      <c r="X72">
        <v>5</v>
      </c>
    </row>
    <row r="73" spans="1:26" x14ac:dyDescent="0.3">
      <c r="A73" t="s">
        <v>229</v>
      </c>
      <c r="B73" t="s">
        <v>9</v>
      </c>
      <c r="C73" t="s">
        <v>207</v>
      </c>
      <c r="D73" s="2">
        <v>102417</v>
      </c>
      <c r="E73" s="1" t="s">
        <v>36</v>
      </c>
      <c r="G73" t="s">
        <v>33</v>
      </c>
      <c r="H73" s="1" t="s">
        <v>280</v>
      </c>
      <c r="I73" t="s">
        <v>27</v>
      </c>
      <c r="J73" s="11" t="s">
        <v>13</v>
      </c>
      <c r="K73" s="9" t="s">
        <v>36</v>
      </c>
      <c r="L73" s="4" t="s">
        <v>302</v>
      </c>
      <c r="M73" s="4" t="s">
        <v>302</v>
      </c>
      <c r="N73" s="5" t="s">
        <v>302</v>
      </c>
      <c r="O73" s="4" t="s">
        <v>302</v>
      </c>
      <c r="P73" s="4" t="s">
        <v>302</v>
      </c>
      <c r="Q73" s="4" t="s">
        <v>302</v>
      </c>
      <c r="R73" s="9"/>
      <c r="S73" s="13" t="s">
        <v>362</v>
      </c>
      <c r="T73" s="13" t="s">
        <v>360</v>
      </c>
      <c r="U73" s="13" t="s">
        <v>437</v>
      </c>
      <c r="X73">
        <v>3</v>
      </c>
    </row>
    <row r="74" spans="1:26" x14ac:dyDescent="0.3">
      <c r="A74" t="s">
        <v>181</v>
      </c>
      <c r="B74" t="s">
        <v>9</v>
      </c>
      <c r="C74" t="s">
        <v>183</v>
      </c>
      <c r="D74" s="2">
        <v>842</v>
      </c>
      <c r="E74" s="1">
        <v>68</v>
      </c>
      <c r="G74" t="s">
        <v>283</v>
      </c>
      <c r="H74" s="1" t="s">
        <v>280</v>
      </c>
      <c r="I74" t="s">
        <v>111</v>
      </c>
      <c r="J74" s="11" t="s">
        <v>13</v>
      </c>
      <c r="K74" t="s">
        <v>182</v>
      </c>
      <c r="L74" s="4" t="s">
        <v>302</v>
      </c>
      <c r="M74" s="4" t="s">
        <v>302</v>
      </c>
      <c r="S74" s="13" t="s">
        <v>363</v>
      </c>
      <c r="T74" s="13" t="s">
        <v>439</v>
      </c>
      <c r="U74" s="13" t="s">
        <v>438</v>
      </c>
      <c r="X74">
        <v>3</v>
      </c>
      <c r="Y74" s="16">
        <f>354/56/7</f>
        <v>0.90306122448979587</v>
      </c>
      <c r="Z74" s="16">
        <f>206/2/7</f>
        <v>14.714285714285714</v>
      </c>
    </row>
    <row r="75" spans="1:26" x14ac:dyDescent="0.3">
      <c r="A75" t="s">
        <v>167</v>
      </c>
      <c r="B75" t="s">
        <v>9</v>
      </c>
      <c r="C75" t="s">
        <v>168</v>
      </c>
      <c r="D75" s="2">
        <v>1895</v>
      </c>
      <c r="E75" s="1" t="s">
        <v>169</v>
      </c>
      <c r="G75" t="s">
        <v>283</v>
      </c>
      <c r="H75" s="1" t="s">
        <v>280</v>
      </c>
      <c r="I75" t="s">
        <v>111</v>
      </c>
      <c r="J75" s="11" t="s">
        <v>13</v>
      </c>
      <c r="K75" t="s">
        <v>170</v>
      </c>
      <c r="L75" s="4" t="s">
        <v>302</v>
      </c>
      <c r="M75" s="4" t="s">
        <v>302</v>
      </c>
      <c r="S75" s="13" t="s">
        <v>357</v>
      </c>
      <c r="T75" s="13" t="s">
        <v>322</v>
      </c>
      <c r="U75" s="13" t="s">
        <v>440</v>
      </c>
      <c r="X75">
        <v>2</v>
      </c>
    </row>
    <row r="76" spans="1:26" x14ac:dyDescent="0.3">
      <c r="A76" t="s">
        <v>441</v>
      </c>
      <c r="B76" t="s">
        <v>9</v>
      </c>
      <c r="C76" t="s">
        <v>97</v>
      </c>
      <c r="D76" s="2">
        <v>21482</v>
      </c>
      <c r="E76" s="1">
        <v>963</v>
      </c>
      <c r="G76" t="s">
        <v>88</v>
      </c>
      <c r="H76" s="1" t="s">
        <v>281</v>
      </c>
      <c r="I76" t="s">
        <v>27</v>
      </c>
      <c r="J76" s="11" t="s">
        <v>52</v>
      </c>
      <c r="K76" t="s">
        <v>67</v>
      </c>
      <c r="L76" s="4" t="s">
        <v>302</v>
      </c>
      <c r="M76" s="4" t="s">
        <v>302</v>
      </c>
      <c r="N76" s="4" t="s">
        <v>302</v>
      </c>
      <c r="O76" s="4" t="s">
        <v>302</v>
      </c>
      <c r="P76" s="4" t="s">
        <v>302</v>
      </c>
      <c r="S76" s="13" t="s">
        <v>356</v>
      </c>
      <c r="T76" s="13" t="s">
        <v>374</v>
      </c>
      <c r="U76" s="13" t="s">
        <v>442</v>
      </c>
      <c r="X76">
        <v>4</v>
      </c>
    </row>
    <row r="77" spans="1:26" x14ac:dyDescent="0.3">
      <c r="A77" t="s">
        <v>262</v>
      </c>
      <c r="B77" t="s">
        <v>31</v>
      </c>
      <c r="C77" t="s">
        <v>245</v>
      </c>
      <c r="D77" s="2">
        <v>119</v>
      </c>
      <c r="E77" s="1">
        <v>1</v>
      </c>
      <c r="G77" t="s">
        <v>265</v>
      </c>
      <c r="H77" s="1" t="s">
        <v>280</v>
      </c>
      <c r="I77" t="s">
        <v>264</v>
      </c>
      <c r="J77" s="11" t="s">
        <v>52</v>
      </c>
      <c r="K77" t="s">
        <v>263</v>
      </c>
      <c r="L77" s="4" t="s">
        <v>302</v>
      </c>
    </row>
    <row r="78" spans="1:26" x14ac:dyDescent="0.3">
      <c r="A78" t="s">
        <v>252</v>
      </c>
      <c r="B78" t="s">
        <v>9</v>
      </c>
      <c r="C78" t="s">
        <v>253</v>
      </c>
      <c r="D78" s="2">
        <v>2004</v>
      </c>
      <c r="E78" s="1" t="s">
        <v>255</v>
      </c>
      <c r="G78" t="s">
        <v>254</v>
      </c>
      <c r="H78" s="1" t="s">
        <v>280</v>
      </c>
      <c r="I78" t="s">
        <v>78</v>
      </c>
      <c r="J78" s="11" t="s">
        <v>52</v>
      </c>
      <c r="K78" t="s">
        <v>256</v>
      </c>
      <c r="L78" s="4" t="s">
        <v>302</v>
      </c>
      <c r="M78" s="4" t="s">
        <v>302</v>
      </c>
      <c r="N78" s="5" t="s">
        <v>302</v>
      </c>
      <c r="O78" s="4" t="s">
        <v>302</v>
      </c>
      <c r="P78" s="4" t="s">
        <v>302</v>
      </c>
      <c r="Q78" s="4" t="s">
        <v>302</v>
      </c>
      <c r="S78" s="13" t="s">
        <v>331</v>
      </c>
      <c r="T78" s="13" t="s">
        <v>324</v>
      </c>
      <c r="U78" s="13" t="s">
        <v>443</v>
      </c>
      <c r="X78">
        <v>3</v>
      </c>
    </row>
    <row r="79" spans="1:26" x14ac:dyDescent="0.3">
      <c r="A79" t="s">
        <v>159</v>
      </c>
      <c r="B79" t="s">
        <v>9</v>
      </c>
      <c r="C79" t="s">
        <v>160</v>
      </c>
      <c r="D79" s="2">
        <v>103222</v>
      </c>
      <c r="E79" s="1" t="s">
        <v>36</v>
      </c>
      <c r="G79" t="s">
        <v>33</v>
      </c>
      <c r="H79" s="1" t="s">
        <v>280</v>
      </c>
      <c r="I79" t="s">
        <v>27</v>
      </c>
      <c r="J79" s="11" t="s">
        <v>13</v>
      </c>
      <c r="K79" t="s">
        <v>312</v>
      </c>
      <c r="L79" s="4" t="s">
        <v>302</v>
      </c>
      <c r="M79" s="4" t="s">
        <v>302</v>
      </c>
      <c r="N79" s="5"/>
      <c r="O79" s="4" t="s">
        <v>302</v>
      </c>
      <c r="P79" s="9"/>
      <c r="Q79" s="9"/>
      <c r="R79" s="9"/>
      <c r="S79" s="13" t="s">
        <v>339</v>
      </c>
      <c r="T79" s="13" t="s">
        <v>404</v>
      </c>
      <c r="U79" s="13" t="s">
        <v>405</v>
      </c>
      <c r="X79">
        <v>6</v>
      </c>
    </row>
    <row r="80" spans="1:26" x14ac:dyDescent="0.3">
      <c r="A80" t="s">
        <v>291</v>
      </c>
      <c r="B80" t="s">
        <v>9</v>
      </c>
      <c r="C80" t="s">
        <v>274</v>
      </c>
      <c r="D80" s="2">
        <v>22013</v>
      </c>
      <c r="E80" s="1">
        <v>736</v>
      </c>
      <c r="G80" t="s">
        <v>88</v>
      </c>
      <c r="H80" s="1" t="s">
        <v>281</v>
      </c>
      <c r="I80" t="s">
        <v>27</v>
      </c>
      <c r="J80" s="11" t="s">
        <v>52</v>
      </c>
      <c r="K80" s="9" t="s">
        <v>67</v>
      </c>
      <c r="L80" s="4" t="s">
        <v>302</v>
      </c>
      <c r="M80" s="9"/>
      <c r="N80" s="9"/>
      <c r="O80" s="9"/>
      <c r="P80" s="9"/>
      <c r="Q80" s="9"/>
      <c r="R80" s="9"/>
      <c r="S80" s="13" t="s">
        <v>357</v>
      </c>
      <c r="T80" s="13" t="s">
        <v>419</v>
      </c>
      <c r="U80" s="13" t="s">
        <v>444</v>
      </c>
      <c r="X80">
        <v>3</v>
      </c>
    </row>
    <row r="81" spans="1:26" x14ac:dyDescent="0.3">
      <c r="A81" t="s">
        <v>144</v>
      </c>
      <c r="B81" t="s">
        <v>9</v>
      </c>
      <c r="C81" t="s">
        <v>66</v>
      </c>
      <c r="D81" s="2">
        <v>15614</v>
      </c>
      <c r="E81" s="1">
        <v>1186</v>
      </c>
      <c r="G81" t="s">
        <v>33</v>
      </c>
      <c r="H81" s="1" t="s">
        <v>280</v>
      </c>
      <c r="I81" t="s">
        <v>27</v>
      </c>
      <c r="J81" s="11" t="s">
        <v>13</v>
      </c>
      <c r="K81" t="s">
        <v>36</v>
      </c>
      <c r="L81" s="4" t="s">
        <v>302</v>
      </c>
      <c r="S81" s="13" t="s">
        <v>369</v>
      </c>
      <c r="T81" s="13" t="s">
        <v>370</v>
      </c>
      <c r="U81" s="13" t="s">
        <v>445</v>
      </c>
      <c r="X81">
        <v>2</v>
      </c>
    </row>
    <row r="82" spans="1:26" x14ac:dyDescent="0.3">
      <c r="A82" t="s">
        <v>214</v>
      </c>
      <c r="B82" t="s">
        <v>9</v>
      </c>
      <c r="C82" t="s">
        <v>179</v>
      </c>
      <c r="D82" s="2">
        <v>686</v>
      </c>
      <c r="E82" s="1">
        <v>49</v>
      </c>
      <c r="G82" t="s">
        <v>180</v>
      </c>
      <c r="H82" s="1" t="s">
        <v>280</v>
      </c>
      <c r="I82" t="s">
        <v>111</v>
      </c>
      <c r="J82" s="11" t="s">
        <v>52</v>
      </c>
      <c r="K82" t="s">
        <v>36</v>
      </c>
      <c r="L82" s="4" t="s">
        <v>302</v>
      </c>
      <c r="U82" s="13" t="s">
        <v>446</v>
      </c>
      <c r="X82">
        <v>4</v>
      </c>
      <c r="Y82" s="16">
        <v>2.8</v>
      </c>
      <c r="Z82" s="16">
        <v>24.8</v>
      </c>
    </row>
    <row r="83" spans="1:26" x14ac:dyDescent="0.3">
      <c r="A83" t="s">
        <v>178</v>
      </c>
      <c r="B83" t="s">
        <v>9</v>
      </c>
      <c r="C83" t="s">
        <v>179</v>
      </c>
      <c r="D83" s="2">
        <v>686</v>
      </c>
      <c r="E83" s="1">
        <v>49</v>
      </c>
      <c r="G83" t="s">
        <v>180</v>
      </c>
      <c r="H83" s="1" t="s">
        <v>280</v>
      </c>
      <c r="I83" t="s">
        <v>111</v>
      </c>
      <c r="J83" s="11" t="s">
        <v>52</v>
      </c>
      <c r="K83" t="s">
        <v>36</v>
      </c>
      <c r="L83" s="4" t="s">
        <v>302</v>
      </c>
      <c r="S83" s="13" t="s">
        <v>448</v>
      </c>
      <c r="T83" s="13" t="s">
        <v>448</v>
      </c>
      <c r="U83" s="13" t="s">
        <v>447</v>
      </c>
      <c r="X83">
        <v>2</v>
      </c>
    </row>
    <row r="84" spans="1:26" x14ac:dyDescent="0.3">
      <c r="A84" t="s">
        <v>86</v>
      </c>
      <c r="B84" t="s">
        <v>9</v>
      </c>
      <c r="C84" t="s">
        <v>450</v>
      </c>
      <c r="D84" s="1" t="s">
        <v>451</v>
      </c>
      <c r="E84" s="1">
        <v>1113</v>
      </c>
      <c r="G84" t="s">
        <v>33</v>
      </c>
      <c r="H84" s="1" t="s">
        <v>280</v>
      </c>
      <c r="I84" t="s">
        <v>27</v>
      </c>
      <c r="J84" s="11" t="s">
        <v>13</v>
      </c>
      <c r="K84" t="s">
        <v>36</v>
      </c>
      <c r="L84" s="4" t="s">
        <v>302</v>
      </c>
      <c r="M84" s="4" t="s">
        <v>302</v>
      </c>
      <c r="N84" s="5" t="s">
        <v>302</v>
      </c>
      <c r="O84" s="4" t="s">
        <v>302</v>
      </c>
      <c r="P84" s="4" t="s">
        <v>302</v>
      </c>
      <c r="Q84" s="4" t="s">
        <v>302</v>
      </c>
      <c r="S84" s="13" t="s">
        <v>429</v>
      </c>
      <c r="T84" s="13" t="s">
        <v>404</v>
      </c>
      <c r="U84" s="13" t="s">
        <v>449</v>
      </c>
      <c r="X84">
        <v>3</v>
      </c>
      <c r="Y84" s="16">
        <f>5104/962/9</f>
        <v>0.58951258951258945</v>
      </c>
      <c r="Z84" s="16">
        <f>5097/34/9</f>
        <v>16.656862745098039</v>
      </c>
    </row>
    <row r="85" spans="1:26" x14ac:dyDescent="0.3">
      <c r="A85" t="s">
        <v>271</v>
      </c>
      <c r="B85" t="s">
        <v>9</v>
      </c>
      <c r="C85" t="s">
        <v>87</v>
      </c>
      <c r="D85" s="1">
        <v>22867</v>
      </c>
      <c r="E85" s="1" t="s">
        <v>272</v>
      </c>
      <c r="G85" t="s">
        <v>88</v>
      </c>
      <c r="H85" s="1" t="s">
        <v>281</v>
      </c>
      <c r="I85" s="11" t="s">
        <v>27</v>
      </c>
      <c r="J85" s="11" t="s">
        <v>52</v>
      </c>
      <c r="K85" t="s">
        <v>273</v>
      </c>
      <c r="L85" s="4" t="s">
        <v>302</v>
      </c>
      <c r="O85" s="4" t="s">
        <v>302</v>
      </c>
      <c r="S85" s="13" t="s">
        <v>331</v>
      </c>
      <c r="T85" s="13" t="s">
        <v>346</v>
      </c>
      <c r="U85" s="13" t="s">
        <v>460</v>
      </c>
      <c r="X85">
        <v>3</v>
      </c>
    </row>
    <row r="86" spans="1:26" x14ac:dyDescent="0.3">
      <c r="A86" t="s">
        <v>249</v>
      </c>
      <c r="B86" t="s">
        <v>9</v>
      </c>
      <c r="C86" t="s">
        <v>250</v>
      </c>
      <c r="D86" s="1">
        <v>24798</v>
      </c>
      <c r="E86" s="1" t="s">
        <v>36</v>
      </c>
      <c r="G86" t="s">
        <v>88</v>
      </c>
      <c r="H86" s="1" t="s">
        <v>281</v>
      </c>
      <c r="I86" t="s">
        <v>27</v>
      </c>
      <c r="J86" s="11" t="s">
        <v>52</v>
      </c>
      <c r="K86" t="s">
        <v>251</v>
      </c>
      <c r="L86" s="4" t="s">
        <v>302</v>
      </c>
      <c r="M86" s="4" t="s">
        <v>302</v>
      </c>
      <c r="N86" s="5" t="s">
        <v>302</v>
      </c>
      <c r="O86" s="4" t="s">
        <v>302</v>
      </c>
      <c r="P86" s="4" t="s">
        <v>302</v>
      </c>
      <c r="Q86" s="4" t="s">
        <v>302</v>
      </c>
      <c r="S86" s="13" t="s">
        <v>339</v>
      </c>
      <c r="T86" s="13" t="s">
        <v>434</v>
      </c>
      <c r="U86" s="13" t="s">
        <v>454</v>
      </c>
      <c r="X86">
        <v>4</v>
      </c>
    </row>
    <row r="87" spans="1:26" x14ac:dyDescent="0.3">
      <c r="A87" t="s">
        <v>292</v>
      </c>
      <c r="B87" t="s">
        <v>9</v>
      </c>
      <c r="C87" t="s">
        <v>97</v>
      </c>
      <c r="D87" s="1" t="s">
        <v>100</v>
      </c>
      <c r="E87" s="1">
        <v>848</v>
      </c>
      <c r="G87" t="s">
        <v>98</v>
      </c>
      <c r="H87" s="1" t="s">
        <v>280</v>
      </c>
      <c r="I87" t="s">
        <v>99</v>
      </c>
      <c r="J87" s="11" t="s">
        <v>13</v>
      </c>
      <c r="K87" t="s">
        <v>36</v>
      </c>
      <c r="L87" s="4" t="s">
        <v>302</v>
      </c>
      <c r="R87" t="s">
        <v>302</v>
      </c>
      <c r="S87" s="13" t="s">
        <v>452</v>
      </c>
      <c r="T87" s="13" t="s">
        <v>433</v>
      </c>
      <c r="U87" s="13" t="s">
        <v>461</v>
      </c>
      <c r="X87">
        <v>5</v>
      </c>
    </row>
    <row r="88" spans="1:26" x14ac:dyDescent="0.3">
      <c r="A88" t="s">
        <v>275</v>
      </c>
      <c r="B88" t="s">
        <v>9</v>
      </c>
      <c r="C88" s="11">
        <v>2012</v>
      </c>
      <c r="D88" s="1" t="s">
        <v>270</v>
      </c>
      <c r="E88" s="1">
        <v>432</v>
      </c>
      <c r="G88" t="s">
        <v>33</v>
      </c>
      <c r="H88" s="1" t="s">
        <v>280</v>
      </c>
      <c r="I88" t="s">
        <v>27</v>
      </c>
      <c r="J88" s="11" t="s">
        <v>13</v>
      </c>
      <c r="K88" t="s">
        <v>36</v>
      </c>
      <c r="L88" s="4" t="s">
        <v>302</v>
      </c>
      <c r="S88" s="13" t="s">
        <v>453</v>
      </c>
      <c r="T88" s="13" t="s">
        <v>374</v>
      </c>
      <c r="U88" s="13" t="s">
        <v>421</v>
      </c>
      <c r="X88">
        <v>2</v>
      </c>
    </row>
    <row r="90" spans="1:26" x14ac:dyDescent="0.3">
      <c r="S90" s="2"/>
      <c r="T90" s="2"/>
      <c r="U90" s="2"/>
    </row>
    <row r="91" spans="1:26" x14ac:dyDescent="0.3">
      <c r="S91" s="2"/>
      <c r="T91" s="2"/>
      <c r="U91" s="2"/>
    </row>
    <row r="92" spans="1:26" x14ac:dyDescent="0.3">
      <c r="U92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B3A7-E09C-44E4-843F-32A45428472F}">
  <dimension ref="A1:C10"/>
  <sheetViews>
    <sheetView workbookViewId="0">
      <selection activeCell="B16" sqref="B16"/>
    </sheetView>
  </sheetViews>
  <sheetFormatPr baseColWidth="10" defaultRowHeight="14.4" x14ac:dyDescent="0.3"/>
  <cols>
    <col min="2" max="2" width="61.5546875" bestFit="1" customWidth="1"/>
  </cols>
  <sheetData>
    <row r="1" spans="1:3" x14ac:dyDescent="0.3">
      <c r="A1" s="4" t="s">
        <v>58</v>
      </c>
      <c r="B1" t="s">
        <v>304</v>
      </c>
      <c r="C1" t="s">
        <v>296</v>
      </c>
    </row>
    <row r="2" spans="1:3" x14ac:dyDescent="0.3">
      <c r="A2" s="4" t="s">
        <v>59</v>
      </c>
      <c r="B2" t="s">
        <v>223</v>
      </c>
      <c r="C2" t="s">
        <v>297</v>
      </c>
    </row>
    <row r="3" spans="1:3" x14ac:dyDescent="0.3">
      <c r="A3" s="5" t="s">
        <v>60</v>
      </c>
      <c r="B3" t="s">
        <v>203</v>
      </c>
      <c r="C3" t="s">
        <v>298</v>
      </c>
    </row>
    <row r="4" spans="1:3" x14ac:dyDescent="0.3">
      <c r="A4" s="4" t="s">
        <v>61</v>
      </c>
      <c r="B4" t="s">
        <v>202</v>
      </c>
      <c r="C4" t="s">
        <v>299</v>
      </c>
    </row>
    <row r="5" spans="1:3" x14ac:dyDescent="0.3">
      <c r="A5" s="4" t="s">
        <v>62</v>
      </c>
      <c r="B5" t="s">
        <v>305</v>
      </c>
      <c r="C5" t="s">
        <v>300</v>
      </c>
    </row>
    <row r="6" spans="1:3" x14ac:dyDescent="0.3">
      <c r="A6" s="4" t="s">
        <v>63</v>
      </c>
      <c r="B6" t="s">
        <v>222</v>
      </c>
      <c r="C6" t="s">
        <v>301</v>
      </c>
    </row>
    <row r="7" spans="1:3" x14ac:dyDescent="0.3">
      <c r="A7" s="4" t="s">
        <v>85</v>
      </c>
      <c r="B7" t="s">
        <v>204</v>
      </c>
      <c r="C7" t="s">
        <v>306</v>
      </c>
    </row>
    <row r="8" spans="1:3" x14ac:dyDescent="0.3">
      <c r="A8" s="4" t="s">
        <v>200</v>
      </c>
      <c r="B8" t="s">
        <v>307</v>
      </c>
      <c r="C8" t="s">
        <v>308</v>
      </c>
    </row>
    <row r="9" spans="1:3" x14ac:dyDescent="0.3">
      <c r="A9" s="4" t="s">
        <v>201</v>
      </c>
      <c r="B9" t="s">
        <v>309</v>
      </c>
      <c r="C9" t="s">
        <v>310</v>
      </c>
    </row>
    <row r="10" spans="1:3" x14ac:dyDescent="0.3">
      <c r="B10" t="s">
        <v>311</v>
      </c>
      <c r="C10" t="s">
        <v>303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Studien</vt:lpstr>
      <vt:lpstr>Abbrevs</vt:lpstr>
      <vt:lpstr>Studien!Zielbereich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</cp:lastModifiedBy>
  <dcterms:created xsi:type="dcterms:W3CDTF">2020-09-23T15:54:07Z</dcterms:created>
  <dcterms:modified xsi:type="dcterms:W3CDTF">2021-10-06T12:15:04Z</dcterms:modified>
</cp:coreProperties>
</file>