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6d5de53d02a6e5e/Documents/Air Force/Harvard/J Term/DPI-691 Data ^0 Programming For Policy Makers/"/>
    </mc:Choice>
  </mc:AlternateContent>
  <xr:revisionPtr revIDLastSave="233" documentId="8_{AAAF0797-8741-4C4F-9528-5BF3DE9D7738}" xr6:coauthVersionLast="47" xr6:coauthVersionMax="47" xr10:uidLastSave="{9CFE17FB-7890-3B45-8570-D5F5265D97C5}"/>
  <bookViews>
    <workbookView xWindow="160" yWindow="840" windowWidth="25280" windowHeight="14260" xr2:uid="{254DA683-55FF-BA47-AAE2-356CE332DEAD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10" i="2"/>
  <c r="C15" i="2"/>
  <c r="A6" i="2"/>
  <c r="C12" i="2"/>
  <c r="C3" i="2"/>
  <c r="A3" i="1"/>
  <c r="C8" i="1"/>
  <c r="A5" i="1" s="1"/>
  <c r="C2" i="1"/>
  <c r="A9" i="1" s="1"/>
  <c r="A5" i="2" l="1"/>
  <c r="A12" i="2"/>
  <c r="A10" i="2"/>
  <c r="A7" i="1"/>
  <c r="C12" i="1" s="1"/>
  <c r="C10" i="1" s="1"/>
  <c r="C14" i="2" l="1"/>
  <c r="A11" i="1"/>
  <c r="C6" i="1" s="1"/>
  <c r="C4" i="1" s="1"/>
  <c r="C17" i="2" l="1"/>
  <c r="C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Brandon Roth</author>
  </authors>
  <commentList>
    <comment ref="A3" authorId="0" shapeId="0" xr:uid="{5B7256F3-6FAD-D544-9F17-3C294A7A744F}">
      <text>
        <r>
          <rPr>
            <b/>
            <sz val="10"/>
            <color rgb="FF000000"/>
            <rFont val="Tahoma"/>
            <family val="2"/>
          </rPr>
          <t>Brandon Roth: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Ref FY25 Budget p. 22</t>
        </r>
      </text>
    </comment>
    <comment ref="C3" authorId="0" shapeId="0" xr:uid="{FC593EA1-C32B-FD44-B3B1-8F909013DBE6}">
      <text>
        <r>
          <rPr>
            <b/>
            <sz val="10"/>
            <color rgb="FF000000"/>
            <rFont val="Tahoma"/>
            <family val="2"/>
          </rPr>
          <t>Brandon Roth: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106% of 2024 Value from 2024 AFCR p. 141</t>
        </r>
      </text>
    </comment>
    <comment ref="C12" authorId="0" shapeId="0" xr:uid="{5B6152AA-08D2-6548-87D4-A72254325C1C}">
      <text>
        <r>
          <rPr>
            <b/>
            <sz val="10"/>
            <color rgb="FF000000"/>
            <rFont val="Tahoma"/>
            <family val="2"/>
          </rPr>
          <t>Brandon Roth: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106% of 2024 Value from 2024 AFCR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Brandon Roth</author>
  </authors>
  <commentList>
    <comment ref="A3" authorId="0" shapeId="0" xr:uid="{56488FD1-AB74-AC41-B8D3-E564F458C80D}">
      <text>
        <r>
          <rPr>
            <b/>
            <sz val="10"/>
            <color rgb="FF000000"/>
            <rFont val="Tahoma"/>
            <family val="2"/>
          </rPr>
          <t>Brandon Roth: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Per p. 81, Real Estate Tax Revenue Actual was $2,757,266,000 whereas Real &amp; Personal Property Taxes were $211,807,000.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Per p. 21 &amp; 129, this is "Real and personal property tax revenue" for $2,988,917,000.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p. 23, Actual "Real &amp; personal property taxes, net" were $2,969,073,000</t>
        </r>
      </text>
    </comment>
  </commentList>
</comments>
</file>

<file path=xl/sharedStrings.xml><?xml version="1.0" encoding="utf-8"?>
<sst xmlns="http://schemas.openxmlformats.org/spreadsheetml/2006/main" count="44" uniqueCount="38">
  <si>
    <t>2023 Residential Value (Real Property) - CoB ACFR p. 141</t>
  </si>
  <si>
    <t>Commercial Property Value (Real Property) - CoB ACFR p. 141</t>
  </si>
  <si>
    <t>2023 Residental Tax Rate $ per $1,000</t>
  </si>
  <si>
    <t>2023 Commercial Tax Rate $ per $1,000</t>
  </si>
  <si>
    <t>2023 Residental Tax Revenue, Gross</t>
  </si>
  <si>
    <t>2023 Commercial Tax Revenue, Gross</t>
  </si>
  <si>
    <t>% Share Residential Property Value</t>
  </si>
  <si>
    <t>% Share Commercial Property Value, Fair Share</t>
  </si>
  <si>
    <t>% Share Commercial Property Value, Legal Limit</t>
  </si>
  <si>
    <t>Legal Limit (Commercial relative to Residential)</t>
  </si>
  <si>
    <t>FY23</t>
  </si>
  <si>
    <t>City of Boston Revenue Requirement from Property Taxes</t>
  </si>
  <si>
    <t>GRAPHIC SNIPS THAT MAY INFORM CALCULATIONS ABOVE</t>
  </si>
  <si>
    <t>Natural Tax Rate</t>
  </si>
  <si>
    <t>Residential Value (Real Property) - CoB ACFR p. 141</t>
  </si>
  <si>
    <t>Commercial &amp; Industrial Property Value  - CoB ACFR p. 141</t>
  </si>
  <si>
    <t>2025 Residental Tax Rate $ per $1,000</t>
  </si>
  <si>
    <t>2025 Commercial Tax Rate $ per $1,000</t>
  </si>
  <si>
    <t>Estimated Residentail Exemption</t>
  </si>
  <si>
    <t>2025 Residental Tax Revenue</t>
  </si>
  <si>
    <t>2025 Commercial Tax Revenue</t>
  </si>
  <si>
    <t>ResValue</t>
  </si>
  <si>
    <t>ResExemption</t>
  </si>
  <si>
    <t>ResRateDollar</t>
  </si>
  <si>
    <t>ResRatePercent</t>
  </si>
  <si>
    <t>ComValue</t>
  </si>
  <si>
    <t>ComRateDollar</t>
  </si>
  <si>
    <t>ComRatePercent</t>
  </si>
  <si>
    <t>TaxRatio</t>
  </si>
  <si>
    <t>NatRateDollar</t>
  </si>
  <si>
    <t>NatRatePercent</t>
  </si>
  <si>
    <t>ResTax</t>
  </si>
  <si>
    <t>ComTax</t>
  </si>
  <si>
    <t>TotTax</t>
  </si>
  <si>
    <t>ResTaxShare</t>
  </si>
  <si>
    <t>ComTaxShare</t>
  </si>
  <si>
    <t>Variable Names</t>
  </si>
  <si>
    <t>FY25 Budget Property Tax Levy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</si>
</sst>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164" formatCode="&quot;$&quot;#,##0"/>
    <numFmt numFmtId="165" formatCode="0.0%"/>
    <numFmt numFmtId="167" formatCode="&quot;$&quot;#,##0.00"/>
    <numFmt numFmtId="168" formatCode="0.000%"/>
  </numFmts>
  <fonts count="6" x14ac:knownFonts="1">
    <font>
      <sz val="12"/>
      <color theme="1"/>
      <name val="Aptos Narrow"/>
      <family val="2"/>
      <scheme val="minor"/>
    </font>
    <font>
      <sz val="12"/>
      <color rgb="FF0070C0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4" fillId="0" borderId="0" xfId="0" applyFont="1"/>
    <xf numFmtId="0" fontId="4" fillId="0" borderId="1" xfId="0" applyFont="1" applyBorder="1"/>
    <xf numFmtId="0" fontId="0" fillId="0" borderId="2" xfId="0" applyBorder="1"/>
    <xf numFmtId="0" fontId="0" fillId="3" borderId="3" xfId="0" applyFill="1" applyBorder="1"/>
    <xf numFmtId="0" fontId="4" fillId="0" borderId="4" xfId="0" applyFont="1" applyBorder="1"/>
    <xf numFmtId="164" fontId="1" fillId="3" borderId="5" xfId="0" applyNumberFormat="1" applyFont="1" applyFill="1" applyBorder="1"/>
    <xf numFmtId="5" fontId="1" fillId="0" borderId="4" xfId="0" applyNumberFormat="1" applyFont="1" applyBorder="1"/>
    <xf numFmtId="0" fontId="0" fillId="3" borderId="5" xfId="0" applyFill="1" applyBorder="1"/>
    <xf numFmtId="0" fontId="0" fillId="2" borderId="4" xfId="0" applyFill="1" applyBorder="1"/>
    <xf numFmtId="8" fontId="0" fillId="3" borderId="5" xfId="0" applyNumberFormat="1" applyFill="1" applyBorder="1"/>
    <xf numFmtId="165" fontId="1" fillId="2" borderId="4" xfId="0" applyNumberFormat="1" applyFont="1" applyFill="1" applyBorder="1"/>
    <xf numFmtId="164" fontId="0" fillId="3" borderId="5" xfId="0" applyNumberFormat="1" applyFill="1" applyBorder="1"/>
    <xf numFmtId="165" fontId="0" fillId="2" borderId="4" xfId="0" applyNumberFormat="1" applyFill="1" applyBorder="1"/>
    <xf numFmtId="0" fontId="0" fillId="2" borderId="5" xfId="0" applyFill="1" applyBorder="1"/>
    <xf numFmtId="0" fontId="0" fillId="3" borderId="4" xfId="0" applyFill="1" applyBorder="1"/>
    <xf numFmtId="164" fontId="1" fillId="2" borderId="5" xfId="0" applyNumberFormat="1" applyFont="1" applyFill="1" applyBorder="1"/>
    <xf numFmtId="165" fontId="0" fillId="3" borderId="4" xfId="0" applyNumberFormat="1" applyFill="1" applyBorder="1"/>
    <xf numFmtId="8" fontId="0" fillId="2" borderId="5" xfId="0" applyNumberFormat="1" applyFill="1" applyBorder="1"/>
    <xf numFmtId="0" fontId="0" fillId="0" borderId="4" xfId="0" applyBorder="1"/>
    <xf numFmtId="164" fontId="0" fillId="2" borderId="5" xfId="0" applyNumberFormat="1" applyFill="1" applyBorder="1"/>
    <xf numFmtId="9" fontId="1" fillId="0" borderId="6" xfId="0" applyNumberFormat="1" applyFont="1" applyBorder="1"/>
    <xf numFmtId="0" fontId="0" fillId="0" borderId="7" xfId="0" applyBorder="1"/>
    <xf numFmtId="0" fontId="0" fillId="0" borderId="8" xfId="0" applyBorder="1"/>
    <xf numFmtId="0" fontId="5" fillId="0" borderId="0" xfId="0" applyFont="1"/>
    <xf numFmtId="0" fontId="4" fillId="0" borderId="0" xfId="0" applyFont="1" applyBorder="1"/>
    <xf numFmtId="0" fontId="0" fillId="0" borderId="0" xfId="0" applyBorder="1"/>
    <xf numFmtId="0" fontId="0" fillId="3" borderId="0" xfId="0" applyFill="1" applyBorder="1"/>
    <xf numFmtId="164" fontId="1" fillId="3" borderId="0" xfId="0" applyNumberFormat="1" applyFont="1" applyFill="1" applyBorder="1"/>
    <xf numFmtId="5" fontId="1" fillId="0" borderId="0" xfId="0" applyNumberFormat="1" applyFont="1" applyBorder="1"/>
    <xf numFmtId="167" fontId="0" fillId="0" borderId="0" xfId="0" applyNumberFormat="1" applyBorder="1"/>
    <xf numFmtId="0" fontId="0" fillId="2" borderId="0" xfId="0" applyFill="1" applyBorder="1"/>
    <xf numFmtId="9" fontId="1" fillId="0" borderId="0" xfId="0" applyNumberFormat="1" applyFont="1" applyBorder="1"/>
    <xf numFmtId="164" fontId="1" fillId="2" borderId="0" xfId="0" applyNumberFormat="1" applyFont="1" applyFill="1" applyBorder="1"/>
    <xf numFmtId="165" fontId="0" fillId="3" borderId="0" xfId="0" applyNumberFormat="1" applyFill="1" applyBorder="1"/>
    <xf numFmtId="167" fontId="0" fillId="3" borderId="0" xfId="0" applyNumberFormat="1" applyFill="1" applyBorder="1"/>
    <xf numFmtId="7" fontId="0" fillId="3" borderId="0" xfId="0" applyNumberFormat="1" applyFill="1" applyBorder="1"/>
    <xf numFmtId="167" fontId="0" fillId="2" borderId="0" xfId="0" applyNumberFormat="1" applyFill="1" applyBorder="1"/>
    <xf numFmtId="0" fontId="5" fillId="0" borderId="0" xfId="0" applyFont="1" applyBorder="1"/>
    <xf numFmtId="0" fontId="0" fillId="3" borderId="0" xfId="0" applyFill="1"/>
    <xf numFmtId="164" fontId="1" fillId="3" borderId="0" xfId="0" applyNumberFormat="1" applyFont="1" applyFill="1"/>
    <xf numFmtId="165" fontId="0" fillId="0" borderId="0" xfId="0" applyNumberFormat="1" applyFill="1" applyBorder="1"/>
    <xf numFmtId="0" fontId="0" fillId="0" borderId="0" xfId="0" applyFill="1" applyBorder="1"/>
    <xf numFmtId="165" fontId="0" fillId="2" borderId="0" xfId="0" applyNumberFormat="1" applyFont="1" applyFill="1" applyBorder="1"/>
    <xf numFmtId="168" fontId="0" fillId="3" borderId="0" xfId="0" applyNumberFormat="1" applyFill="1"/>
    <xf numFmtId="168" fontId="0" fillId="2" borderId="0" xfId="0" applyNumberFormat="1" applyFill="1" applyBorder="1"/>
    <xf numFmtId="168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152400</xdr:rowOff>
    </xdr:from>
    <xdr:to>
      <xdr:col>2</xdr:col>
      <xdr:colOff>2463800</xdr:colOff>
      <xdr:row>46</xdr:row>
      <xdr:rowOff>34849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DC55A13-CA0B-6D65-A8A3-B286E4F57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13200"/>
          <a:ext cx="7772400" cy="53688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46265</xdr:colOff>
      <xdr:row>15</xdr:row>
      <xdr:rowOff>18144</xdr:rowOff>
    </xdr:from>
    <xdr:to>
      <xdr:col>2</xdr:col>
      <xdr:colOff>3405415</xdr:colOff>
      <xdr:row>27</xdr:row>
      <xdr:rowOff>55808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528D31-FB5E-01F0-B26C-CEC964F31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65" y="3269344"/>
          <a:ext cx="7702550" cy="247606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33867</xdr:colOff>
      <xdr:row>27</xdr:row>
      <xdr:rowOff>135466</xdr:rowOff>
    </xdr:from>
    <xdr:to>
      <xdr:col>2</xdr:col>
      <xdr:colOff>3471334</xdr:colOff>
      <xdr:row>48</xdr:row>
      <xdr:rowOff>41772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1DA18B-14CA-88E7-4EEB-0AEDF1689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67" y="5825066"/>
          <a:ext cx="7772400" cy="417350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77EEA-0C2B-8243-9C83-E2652B210E9C}">
  <dimension ref="A1:E35"/>
  <sheetViews>
    <sheetView tabSelected="1" zoomScale="136" workbookViewId="0">
      <selection activeCell="C7" sqref="C7"/>
    </sheetView>
  </sheetViews>
  <sheetFormatPr baseColWidth="10" defaultRowHeight="16" x14ac:dyDescent="0.2"/>
  <cols>
    <col min="1" max="1" width="55.1640625" customWidth="1"/>
    <col min="2" max="2" width="14.5" customWidth="1"/>
    <col min="3" max="3" width="53.5" bestFit="1" customWidth="1"/>
  </cols>
  <sheetData>
    <row r="1" spans="1:5" x14ac:dyDescent="0.2">
      <c r="A1" s="27" t="s">
        <v>11</v>
      </c>
      <c r="B1" s="27" t="s">
        <v>36</v>
      </c>
      <c r="D1" s="27" t="s">
        <v>36</v>
      </c>
    </row>
    <row r="2" spans="1:5" x14ac:dyDescent="0.2">
      <c r="A2" s="40" t="s">
        <v>37</v>
      </c>
      <c r="B2" s="28"/>
      <c r="C2" s="29" t="s">
        <v>14</v>
      </c>
    </row>
    <row r="3" spans="1:5" x14ac:dyDescent="0.2">
      <c r="A3" s="31">
        <v>3328400000</v>
      </c>
      <c r="B3" s="28" t="s">
        <v>33</v>
      </c>
      <c r="C3" s="30">
        <f>147244423000*1.06</f>
        <v>156079088380</v>
      </c>
      <c r="D3" t="s">
        <v>21</v>
      </c>
    </row>
    <row r="4" spans="1:5" x14ac:dyDescent="0.2">
      <c r="A4" s="40" t="s">
        <v>13</v>
      </c>
      <c r="B4" s="28"/>
      <c r="C4" s="41" t="s">
        <v>18</v>
      </c>
      <c r="E4" s="2"/>
    </row>
    <row r="5" spans="1:5" x14ac:dyDescent="0.2">
      <c r="A5" s="32">
        <f>A6*1000</f>
        <v>14.833534672584207</v>
      </c>
      <c r="B5" s="28" t="s">
        <v>29</v>
      </c>
      <c r="C5" s="42">
        <v>21800000000</v>
      </c>
      <c r="D5" t="s">
        <v>22</v>
      </c>
    </row>
    <row r="6" spans="1:5" x14ac:dyDescent="0.2">
      <c r="A6" s="48">
        <f>A3/(C3+C12)</f>
        <v>1.4833534672584208E-2</v>
      </c>
      <c r="B6" s="28" t="s">
        <v>30</v>
      </c>
      <c r="C6" s="29" t="s">
        <v>16</v>
      </c>
    </row>
    <row r="7" spans="1:5" x14ac:dyDescent="0.2">
      <c r="A7" s="28" t="s">
        <v>9</v>
      </c>
      <c r="B7" s="28"/>
      <c r="C7" s="37">
        <f>C8*1000</f>
        <v>11.58265233087676</v>
      </c>
      <c r="D7" t="s">
        <v>23</v>
      </c>
    </row>
    <row r="8" spans="1:5" x14ac:dyDescent="0.2">
      <c r="A8" s="34">
        <v>1.75</v>
      </c>
      <c r="B8" s="28" t="s">
        <v>28</v>
      </c>
      <c r="C8" s="46">
        <f>C10/(C3-C5)</f>
        <v>1.1582652330876761E-2</v>
      </c>
      <c r="D8" t="s">
        <v>24</v>
      </c>
    </row>
    <row r="9" spans="1:5" x14ac:dyDescent="0.2">
      <c r="A9" s="33" t="s">
        <v>7</v>
      </c>
      <c r="B9" s="28"/>
      <c r="C9" s="29" t="s">
        <v>19</v>
      </c>
    </row>
    <row r="10" spans="1:5" x14ac:dyDescent="0.2">
      <c r="A10" s="45">
        <f>C12/(C12+C3)</f>
        <v>0.30440915480409059</v>
      </c>
      <c r="B10" s="44" t="s">
        <v>35</v>
      </c>
      <c r="C10" s="38">
        <f>A3-C17</f>
        <v>1555307996.0126135</v>
      </c>
      <c r="D10" t="s">
        <v>31</v>
      </c>
    </row>
    <row r="11" spans="1:5" x14ac:dyDescent="0.2">
      <c r="A11" s="29" t="s">
        <v>6</v>
      </c>
      <c r="B11" s="28"/>
      <c r="C11" s="33" t="s">
        <v>15</v>
      </c>
    </row>
    <row r="12" spans="1:5" x14ac:dyDescent="0.2">
      <c r="A12" s="36">
        <f>C3/(C3+C12)</f>
        <v>0.69559084519590941</v>
      </c>
      <c r="B12" s="28" t="s">
        <v>34</v>
      </c>
      <c r="C12" s="35">
        <f>(63034630000+1403467000)*1.06</f>
        <v>68304382820</v>
      </c>
      <c r="D12" t="s">
        <v>25</v>
      </c>
    </row>
    <row r="13" spans="1:5" x14ac:dyDescent="0.2">
      <c r="A13" s="43"/>
      <c r="B13" s="28"/>
      <c r="C13" s="33" t="s">
        <v>17</v>
      </c>
    </row>
    <row r="14" spans="1:5" x14ac:dyDescent="0.2">
      <c r="A14" s="28"/>
      <c r="B14" s="28"/>
      <c r="C14" s="39">
        <f>C15*1000</f>
        <v>25.958685677022363</v>
      </c>
      <c r="D14" t="s">
        <v>26</v>
      </c>
    </row>
    <row r="15" spans="1:5" x14ac:dyDescent="0.2">
      <c r="A15" s="28"/>
      <c r="B15" s="28"/>
      <c r="C15" s="47">
        <f>A6*A8</f>
        <v>2.5958685677022364E-2</v>
      </c>
      <c r="D15" t="s">
        <v>27</v>
      </c>
    </row>
    <row r="16" spans="1:5" x14ac:dyDescent="0.2">
      <c r="C16" s="33" t="s">
        <v>20</v>
      </c>
    </row>
    <row r="17" spans="1:4" x14ac:dyDescent="0.2">
      <c r="A17" s="26"/>
      <c r="C17" s="39">
        <f>C15*C12</f>
        <v>1773092003.9873865</v>
      </c>
      <c r="D17" t="s">
        <v>32</v>
      </c>
    </row>
    <row r="35" spans="3:3" x14ac:dyDescent="0.2">
      <c r="C35" s="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C279-1EF7-CB4F-B89D-490D47A928E7}">
  <dimension ref="A1:E33"/>
  <sheetViews>
    <sheetView workbookViewId="0">
      <selection activeCell="G19" sqref="G19"/>
    </sheetView>
  </sheetViews>
  <sheetFormatPr baseColWidth="10" defaultRowHeight="16" x14ac:dyDescent="0.2"/>
  <cols>
    <col min="1" max="1" width="55.1640625" customWidth="1"/>
    <col min="2" max="2" width="1.83203125" customWidth="1"/>
    <col min="3" max="3" width="53.5" bestFit="1" customWidth="1"/>
  </cols>
  <sheetData>
    <row r="1" spans="1:5" x14ac:dyDescent="0.2">
      <c r="A1" s="4" t="s">
        <v>11</v>
      </c>
      <c r="B1" s="5"/>
      <c r="C1" s="6" t="s">
        <v>0</v>
      </c>
    </row>
    <row r="2" spans="1:5" x14ac:dyDescent="0.2">
      <c r="A2" s="7" t="s">
        <v>10</v>
      </c>
      <c r="C2" s="8">
        <f>141541580000</f>
        <v>141541580000</v>
      </c>
    </row>
    <row r="3" spans="1:5" x14ac:dyDescent="0.2">
      <c r="A3" s="9">
        <f>2757266000</f>
        <v>2757266000</v>
      </c>
      <c r="C3" s="10" t="s">
        <v>2</v>
      </c>
    </row>
    <row r="4" spans="1:5" x14ac:dyDescent="0.2">
      <c r="A4" s="11" t="s">
        <v>7</v>
      </c>
      <c r="C4" s="12">
        <f>C6/C2*1000</f>
        <v>9.239155036522229</v>
      </c>
      <c r="E4" s="2"/>
    </row>
    <row r="5" spans="1:5" x14ac:dyDescent="0.2">
      <c r="A5" s="13">
        <f>C8/(C8+C2)</f>
        <v>0.30040967046252876</v>
      </c>
      <c r="C5" s="10" t="s">
        <v>4</v>
      </c>
    </row>
    <row r="6" spans="1:5" x14ac:dyDescent="0.2">
      <c r="A6" s="11" t="s">
        <v>8</v>
      </c>
      <c r="C6" s="14">
        <f>A3*A11</f>
        <v>1307724601.734314</v>
      </c>
    </row>
    <row r="7" spans="1:5" x14ac:dyDescent="0.2">
      <c r="A7" s="15">
        <f>A5*A13</f>
        <v>0.52571692330942532</v>
      </c>
      <c r="C7" s="16" t="s">
        <v>1</v>
      </c>
    </row>
    <row r="8" spans="1:5" x14ac:dyDescent="0.2">
      <c r="A8" s="17" t="s">
        <v>6</v>
      </c>
      <c r="C8" s="18">
        <f>60779084000</f>
        <v>60779084000</v>
      </c>
    </row>
    <row r="9" spans="1:5" x14ac:dyDescent="0.2">
      <c r="A9" s="19">
        <f>C2/(C2+C8)</f>
        <v>0.69959032953747124</v>
      </c>
      <c r="C9" s="16" t="s">
        <v>3</v>
      </c>
    </row>
    <row r="10" spans="1:5" x14ac:dyDescent="0.2">
      <c r="A10" s="17" t="s">
        <v>6</v>
      </c>
      <c r="C10" s="20">
        <f>C12/C8*1000</f>
        <v>23.849345907642935</v>
      </c>
    </row>
    <row r="11" spans="1:5" x14ac:dyDescent="0.2">
      <c r="A11" s="19">
        <f>1-A7</f>
        <v>0.47428307669057468</v>
      </c>
      <c r="C11" s="16" t="s">
        <v>5</v>
      </c>
    </row>
    <row r="12" spans="1:5" x14ac:dyDescent="0.2">
      <c r="A12" s="21" t="s">
        <v>9</v>
      </c>
      <c r="C12" s="22">
        <f>A3*A7</f>
        <v>1449541398.265686</v>
      </c>
    </row>
    <row r="13" spans="1:5" ht="17" thickBot="1" x14ac:dyDescent="0.25">
      <c r="A13" s="23">
        <v>1.75</v>
      </c>
      <c r="B13" s="24"/>
      <c r="C13" s="25"/>
    </row>
    <row r="15" spans="1:5" x14ac:dyDescent="0.2">
      <c r="A15" s="3" t="s">
        <v>12</v>
      </c>
    </row>
    <row r="33" spans="3:3" x14ac:dyDescent="0.2">
      <c r="C33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Roth, Brandon</dc:creator>
  <cp:lastModifiedBy>Brandon Roth</cp:lastModifiedBy>
  <dcterms:created xsi:type="dcterms:W3CDTF">2025-01-10T19:27:13Z</dcterms:created>
  <dcterms:modified xsi:type="dcterms:W3CDTF">2025-01-15T20:08:37Z</dcterms:modified>
</cp:coreProperties>
</file>