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280" yWindow="5385" windowWidth="10005" windowHeight="10545"/>
  </bookViews>
  <sheets>
    <sheet name="Sheet1" sheetId="1" r:id="rId1"/>
    <sheet name="Sheet2" sheetId="2" r:id="rId2"/>
    <sheet name="Sheet3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1" l="1"/>
  <c r="B22" i="1"/>
  <c r="E6" i="1"/>
  <c r="E7" i="1"/>
  <c r="E9" i="1"/>
  <c r="I4" i="1"/>
  <c r="J4" i="1"/>
  <c r="E10" i="1"/>
  <c r="K19" i="1"/>
  <c r="L19" i="1"/>
  <c r="E11" i="1"/>
  <c r="K34" i="1"/>
  <c r="L34" i="1"/>
  <c r="E12" i="1"/>
  <c r="K49" i="1"/>
  <c r="L49" i="1"/>
  <c r="P4" i="1"/>
  <c r="I9" i="1"/>
  <c r="K54" i="1"/>
  <c r="I8" i="1"/>
  <c r="I53" i="1"/>
  <c r="I10" i="1"/>
  <c r="K40" i="1"/>
  <c r="I40" i="1"/>
  <c r="J40" i="1"/>
  <c r="K24" i="1"/>
  <c r="L24" i="1"/>
  <c r="I5" i="1"/>
  <c r="I20" i="1"/>
  <c r="I19" i="1"/>
  <c r="B9" i="1"/>
  <c r="I6" i="1"/>
  <c r="B10" i="1"/>
  <c r="I21" i="1"/>
  <c r="J21" i="1"/>
  <c r="B11" i="1"/>
  <c r="I36" i="1"/>
  <c r="J36" i="1"/>
  <c r="B12" i="1"/>
  <c r="I51" i="1"/>
  <c r="J51" i="1"/>
  <c r="O6" i="1"/>
  <c r="B13" i="1"/>
  <c r="J20" i="1"/>
  <c r="I35" i="1"/>
  <c r="J35" i="1"/>
  <c r="I50" i="1"/>
  <c r="J50" i="1"/>
  <c r="O5" i="1"/>
  <c r="J19" i="1"/>
  <c r="I34" i="1"/>
  <c r="J34" i="1"/>
  <c r="I49" i="1"/>
  <c r="J49" i="1"/>
  <c r="O4" i="1"/>
  <c r="J5" i="1"/>
  <c r="M5" i="1"/>
  <c r="K5" i="1"/>
  <c r="N5" i="1"/>
  <c r="J6" i="1"/>
  <c r="K6" i="1"/>
  <c r="I7" i="1"/>
  <c r="K7" i="1"/>
  <c r="J8" i="1"/>
  <c r="K8" i="1"/>
  <c r="K9" i="1"/>
  <c r="J10" i="1"/>
  <c r="K10" i="1"/>
  <c r="I11" i="1"/>
  <c r="K11" i="1"/>
  <c r="I12" i="1"/>
  <c r="J12" i="1"/>
  <c r="K12" i="1"/>
  <c r="I13" i="1"/>
  <c r="K13" i="1"/>
  <c r="I14" i="1"/>
  <c r="J14" i="1"/>
  <c r="K14" i="1"/>
  <c r="I15" i="1"/>
  <c r="K15" i="1"/>
  <c r="H16" i="1"/>
  <c r="I16" i="1"/>
  <c r="J16" i="1"/>
  <c r="M4" i="1"/>
  <c r="K4" i="1"/>
  <c r="N4" i="1"/>
  <c r="K21" i="1"/>
  <c r="L21" i="1"/>
  <c r="K36" i="1"/>
  <c r="L36" i="1"/>
  <c r="K51" i="1"/>
  <c r="L51" i="1"/>
  <c r="P6" i="1"/>
  <c r="M16" i="1"/>
  <c r="N16" i="1"/>
  <c r="L5" i="1"/>
  <c r="L6" i="1"/>
  <c r="J7" i="1"/>
  <c r="L7" i="1"/>
  <c r="L8" i="1"/>
  <c r="J9" i="1"/>
  <c r="L9" i="1"/>
  <c r="L10" i="1"/>
  <c r="J11" i="1"/>
  <c r="L11" i="1"/>
  <c r="L12" i="1"/>
  <c r="J13" i="1"/>
  <c r="L13" i="1"/>
  <c r="L14" i="1"/>
  <c r="J15" i="1"/>
  <c r="L15" i="1"/>
  <c r="L16" i="1"/>
  <c r="L4" i="1"/>
  <c r="K61" i="1"/>
  <c r="L61" i="1"/>
  <c r="I61" i="1"/>
  <c r="J61" i="1"/>
  <c r="K60" i="1"/>
  <c r="L60" i="1"/>
  <c r="I60" i="1"/>
  <c r="J60" i="1"/>
  <c r="K59" i="1"/>
  <c r="L59" i="1"/>
  <c r="I59" i="1"/>
  <c r="J59" i="1"/>
  <c r="K58" i="1"/>
  <c r="L58" i="1"/>
  <c r="I58" i="1"/>
  <c r="J58" i="1"/>
  <c r="K57" i="1"/>
  <c r="L57" i="1"/>
  <c r="I57" i="1"/>
  <c r="J57" i="1"/>
  <c r="K56" i="1"/>
  <c r="L56" i="1"/>
  <c r="I56" i="1"/>
  <c r="J56" i="1"/>
  <c r="K55" i="1"/>
  <c r="L55" i="1"/>
  <c r="I55" i="1"/>
  <c r="J55" i="1"/>
  <c r="L54" i="1"/>
  <c r="I54" i="1"/>
  <c r="J54" i="1"/>
  <c r="K53" i="1"/>
  <c r="L53" i="1"/>
  <c r="J53" i="1"/>
  <c r="K52" i="1"/>
  <c r="L52" i="1"/>
  <c r="I52" i="1"/>
  <c r="J52" i="1"/>
  <c r="K50" i="1"/>
  <c r="L50" i="1"/>
  <c r="K46" i="1"/>
  <c r="L46" i="1"/>
  <c r="I46" i="1"/>
  <c r="J46" i="1"/>
  <c r="K45" i="1"/>
  <c r="L45" i="1"/>
  <c r="I45" i="1"/>
  <c r="J45" i="1"/>
  <c r="K44" i="1"/>
  <c r="L44" i="1"/>
  <c r="I44" i="1"/>
  <c r="J44" i="1"/>
  <c r="K43" i="1"/>
  <c r="L43" i="1"/>
  <c r="I43" i="1"/>
  <c r="J43" i="1"/>
  <c r="K42" i="1"/>
  <c r="L42" i="1"/>
  <c r="I42" i="1"/>
  <c r="J42" i="1"/>
  <c r="K41" i="1"/>
  <c r="L41" i="1"/>
  <c r="I41" i="1"/>
  <c r="J41" i="1"/>
  <c r="L40" i="1"/>
  <c r="K39" i="1"/>
  <c r="L39" i="1"/>
  <c r="I39" i="1"/>
  <c r="J39" i="1"/>
  <c r="K38" i="1"/>
  <c r="L38" i="1"/>
  <c r="I38" i="1"/>
  <c r="J38" i="1"/>
  <c r="K37" i="1"/>
  <c r="L37" i="1"/>
  <c r="I37" i="1"/>
  <c r="J37" i="1"/>
  <c r="F31" i="1"/>
  <c r="F37" i="1"/>
  <c r="E37" i="1"/>
  <c r="F30" i="1"/>
  <c r="F36" i="1"/>
  <c r="E36" i="1"/>
  <c r="K35" i="1"/>
  <c r="L35" i="1"/>
  <c r="F35" i="1"/>
  <c r="E35" i="1"/>
  <c r="F34" i="1"/>
  <c r="E34" i="1"/>
  <c r="F33" i="1"/>
  <c r="E33" i="1"/>
  <c r="F32" i="1"/>
  <c r="E32" i="1"/>
  <c r="K31" i="1"/>
  <c r="L31" i="1"/>
  <c r="I31" i="1"/>
  <c r="J31" i="1"/>
  <c r="E31" i="1"/>
  <c r="K30" i="1"/>
  <c r="L30" i="1"/>
  <c r="I30" i="1"/>
  <c r="J30" i="1"/>
  <c r="E30" i="1"/>
  <c r="K29" i="1"/>
  <c r="L29" i="1"/>
  <c r="I29" i="1"/>
  <c r="J29" i="1"/>
  <c r="K28" i="1"/>
  <c r="L28" i="1"/>
  <c r="I28" i="1"/>
  <c r="J28" i="1"/>
  <c r="K27" i="1"/>
  <c r="L27" i="1"/>
  <c r="I27" i="1"/>
  <c r="J27" i="1"/>
  <c r="K26" i="1"/>
  <c r="L26" i="1"/>
  <c r="I26" i="1"/>
  <c r="J26" i="1"/>
  <c r="K25" i="1"/>
  <c r="L25" i="1"/>
  <c r="I25" i="1"/>
  <c r="J25" i="1"/>
  <c r="I24" i="1"/>
  <c r="J24" i="1"/>
  <c r="K23" i="1"/>
  <c r="L23" i="1"/>
  <c r="I23" i="1"/>
  <c r="J23" i="1"/>
  <c r="K22" i="1"/>
  <c r="L22" i="1"/>
  <c r="I22" i="1"/>
  <c r="J22" i="1"/>
  <c r="K20" i="1"/>
  <c r="L20" i="1"/>
  <c r="B7" i="1"/>
  <c r="M6" i="1"/>
  <c r="N6" i="1"/>
  <c r="B6" i="1"/>
  <c r="B5" i="1"/>
  <c r="B30" i="1"/>
  <c r="B31" i="1"/>
  <c r="B32" i="1"/>
  <c r="B33" i="1"/>
  <c r="M13" i="1"/>
  <c r="N13" i="1"/>
  <c r="M14" i="1"/>
  <c r="N14" i="1"/>
  <c r="M15" i="1"/>
  <c r="N15" i="1"/>
  <c r="M7" i="1"/>
  <c r="N7" i="1"/>
  <c r="M8" i="1"/>
  <c r="N8" i="1"/>
  <c r="M9" i="1"/>
  <c r="N9" i="1"/>
  <c r="M10" i="1"/>
  <c r="N10" i="1"/>
  <c r="M11" i="1"/>
  <c r="N11" i="1"/>
  <c r="M12" i="1"/>
  <c r="N12" i="1"/>
  <c r="O16" i="1"/>
  <c r="P15" i="1"/>
  <c r="P14" i="1"/>
  <c r="P13" i="1"/>
  <c r="O12" i="1"/>
  <c r="O11" i="1"/>
  <c r="O10" i="1"/>
  <c r="O9" i="1"/>
  <c r="O8" i="1"/>
  <c r="O7" i="1"/>
  <c r="B29" i="1"/>
  <c r="P16" i="1"/>
  <c r="O15" i="1"/>
  <c r="O14" i="1"/>
  <c r="O13" i="1"/>
  <c r="P12" i="1"/>
  <c r="P11" i="1"/>
  <c r="P10" i="1"/>
  <c r="P9" i="1"/>
  <c r="P8" i="1"/>
  <c r="P7" i="1"/>
  <c r="P5" i="1"/>
</calcChain>
</file>

<file path=xl/sharedStrings.xml><?xml version="1.0" encoding="utf-8"?>
<sst xmlns="http://schemas.openxmlformats.org/spreadsheetml/2006/main" count="66" uniqueCount="64">
  <si>
    <t>罗皓文 15303096 地图投影与地图设计 实习01</t>
  </si>
  <si>
    <t>子午圈</t>
  </si>
  <si>
    <t>卯酉圈</t>
  </si>
  <si>
    <t>赤道起</t>
  </si>
  <si>
    <t>赤道起经度1°</t>
  </si>
  <si>
    <t>1975国际椭球参数</t>
  </si>
  <si>
    <t>纬度</t>
  </si>
  <si>
    <t>曲率半径</t>
  </si>
  <si>
    <t>纬圈半径</t>
  </si>
  <si>
    <t>经线弧长</t>
  </si>
  <si>
    <t>椭球面梯形面积</t>
  </si>
  <si>
    <t xml:space="preserve">a </t>
  </si>
  <si>
    <t>B(°)</t>
  </si>
  <si>
    <t>B(rad)</t>
  </si>
  <si>
    <t>sinB</t>
  </si>
  <si>
    <t>cosB</t>
  </si>
  <si>
    <t>M</t>
  </si>
  <si>
    <t>N</t>
  </si>
  <si>
    <t>r</t>
  </si>
  <si>
    <t>Sm</t>
  </si>
  <si>
    <t>S</t>
  </si>
  <si>
    <t>b</t>
  </si>
  <si>
    <t>α</t>
  </si>
  <si>
    <t>e1</t>
  </si>
  <si>
    <r>
      <rPr>
        <sz val="11"/>
        <color theme="1"/>
        <rFont val="微软雅黑"/>
        <family val="2"/>
        <charset val="134"/>
      </rPr>
      <t>e1^</t>
    </r>
    <r>
      <rPr>
        <sz val="11"/>
        <color theme="1"/>
        <rFont val="微软雅黑"/>
        <family val="2"/>
        <charset val="134"/>
      </rPr>
      <t>2</t>
    </r>
  </si>
  <si>
    <t>e2</t>
  </si>
  <si>
    <t>1-e^2</t>
  </si>
  <si>
    <t>系数1</t>
  </si>
  <si>
    <t>系数2</t>
  </si>
  <si>
    <t>A</t>
  </si>
  <si>
    <t>A'</t>
  </si>
  <si>
    <t>B</t>
  </si>
  <si>
    <t>B'</t>
  </si>
  <si>
    <t>C</t>
  </si>
  <si>
    <t>C'</t>
  </si>
  <si>
    <t>D</t>
  </si>
  <si>
    <t>D'</t>
  </si>
  <si>
    <t>p°</t>
  </si>
  <si>
    <t>2B(rad)</t>
  </si>
  <si>
    <t>sin2B</t>
  </si>
  <si>
    <t>3B(rad)</t>
  </si>
  <si>
    <t>sin3B</t>
  </si>
  <si>
    <t>Sn</t>
  </si>
  <si>
    <t>纬度32°30’29”N的纬圈上，从首子午线至119°30 ’ E的纬线弧长</t>
  </si>
  <si>
    <t>椭球面上纬度自32°N至35°N，经度115°E至120°E之间的一椭球面梯形的面积</t>
  </si>
  <si>
    <t>T</t>
  </si>
  <si>
    <t>sin</t>
  </si>
  <si>
    <t>rad</t>
  </si>
  <si>
    <t>B1(35°)</t>
  </si>
  <si>
    <t>B2(32°)</t>
  </si>
  <si>
    <t>3B1</t>
  </si>
  <si>
    <t>3B2</t>
  </si>
  <si>
    <t>4B(rad)</t>
  </si>
  <si>
    <t>sin4B</t>
  </si>
  <si>
    <t>5B(rad)</t>
  </si>
  <si>
    <t>sin5B</t>
  </si>
  <si>
    <t>5B1</t>
  </si>
  <si>
    <t>5B2</t>
  </si>
  <si>
    <t>7B1</t>
  </si>
  <si>
    <t>7B2</t>
  </si>
  <si>
    <t>6B(rad)</t>
  </si>
  <si>
    <t>sin6B</t>
  </si>
  <si>
    <t>7B(rad)</t>
  </si>
  <si>
    <t>sin7B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</si>
</sst>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DengXian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topLeftCell="B1" zoomScale="109" zoomScaleNormal="70" zoomScalePageLayoutView="70" workbookViewId="0">
      <selection activeCell="J4" sqref="J4:J16"/>
    </sheetView>
  </sheetViews>
  <sheetFormatPr defaultColWidth="9" defaultRowHeight="16.5"/>
  <cols>
    <col min="1" max="1" width="9" style="1"/>
    <col min="2" max="2" width="20.375" style="1" customWidth="1"/>
    <col min="3" max="4" width="9" style="1"/>
    <col min="5" max="5" width="15.5" style="1" customWidth="1"/>
    <col min="6" max="6" width="9" style="1"/>
    <col min="7" max="7" width="2.5" style="1" customWidth="1"/>
    <col min="8" max="8" width="11.625" style="1" customWidth="1"/>
    <col min="9" max="16" width="13.125" style="1" customWidth="1"/>
    <col min="17" max="17" width="15.125" style="1" customWidth="1"/>
    <col min="18" max="16384" width="9" style="1"/>
  </cols>
  <sheetData>
    <row r="1" spans="1:16">
      <c r="A1" s="1" t="s">
        <v>0</v>
      </c>
      <c r="L1" s="2" t="s">
        <v>1</v>
      </c>
      <c r="M1" s="2" t="s">
        <v>2</v>
      </c>
      <c r="N1" s="2"/>
      <c r="O1" s="2" t="s">
        <v>3</v>
      </c>
      <c r="P1" s="2" t="s">
        <v>4</v>
      </c>
    </row>
    <row r="2" spans="1:16">
      <c r="A2" s="1" t="s">
        <v>5</v>
      </c>
      <c r="H2" s="1" t="s">
        <v>6</v>
      </c>
      <c r="I2" s="1" t="s">
        <v>6</v>
      </c>
      <c r="L2" s="2" t="s">
        <v>7</v>
      </c>
      <c r="M2" s="2" t="s">
        <v>7</v>
      </c>
      <c r="N2" s="2" t="s">
        <v>8</v>
      </c>
      <c r="O2" s="2" t="s">
        <v>9</v>
      </c>
      <c r="P2" s="2" t="s">
        <v>10</v>
      </c>
    </row>
    <row r="3" spans="1:16">
      <c r="A3" s="1" t="s">
        <v>11</v>
      </c>
      <c r="B3" s="1">
        <v>6378140</v>
      </c>
      <c r="H3" s="1" t="s">
        <v>12</v>
      </c>
      <c r="I3" s="1" t="s">
        <v>13</v>
      </c>
      <c r="J3" s="1" t="s">
        <v>14</v>
      </c>
      <c r="K3" s="1" t="s">
        <v>15</v>
      </c>
      <c r="L3" s="2" t="s">
        <v>16</v>
      </c>
      <c r="M3" s="2" t="s">
        <v>17</v>
      </c>
      <c r="N3" s="2" t="s">
        <v>18</v>
      </c>
      <c r="O3" s="2" t="s">
        <v>19</v>
      </c>
      <c r="P3" s="2" t="s">
        <v>20</v>
      </c>
    </row>
    <row r="4" spans="1:16">
      <c r="A4" s="1" t="s">
        <v>21</v>
      </c>
      <c r="B4" s="1">
        <v>6356755.29</v>
      </c>
      <c r="H4" s="1">
        <v>0</v>
      </c>
      <c r="I4" s="1">
        <f>RADIANS(H4)</f>
        <v>0</v>
      </c>
      <c r="J4" s="1">
        <f>SIN(I4)</f>
        <v>0</v>
      </c>
      <c r="K4" s="1">
        <f>COS(J4)</f>
        <v>1</v>
      </c>
      <c r="L4" s="2">
        <f>B$3*E$7/(1-E$6*J4*J4)^(3/2)</f>
        <v>6335442.278931316</v>
      </c>
      <c r="M4" s="2">
        <f>B$3/SQRT(1-E$6*J4*J4)</f>
        <v>6378140</v>
      </c>
      <c r="N4" s="2">
        <f>M4*K4</f>
        <v>6378140</v>
      </c>
      <c r="O4" s="2">
        <f>B$3*E$7*(B$9*H4/B$13-B$10*J19/2+B$11*J34/4+B$12*J49/6)</f>
        <v>0</v>
      </c>
      <c r="P4" s="2">
        <f>B$3*B$3*E$7*(E$9*J4-E$10*L19+E$11*L34-E$12*L49)</f>
        <v>0</v>
      </c>
    </row>
    <row r="5" spans="1:16">
      <c r="A5" s="1" t="s">
        <v>22</v>
      </c>
      <c r="B5" s="1">
        <f>(B3-B4)/B3</f>
        <v>3.3528128890240672E-3</v>
      </c>
      <c r="H5" s="1">
        <v>5</v>
      </c>
      <c r="I5" s="1">
        <f t="shared" ref="I5:I16" si="0">RADIANS(H5)</f>
        <v>8.7266462599716474E-2</v>
      </c>
      <c r="J5" s="1">
        <f t="shared" ref="J5:J16" si="1">SIN(I5)</f>
        <v>8.7155742747658166E-2</v>
      </c>
      <c r="K5" s="1">
        <f>COS(I5)</f>
        <v>0.99619469809174555</v>
      </c>
      <c r="L5" s="2">
        <f t="shared" ref="L5:L16" si="2">B$3*E$7/(1-E$6*J5*J5)^(3/2)</f>
        <v>6335925.5585372224</v>
      </c>
      <c r="M5" s="2">
        <f>B$3/SQRT(1-E$6*J5*J5)</f>
        <v>6378302.1747662062</v>
      </c>
      <c r="N5" s="2">
        <f>M5*K5</f>
        <v>6354030.8093291447</v>
      </c>
      <c r="O5" s="2">
        <f>B$3*E$7*(B$9*H5/B$13-B$10*J20/2+B$11*J35/4+B$12*J50/6)</f>
        <v>552885.73030816333</v>
      </c>
      <c r="P5" s="2">
        <f>B$3*B$3*E$7*(E$9*J5-E$10*L20+E$11*L35-E$12*L50)</f>
        <v>3521938093970.6284</v>
      </c>
    </row>
    <row r="6" spans="1:16">
      <c r="A6" s="1" t="s">
        <v>23</v>
      </c>
      <c r="B6" s="1">
        <f>SQRT(E6)</f>
        <v>8.181921793673741E-2</v>
      </c>
      <c r="D6" s="1" t="s">
        <v>24</v>
      </c>
      <c r="E6" s="1">
        <f>(B3*B3-B4*B4)/(B3*B3)</f>
        <v>6.6943844237793331E-3</v>
      </c>
      <c r="H6" s="1">
        <v>15</v>
      </c>
      <c r="I6" s="1">
        <f t="shared" si="0"/>
        <v>0.26179938779914941</v>
      </c>
      <c r="J6" s="1">
        <f t="shared" si="1"/>
        <v>0.25881904510252074</v>
      </c>
      <c r="K6" s="1">
        <f t="shared" ref="K6" si="3">COS(J6)</f>
        <v>0.96669290471077429</v>
      </c>
      <c r="L6" s="2">
        <f t="shared" si="2"/>
        <v>6339706.2554944716</v>
      </c>
      <c r="M6" s="2">
        <f t="shared" ref="M6:M16" si="4">B$3/SQRT(1-E$6*J6*J6)</f>
        <v>6379570.5836496912</v>
      </c>
      <c r="N6" s="2">
        <f t="shared" ref="N6:N15" si="5">M6*K6</f>
        <v>6167085.6183157293</v>
      </c>
      <c r="O6" s="2">
        <f>B$3*E$7*(B$9*I6-B$10*J21/2+B$11*J36/4+B$12*J51/6)</f>
        <v>1658990.4058710956</v>
      </c>
      <c r="P6" s="2">
        <f>B$3*B$3*E$7*(E$9*J6-E$10*L21+E$11*L36-E$12*L51)</f>
        <v>10461575318947.168</v>
      </c>
    </row>
    <row r="7" spans="1:16">
      <c r="A7" s="1" t="s">
        <v>25</v>
      </c>
      <c r="B7" s="1">
        <f>SQRT((B3*B3-B4*B4)/(B4*B4))</f>
        <v>8.2094465318173729E-2</v>
      </c>
      <c r="D7" s="1" t="s">
        <v>26</v>
      </c>
      <c r="E7" s="1">
        <f>1-E6</f>
        <v>0.99330561557622066</v>
      </c>
      <c r="H7" s="1">
        <v>20</v>
      </c>
      <c r="I7" s="1">
        <f t="shared" si="0"/>
        <v>0.3490658503988659</v>
      </c>
      <c r="J7" s="1">
        <f t="shared" si="1"/>
        <v>0.34202014332566871</v>
      </c>
      <c r="K7" s="1">
        <f t="shared" ref="K7" si="6">COS(I7)</f>
        <v>0.93969262078590843</v>
      </c>
      <c r="L7" s="2">
        <f t="shared" si="2"/>
        <v>6342891.44252636</v>
      </c>
      <c r="M7" s="2">
        <f t="shared" si="4"/>
        <v>6380638.809976087</v>
      </c>
      <c r="N7" s="2">
        <f t="shared" si="5"/>
        <v>5995839.2056347094</v>
      </c>
      <c r="O7" s="2">
        <f t="shared" ref="O7:O15" si="7">B$3*E$7*(B$9*I7-B$10*J22/2+B$11*J37/4+B$12*J52/6)</f>
        <v>2212367.3229889292</v>
      </c>
      <c r="P7" s="2">
        <f t="shared" ref="P7:P16" si="8">B$3*B$3*E$7*(E$9*J7-E$10*L22+E$11*L37-E$12*L52)</f>
        <v>13827685731701.182</v>
      </c>
    </row>
    <row r="8" spans="1:16">
      <c r="A8" s="1" t="s">
        <v>27</v>
      </c>
      <c r="D8" s="1" t="s">
        <v>28</v>
      </c>
      <c r="H8" s="1">
        <v>25</v>
      </c>
      <c r="I8" s="1">
        <f t="shared" si="0"/>
        <v>0.43633231299858238</v>
      </c>
      <c r="J8" s="1">
        <f t="shared" si="1"/>
        <v>0.42261826174069944</v>
      </c>
      <c r="K8" s="1">
        <f t="shared" ref="K8" si="9">COS(J8)</f>
        <v>0.91201818819347724</v>
      </c>
      <c r="L8" s="2">
        <f t="shared" si="2"/>
        <v>6346821.8232084354</v>
      </c>
      <c r="M8" s="2">
        <f t="shared" si="4"/>
        <v>6381956.46148072</v>
      </c>
      <c r="N8" s="2">
        <f t="shared" si="5"/>
        <v>5820460.369129301</v>
      </c>
      <c r="O8" s="2">
        <f t="shared" si="7"/>
        <v>2766055.4806103916</v>
      </c>
      <c r="P8" s="2">
        <f t="shared" si="8"/>
        <v>17090928567065.529</v>
      </c>
    </row>
    <row r="9" spans="1:16">
      <c r="A9" s="1" t="s">
        <v>29</v>
      </c>
      <c r="B9" s="1">
        <f>1+3*E6/4+45*E6*E6/64+175*E6*E6*E6/256</f>
        <v>1.005052503795173</v>
      </c>
      <c r="D9" s="1" t="s">
        <v>30</v>
      </c>
      <c r="E9" s="1">
        <f>1+E6/2+3*E6*E6/8+5*E6*E6*E6/16</f>
        <v>1.0033640915077522</v>
      </c>
      <c r="H9" s="1">
        <v>30</v>
      </c>
      <c r="I9" s="1">
        <f t="shared" si="0"/>
        <v>0.52359877559829882</v>
      </c>
      <c r="J9" s="1">
        <f t="shared" si="1"/>
        <v>0.49999999999999994</v>
      </c>
      <c r="K9" s="1">
        <f t="shared" ref="K9" si="10">COS(I9)</f>
        <v>0.86602540378443871</v>
      </c>
      <c r="L9" s="2">
        <f t="shared" si="2"/>
        <v>6351380.0733569106</v>
      </c>
      <c r="M9" s="2">
        <f t="shared" si="4"/>
        <v>6383483.9237473449</v>
      </c>
      <c r="N9" s="2">
        <f t="shared" si="5"/>
        <v>5528259.2426147675</v>
      </c>
      <c r="O9" s="2">
        <f t="shared" si="7"/>
        <v>3320114.9466644474</v>
      </c>
      <c r="P9" s="2">
        <f t="shared" si="8"/>
        <v>20226745329067.902</v>
      </c>
    </row>
    <row r="10" spans="1:16">
      <c r="A10" s="1" t="s">
        <v>31</v>
      </c>
      <c r="B10" s="1">
        <f>3*E6/4+15*E6*E6/16+525*E6*E6*E6/512</f>
        <v>5.0631098014810114E-3</v>
      </c>
      <c r="D10" s="1" t="s">
        <v>32</v>
      </c>
      <c r="E10" s="1">
        <f>E6/6+3*E6*E6/16+3*E6*E6*E6/16</f>
        <v>1.1241897604585605E-3</v>
      </c>
      <c r="H10" s="1">
        <v>35</v>
      </c>
      <c r="I10" s="1">
        <f t="shared" si="0"/>
        <v>0.6108652381980153</v>
      </c>
      <c r="J10" s="1">
        <f t="shared" si="1"/>
        <v>0.57357643635104605</v>
      </c>
      <c r="K10" s="1">
        <f t="shared" ref="K10" si="11">COS(J10)</f>
        <v>0.8399656352727255</v>
      </c>
      <c r="L10" s="2">
        <f t="shared" si="2"/>
        <v>6356429.6712723626</v>
      </c>
      <c r="M10" s="2">
        <f t="shared" si="4"/>
        <v>6385175.1828685747</v>
      </c>
      <c r="N10" s="2">
        <f t="shared" si="5"/>
        <v>5363327.7288058437</v>
      </c>
      <c r="O10" s="2">
        <f t="shared" si="7"/>
        <v>3874594.6881402298</v>
      </c>
      <c r="P10" s="2">
        <f t="shared" si="8"/>
        <v>23211368180789.863</v>
      </c>
    </row>
    <row r="11" spans="1:16">
      <c r="A11" s="1" t="s">
        <v>33</v>
      </c>
      <c r="B11" s="1">
        <f>15*E6*E6/64+105*E6*E6*E6/256</f>
        <v>1.062651462547864E-5</v>
      </c>
      <c r="D11" s="1" t="s">
        <v>34</v>
      </c>
      <c r="E11" s="1">
        <f>3*E6*E6/80+E6*E6*E6/16</f>
        <v>1.6993048170015181E-6</v>
      </c>
      <c r="H11" s="1">
        <v>40</v>
      </c>
      <c r="I11" s="1">
        <f t="shared" si="0"/>
        <v>0.69813170079773179</v>
      </c>
      <c r="J11" s="1">
        <f>SIN(I11)</f>
        <v>0.64278760968653925</v>
      </c>
      <c r="K11" s="1">
        <f t="shared" ref="K11" si="12">COS(I11)</f>
        <v>0.76604444311897801</v>
      </c>
      <c r="L11" s="2">
        <f t="shared" si="2"/>
        <v>6361818.807890309</v>
      </c>
      <c r="M11" s="2">
        <f t="shared" si="4"/>
        <v>6386979.1757301847</v>
      </c>
      <c r="N11" s="2">
        <f t="shared" si="5"/>
        <v>4892709.9058847381</v>
      </c>
      <c r="O11" s="2">
        <f t="shared" si="7"/>
        <v>4429531.0608029654</v>
      </c>
      <c r="P11" s="2">
        <f t="shared" si="8"/>
        <v>26021993716020.465</v>
      </c>
    </row>
    <row r="12" spans="1:16">
      <c r="A12" s="1" t="s">
        <v>35</v>
      </c>
      <c r="B12" s="1">
        <f>35*E6*E6*E6/512</f>
        <v>2.0508317267038174E-8</v>
      </c>
      <c r="D12" s="1" t="s">
        <v>36</v>
      </c>
      <c r="E12" s="1">
        <f>E6*E6*E6/112</f>
        <v>2.6786373573274349E-9</v>
      </c>
      <c r="H12" s="1">
        <v>45</v>
      </c>
      <c r="I12" s="1">
        <f t="shared" si="0"/>
        <v>0.78539816339744828</v>
      </c>
      <c r="J12" s="1">
        <f t="shared" si="1"/>
        <v>0.70710678118654746</v>
      </c>
      <c r="K12" s="1">
        <f t="shared" ref="K12" si="13">COS(J12)</f>
        <v>0.76024459707563019</v>
      </c>
      <c r="L12" s="2">
        <f t="shared" si="2"/>
        <v>6367384.803383952</v>
      </c>
      <c r="M12" s="2">
        <f t="shared" si="4"/>
        <v>6388841.3022598075</v>
      </c>
      <c r="N12" s="2">
        <f t="shared" si="5"/>
        <v>4857082.0816166522</v>
      </c>
      <c r="O12" s="2">
        <f t="shared" si="7"/>
        <v>4984946.6629621787</v>
      </c>
      <c r="P12" s="2">
        <f t="shared" si="8"/>
        <v>28636961943443.914</v>
      </c>
    </row>
    <row r="13" spans="1:16">
      <c r="A13" s="1" t="s">
        <v>37</v>
      </c>
      <c r="B13" s="1">
        <f>180/PI()</f>
        <v>57.295779513082323</v>
      </c>
      <c r="H13" s="1">
        <v>50</v>
      </c>
      <c r="I13" s="1">
        <f t="shared" si="0"/>
        <v>0.87266462599716477</v>
      </c>
      <c r="J13" s="1">
        <f t="shared" si="1"/>
        <v>0.76604444311897801</v>
      </c>
      <c r="K13" s="1">
        <f t="shared" ref="K13" si="14">COS(I13)</f>
        <v>0.64278760968653936</v>
      </c>
      <c r="L13" s="2">
        <f t="shared" si="2"/>
        <v>6372958.9198219338</v>
      </c>
      <c r="M13" s="2">
        <f t="shared" si="4"/>
        <v>6390705.0584510863</v>
      </c>
      <c r="N13" s="2">
        <f t="shared" si="5"/>
        <v>4107866.0287334495</v>
      </c>
      <c r="O13" s="2">
        <f t="shared" si="7"/>
        <v>5540849.5932365824</v>
      </c>
      <c r="P13" s="2">
        <f t="shared" si="8"/>
        <v>31035938862908.512</v>
      </c>
    </row>
    <row r="14" spans="1:16">
      <c r="H14" s="1">
        <v>55</v>
      </c>
      <c r="I14" s="1">
        <f t="shared" si="0"/>
        <v>0.95993108859688125</v>
      </c>
      <c r="J14" s="1">
        <f t="shared" si="1"/>
        <v>0.8191520442889918</v>
      </c>
      <c r="K14" s="1">
        <f t="shared" ref="K14" si="15">COS(J14)</f>
        <v>0.68284094122684991</v>
      </c>
      <c r="L14" s="2">
        <f t="shared" si="2"/>
        <v>6378371.4398076432</v>
      </c>
      <c r="M14" s="2">
        <f t="shared" si="4"/>
        <v>6392513.7437409293</v>
      </c>
      <c r="N14" s="2">
        <f t="shared" si="5"/>
        <v>4365070.1015816303</v>
      </c>
      <c r="O14" s="2">
        <f t="shared" si="7"/>
        <v>6097233.1416482674</v>
      </c>
      <c r="P14" s="2">
        <f t="shared" si="8"/>
        <v>33200100153997.656</v>
      </c>
    </row>
    <row r="15" spans="1:16">
      <c r="H15" s="1">
        <v>60</v>
      </c>
      <c r="I15" s="1">
        <f t="shared" si="0"/>
        <v>1.0471975511965976</v>
      </c>
      <c r="J15" s="1">
        <f t="shared" si="1"/>
        <v>0.8660254037844386</v>
      </c>
      <c r="K15" s="1">
        <f t="shared" ref="K15" si="16">COS(I15)</f>
        <v>0.50000000000000011</v>
      </c>
      <c r="L15" s="2">
        <f t="shared" si="2"/>
        <v>6383456.8632375654</v>
      </c>
      <c r="M15" s="2">
        <f t="shared" si="4"/>
        <v>6394212.1920923041</v>
      </c>
      <c r="N15" s="2">
        <f t="shared" si="5"/>
        <v>3197106.096046153</v>
      </c>
      <c r="O15" s="2">
        <f t="shared" si="7"/>
        <v>6654075.9310379447</v>
      </c>
      <c r="P15" s="2">
        <f t="shared" si="8"/>
        <v>35112312708904.758</v>
      </c>
    </row>
    <row r="16" spans="1:16">
      <c r="H16" s="1">
        <f>32.5+29/3600</f>
        <v>32.508055555555558</v>
      </c>
      <c r="I16" s="1">
        <f t="shared" si="0"/>
        <v>0.56737260286567892</v>
      </c>
      <c r="J16" s="1">
        <f t="shared" si="1"/>
        <v>0.53741818047229539</v>
      </c>
      <c r="K16" s="1">
        <f>COS(I16)</f>
        <v>0.84331589531909534</v>
      </c>
      <c r="L16" s="2">
        <f t="shared" si="2"/>
        <v>6353860.7793750968</v>
      </c>
      <c r="M16" s="2">
        <f t="shared" si="4"/>
        <v>6384314.8972566016</v>
      </c>
      <c r="N16" s="2">
        <f>M16*K16</f>
        <v>5383994.2335789893</v>
      </c>
      <c r="O16" s="2">
        <f>B$3*E$7*(B$9*I16-B$10*J31/2+B$11*J46/4+B$12*J61/6)</f>
        <v>3598193.0264416388</v>
      </c>
      <c r="P16" s="2">
        <f t="shared" si="8"/>
        <v>21744215765337.781</v>
      </c>
    </row>
    <row r="18" spans="1:12">
      <c r="I18" s="1" t="s">
        <v>38</v>
      </c>
      <c r="J18" s="1" t="s">
        <v>39</v>
      </c>
      <c r="K18" s="1" t="s">
        <v>40</v>
      </c>
      <c r="L18" s="1" t="s">
        <v>41</v>
      </c>
    </row>
    <row r="19" spans="1:12">
      <c r="I19" s="1">
        <f>2*I4</f>
        <v>0</v>
      </c>
      <c r="J19" s="1">
        <f t="shared" ref="J19:J31" si="17">SIN(I19)</f>
        <v>0</v>
      </c>
      <c r="K19" s="1">
        <f>3*I4</f>
        <v>0</v>
      </c>
      <c r="L19" s="1">
        <f>SIN(K19)</f>
        <v>0</v>
      </c>
    </row>
    <row r="20" spans="1:12">
      <c r="I20" s="1">
        <f>2*I5</f>
        <v>0.17453292519943295</v>
      </c>
      <c r="J20" s="1">
        <f t="shared" si="17"/>
        <v>0.17364817766693033</v>
      </c>
      <c r="K20" s="1">
        <f t="shared" ref="K20:K31" si="18">3*I5</f>
        <v>0.26179938779914941</v>
      </c>
      <c r="L20" s="1">
        <f t="shared" ref="L20:L31" si="19">SIN(K20)</f>
        <v>0.25881904510252074</v>
      </c>
    </row>
    <row r="21" spans="1:12">
      <c r="I21" s="1">
        <f t="shared" ref="I21:I31" si="20">2*I6</f>
        <v>0.52359877559829882</v>
      </c>
      <c r="J21" s="1">
        <f t="shared" si="17"/>
        <v>0.49999999999999994</v>
      </c>
      <c r="K21" s="1">
        <f t="shared" si="18"/>
        <v>0.78539816339744828</v>
      </c>
      <c r="L21" s="1">
        <f t="shared" si="19"/>
        <v>0.70710678118654746</v>
      </c>
    </row>
    <row r="22" spans="1:12">
      <c r="A22" s="2" t="s">
        <v>42</v>
      </c>
      <c r="B22" s="2">
        <f>RADIANS(119.5)*M16*K16</f>
        <v>11229226.94097887</v>
      </c>
      <c r="I22" s="1">
        <f t="shared" si="20"/>
        <v>0.69813170079773179</v>
      </c>
      <c r="J22" s="1">
        <f t="shared" si="17"/>
        <v>0.64278760968653925</v>
      </c>
      <c r="K22" s="1">
        <f t="shared" si="18"/>
        <v>1.0471975511965976</v>
      </c>
      <c r="L22" s="1">
        <f t="shared" si="19"/>
        <v>0.8660254037844386</v>
      </c>
    </row>
    <row r="23" spans="1:12">
      <c r="A23" s="2" t="s">
        <v>43</v>
      </c>
      <c r="B23" s="2"/>
      <c r="I23" s="1">
        <f t="shared" si="20"/>
        <v>0.87266462599716477</v>
      </c>
      <c r="J23" s="1">
        <f t="shared" si="17"/>
        <v>0.76604444311897801</v>
      </c>
      <c r="K23" s="1">
        <f t="shared" si="18"/>
        <v>1.3089969389957472</v>
      </c>
      <c r="L23" s="1">
        <f t="shared" si="19"/>
        <v>0.96592582628906831</v>
      </c>
    </row>
    <row r="24" spans="1:12">
      <c r="I24" s="1">
        <f t="shared" si="20"/>
        <v>1.0471975511965976</v>
      </c>
      <c r="J24" s="1">
        <f t="shared" si="17"/>
        <v>0.8660254037844386</v>
      </c>
      <c r="K24" s="1">
        <f t="shared" si="18"/>
        <v>1.5707963267948966</v>
      </c>
      <c r="L24" s="1">
        <f>SIN(K24)</f>
        <v>1</v>
      </c>
    </row>
    <row r="25" spans="1:12">
      <c r="I25" s="1">
        <f t="shared" si="20"/>
        <v>1.2217304763960306</v>
      </c>
      <c r="J25" s="1">
        <f t="shared" si="17"/>
        <v>0.93969262078590832</v>
      </c>
      <c r="K25" s="1">
        <f t="shared" si="18"/>
        <v>1.8325957145940459</v>
      </c>
      <c r="L25" s="1">
        <f t="shared" si="19"/>
        <v>0.96592582628906831</v>
      </c>
    </row>
    <row r="26" spans="1:12">
      <c r="I26" s="1">
        <f t="shared" si="20"/>
        <v>1.3962634015954636</v>
      </c>
      <c r="J26" s="1">
        <f t="shared" si="17"/>
        <v>0.98480775301220802</v>
      </c>
      <c r="K26" s="1">
        <f t="shared" si="18"/>
        <v>2.0943951023931953</v>
      </c>
      <c r="L26" s="1">
        <f t="shared" si="19"/>
        <v>0.86602540378443871</v>
      </c>
    </row>
    <row r="27" spans="1:12">
      <c r="I27" s="1">
        <f t="shared" si="20"/>
        <v>1.5707963267948966</v>
      </c>
      <c r="J27" s="1">
        <f t="shared" si="17"/>
        <v>1</v>
      </c>
      <c r="K27" s="1">
        <f t="shared" si="18"/>
        <v>2.3561944901923448</v>
      </c>
      <c r="L27" s="1">
        <f t="shared" si="19"/>
        <v>0.70710678118654757</v>
      </c>
    </row>
    <row r="28" spans="1:12">
      <c r="A28" s="2" t="s">
        <v>44</v>
      </c>
      <c r="B28" s="2"/>
      <c r="I28" s="1">
        <f t="shared" si="20"/>
        <v>1.7453292519943295</v>
      </c>
      <c r="J28" s="1">
        <f t="shared" si="17"/>
        <v>0.98480775301220802</v>
      </c>
      <c r="K28" s="1">
        <f t="shared" si="18"/>
        <v>2.6179938779914944</v>
      </c>
      <c r="L28" s="1">
        <f t="shared" si="19"/>
        <v>0.49999999999999994</v>
      </c>
    </row>
    <row r="29" spans="1:12">
      <c r="A29" s="2" t="s">
        <v>45</v>
      </c>
      <c r="B29" s="2">
        <f>B$3*B$3*E$7*(RADIANS(120-115))*(B30-B31+B32-B33)</f>
        <v>154577698386.52097</v>
      </c>
      <c r="E29" s="1" t="s">
        <v>46</v>
      </c>
      <c r="F29" s="1" t="s">
        <v>47</v>
      </c>
      <c r="I29" s="1">
        <f t="shared" si="20"/>
        <v>1.9198621771937625</v>
      </c>
      <c r="J29" s="1">
        <f t="shared" si="17"/>
        <v>0.93969262078590843</v>
      </c>
      <c r="K29" s="1">
        <f t="shared" si="18"/>
        <v>2.879793265790644</v>
      </c>
      <c r="L29" s="1">
        <f t="shared" si="19"/>
        <v>0.25881904510252057</v>
      </c>
    </row>
    <row r="30" spans="1:12">
      <c r="B30" s="1">
        <f>E9*(E30-E31)</f>
        <v>4.3804038839815256E-2</v>
      </c>
      <c r="D30" s="1" t="s">
        <v>48</v>
      </c>
      <c r="E30" s="1">
        <f>SIN(F30)</f>
        <v>0.57357643635104605</v>
      </c>
      <c r="F30" s="1">
        <f>RADIANS(35)</f>
        <v>0.6108652381980153</v>
      </c>
      <c r="I30" s="1">
        <f t="shared" si="20"/>
        <v>2.0943951023931953</v>
      </c>
      <c r="J30" s="1">
        <f t="shared" si="17"/>
        <v>0.86602540378443871</v>
      </c>
      <c r="K30" s="1">
        <f t="shared" si="18"/>
        <v>3.1415926535897931</v>
      </c>
      <c r="L30" s="1">
        <f t="shared" si="19"/>
        <v>1.22514845490862E-16</v>
      </c>
    </row>
    <row r="31" spans="1:12">
      <c r="B31" s="1">
        <f>E10*(E32-E33)</f>
        <v>-3.2147408048207896E-5</v>
      </c>
      <c r="D31" s="1" t="s">
        <v>49</v>
      </c>
      <c r="E31" s="1">
        <f t="shared" ref="E31:E37" si="21">SIN(F31)</f>
        <v>0.5299192642332049</v>
      </c>
      <c r="F31" s="1">
        <f>RADIANS(32)</f>
        <v>0.55850536063818546</v>
      </c>
      <c r="I31" s="1">
        <f t="shared" si="20"/>
        <v>1.1347452057313578</v>
      </c>
      <c r="J31" s="1">
        <f t="shared" si="17"/>
        <v>0.90642658805150589</v>
      </c>
      <c r="K31" s="1">
        <f t="shared" si="18"/>
        <v>1.7021178085970368</v>
      </c>
      <c r="L31" s="1">
        <f t="shared" si="19"/>
        <v>0.99138971881508153</v>
      </c>
    </row>
    <row r="32" spans="1:12">
      <c r="B32" s="1">
        <f>E11*(E34-E35)</f>
        <v>-4.3309230358441807E-7</v>
      </c>
      <c r="D32" s="1" t="s">
        <v>50</v>
      </c>
      <c r="E32" s="1">
        <f t="shared" si="21"/>
        <v>0.96592582628906831</v>
      </c>
      <c r="F32" s="1">
        <f>3*F30</f>
        <v>1.8325957145940459</v>
      </c>
    </row>
    <row r="33" spans="2:12">
      <c r="B33" s="1">
        <f>E12*(E36-E37)</f>
        <v>-5.6693203390145606E-10</v>
      </c>
      <c r="D33" s="1" t="s">
        <v>51</v>
      </c>
      <c r="E33" s="1">
        <f t="shared" si="21"/>
        <v>0.99452189536827329</v>
      </c>
      <c r="F33" s="1">
        <f>3*F31</f>
        <v>1.6755160819145565</v>
      </c>
      <c r="I33" s="1" t="s">
        <v>52</v>
      </c>
      <c r="J33" s="1" t="s">
        <v>53</v>
      </c>
      <c r="K33" s="1" t="s">
        <v>54</v>
      </c>
      <c r="L33" s="1" t="s">
        <v>55</v>
      </c>
    </row>
    <row r="34" spans="2:12">
      <c r="D34" s="1" t="s">
        <v>56</v>
      </c>
      <c r="E34" s="1">
        <f t="shared" si="21"/>
        <v>8.7155742747658194E-2</v>
      </c>
      <c r="F34" s="1">
        <f>5*F30</f>
        <v>3.0543261909900767</v>
      </c>
      <c r="I34" s="1">
        <f>4*I4</f>
        <v>0</v>
      </c>
      <c r="J34" s="1">
        <f t="shared" ref="J34:J46" si="22">SIN(I34)</f>
        <v>0</v>
      </c>
      <c r="K34" s="1">
        <f>5*I4</f>
        <v>0</v>
      </c>
      <c r="L34" s="1">
        <f t="shared" ref="L34:L46" si="23">SIN(K34)</f>
        <v>0</v>
      </c>
    </row>
    <row r="35" spans="2:12">
      <c r="D35" s="1" t="s">
        <v>57</v>
      </c>
      <c r="E35" s="1">
        <f t="shared" si="21"/>
        <v>0.34202014332566888</v>
      </c>
      <c r="F35" s="1">
        <f>5*F31</f>
        <v>2.7925268031909272</v>
      </c>
      <c r="I35" s="1">
        <f t="shared" ref="I35:I46" si="24">4*I5</f>
        <v>0.3490658503988659</v>
      </c>
      <c r="J35" s="1">
        <f t="shared" si="22"/>
        <v>0.34202014332566871</v>
      </c>
      <c r="K35" s="1">
        <f t="shared" ref="K35:K46" si="25">5*I5</f>
        <v>0.43633231299858238</v>
      </c>
      <c r="L35" s="1">
        <f t="shared" si="23"/>
        <v>0.42261826174069944</v>
      </c>
    </row>
    <row r="36" spans="2:12">
      <c r="D36" s="1" t="s">
        <v>58</v>
      </c>
      <c r="E36" s="1">
        <f t="shared" si="21"/>
        <v>-0.90630778703664971</v>
      </c>
      <c r="F36" s="1">
        <f>7*F30</f>
        <v>4.2760566673861069</v>
      </c>
      <c r="I36" s="1">
        <f t="shared" si="24"/>
        <v>1.0471975511965976</v>
      </c>
      <c r="J36" s="1">
        <f t="shared" si="22"/>
        <v>0.8660254037844386</v>
      </c>
      <c r="K36" s="1">
        <f t="shared" si="25"/>
        <v>1.308996938995747</v>
      </c>
      <c r="L36" s="1">
        <f t="shared" si="23"/>
        <v>0.9659258262890682</v>
      </c>
    </row>
    <row r="37" spans="2:12">
      <c r="D37" s="1" t="s">
        <v>59</v>
      </c>
      <c r="E37" s="1">
        <f t="shared" si="21"/>
        <v>-0.69465837045899737</v>
      </c>
      <c r="F37" s="1">
        <f>7*F31</f>
        <v>3.9095375244672983</v>
      </c>
      <c r="I37" s="1">
        <f t="shared" si="24"/>
        <v>1.3962634015954636</v>
      </c>
      <c r="J37" s="1">
        <f t="shared" si="22"/>
        <v>0.98480775301220802</v>
      </c>
      <c r="K37" s="1">
        <f t="shared" si="25"/>
        <v>1.7453292519943295</v>
      </c>
      <c r="L37" s="1">
        <f t="shared" si="23"/>
        <v>0.98480775301220802</v>
      </c>
    </row>
    <row r="38" spans="2:12">
      <c r="I38" s="1">
        <f t="shared" si="24"/>
        <v>1.7453292519943295</v>
      </c>
      <c r="J38" s="1">
        <f t="shared" si="22"/>
        <v>0.98480775301220802</v>
      </c>
      <c r="K38" s="1">
        <f t="shared" si="25"/>
        <v>2.1816615649929121</v>
      </c>
      <c r="L38" s="1">
        <f t="shared" si="23"/>
        <v>0.81915204428899169</v>
      </c>
    </row>
    <row r="39" spans="2:12">
      <c r="I39" s="1">
        <f t="shared" si="24"/>
        <v>2.0943951023931953</v>
      </c>
      <c r="J39" s="1">
        <f t="shared" si="22"/>
        <v>0.86602540378443871</v>
      </c>
      <c r="K39" s="1">
        <f t="shared" si="25"/>
        <v>2.617993877991494</v>
      </c>
      <c r="L39" s="1">
        <f t="shared" si="23"/>
        <v>0.50000000000000033</v>
      </c>
    </row>
    <row r="40" spans="2:12">
      <c r="I40" s="1">
        <f>4*I10</f>
        <v>2.4434609527920612</v>
      </c>
      <c r="J40" s="1">
        <f>SIN(I40)</f>
        <v>0.64278760968653947</v>
      </c>
      <c r="K40" s="1">
        <f>5*I10</f>
        <v>3.0543261909900767</v>
      </c>
      <c r="L40" s="1">
        <f t="shared" si="23"/>
        <v>8.7155742747658194E-2</v>
      </c>
    </row>
    <row r="41" spans="2:12">
      <c r="I41" s="1">
        <f t="shared" si="24"/>
        <v>2.7925268031909272</v>
      </c>
      <c r="J41" s="1">
        <f t="shared" si="22"/>
        <v>0.34202014332566888</v>
      </c>
      <c r="K41" s="1">
        <f t="shared" si="25"/>
        <v>3.4906585039886591</v>
      </c>
      <c r="L41" s="1">
        <f t="shared" si="23"/>
        <v>-0.34202014332566866</v>
      </c>
    </row>
    <row r="42" spans="2:12">
      <c r="I42" s="1">
        <f t="shared" si="24"/>
        <v>3.1415926535897931</v>
      </c>
      <c r="J42" s="1">
        <f t="shared" si="22"/>
        <v>1.22514845490862E-16</v>
      </c>
      <c r="K42" s="1">
        <f t="shared" si="25"/>
        <v>3.9269908169872414</v>
      </c>
      <c r="L42" s="1">
        <f t="shared" si="23"/>
        <v>-0.70710678118654746</v>
      </c>
    </row>
    <row r="43" spans="2:12">
      <c r="I43" s="1">
        <f t="shared" si="24"/>
        <v>3.4906585039886591</v>
      </c>
      <c r="J43" s="1">
        <f t="shared" si="22"/>
        <v>-0.34202014332566866</v>
      </c>
      <c r="K43" s="1">
        <f t="shared" si="25"/>
        <v>4.3633231299858242</v>
      </c>
      <c r="L43" s="1">
        <f t="shared" si="23"/>
        <v>-0.93969262078590843</v>
      </c>
    </row>
    <row r="44" spans="2:12">
      <c r="I44" s="1">
        <f t="shared" si="24"/>
        <v>3.839724354387525</v>
      </c>
      <c r="J44" s="1">
        <f t="shared" si="22"/>
        <v>-0.64278760968653925</v>
      </c>
      <c r="K44" s="1">
        <f t="shared" si="25"/>
        <v>4.7996554429844061</v>
      </c>
      <c r="L44" s="1">
        <f t="shared" si="23"/>
        <v>-0.99619469809174555</v>
      </c>
    </row>
    <row r="45" spans="2:12">
      <c r="I45" s="1">
        <f t="shared" si="24"/>
        <v>4.1887902047863905</v>
      </c>
      <c r="J45" s="1">
        <f t="shared" si="22"/>
        <v>-0.86602540378443837</v>
      </c>
      <c r="K45" s="1">
        <f t="shared" si="25"/>
        <v>5.2359877559829879</v>
      </c>
      <c r="L45" s="1">
        <f t="shared" si="23"/>
        <v>-0.86602540378443904</v>
      </c>
    </row>
    <row r="46" spans="2:12">
      <c r="I46" s="1">
        <f t="shared" si="24"/>
        <v>2.2694904114627157</v>
      </c>
      <c r="J46" s="1">
        <f t="shared" si="22"/>
        <v>0.76568282861386727</v>
      </c>
      <c r="K46" s="1">
        <f t="shared" si="25"/>
        <v>2.8368630143283946</v>
      </c>
      <c r="L46" s="1">
        <f t="shared" si="23"/>
        <v>0.30003528147084024</v>
      </c>
    </row>
    <row r="48" spans="2:12">
      <c r="I48" s="1" t="s">
        <v>60</v>
      </c>
      <c r="J48" s="1" t="s">
        <v>61</v>
      </c>
      <c r="K48" s="1" t="s">
        <v>62</v>
      </c>
      <c r="L48" s="1" t="s">
        <v>63</v>
      </c>
    </row>
    <row r="49" spans="9:12">
      <c r="I49" s="1">
        <f>6*I4</f>
        <v>0</v>
      </c>
      <c r="J49" s="1">
        <f t="shared" ref="J49:J61" si="26">SIN(I49)</f>
        <v>0</v>
      </c>
      <c r="K49" s="1">
        <f>7*I4</f>
        <v>0</v>
      </c>
      <c r="L49" s="1">
        <f t="shared" ref="L49:L61" si="27">SIN(K49)</f>
        <v>0</v>
      </c>
    </row>
    <row r="50" spans="9:12">
      <c r="I50" s="1">
        <f t="shared" ref="I50:I61" si="28">6*I5</f>
        <v>0.52359877559829882</v>
      </c>
      <c r="J50" s="1">
        <f t="shared" si="26"/>
        <v>0.49999999999999994</v>
      </c>
      <c r="K50" s="1">
        <f t="shared" ref="K50:K61" si="29">7*I5</f>
        <v>0.6108652381980153</v>
      </c>
      <c r="L50" s="1">
        <f t="shared" si="27"/>
        <v>0.57357643635104605</v>
      </c>
    </row>
    <row r="51" spans="9:12">
      <c r="I51" s="1">
        <f t="shared" si="28"/>
        <v>1.5707963267948966</v>
      </c>
      <c r="J51" s="1">
        <f t="shared" si="26"/>
        <v>1</v>
      </c>
      <c r="K51" s="1">
        <f t="shared" si="29"/>
        <v>1.8325957145940459</v>
      </c>
      <c r="L51" s="1">
        <f t="shared" si="27"/>
        <v>0.96592582628906831</v>
      </c>
    </row>
    <row r="52" spans="9:12">
      <c r="I52" s="1">
        <f t="shared" si="28"/>
        <v>2.0943951023931953</v>
      </c>
      <c r="J52" s="1">
        <f t="shared" si="26"/>
        <v>0.86602540378443871</v>
      </c>
      <c r="K52" s="1">
        <f t="shared" si="29"/>
        <v>2.4434609527920612</v>
      </c>
      <c r="L52" s="1">
        <f t="shared" si="27"/>
        <v>0.64278760968653947</v>
      </c>
    </row>
    <row r="53" spans="9:12">
      <c r="I53" s="1">
        <f>6*I8</f>
        <v>2.6179938779914944</v>
      </c>
      <c r="J53" s="1">
        <f t="shared" si="26"/>
        <v>0.49999999999999994</v>
      </c>
      <c r="K53" s="1">
        <f t="shared" si="29"/>
        <v>3.0543261909900767</v>
      </c>
      <c r="L53" s="1">
        <f t="shared" si="27"/>
        <v>8.7155742747658194E-2</v>
      </c>
    </row>
    <row r="54" spans="9:12">
      <c r="I54" s="1">
        <f t="shared" si="28"/>
        <v>3.1415926535897931</v>
      </c>
      <c r="J54" s="1">
        <f t="shared" si="26"/>
        <v>1.22514845490862E-16</v>
      </c>
      <c r="K54" s="1">
        <f>7*I9</f>
        <v>3.6651914291880918</v>
      </c>
      <c r="L54" s="1">
        <f t="shared" si="27"/>
        <v>-0.49999999999999972</v>
      </c>
    </row>
    <row r="55" spans="9:12">
      <c r="I55" s="1">
        <f t="shared" si="28"/>
        <v>3.6651914291880918</v>
      </c>
      <c r="J55" s="1">
        <f t="shared" si="26"/>
        <v>-0.49999999999999972</v>
      </c>
      <c r="K55" s="1">
        <f t="shared" si="29"/>
        <v>4.2760566673861069</v>
      </c>
      <c r="L55" s="1">
        <f t="shared" si="27"/>
        <v>-0.90630778703664971</v>
      </c>
    </row>
    <row r="56" spans="9:12">
      <c r="I56" s="1">
        <f t="shared" si="28"/>
        <v>4.1887902047863905</v>
      </c>
      <c r="J56" s="1">
        <f t="shared" si="26"/>
        <v>-0.86602540378443837</v>
      </c>
      <c r="K56" s="1">
        <f t="shared" si="29"/>
        <v>4.8869219055841224</v>
      </c>
      <c r="L56" s="1">
        <f t="shared" si="27"/>
        <v>-0.98480775301220813</v>
      </c>
    </row>
    <row r="57" spans="9:12">
      <c r="I57" s="1">
        <f t="shared" si="28"/>
        <v>4.7123889803846897</v>
      </c>
      <c r="J57" s="1">
        <f t="shared" si="26"/>
        <v>-1</v>
      </c>
      <c r="K57" s="1">
        <f t="shared" si="29"/>
        <v>5.497787143782138</v>
      </c>
      <c r="L57" s="1">
        <f t="shared" si="27"/>
        <v>-0.70710678118654768</v>
      </c>
    </row>
    <row r="58" spans="9:12">
      <c r="I58" s="1">
        <f t="shared" si="28"/>
        <v>5.2359877559829888</v>
      </c>
      <c r="J58" s="1">
        <f t="shared" si="26"/>
        <v>-0.8660254037844386</v>
      </c>
      <c r="K58" s="1">
        <f t="shared" si="29"/>
        <v>6.1086523819801535</v>
      </c>
      <c r="L58" s="1">
        <f t="shared" si="27"/>
        <v>-0.17364817766693039</v>
      </c>
    </row>
    <row r="59" spans="9:12">
      <c r="I59" s="1">
        <f t="shared" si="28"/>
        <v>5.759586531581288</v>
      </c>
      <c r="J59" s="1">
        <f t="shared" si="26"/>
        <v>-0.49999999999999967</v>
      </c>
      <c r="K59" s="1">
        <f t="shared" si="29"/>
        <v>6.719517620178169</v>
      </c>
      <c r="L59" s="1">
        <f t="shared" si="27"/>
        <v>0.42261826174069955</v>
      </c>
    </row>
    <row r="60" spans="9:12">
      <c r="I60" s="1">
        <f t="shared" si="28"/>
        <v>6.2831853071795862</v>
      </c>
      <c r="J60" s="1">
        <f t="shared" si="26"/>
        <v>-2.45029690981724E-16</v>
      </c>
      <c r="K60" s="1">
        <f t="shared" si="29"/>
        <v>7.3303828583761836</v>
      </c>
      <c r="L60" s="1">
        <f t="shared" si="27"/>
        <v>0.86602540378443837</v>
      </c>
    </row>
    <row r="61" spans="9:12">
      <c r="I61" s="1">
        <f t="shared" si="28"/>
        <v>3.4042356171940735</v>
      </c>
      <c r="J61" s="1">
        <f t="shared" si="26"/>
        <v>-0.25963378457207054</v>
      </c>
      <c r="K61" s="1">
        <f t="shared" si="29"/>
        <v>3.9716082200597524</v>
      </c>
      <c r="L61" s="1">
        <f t="shared" si="27"/>
        <v>-0.73794187645380172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2016-09-29T12:47:07Z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