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612" yWindow="144" windowWidth="26820" windowHeight="6504" activeTab="5"/>
  </bookViews>
  <sheets>
    <sheet name="OPBUDFD (2)" sheetId="1" r:id="rId1"/>
    <sheet name="OPBUDProgDP (2)" sheetId="2" r:id="rId2"/>
    <sheet name="Adopted Operating Budget" sheetId="3" r:id="rId3"/>
    <sheet name="Capital Budget" sheetId="4" r:id="rId4"/>
    <sheet name="ADOPTED Capital Budget" sheetId="5" r:id="rId5"/>
    <sheet name="Adopted Oper + Capital Table" sheetId="6" r:id="rId6"/>
  </sheets>
  <externalReferences>
    <externalReference r:id="rId7"/>
  </externalReferences>
  <definedNames>
    <definedName name="_xlnm.Print_Area" localSheetId="4">'ADOPTED Capital Budget'!$A$1:$P$28</definedName>
    <definedName name="_xlnm.Print_Area" localSheetId="2">'Adopted Operating Budget'!$A$1:$AH$40</definedName>
    <definedName name="_xlnm.Print_Area" localSheetId="3">'Capital Budget'!$A$1:$N$93</definedName>
    <definedName name="_xlnm.Print_Area" localSheetId="0">'OPBUDFD (2)'!$A$3:$AF$59</definedName>
    <definedName name="_xlnm.Print_Area" localSheetId="1">'OPBUDProgDP (2)'!$A$4:$AF$66</definedName>
    <definedName name="_xlnm.Print_Titles" localSheetId="2">'Adopted Operating Budget'!$A:$A,'Adopted Operating Budget'!$1:$3</definedName>
    <definedName name="PRINT1">[1]REVEST1!$A$1:$L$51</definedName>
    <definedName name="PRINT2">[1]REVEST1!$A$1:$K$53</definedName>
    <definedName name="PRINT3">[1]REVEST1!$A$1:$K$53</definedName>
  </definedNames>
  <calcPr calcId="145621"/>
  <pivotCaches>
    <pivotCache cacheId="28" r:id="rId8"/>
  </pivotCaches>
</workbook>
</file>

<file path=xl/calcChain.xml><?xml version="1.0" encoding="utf-8"?>
<calcChain xmlns="http://schemas.openxmlformats.org/spreadsheetml/2006/main">
  <c r="E107" i="4" l="1"/>
  <c r="I98" i="2"/>
  <c r="I93" i="2"/>
  <c r="I101" i="2" s="1"/>
  <c r="Z90" i="2"/>
  <c r="X90" i="2"/>
  <c r="I84" i="2"/>
  <c r="K78" i="2"/>
  <c r="I78" i="2"/>
  <c r="Z76" i="2"/>
  <c r="X76" i="2"/>
  <c r="Z12" i="2"/>
  <c r="Z64" i="2" s="1"/>
  <c r="Z68" i="2" s="1"/>
  <c r="X12" i="2"/>
  <c r="V12" i="2"/>
  <c r="C99" i="1"/>
  <c r="C94" i="1"/>
  <c r="C89" i="1"/>
  <c r="C52" i="4"/>
  <c r="E52" i="4"/>
  <c r="E88" i="4" l="1"/>
  <c r="M88" i="4"/>
  <c r="K52" i="4"/>
  <c r="C88" i="4"/>
  <c r="G88" i="4"/>
  <c r="I52" i="4"/>
  <c r="E89" i="4"/>
  <c r="M89" i="4"/>
  <c r="M38" i="4" s="1"/>
  <c r="C89" i="4"/>
  <c r="C38" i="4" s="1"/>
  <c r="G89" i="4"/>
  <c r="G38" i="4"/>
  <c r="E109" i="4"/>
  <c r="C67" i="1"/>
  <c r="E12" i="2"/>
  <c r="I12" i="2"/>
  <c r="K80" i="2"/>
  <c r="I72" i="2"/>
  <c r="K79" i="2"/>
  <c r="G12" i="2"/>
  <c r="T12" i="2"/>
  <c r="K81" i="2"/>
  <c r="K82" i="2"/>
  <c r="K83" i="2"/>
  <c r="W57" i="1"/>
  <c r="X68" i="2"/>
  <c r="X64" i="2"/>
  <c r="V68" i="2"/>
  <c r="V64" i="2"/>
  <c r="I80" i="2"/>
  <c r="K84" i="2"/>
  <c r="M78" i="2" s="1"/>
  <c r="I89" i="4" l="1"/>
  <c r="E38" i="4"/>
  <c r="I38" i="4" s="1"/>
  <c r="K38" i="4" s="1"/>
  <c r="C91" i="4"/>
  <c r="G40" i="4"/>
  <c r="E91" i="4"/>
  <c r="I88" i="4"/>
  <c r="G97" i="4"/>
  <c r="K89" i="4"/>
  <c r="G91" i="4"/>
  <c r="K88" i="4"/>
  <c r="C40" i="4"/>
  <c r="M91" i="4"/>
  <c r="M102" i="4" s="1"/>
  <c r="M40" i="4"/>
  <c r="E40" i="4"/>
  <c r="I40" i="4" s="1"/>
  <c r="M84" i="2"/>
  <c r="Z78" i="2"/>
  <c r="X78" i="2"/>
  <c r="U57" i="1"/>
  <c r="U73" i="1" s="1"/>
  <c r="U75" i="1"/>
  <c r="W75" i="1"/>
  <c r="M82" i="2"/>
  <c r="M81" i="2"/>
  <c r="T64" i="2"/>
  <c r="M79" i="2"/>
  <c r="E64" i="2"/>
  <c r="Y57" i="1"/>
  <c r="Y75" i="1"/>
  <c r="W73" i="1"/>
  <c r="W63" i="1"/>
  <c r="M83" i="2"/>
  <c r="K12" i="2"/>
  <c r="M12" i="2" s="1"/>
  <c r="M80" i="2"/>
  <c r="D57" i="1"/>
  <c r="F57" i="1"/>
  <c r="E102" i="4" l="1"/>
  <c r="I91" i="4"/>
  <c r="I102" i="4" s="1"/>
  <c r="K40" i="4"/>
  <c r="K91" i="4"/>
  <c r="G102" i="4"/>
  <c r="C102" i="4"/>
  <c r="D75" i="1"/>
  <c r="D73" i="1"/>
  <c r="X80" i="2"/>
  <c r="Z80" i="2"/>
  <c r="X83" i="2"/>
  <c r="Z83" i="2"/>
  <c r="G70" i="2"/>
  <c r="X81" i="2"/>
  <c r="Z81" i="2"/>
  <c r="Z84" i="2"/>
  <c r="G64" i="2"/>
  <c r="F73" i="1" s="1"/>
  <c r="F78" i="1"/>
  <c r="Y63" i="1"/>
  <c r="Y65" i="1" s="1"/>
  <c r="Y73" i="1"/>
  <c r="X82" i="2"/>
  <c r="Z82" i="2"/>
  <c r="Z79" i="2" s="1"/>
  <c r="X84" i="2"/>
  <c r="X79" i="2"/>
  <c r="S75" i="1"/>
  <c r="S57" i="1"/>
  <c r="S73" i="1" s="1"/>
  <c r="K102" i="4" l="1"/>
  <c r="F75" i="1"/>
  <c r="H66" i="1"/>
  <c r="H57" i="1"/>
  <c r="J57" i="1" l="1"/>
  <c r="L57" i="1" s="1"/>
  <c r="I64" i="2"/>
  <c r="M64" i="2" l="1"/>
  <c r="I85" i="2"/>
  <c r="K64" i="2"/>
  <c r="J73" i="1" s="1"/>
  <c r="H73" i="1"/>
</calcChain>
</file>

<file path=xl/comments1.xml><?xml version="1.0" encoding="utf-8"?>
<comments xmlns="http://schemas.openxmlformats.org/spreadsheetml/2006/main">
  <authors>
    <author>keldridge</author>
  </authors>
  <commentList>
    <comment ref="Q14" authorId="0">
      <text>
        <r>
          <rPr>
            <b/>
            <sz val="8"/>
            <color indexed="81"/>
            <rFont val="Tahoma"/>
            <family val="2"/>
          </rPr>
          <t>keldridge:</t>
        </r>
        <r>
          <rPr>
            <sz val="8"/>
            <color indexed="81"/>
            <rFont val="Tahoma"/>
            <family val="2"/>
          </rPr>
          <t xml:space="preserve">
</t>
        </r>
      </text>
    </comment>
  </commentList>
</comments>
</file>

<file path=xl/sharedStrings.xml><?xml version="1.0" encoding="utf-8"?>
<sst xmlns="http://schemas.openxmlformats.org/spreadsheetml/2006/main" count="1096" uniqueCount="351">
  <si>
    <t>OPERATING BUDGET</t>
  </si>
  <si>
    <t>BY FUND</t>
  </si>
  <si>
    <t>by Fund</t>
  </si>
  <si>
    <t>(amounts expressed in thousands)</t>
  </si>
  <si>
    <t>FY 18</t>
  </si>
  <si>
    <t>FY 17</t>
  </si>
  <si>
    <t>FY 16</t>
  </si>
  <si>
    <t>FY 16  VS FY 17</t>
  </si>
  <si>
    <t>FY 15</t>
  </si>
  <si>
    <t>FY 14</t>
  </si>
  <si>
    <t>FY 13</t>
  </si>
  <si>
    <t>FY 12</t>
  </si>
  <si>
    <t>PLANNED</t>
  </si>
  <si>
    <t>ADOPTED</t>
  </si>
  <si>
    <t>ORIGINAL</t>
  </si>
  <si>
    <t xml:space="preserve">  DIFFERENCE</t>
  </si>
  <si>
    <t xml:space="preserve">ACTUAL </t>
  </si>
  <si>
    <t>FUND NAME</t>
  </si>
  <si>
    <t>BUDGET</t>
  </si>
  <si>
    <t>AMOUNT</t>
  </si>
  <si>
    <t>PERCENT</t>
  </si>
  <si>
    <t>EXPENDITURES</t>
  </si>
  <si>
    <t>OPERATING FUNDS</t>
  </si>
  <si>
    <t>1080</t>
  </si>
  <si>
    <t>General Fund</t>
  </si>
  <si>
    <t>2240</t>
  </si>
  <si>
    <t>Airforce Plant 3 Fund</t>
  </si>
  <si>
    <t>2320</t>
  </si>
  <si>
    <t>P.A. Law Enforcement</t>
  </si>
  <si>
    <t>2330</t>
  </si>
  <si>
    <t>Juvenile Curfew Fines</t>
  </si>
  <si>
    <t>2420</t>
  </si>
  <si>
    <t>E911 Fee Operating</t>
  </si>
  <si>
    <t>2710</t>
  </si>
  <si>
    <t>Economic Development</t>
  </si>
  <si>
    <t>2720</t>
  </si>
  <si>
    <t>Convention &amp; Visitors Fund</t>
  </si>
  <si>
    <t>2740</t>
  </si>
  <si>
    <t>Public Safety Tax Fund</t>
  </si>
  <si>
    <t>2750</t>
  </si>
  <si>
    <t>Streets and Transit Fund</t>
  </si>
  <si>
    <t>2810</t>
  </si>
  <si>
    <t>Convention Fund</t>
  </si>
  <si>
    <t>2910</t>
  </si>
  <si>
    <t>Short Term Capital</t>
  </si>
  <si>
    <t>3000</t>
  </si>
  <si>
    <t>Municipal Employee Pension</t>
  </si>
  <si>
    <t>3450</t>
  </si>
  <si>
    <t>One Technology Center Fund</t>
  </si>
  <si>
    <t>3551</t>
  </si>
  <si>
    <t>RMUA General Operating</t>
  </si>
  <si>
    <t>3623</t>
  </si>
  <si>
    <t>TARE</t>
  </si>
  <si>
    <t>3701</t>
  </si>
  <si>
    <t xml:space="preserve">Airport Operating </t>
  </si>
  <si>
    <t>4101</t>
  </si>
  <si>
    <t>Downtown Tulsa Improvement</t>
  </si>
  <si>
    <t>4102</t>
  </si>
  <si>
    <t>Tulsa Stadium Improvement</t>
  </si>
  <si>
    <t>4122</t>
  </si>
  <si>
    <t>Whittier Square Improvement</t>
  </si>
  <si>
    <t>4306</t>
  </si>
  <si>
    <t>Debt Service (Sinking Fund)</t>
  </si>
  <si>
    <t>5561</t>
  </si>
  <si>
    <t>Home Investment Partnership Program</t>
  </si>
  <si>
    <t>5464</t>
  </si>
  <si>
    <t>WIA - Youth Training</t>
  </si>
  <si>
    <t>5563</t>
  </si>
  <si>
    <t xml:space="preserve">Emergencies Solutions Grant </t>
  </si>
  <si>
    <t>5465</t>
  </si>
  <si>
    <t>Senior Community Employment</t>
  </si>
  <si>
    <t>5565</t>
  </si>
  <si>
    <t>Community Development Block Grant</t>
  </si>
  <si>
    <t>5471</t>
  </si>
  <si>
    <t>WIA - Adult Training</t>
  </si>
  <si>
    <t>5567</t>
  </si>
  <si>
    <t>Housing Opportunities for Persons w/ AIDS</t>
  </si>
  <si>
    <t>5472</t>
  </si>
  <si>
    <t>WIA - Dislocated Worker</t>
  </si>
  <si>
    <t>5706</t>
  </si>
  <si>
    <t>Aging - Special Projects Fund</t>
  </si>
  <si>
    <t>5707</t>
  </si>
  <si>
    <t>Older Americans Act Fund</t>
  </si>
  <si>
    <t>5761</t>
  </si>
  <si>
    <t>Federal Drug Forfeiture Awards</t>
  </si>
  <si>
    <t>7010</t>
  </si>
  <si>
    <t>Stormwater</t>
  </si>
  <si>
    <t>7020</t>
  </si>
  <si>
    <t>Water Operating</t>
  </si>
  <si>
    <t>7030</t>
  </si>
  <si>
    <t>Sewer Operating</t>
  </si>
  <si>
    <t>7050</t>
  </si>
  <si>
    <t>Golf Course Operations</t>
  </si>
  <si>
    <t>7060</t>
  </si>
  <si>
    <t>EMSA Enterprise Fund</t>
  </si>
  <si>
    <t>8011</t>
  </si>
  <si>
    <t>Office Services</t>
  </si>
  <si>
    <t>8020</t>
  </si>
  <si>
    <t>Workers' Compensation Fund</t>
  </si>
  <si>
    <t>Employees' Insurance Service</t>
  </si>
  <si>
    <t>8025</t>
  </si>
  <si>
    <t>Employees' Benefits Fund</t>
  </si>
  <si>
    <t>8030</t>
  </si>
  <si>
    <t>Equipment Management</t>
  </si>
  <si>
    <t xml:space="preserve">Total Operating Funds </t>
  </si>
  <si>
    <t>Less:</t>
  </si>
  <si>
    <t xml:space="preserve">Internal Transfers </t>
  </si>
  <si>
    <t>Transfers</t>
  </si>
  <si>
    <t>Internal Service Funds</t>
  </si>
  <si>
    <r>
      <t>Note:</t>
    </r>
    <r>
      <rPr>
        <sz val="8"/>
        <rFont val="Helvetica"/>
      </rPr>
      <t xml:space="preserve"> Historical data has been restated to reflect reorganizations and discontinued grant programs.  The Tulsa Airport Authority is no longer reported as a City of Tulsa entity.  </t>
    </r>
  </si>
  <si>
    <r>
      <t xml:space="preserve">Note: </t>
    </r>
    <r>
      <rPr>
        <sz val="8"/>
        <rFont val="Helvetica"/>
      </rPr>
      <t xml:space="preserve">Historical data has been restated to reflect reorganizations and discontinued grant programs.  The Tulsa Airport Authority is no longer reported as a City of Tulsa entity.   </t>
    </r>
  </si>
  <si>
    <t>COPY DOWN TO LINE 53</t>
  </si>
  <si>
    <t>Report Match?</t>
  </si>
  <si>
    <t xml:space="preserve"> LIMITED-PURPOSE PUBLIC SAFETY PERMANENT SALES TAX FUND</t>
  </si>
  <si>
    <t>2017 LIMITED-PURPOSE STREET MAINTENANCE AND PUBLIC TRANSPORTATION PERMANENT SALES TAX FUND</t>
  </si>
  <si>
    <t>EMPLOYEES' BENEFITS FUND</t>
  </si>
  <si>
    <t>Last Updated</t>
  </si>
  <si>
    <t>BY PROGRAMS and DEPARTMENTS</t>
  </si>
  <si>
    <t>by Programs and Departments</t>
  </si>
  <si>
    <t>FY 16 VS FY 17</t>
  </si>
  <si>
    <t>DIFFERENCE</t>
  </si>
  <si>
    <t xml:space="preserve">PERCENT     </t>
  </si>
  <si>
    <t>PROGRAMS AND DEPARTMENTS</t>
  </si>
  <si>
    <t>Public Safety and Protection</t>
  </si>
  <si>
    <t>Municipal Court</t>
  </si>
  <si>
    <t>01 - Municipal Court</t>
  </si>
  <si>
    <t>Police</t>
  </si>
  <si>
    <t>02 - Police Department</t>
  </si>
  <si>
    <t>Fire</t>
  </si>
  <si>
    <t>03 - Fire Department</t>
  </si>
  <si>
    <t>911 Public Safety Communications</t>
  </si>
  <si>
    <t>04 - 911 PSC</t>
  </si>
  <si>
    <t>Emergency Medical Services Authority</t>
  </si>
  <si>
    <t>05 - EMSA</t>
  </si>
  <si>
    <t>Tulsa Area Emergency Mgmt.</t>
  </si>
  <si>
    <t>06 - TAEMA</t>
  </si>
  <si>
    <t>Cultural Development And Recreation</t>
  </si>
  <si>
    <t xml:space="preserve">Park and Recreation </t>
  </si>
  <si>
    <t>07 - Park and Recreation</t>
  </si>
  <si>
    <t>Gilcrease Museum</t>
  </si>
  <si>
    <t>08 - Gilcrease Museum</t>
  </si>
  <si>
    <t>Performing Arts Center</t>
  </si>
  <si>
    <t>09 - PAC</t>
  </si>
  <si>
    <t>River Parks Authority</t>
  </si>
  <si>
    <t>10 - River Parks Authority</t>
  </si>
  <si>
    <t>BOK and Convention Centers</t>
  </si>
  <si>
    <t>11 - BOK and CC</t>
  </si>
  <si>
    <t>Social and Economic Development</t>
  </si>
  <si>
    <t>Mayor's Office of Economic Development</t>
  </si>
  <si>
    <t>Economic Development Commission</t>
  </si>
  <si>
    <t>12 - MayorsED</t>
  </si>
  <si>
    <t>Working in Neighborhoods</t>
  </si>
  <si>
    <t xml:space="preserve">Working in Neighborhoods </t>
  </si>
  <si>
    <t>Working in Neighborhoods Department</t>
  </si>
  <si>
    <t>13 - WIN</t>
  </si>
  <si>
    <t>Planning &amp; Development</t>
  </si>
  <si>
    <t xml:space="preserve">Planning &amp; Development </t>
  </si>
  <si>
    <t>Planning &amp; Economic Development Department</t>
  </si>
  <si>
    <t>14 - Planning &amp; ED</t>
  </si>
  <si>
    <t>Transportation and Public Works</t>
  </si>
  <si>
    <t>Airports</t>
  </si>
  <si>
    <t>15 - Airports</t>
  </si>
  <si>
    <t>Air Force Plant 3 Fund</t>
  </si>
  <si>
    <t>16 - Air Force Plant 3</t>
  </si>
  <si>
    <t>Engineering Services</t>
  </si>
  <si>
    <t>17 - Engineering Services</t>
  </si>
  <si>
    <t>Streets and Stormwater</t>
  </si>
  <si>
    <t>Streets and Public Facilities</t>
  </si>
  <si>
    <t>18 - Streets and Stormwater</t>
  </si>
  <si>
    <t>Water and Sewer</t>
  </si>
  <si>
    <t xml:space="preserve">Water &amp; Wastewater </t>
  </si>
  <si>
    <t>19 - Water and Sewer</t>
  </si>
  <si>
    <t>Tulsa Transit</t>
  </si>
  <si>
    <t>20 - Tulsa Transit</t>
  </si>
  <si>
    <t>Administration</t>
  </si>
  <si>
    <t>Mayor</t>
  </si>
  <si>
    <t>21 - Mayor’s Office</t>
  </si>
  <si>
    <t>City Auditor</t>
  </si>
  <si>
    <t>22 - City Auditor</t>
  </si>
  <si>
    <t>City Council</t>
  </si>
  <si>
    <t>23 - City Council</t>
  </si>
  <si>
    <t>Mayor's Office of Human Rights</t>
  </si>
  <si>
    <t>Human Rights</t>
  </si>
  <si>
    <t>24 - Human Rights</t>
  </si>
  <si>
    <t xml:space="preserve">Legal </t>
  </si>
  <si>
    <t>25 - Legal</t>
  </si>
  <si>
    <t>Human Resources</t>
  </si>
  <si>
    <t>26 - Human Resources</t>
  </si>
  <si>
    <t>Workers' Compensation</t>
  </si>
  <si>
    <t>27 - Workers’ Comp</t>
  </si>
  <si>
    <t>Employees Insurance Administration</t>
  </si>
  <si>
    <t>28 - Emp Ins Admin</t>
  </si>
  <si>
    <t>General Government</t>
  </si>
  <si>
    <t>29 - General Government</t>
  </si>
  <si>
    <t>INCOG</t>
  </si>
  <si>
    <t>30 - INCOG</t>
  </si>
  <si>
    <t>Finance</t>
  </si>
  <si>
    <t>31 - Finance</t>
  </si>
  <si>
    <t>Information Technology</t>
  </si>
  <si>
    <t>32 - Information Technology</t>
  </si>
  <si>
    <t>Customer Care</t>
  </si>
  <si>
    <t>33 - Customer Care</t>
  </si>
  <si>
    <t>Communications</t>
  </si>
  <si>
    <t>Communications Department</t>
  </si>
  <si>
    <t>34 - Communications</t>
  </si>
  <si>
    <t>Asset Management</t>
  </si>
  <si>
    <t>35 - AssetMgnmt</t>
  </si>
  <si>
    <t>Department of Grants Administration</t>
  </si>
  <si>
    <t>30-GRANTS ADM</t>
  </si>
  <si>
    <t>TRANSFERS AND DEBT</t>
  </si>
  <si>
    <r>
      <t xml:space="preserve">Transfers - </t>
    </r>
    <r>
      <rPr>
        <i/>
        <sz val="8"/>
        <rFont val="Helvetica"/>
      </rPr>
      <t>Internal &amp; Outside</t>
    </r>
  </si>
  <si>
    <t>36 - TRANSFERS</t>
  </si>
  <si>
    <t>Debt Service</t>
  </si>
  <si>
    <t>37 - DEBT SERVICE</t>
  </si>
  <si>
    <t>Total All Funds</t>
  </si>
  <si>
    <t>36 - Debt-TRANSFERS</t>
  </si>
  <si>
    <t xml:space="preserve">    Less:</t>
  </si>
  <si>
    <t>36 - OS-TRANSFERS</t>
  </si>
  <si>
    <t xml:space="preserve">Transfers </t>
  </si>
  <si>
    <r>
      <t>Note:</t>
    </r>
    <r>
      <rPr>
        <sz val="8"/>
        <rFont val="Helvetica"/>
      </rPr>
      <t xml:space="preserve"> Historical data has been restated to  to reflect reorganizations and discontinued grant programs.  The Tulsa Airport Authority is no longer reported as a City of Tulsa entity.  </t>
    </r>
  </si>
  <si>
    <r>
      <t>Note:</t>
    </r>
    <r>
      <rPr>
        <sz val="8"/>
        <rFont val="Helvetica"/>
      </rPr>
      <t xml:space="preserve"> Historical data has been restated to  to reflect reorganizations and discontinued grant programs.  The Tulsa Airport Authority is no longer reported as a City of Tulsa entity. </t>
    </r>
  </si>
  <si>
    <t>COPY TO LINE 57</t>
  </si>
  <si>
    <t>Discontinued WIA Grants</t>
  </si>
  <si>
    <t>TCC Adjustment</t>
  </si>
  <si>
    <t xml:space="preserve">Public Works </t>
  </si>
  <si>
    <t>`</t>
  </si>
  <si>
    <t>Grants No longer Reported</t>
  </si>
  <si>
    <t>Sum of FY 17</t>
  </si>
  <si>
    <t>Fund</t>
  </si>
  <si>
    <t>ORDER#-DEPT</t>
  </si>
  <si>
    <t>2730</t>
  </si>
  <si>
    <t>Grand Total</t>
  </si>
  <si>
    <t>11 - Tulsa City/County Library</t>
  </si>
  <si>
    <t>15 - Tulsa Development Authority</t>
  </si>
  <si>
    <t>From Oper Budget Rpt</t>
  </si>
  <si>
    <t>Diff</t>
  </si>
  <si>
    <t xml:space="preserve"> N/A</t>
  </si>
  <si>
    <t xml:space="preserve">   CAPITAL BUDGET </t>
  </si>
  <si>
    <t xml:space="preserve">   (amounts expressed in thousands)</t>
  </si>
  <si>
    <t xml:space="preserve">  FY 16 VS FY 17</t>
  </si>
  <si>
    <t>ACTUAL</t>
  </si>
  <si>
    <t>CAPITAL FUNDS</t>
  </si>
  <si>
    <t>6001</t>
  </si>
  <si>
    <t>Misc. Capital Projects</t>
  </si>
  <si>
    <t>6003</t>
  </si>
  <si>
    <t>Adv. Funded '91 5 Yr Sales Tax</t>
  </si>
  <si>
    <t>6007</t>
  </si>
  <si>
    <t>1996 Sales Tax</t>
  </si>
  <si>
    <t>6008</t>
  </si>
  <si>
    <t>2001 Sales Tax</t>
  </si>
  <si>
    <t>6009</t>
  </si>
  <si>
    <t>2006 Special Extended Sales Tax</t>
  </si>
  <si>
    <t>6011</t>
  </si>
  <si>
    <t>2008 Special Temporary Streets Fund</t>
  </si>
  <si>
    <t>6012</t>
  </si>
  <si>
    <t>1985 Sales Tax Economic Dev. Fund</t>
  </si>
  <si>
    <t>6014</t>
  </si>
  <si>
    <t>2014 Sales Tax Fund</t>
  </si>
  <si>
    <t>6021</t>
  </si>
  <si>
    <t>TMUA Water Capital Projects</t>
  </si>
  <si>
    <t>6022</t>
  </si>
  <si>
    <t>6031</t>
  </si>
  <si>
    <t>TMUA Sewer Capital Projects</t>
  </si>
  <si>
    <t>6041</t>
  </si>
  <si>
    <t>Stormwater Capital Projects</t>
  </si>
  <si>
    <t>6951</t>
  </si>
  <si>
    <t>RMUA - Capital Projects</t>
  </si>
  <si>
    <t>6101</t>
  </si>
  <si>
    <t>Mingo Creek Regional Detention</t>
  </si>
  <si>
    <t>6102</t>
  </si>
  <si>
    <t>Haikey Creek Regional Detention</t>
  </si>
  <si>
    <t>6103</t>
  </si>
  <si>
    <t>Fry Ditch 2 Regional Detention</t>
  </si>
  <si>
    <t>6104</t>
  </si>
  <si>
    <t>Vensel Creek Regional Detention</t>
  </si>
  <si>
    <t>6301</t>
  </si>
  <si>
    <t>1983 Streets &amp; Expressways Bond</t>
  </si>
  <si>
    <t>6308</t>
  </si>
  <si>
    <t>1992 Sanitary Sewer Bond</t>
  </si>
  <si>
    <t>6420</t>
  </si>
  <si>
    <t>E911 Fee Capital</t>
  </si>
  <si>
    <t>6805</t>
  </si>
  <si>
    <t>1977 Storm Sewer Bond</t>
  </si>
  <si>
    <t>Total Capital Funds</t>
  </si>
  <si>
    <t>Less: Transfers</t>
  </si>
  <si>
    <t>CAPITAL BUDGET</t>
  </si>
  <si>
    <t>by Department</t>
  </si>
  <si>
    <t xml:space="preserve"> DIFFERENCE</t>
  </si>
  <si>
    <t>DEPARTMENT</t>
  </si>
  <si>
    <t>Police Department</t>
  </si>
  <si>
    <t>Fire Department</t>
  </si>
  <si>
    <t>Emergency Management Services Authority</t>
  </si>
  <si>
    <t>Tulsa Area Emergency Management Agency</t>
  </si>
  <si>
    <t>Park and Recreation</t>
  </si>
  <si>
    <t>Tulsa City/County Library</t>
  </si>
  <si>
    <t>12 - EDC</t>
  </si>
  <si>
    <t>Planning and Development</t>
  </si>
  <si>
    <t>Tulsa Development Authority</t>
  </si>
  <si>
    <t>Air Force Plant 3</t>
  </si>
  <si>
    <t>Mayor’s Office</t>
  </si>
  <si>
    <t>Legal</t>
  </si>
  <si>
    <t>Workers’ Compensation</t>
  </si>
  <si>
    <t>Employee Insurance Administration</t>
  </si>
  <si>
    <t>Indian Nations Council of Governments (INCOG)</t>
  </si>
  <si>
    <t>TRANSFERS TO OTHER FUNDS</t>
  </si>
  <si>
    <t>35 - EMD</t>
  </si>
  <si>
    <r>
      <rPr>
        <b/>
        <sz val="10"/>
        <rFont val="Times New Roman"/>
        <family val="1"/>
      </rPr>
      <t>Note:</t>
    </r>
    <r>
      <rPr>
        <sz val="10"/>
        <rFont val="Times New Roman"/>
        <family val="1"/>
      </rPr>
      <t xml:space="preserve"> The 2016 Economic Vision Fund (Fund #6015) estimated to be $8.4 million in FY17 and  $23.4 million for the entirety of FY18 is not reflected in this chart.  Project schedules are being finalized and will be in place prior to the sales tax assessment beginning January 1, 2017. </t>
    </r>
  </si>
  <si>
    <t>6005</t>
  </si>
  <si>
    <t>N/A</t>
  </si>
  <si>
    <t>&gt;500%</t>
  </si>
  <si>
    <t>Grp</t>
  </si>
  <si>
    <t>3703</t>
  </si>
  <si>
    <t>51</t>
  </si>
  <si>
    <t>52</t>
  </si>
  <si>
    <t>53</t>
  </si>
  <si>
    <t>54</t>
  </si>
  <si>
    <t>01 - Municipal Court Total</t>
  </si>
  <si>
    <t>02 - Police Department Total</t>
  </si>
  <si>
    <t>03 - Fire Department Total</t>
  </si>
  <si>
    <t>05 - EMSA Total</t>
  </si>
  <si>
    <t>06 - TAEMA Total</t>
  </si>
  <si>
    <t>07 - Park and Recreation Total</t>
  </si>
  <si>
    <t>08 - Gilcrease Museum Total</t>
  </si>
  <si>
    <t>09 - PAC Total</t>
  </si>
  <si>
    <t>10 - River Parks Authority Total</t>
  </si>
  <si>
    <t>12 - MayorsED Total</t>
  </si>
  <si>
    <t>13 - WIN Total</t>
  </si>
  <si>
    <t>14 - Planning &amp; ED Total</t>
  </si>
  <si>
    <t>17 - Engineering Services Total</t>
  </si>
  <si>
    <t>18 - Streets and Stormwater Total</t>
  </si>
  <si>
    <t>19 - Water and Sewer Total</t>
  </si>
  <si>
    <t>20 - Tulsa Transit Total</t>
  </si>
  <si>
    <t>21 - Mayor’s Office Total</t>
  </si>
  <si>
    <t>22 - City Auditor Total</t>
  </si>
  <si>
    <t>23 - City Council Total</t>
  </si>
  <si>
    <t>24 - Human Rights Total</t>
  </si>
  <si>
    <t>25 - Legal Total</t>
  </si>
  <si>
    <t>26 - Human Resources Total</t>
  </si>
  <si>
    <t>55</t>
  </si>
  <si>
    <t>27 - Workers’ Comp Total</t>
  </si>
  <si>
    <t>28 - Emp Ins Admin Total</t>
  </si>
  <si>
    <t>29 - General Government Total</t>
  </si>
  <si>
    <t>30 - INCOG Total</t>
  </si>
  <si>
    <t>31 - Finance Total</t>
  </si>
  <si>
    <t>32 - Information Technology Total</t>
  </si>
  <si>
    <t>33 - Customer Care Total</t>
  </si>
  <si>
    <t>34 - Communications Total</t>
  </si>
  <si>
    <t>35 - AssetMgnmt Total</t>
  </si>
  <si>
    <t>58</t>
  </si>
  <si>
    <t>36 - TRANSFERS Total</t>
  </si>
  <si>
    <t>37 - DEBT SERVICE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</si>
</sst>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quot;$&quot;#,##0\)"/>
    <numFmt numFmtId="165" formatCode="_(* #,##0,_);_(* \(#,##0,\)_)"/>
    <numFmt numFmtId="166" formatCode="_(&quot;$&quot;* #,###,_);_(&quot;$&quot;* \(#,##0,\)_);_(&quot;$&quot;* &quot;0&quot;_)"/>
    <numFmt numFmtId="167" formatCode="0.0%"/>
    <numFmt numFmtId="168" formatCode="_(* #,##0_);_(* \(#,##0\);_(* &quot;0&quot;_);_(@_)"/>
    <numFmt numFmtId="169" formatCode="&quot;$&quot;#,##0"/>
    <numFmt numFmtId="170" formatCode="_(&quot;$&quot;* #,##0_);_(&quot;$&quot;* \(#,##0\);_(&quot;$&quot;* &quot;-&quot;??_);_(@_)"/>
    <numFmt numFmtId="171" formatCode="_(* #,##0_);_(* \(#,##0\);_(* &quot;-&quot;??_);_(@_)"/>
    <numFmt numFmtId="172" formatCode="&quot;$&quot;#,##0.00"/>
    <numFmt numFmtId="173" formatCode="_(&quot;$&quot;* #,##0_);_(&quot;$&quot;* \(#,##0\)"/>
    <numFmt numFmtId="174" formatCode="General_)"/>
    <numFmt numFmtId="175" formatCode="* #,##0_);_(* \(#,##0\)"/>
    <numFmt numFmtId="176" formatCode="_(* #,##0_)"/>
    <numFmt numFmtId="177" formatCode="_(&quot;$&quot;* #,##0_)"/>
    <numFmt numFmtId="178" formatCode="_(&quot;$&quot;* #,##0_);_(&quot;$&quot;* \(#,##0\);_(&quot;$&quot;* &quot;0&quot;_);_(@_)"/>
  </numFmts>
  <fonts count="37">
    <font>
      <sz val="10"/>
      <name val="Times New Roman"/>
      <family val="1"/>
    </font>
    <font>
      <sz val="8"/>
      <name val="Times New Roman"/>
      <family val="1"/>
    </font>
    <font>
      <b/>
      <sz val="18"/>
      <name val="Helvetica"/>
      <family val="2"/>
    </font>
    <font>
      <sz val="8"/>
      <name val="Helvetica"/>
      <family val="2"/>
    </font>
    <font>
      <b/>
      <sz val="12"/>
      <name val="Futura Md BT"/>
      <family val="2"/>
    </font>
    <font>
      <b/>
      <sz val="10"/>
      <name val="Helvetica"/>
      <family val="2"/>
    </font>
    <font>
      <sz val="10"/>
      <name val="Helvetica"/>
      <family val="2"/>
    </font>
    <font>
      <b/>
      <sz val="12"/>
      <color theme="0"/>
      <name val="Helvetica"/>
      <family val="2"/>
    </font>
    <font>
      <b/>
      <sz val="12"/>
      <name val="Helvetica"/>
      <family val="2"/>
    </font>
    <font>
      <sz val="10"/>
      <name val="Times New Roman"/>
      <family val="1"/>
    </font>
    <font>
      <sz val="14"/>
      <name val="Helvetica"/>
      <family val="2"/>
    </font>
    <font>
      <b/>
      <sz val="10"/>
      <name val="Helvetica"/>
    </font>
    <font>
      <b/>
      <sz val="14"/>
      <name val="Helvetica"/>
      <family val="2"/>
    </font>
    <font>
      <b/>
      <sz val="8"/>
      <name val="Helvetica"/>
    </font>
    <font>
      <sz val="8"/>
      <name val="Helvetica"/>
    </font>
    <font>
      <b/>
      <sz val="12"/>
      <name val="Helvetica"/>
    </font>
    <font>
      <b/>
      <sz val="11"/>
      <name val="Helvetica"/>
    </font>
    <font>
      <b/>
      <sz val="12"/>
      <color indexed="12"/>
      <name val="Helvetica"/>
      <family val="2"/>
    </font>
    <font>
      <b/>
      <sz val="14"/>
      <name val="Helvetica"/>
    </font>
    <font>
      <sz val="14"/>
      <name val="Helvetica"/>
    </font>
    <font>
      <i/>
      <sz val="8"/>
      <name val="Helvetica"/>
    </font>
    <font>
      <sz val="10"/>
      <color indexed="12"/>
      <name val="Helvetica"/>
      <family val="2"/>
    </font>
    <font>
      <sz val="8"/>
      <color indexed="12"/>
      <name val="Helvetica"/>
      <family val="2"/>
    </font>
    <font>
      <sz val="10"/>
      <name val="Arial"/>
      <family val="2"/>
    </font>
    <font>
      <b/>
      <sz val="14"/>
      <name val="Arial"/>
      <family val="2"/>
    </font>
    <font>
      <b/>
      <sz val="14"/>
      <name val="Times New Roman"/>
      <family val="1"/>
    </font>
    <font>
      <sz val="8"/>
      <name val="Arial"/>
      <family val="2"/>
    </font>
    <font>
      <b/>
      <sz val="10"/>
      <name val="Arial"/>
      <family val="2"/>
    </font>
    <font>
      <b/>
      <sz val="18"/>
      <name val="Arial Rounded MT Bold"/>
      <family val="2"/>
    </font>
    <font>
      <b/>
      <sz val="12"/>
      <name val="Arial Rounded MT Bold"/>
      <family val="2"/>
    </font>
    <font>
      <b/>
      <sz val="10"/>
      <name val="Times New Roman"/>
      <family val="1"/>
    </font>
    <font>
      <b/>
      <sz val="10"/>
      <name val="Arial Rounded MT Bold"/>
      <family val="2"/>
    </font>
    <font>
      <b/>
      <sz val="10"/>
      <name val="Futura Md BT"/>
      <family val="2"/>
    </font>
    <font>
      <sz val="18"/>
      <name val="Helvetica"/>
      <family val="2"/>
    </font>
    <font>
      <b/>
      <sz val="12"/>
      <name val="Times New Roman"/>
      <family val="1"/>
    </font>
    <font>
      <b/>
      <sz val="8"/>
      <color indexed="81"/>
      <name val="Tahoma"/>
      <family val="2"/>
    </font>
    <font>
      <sz val="8"/>
      <color indexed="81"/>
      <name val="Tahoma"/>
      <family val="2"/>
    </font>
  </fonts>
  <fills count="4">
    <fill>
      <patternFill patternType="none"/>
    </fill>
    <fill>
      <patternFill patternType="gray125"/>
    </fill>
    <fill>
      <patternFill patternType="solid">
        <fgColor theme="1"/>
        <bgColor indexed="64"/>
      </patternFill>
    </fill>
    <fill>
      <patternFill patternType="solid">
        <fgColor indexed="65"/>
        <bgColor indexed="64"/>
      </patternFill>
    </fill>
  </fills>
  <borders count="24">
    <border>
      <left/>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style="thin">
        <color indexed="8"/>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4">
    <xf numFmtId="0" fontId="0" fillId="0" borderId="0"/>
    <xf numFmtId="43" fontId="9" fillId="0" borderId="0" applyFont="0" applyFill="0" applyBorder="0" applyAlignment="0" applyProtection="0"/>
    <xf numFmtId="41"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9" fontId="9" fillId="0" borderId="0" applyFont="0" applyFill="0" applyBorder="0" applyAlignment="0" applyProtection="0"/>
    <xf numFmtId="0" fontId="1" fillId="0" borderId="0"/>
    <xf numFmtId="0" fontId="1" fillId="0" borderId="0"/>
    <xf numFmtId="0" fontId="23" fillId="0" borderId="0"/>
    <xf numFmtId="0" fontId="23" fillId="0" borderId="0"/>
    <xf numFmtId="0" fontId="27" fillId="0" borderId="0" applyNumberFormat="0" applyFill="0" applyBorder="0" applyProtection="0">
      <alignment horizontal="center"/>
    </xf>
    <xf numFmtId="173" fontId="23" fillId="0" borderId="0">
      <alignment horizontal="right"/>
    </xf>
    <xf numFmtId="174" fontId="28" fillId="3" borderId="0" applyNumberFormat="0" applyFill="0" applyBorder="0" applyProtection="0">
      <alignment horizontal="centerContinuous"/>
    </xf>
    <xf numFmtId="174" fontId="29" fillId="3" borderId="0" applyNumberFormat="0" applyFill="0" applyBorder="0" applyProtection="0">
      <alignment horizontal="centerContinuous"/>
    </xf>
    <xf numFmtId="0" fontId="23" fillId="0" borderId="0"/>
    <xf numFmtId="0" fontId="1" fillId="0" borderId="0"/>
    <xf numFmtId="0" fontId="1" fillId="0" borderId="0"/>
    <xf numFmtId="173" fontId="27" fillId="0" borderId="3">
      <alignment horizontal="right"/>
    </xf>
    <xf numFmtId="37" fontId="23" fillId="0" borderId="1">
      <alignment horizontal="right"/>
    </xf>
    <xf numFmtId="175" fontId="23" fillId="0" borderId="0"/>
    <xf numFmtId="173" fontId="23" fillId="0" borderId="0"/>
    <xf numFmtId="6" fontId="30" fillId="0" borderId="0" applyFont="0" applyFill="0" applyBorder="0" applyAlignment="0" applyProtection="0"/>
    <xf numFmtId="167" fontId="23" fillId="0" borderId="0" applyFill="0" applyBorder="0" applyProtection="0">
      <alignment horizontal="right"/>
    </xf>
    <xf numFmtId="174" fontId="31" fillId="0" borderId="0" applyNumberFormat="0" applyFill="0" applyBorder="0" applyAlignment="0" applyProtection="0">
      <alignment horizontal="centerContinuous"/>
    </xf>
  </cellStyleXfs>
  <cellXfs count="251">
    <xf numFmtId="0" fontId="0" fillId="0" borderId="0" xfId="0"/>
    <xf numFmtId="164" fontId="2" fillId="0" borderId="0" xfId="6" applyNumberFormat="1" applyFont="1" applyBorder="1" applyAlignment="1">
      <alignment horizontal="centerContinuous"/>
    </xf>
    <xf numFmtId="0" fontId="3" fillId="0" borderId="0" xfId="7" applyFont="1"/>
    <xf numFmtId="0" fontId="4" fillId="0" borderId="0" xfId="7" applyFont="1" applyAlignment="1"/>
    <xf numFmtId="0" fontId="5" fillId="0" borderId="0" xfId="7" applyFont="1" applyAlignment="1"/>
    <xf numFmtId="0" fontId="6" fillId="0" borderId="0" xfId="7" applyFont="1" applyAlignment="1">
      <alignment horizontal="center"/>
    </xf>
    <xf numFmtId="0" fontId="6" fillId="0" borderId="0" xfId="6" applyFont="1" applyAlignment="1">
      <alignment horizontal="left"/>
    </xf>
    <xf numFmtId="0" fontId="5" fillId="0" borderId="0" xfId="6" applyFont="1" applyAlignment="1">
      <alignment horizontal="center"/>
    </xf>
    <xf numFmtId="0" fontId="7" fillId="2" borderId="0" xfId="6" applyFont="1" applyFill="1" applyAlignment="1">
      <alignment horizontal="center"/>
    </xf>
    <xf numFmtId="0" fontId="5" fillId="0" borderId="0" xfId="6" applyFont="1" applyAlignment="1">
      <alignment horizontal="centerContinuous"/>
    </xf>
    <xf numFmtId="0" fontId="3" fillId="0" borderId="0" xfId="7" applyFont="1" applyAlignment="1">
      <alignment horizontal="centerContinuous"/>
    </xf>
    <xf numFmtId="0" fontId="6" fillId="0" borderId="0" xfId="6" applyFont="1"/>
    <xf numFmtId="0" fontId="7" fillId="2" borderId="0" xfId="7" applyFont="1" applyFill="1" applyAlignment="1">
      <alignment horizontal="center"/>
    </xf>
    <xf numFmtId="0" fontId="5" fillId="0" borderId="0" xfId="7" applyFont="1" applyAlignment="1">
      <alignment horizontal="center"/>
    </xf>
    <xf numFmtId="0" fontId="5" fillId="0" borderId="1" xfId="7" applyFont="1" applyBorder="1" applyAlignment="1">
      <alignment horizontal="centerContinuous"/>
    </xf>
    <xf numFmtId="0" fontId="8" fillId="0" borderId="0" xfId="6" applyFont="1" applyAlignment="1">
      <alignment horizontal="left"/>
    </xf>
    <xf numFmtId="0" fontId="5" fillId="0" borderId="1" xfId="6" quotePrefix="1" applyFont="1" applyBorder="1" applyAlignment="1">
      <alignment horizontal="center"/>
    </xf>
    <xf numFmtId="0" fontId="7" fillId="2" borderId="1" xfId="6" quotePrefix="1" applyFont="1" applyFill="1" applyBorder="1" applyAlignment="1">
      <alignment horizontal="center"/>
    </xf>
    <xf numFmtId="0" fontId="5" fillId="0" borderId="2" xfId="7" applyFont="1" applyBorder="1" applyAlignment="1">
      <alignment horizontal="center"/>
    </xf>
    <xf numFmtId="0" fontId="5" fillId="0" borderId="1" xfId="7" applyFont="1" applyBorder="1" applyAlignment="1">
      <alignment horizontal="center"/>
    </xf>
    <xf numFmtId="0" fontId="6" fillId="0" borderId="0" xfId="7" applyFont="1"/>
    <xf numFmtId="0" fontId="5" fillId="0" borderId="0" xfId="6" applyFont="1" applyAlignment="1">
      <alignment horizontal="left"/>
    </xf>
    <xf numFmtId="165" fontId="6" fillId="0" borderId="0" xfId="7" applyNumberFormat="1" applyFont="1"/>
    <xf numFmtId="0" fontId="6" fillId="0" borderId="0" xfId="6" quotePrefix="1" applyFont="1" applyAlignment="1">
      <alignment horizontal="left"/>
    </xf>
    <xf numFmtId="166" fontId="6" fillId="0" borderId="0" xfId="3" applyNumberFormat="1" applyFont="1" applyAlignment="1"/>
    <xf numFmtId="42" fontId="6" fillId="0" borderId="0" xfId="4" applyFont="1"/>
    <xf numFmtId="167" fontId="6" fillId="0" borderId="0" xfId="5" applyNumberFormat="1" applyFont="1" applyAlignment="1">
      <alignment horizontal="right"/>
    </xf>
    <xf numFmtId="165" fontId="6" fillId="0" borderId="0" xfId="1" applyNumberFormat="1" applyFont="1" applyAlignment="1"/>
    <xf numFmtId="41" fontId="6" fillId="0" borderId="0" xfId="2" applyFont="1"/>
    <xf numFmtId="167" fontId="6" fillId="0" borderId="0" xfId="5" applyNumberFormat="1" applyFont="1" applyBorder="1" applyAlignment="1">
      <alignment horizontal="right"/>
    </xf>
    <xf numFmtId="168" fontId="6" fillId="0" borderId="0" xfId="2" applyNumberFormat="1" applyFont="1"/>
    <xf numFmtId="165" fontId="6" fillId="0" borderId="1" xfId="1" applyNumberFormat="1" applyFont="1" applyBorder="1" applyAlignment="1"/>
    <xf numFmtId="41" fontId="6" fillId="0" borderId="0" xfId="2" applyFont="1" applyBorder="1"/>
    <xf numFmtId="41" fontId="10" fillId="0" borderId="0" xfId="2" applyFont="1" applyBorder="1"/>
    <xf numFmtId="0" fontId="5" fillId="0" borderId="0" xfId="7" applyFont="1"/>
    <xf numFmtId="165" fontId="11" fillId="0" borderId="1" xfId="1" applyNumberFormat="1" applyFont="1" applyBorder="1" applyAlignment="1"/>
    <xf numFmtId="165" fontId="12" fillId="0" borderId="1" xfId="1" applyNumberFormat="1" applyFont="1" applyBorder="1" applyAlignment="1"/>
    <xf numFmtId="164" fontId="5" fillId="0" borderId="0" xfId="6" applyNumberFormat="1" applyFont="1" applyBorder="1"/>
    <xf numFmtId="167" fontId="5" fillId="0" borderId="0" xfId="6" applyNumberFormat="1" applyFont="1" applyAlignment="1">
      <alignment horizontal="right"/>
    </xf>
    <xf numFmtId="0" fontId="5" fillId="0" borderId="0" xfId="6" applyFont="1"/>
    <xf numFmtId="0" fontId="10" fillId="0" borderId="0" xfId="7" applyFont="1"/>
    <xf numFmtId="0" fontId="5" fillId="0" borderId="0" xfId="6" applyFont="1" applyBorder="1"/>
    <xf numFmtId="166" fontId="11" fillId="0" borderId="3" xfId="3" applyNumberFormat="1" applyFont="1" applyBorder="1" applyAlignment="1"/>
    <xf numFmtId="166" fontId="12" fillId="0" borderId="3" xfId="3" applyNumberFormat="1" applyFont="1" applyBorder="1" applyAlignment="1"/>
    <xf numFmtId="6" fontId="5" fillId="0" borderId="0" xfId="6" applyNumberFormat="1" applyFont="1" applyBorder="1"/>
    <xf numFmtId="167" fontId="5" fillId="0" borderId="0" xfId="6" applyNumberFormat="1" applyFont="1" applyBorder="1" applyAlignment="1">
      <alignment horizontal="right"/>
    </xf>
    <xf numFmtId="0" fontId="3" fillId="0" borderId="0" xfId="6" applyFont="1"/>
    <xf numFmtId="0" fontId="13" fillId="0" borderId="0" xfId="0" applyFont="1" applyAlignment="1">
      <alignment vertical="top" wrapText="1"/>
    </xf>
    <xf numFmtId="0" fontId="12" fillId="0" borderId="0" xfId="7" applyFont="1"/>
    <xf numFmtId="42" fontId="3" fillId="0" borderId="0" xfId="7" applyNumberFormat="1" applyFont="1"/>
    <xf numFmtId="168" fontId="3" fillId="0" borderId="0" xfId="7" applyNumberFormat="1" applyFont="1"/>
    <xf numFmtId="41" fontId="3" fillId="0" borderId="0" xfId="7" applyNumberFormat="1" applyFont="1"/>
    <xf numFmtId="0" fontId="15" fillId="0" borderId="0" xfId="7" applyFont="1"/>
    <xf numFmtId="44" fontId="3" fillId="0" borderId="0" xfId="3" applyFont="1"/>
    <xf numFmtId="0" fontId="16" fillId="0" borderId="0" xfId="6" applyFont="1" applyAlignment="1"/>
    <xf numFmtId="0" fontId="16" fillId="0" borderId="0" xfId="6" applyFont="1"/>
    <xf numFmtId="22" fontId="17" fillId="0" borderId="0" xfId="6" applyNumberFormat="1" applyFont="1"/>
    <xf numFmtId="0" fontId="3" fillId="0" borderId="0" xfId="6" applyFont="1" applyAlignment="1"/>
    <xf numFmtId="164" fontId="2" fillId="0" borderId="0" xfId="6" applyNumberFormat="1" applyFont="1" applyBorder="1" applyAlignment="1">
      <alignment horizontal="center"/>
    </xf>
    <xf numFmtId="164" fontId="4" fillId="0" borderId="0" xfId="6" applyNumberFormat="1" applyFont="1" applyBorder="1" applyAlignment="1"/>
    <xf numFmtId="164" fontId="4" fillId="0" borderId="0" xfId="6" applyNumberFormat="1" applyFont="1" applyBorder="1" applyAlignment="1">
      <alignment horizontal="left"/>
    </xf>
    <xf numFmtId="164" fontId="5" fillId="0" borderId="0" xfId="6" applyNumberFormat="1" applyFont="1" applyBorder="1" applyAlignment="1"/>
    <xf numFmtId="164" fontId="5" fillId="0" borderId="0" xfId="6" applyNumberFormat="1" applyFont="1" applyBorder="1" applyAlignment="1">
      <alignment horizontal="left"/>
    </xf>
    <xf numFmtId="0" fontId="3" fillId="0" borderId="0" xfId="6" applyFont="1" applyAlignment="1">
      <alignment horizontal="centerContinuous"/>
    </xf>
    <xf numFmtId="0" fontId="6" fillId="0" borderId="0" xfId="6" applyFont="1" applyAlignment="1">
      <alignment horizontal="center"/>
    </xf>
    <xf numFmtId="0" fontId="5" fillId="0" borderId="1" xfId="6" applyFont="1" applyBorder="1" applyAlignment="1">
      <alignment horizontal="centerContinuous"/>
    </xf>
    <xf numFmtId="0" fontId="5" fillId="0" borderId="2" xfId="6" applyFont="1" applyBorder="1" applyAlignment="1">
      <alignment horizontal="center"/>
    </xf>
    <xf numFmtId="0" fontId="5" fillId="0" borderId="1" xfId="6" applyFont="1" applyBorder="1" applyAlignment="1">
      <alignment horizontal="center"/>
    </xf>
    <xf numFmtId="0" fontId="5" fillId="0" borderId="1" xfId="6" applyFont="1" applyBorder="1" applyAlignment="1"/>
    <xf numFmtId="0" fontId="5" fillId="0" borderId="0" xfId="6" applyFont="1" applyBorder="1" applyAlignment="1">
      <alignment horizontal="left"/>
    </xf>
    <xf numFmtId="0" fontId="6" fillId="0" borderId="0" xfId="6" applyFont="1" applyBorder="1"/>
    <xf numFmtId="167" fontId="6" fillId="0" borderId="0" xfId="6" applyNumberFormat="1" applyFont="1" applyAlignment="1">
      <alignment horizontal="right"/>
    </xf>
    <xf numFmtId="166" fontId="11" fillId="0" borderId="0" xfId="3" applyNumberFormat="1" applyFont="1" applyBorder="1" applyAlignment="1"/>
    <xf numFmtId="166" fontId="18" fillId="0" borderId="0" xfId="3" applyNumberFormat="1" applyFont="1" applyBorder="1" applyAlignment="1"/>
    <xf numFmtId="42" fontId="5" fillId="0" borderId="0" xfId="4" applyFont="1"/>
    <xf numFmtId="167" fontId="5" fillId="0" borderId="0" xfId="5" applyNumberFormat="1" applyFont="1" applyBorder="1" applyAlignment="1">
      <alignment horizontal="right"/>
    </xf>
    <xf numFmtId="42" fontId="6" fillId="0" borderId="0" xfId="6" applyNumberFormat="1" applyFont="1"/>
    <xf numFmtId="0" fontId="19" fillId="0" borderId="0" xfId="6" applyFont="1"/>
    <xf numFmtId="165" fontId="11" fillId="0" borderId="0" xfId="1" applyNumberFormat="1" applyFont="1" applyBorder="1" applyAlignment="1"/>
    <xf numFmtId="165" fontId="18" fillId="0" borderId="0" xfId="1" applyNumberFormat="1" applyFont="1" applyBorder="1" applyAlignment="1"/>
    <xf numFmtId="41" fontId="19" fillId="0" borderId="0" xfId="2" applyFont="1"/>
    <xf numFmtId="165" fontId="19" fillId="0" borderId="0" xfId="1" applyNumberFormat="1" applyFont="1" applyAlignment="1"/>
    <xf numFmtId="169" fontId="0" fillId="0" borderId="0" xfId="0" applyNumberFormat="1" applyAlignment="1">
      <alignment vertical="center"/>
    </xf>
    <xf numFmtId="41" fontId="6" fillId="0" borderId="0" xfId="0" applyNumberFormat="1" applyFont="1" applyBorder="1"/>
    <xf numFmtId="164" fontId="6" fillId="0" borderId="0" xfId="6" applyNumberFormat="1" applyFont="1"/>
    <xf numFmtId="164" fontId="19" fillId="0" borderId="0" xfId="6" applyNumberFormat="1" applyFont="1"/>
    <xf numFmtId="3" fontId="6" fillId="0" borderId="0" xfId="6" applyNumberFormat="1" applyFont="1"/>
    <xf numFmtId="165" fontId="18" fillId="0" borderId="1" xfId="1" applyNumberFormat="1" applyFont="1" applyBorder="1" applyAlignment="1"/>
    <xf numFmtId="42" fontId="5" fillId="0" borderId="0" xfId="6" applyNumberFormat="1" applyFont="1" applyBorder="1"/>
    <xf numFmtId="0" fontId="0" fillId="0" borderId="4" xfId="0" applyBorder="1" applyAlignment="1">
      <alignment vertical="center"/>
    </xf>
    <xf numFmtId="164" fontId="6" fillId="0" borderId="0" xfId="6" applyNumberFormat="1" applyFont="1" applyBorder="1"/>
    <xf numFmtId="164" fontId="19" fillId="0" borderId="0" xfId="6" applyNumberFormat="1" applyFont="1" applyBorder="1"/>
    <xf numFmtId="166" fontId="18" fillId="0" borderId="3" xfId="3" applyNumberFormat="1" applyFont="1" applyBorder="1" applyAlignment="1"/>
    <xf numFmtId="0" fontId="14" fillId="0" borderId="0" xfId="0" applyFont="1" applyAlignment="1">
      <alignment vertical="top" wrapText="1"/>
    </xf>
    <xf numFmtId="170" fontId="3" fillId="0" borderId="0" xfId="6" applyNumberFormat="1" applyFont="1"/>
    <xf numFmtId="42" fontId="3" fillId="0" borderId="0" xfId="6" applyNumberFormat="1" applyFont="1"/>
    <xf numFmtId="0" fontId="12" fillId="0" borderId="0" xfId="6" applyFont="1"/>
    <xf numFmtId="165" fontId="3" fillId="0" borderId="0" xfId="6" applyNumberFormat="1" applyFont="1"/>
    <xf numFmtId="41" fontId="3" fillId="0" borderId="0" xfId="6" applyNumberFormat="1" applyFont="1"/>
    <xf numFmtId="168" fontId="3" fillId="0" borderId="5" xfId="6" applyNumberFormat="1" applyFont="1" applyBorder="1"/>
    <xf numFmtId="41" fontId="3" fillId="0" borderId="5" xfId="6" applyNumberFormat="1" applyFont="1" applyBorder="1"/>
    <xf numFmtId="41" fontId="21" fillId="0" borderId="6" xfId="2" applyFont="1" applyBorder="1"/>
    <xf numFmtId="0" fontId="22" fillId="0" borderId="7" xfId="6" applyFont="1" applyBorder="1"/>
    <xf numFmtId="10" fontId="22" fillId="0" borderId="7" xfId="5" applyNumberFormat="1" applyFont="1" applyBorder="1"/>
    <xf numFmtId="0" fontId="22" fillId="0" borderId="8" xfId="6" applyFont="1" applyBorder="1"/>
    <xf numFmtId="0" fontId="21" fillId="0" borderId="7" xfId="6" applyFont="1" applyBorder="1" applyAlignment="1">
      <alignment horizontal="left"/>
    </xf>
    <xf numFmtId="171" fontId="22" fillId="0" borderId="7" xfId="6" applyNumberFormat="1" applyFont="1" applyBorder="1"/>
    <xf numFmtId="41" fontId="21" fillId="0" borderId="9" xfId="2" applyFont="1" applyBorder="1"/>
    <xf numFmtId="0" fontId="22" fillId="0" borderId="0" xfId="6" applyFont="1" applyBorder="1"/>
    <xf numFmtId="10" fontId="22" fillId="0" borderId="0" xfId="5" applyNumberFormat="1" applyFont="1" applyBorder="1"/>
    <xf numFmtId="0" fontId="22" fillId="0" borderId="10" xfId="6" applyFont="1" applyBorder="1"/>
    <xf numFmtId="0" fontId="21" fillId="0" borderId="0" xfId="6" applyFont="1" applyBorder="1" applyAlignment="1">
      <alignment horizontal="left"/>
    </xf>
    <xf numFmtId="171" fontId="22" fillId="0" borderId="0" xfId="6" applyNumberFormat="1" applyFont="1" applyBorder="1"/>
    <xf numFmtId="41" fontId="22" fillId="0" borderId="9" xfId="6" applyNumberFormat="1" applyFont="1" applyBorder="1"/>
    <xf numFmtId="41" fontId="22" fillId="0" borderId="11" xfId="6" applyNumberFormat="1" applyFont="1" applyBorder="1"/>
    <xf numFmtId="0" fontId="22" fillId="0" borderId="1" xfId="6" applyFont="1" applyBorder="1"/>
    <xf numFmtId="10" fontId="22" fillId="0" borderId="1" xfId="6" applyNumberFormat="1" applyFont="1" applyBorder="1"/>
    <xf numFmtId="0" fontId="22" fillId="0" borderId="2" xfId="6" applyFont="1" applyBorder="1"/>
    <xf numFmtId="171" fontId="22" fillId="0" borderId="5" xfId="6" applyNumberFormat="1" applyFont="1" applyBorder="1"/>
    <xf numFmtId="0" fontId="24" fillId="0" borderId="0" xfId="8" applyFont="1"/>
    <xf numFmtId="0" fontId="23" fillId="0" borderId="0" xfId="8"/>
    <xf numFmtId="0" fontId="23" fillId="0" borderId="0" xfId="9"/>
    <xf numFmtId="0" fontId="25" fillId="0" borderId="12" xfId="0" applyFont="1"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172" fontId="0" fillId="0" borderId="12" xfId="0" applyNumberFormat="1" applyBorder="1" applyAlignment="1">
      <alignment vertical="center"/>
    </xf>
    <xf numFmtId="172" fontId="0" fillId="0" borderId="15" xfId="0" applyNumberFormat="1" applyBorder="1" applyAlignment="1">
      <alignment vertical="center"/>
    </xf>
    <xf numFmtId="172" fontId="0" fillId="0" borderId="16" xfId="0" applyNumberFormat="1" applyBorder="1" applyAlignment="1">
      <alignment vertical="center"/>
    </xf>
    <xf numFmtId="172" fontId="0" fillId="0" borderId="4" xfId="0" applyNumberFormat="1" applyBorder="1" applyAlignment="1">
      <alignment vertical="center"/>
    </xf>
    <xf numFmtId="172" fontId="0" fillId="0" borderId="0" xfId="0" applyNumberFormat="1" applyAlignment="1">
      <alignment vertical="center"/>
    </xf>
    <xf numFmtId="172" fontId="0" fillId="0" borderId="17" xfId="0" applyNumberFormat="1" applyBorder="1" applyAlignment="1">
      <alignment vertical="center"/>
    </xf>
    <xf numFmtId="0" fontId="0" fillId="0" borderId="18" xfId="0" applyBorder="1" applyAlignment="1">
      <alignment vertical="center"/>
    </xf>
    <xf numFmtId="172" fontId="0" fillId="0" borderId="18" xfId="0" applyNumberFormat="1" applyBorder="1" applyAlignment="1">
      <alignment vertical="center"/>
    </xf>
    <xf numFmtId="172" fontId="0" fillId="0" borderId="19" xfId="0" applyNumberFormat="1" applyBorder="1" applyAlignment="1">
      <alignment vertical="center"/>
    </xf>
    <xf numFmtId="172" fontId="0" fillId="0" borderId="20" xfId="0" applyNumberFormat="1" applyBorder="1" applyAlignment="1">
      <alignment vertical="center"/>
    </xf>
    <xf numFmtId="169" fontId="23" fillId="0" borderId="0" xfId="9" applyNumberFormat="1" applyBorder="1"/>
    <xf numFmtId="170" fontId="26" fillId="0" borderId="0" xfId="3" applyNumberFormat="1" applyFont="1"/>
    <xf numFmtId="169" fontId="26" fillId="0" borderId="0" xfId="9" applyNumberFormat="1" applyFont="1" applyBorder="1"/>
    <xf numFmtId="170" fontId="26" fillId="0" borderId="0" xfId="9" applyNumberFormat="1" applyFont="1"/>
    <xf numFmtId="0" fontId="26" fillId="0" borderId="0" xfId="9" applyFont="1"/>
    <xf numFmtId="169" fontId="23" fillId="0" borderId="0" xfId="9" applyNumberFormat="1"/>
    <xf numFmtId="170" fontId="27" fillId="0" borderId="0" xfId="3" applyNumberFormat="1" applyFont="1"/>
    <xf numFmtId="170" fontId="23" fillId="0" borderId="0" xfId="3" applyNumberFormat="1" applyFont="1"/>
    <xf numFmtId="0" fontId="27" fillId="0" borderId="0" xfId="9" applyFont="1"/>
    <xf numFmtId="0" fontId="4" fillId="0" borderId="0" xfId="16" applyFont="1" applyAlignment="1">
      <alignment horizontal="centerContinuous"/>
    </xf>
    <xf numFmtId="0" fontId="6" fillId="0" borderId="0" xfId="16" applyFont="1" applyAlignment="1">
      <alignment horizontal="centerContinuous"/>
    </xf>
    <xf numFmtId="167" fontId="6" fillId="0" borderId="0" xfId="5" applyNumberFormat="1" applyFont="1" applyAlignment="1">
      <alignment horizontal="centerContinuous"/>
    </xf>
    <xf numFmtId="0" fontId="3" fillId="0" borderId="0" xfId="16" applyFont="1" applyAlignment="1">
      <alignment horizontal="centerContinuous"/>
    </xf>
    <xf numFmtId="0" fontId="5" fillId="0" borderId="0" xfId="16" applyFont="1" applyAlignment="1">
      <alignment horizontal="centerContinuous"/>
    </xf>
    <xf numFmtId="0" fontId="32" fillId="0" borderId="0" xfId="16" applyFont="1" applyAlignment="1">
      <alignment horizontal="centerContinuous"/>
    </xf>
    <xf numFmtId="0" fontId="3" fillId="0" borderId="0" xfId="16" applyFont="1"/>
    <xf numFmtId="0" fontId="6" fillId="0" borderId="0" xfId="16" applyFont="1" applyAlignment="1">
      <alignment horizontal="center"/>
    </xf>
    <xf numFmtId="0" fontId="5" fillId="0" borderId="0" xfId="16" applyFont="1" applyAlignment="1">
      <alignment horizontal="center"/>
    </xf>
    <xf numFmtId="0" fontId="8" fillId="0" borderId="0" xfId="16" applyFont="1" applyAlignment="1">
      <alignment horizontal="center"/>
    </xf>
    <xf numFmtId="0" fontId="5" fillId="0" borderId="0" xfId="15" quotePrefix="1" applyFont="1" applyAlignment="1">
      <alignment horizontal="centerContinuous"/>
    </xf>
    <xf numFmtId="0" fontId="3" fillId="0" borderId="0" xfId="15" applyFont="1" applyAlignment="1">
      <alignment horizontal="centerContinuous"/>
    </xf>
    <xf numFmtId="0" fontId="5" fillId="0" borderId="1" xfId="16" applyFont="1" applyBorder="1" applyAlignment="1">
      <alignment horizontal="centerContinuous"/>
    </xf>
    <xf numFmtId="0" fontId="8" fillId="0" borderId="0" xfId="16" applyFont="1" applyBorder="1" applyAlignment="1">
      <alignment horizontal="left"/>
    </xf>
    <xf numFmtId="0" fontId="6" fillId="0" borderId="0" xfId="16" applyFont="1" applyBorder="1" applyAlignment="1">
      <alignment horizontal="center"/>
    </xf>
    <xf numFmtId="0" fontId="5" fillId="0" borderId="1" xfId="15" quotePrefix="1" applyFont="1" applyBorder="1" applyAlignment="1">
      <alignment horizontal="center"/>
    </xf>
    <xf numFmtId="0" fontId="8" fillId="0" borderId="1" xfId="15" quotePrefix="1" applyFont="1" applyBorder="1" applyAlignment="1">
      <alignment horizontal="center"/>
    </xf>
    <xf numFmtId="0" fontId="5" fillId="0" borderId="2" xfId="15" applyFont="1" applyBorder="1" applyAlignment="1">
      <alignment horizontal="center"/>
    </xf>
    <xf numFmtId="0" fontId="5" fillId="0" borderId="1" xfId="15" applyFont="1" applyBorder="1" applyAlignment="1">
      <alignment horizontal="center"/>
    </xf>
    <xf numFmtId="167" fontId="6" fillId="0" borderId="0" xfId="16" applyNumberFormat="1" applyFont="1" applyBorder="1" applyAlignment="1">
      <alignment horizontal="right"/>
    </xf>
    <xf numFmtId="0" fontId="5" fillId="0" borderId="0" xfId="16" applyFont="1" applyAlignment="1">
      <alignment horizontal="left"/>
    </xf>
    <xf numFmtId="0" fontId="6" fillId="0" borderId="0" xfId="16" applyFont="1"/>
    <xf numFmtId="167" fontId="6" fillId="0" borderId="0" xfId="16" applyNumberFormat="1" applyFont="1" applyAlignment="1">
      <alignment horizontal="right"/>
    </xf>
    <xf numFmtId="0" fontId="6" fillId="0" borderId="0" xfId="16" quotePrefix="1" applyFont="1" applyAlignment="1">
      <alignment horizontal="center"/>
    </xf>
    <xf numFmtId="169" fontId="0" fillId="0" borderId="0" xfId="0" applyNumberFormat="1"/>
    <xf numFmtId="0" fontId="6" fillId="0" borderId="0" xfId="16" applyFont="1" applyAlignment="1">
      <alignment horizontal="left"/>
    </xf>
    <xf numFmtId="176" fontId="6" fillId="0" borderId="0" xfId="2" applyNumberFormat="1" applyFont="1"/>
    <xf numFmtId="0" fontId="6" fillId="0" borderId="0" xfId="16" quotePrefix="1" applyFont="1" applyAlignment="1">
      <alignment horizontal="left"/>
    </xf>
    <xf numFmtId="168" fontId="6" fillId="0" borderId="0" xfId="2" applyNumberFormat="1" applyFont="1" applyBorder="1"/>
    <xf numFmtId="176" fontId="6" fillId="0" borderId="1" xfId="2" applyNumberFormat="1" applyFont="1" applyBorder="1"/>
    <xf numFmtId="41" fontId="6" fillId="0" borderId="7" xfId="2" applyFont="1" applyBorder="1"/>
    <xf numFmtId="0" fontId="5" fillId="0" borderId="0" xfId="16" applyFont="1"/>
    <xf numFmtId="42" fontId="5" fillId="0" borderId="0" xfId="4" applyFont="1" applyBorder="1"/>
    <xf numFmtId="0" fontId="6" fillId="0" borderId="0" xfId="15" applyFont="1"/>
    <xf numFmtId="0" fontId="6" fillId="0" borderId="0" xfId="16" applyFont="1" applyBorder="1"/>
    <xf numFmtId="3" fontId="6" fillId="0" borderId="0" xfId="16" applyNumberFormat="1" applyFont="1"/>
    <xf numFmtId="0" fontId="5" fillId="0" borderId="21" xfId="16" applyFont="1" applyBorder="1" applyAlignment="1">
      <alignment horizontal="left"/>
    </xf>
    <xf numFmtId="166" fontId="11" fillId="0" borderId="22" xfId="3" applyNumberFormat="1" applyFont="1" applyBorder="1" applyAlignment="1"/>
    <xf numFmtId="0" fontId="5" fillId="0" borderId="22" xfId="16" applyFont="1" applyBorder="1"/>
    <xf numFmtId="42" fontId="5" fillId="0" borderId="22" xfId="4" applyFont="1" applyBorder="1"/>
    <xf numFmtId="167" fontId="5" fillId="0" borderId="22" xfId="5" applyNumberFormat="1" applyFont="1" applyBorder="1" applyAlignment="1">
      <alignment horizontal="right"/>
    </xf>
    <xf numFmtId="164" fontId="5" fillId="0" borderId="23" xfId="16" applyNumberFormat="1" applyFont="1" applyBorder="1"/>
    <xf numFmtId="164" fontId="4" fillId="0" borderId="0" xfId="15" applyNumberFormat="1" applyFont="1" applyBorder="1" applyAlignment="1">
      <alignment horizontal="centerContinuous"/>
    </xf>
    <xf numFmtId="0" fontId="33" fillId="0" borderId="0" xfId="15" applyFont="1" applyBorder="1" applyAlignment="1">
      <alignment horizontal="centerContinuous"/>
    </xf>
    <xf numFmtId="164" fontId="33" fillId="0" borderId="0" xfId="15" applyNumberFormat="1" applyFont="1" applyBorder="1" applyAlignment="1">
      <alignment horizontal="centerContinuous"/>
    </xf>
    <xf numFmtId="167" fontId="33" fillId="0" borderId="0" xfId="15" applyNumberFormat="1" applyFont="1" applyBorder="1" applyAlignment="1">
      <alignment horizontal="centerContinuous"/>
    </xf>
    <xf numFmtId="0" fontId="33" fillId="0" borderId="0" xfId="15" applyFont="1" applyAlignment="1">
      <alignment horizontal="centerContinuous"/>
    </xf>
    <xf numFmtId="164" fontId="5" fillId="0" borderId="0" xfId="15" applyNumberFormat="1" applyFont="1" applyBorder="1" applyAlignment="1">
      <alignment horizontal="centerContinuous"/>
    </xf>
    <xf numFmtId="164" fontId="2" fillId="0" borderId="0" xfId="15" applyNumberFormat="1" applyFont="1" applyBorder="1" applyAlignment="1">
      <alignment horizontal="centerContinuous"/>
    </xf>
    <xf numFmtId="0" fontId="6" fillId="0" borderId="0" xfId="15" applyFont="1" applyAlignment="1">
      <alignment horizontal="center"/>
    </xf>
    <xf numFmtId="0" fontId="6" fillId="0" borderId="0" xfId="15" applyFont="1" applyBorder="1" applyAlignment="1">
      <alignment horizontal="left"/>
    </xf>
    <xf numFmtId="0" fontId="6" fillId="0" borderId="0" xfId="15" applyFont="1" applyBorder="1"/>
    <xf numFmtId="164" fontId="6" fillId="0" borderId="0" xfId="15" applyNumberFormat="1" applyFont="1"/>
    <xf numFmtId="167" fontId="6" fillId="0" borderId="0" xfId="15" applyNumberFormat="1" applyFont="1" applyAlignment="1">
      <alignment horizontal="right"/>
    </xf>
    <xf numFmtId="0" fontId="3" fillId="0" borderId="0" xfId="15" applyFont="1"/>
    <xf numFmtId="0" fontId="5" fillId="0" borderId="0" xfId="15" applyFont="1" applyAlignment="1">
      <alignment horizontal="center"/>
    </xf>
    <xf numFmtId="0" fontId="5" fillId="0" borderId="1" xfId="15" applyFont="1" applyBorder="1" applyAlignment="1">
      <alignment horizontal="centerContinuous"/>
    </xf>
    <xf numFmtId="0" fontId="8" fillId="0" borderId="0" xfId="15" applyFont="1" applyBorder="1" applyAlignment="1">
      <alignment horizontal="left"/>
    </xf>
    <xf numFmtId="0" fontId="6" fillId="0" borderId="0" xfId="0" applyFont="1"/>
    <xf numFmtId="0" fontId="5" fillId="0" borderId="0" xfId="15" applyFont="1" applyBorder="1" applyAlignment="1">
      <alignment horizontal="left"/>
    </xf>
    <xf numFmtId="0" fontId="6" fillId="0" borderId="0" xfId="15" applyFont="1" applyAlignment="1">
      <alignment horizontal="left"/>
    </xf>
    <xf numFmtId="177" fontId="6" fillId="0" borderId="0" xfId="2" applyNumberFormat="1" applyFont="1"/>
    <xf numFmtId="178" fontId="6" fillId="0" borderId="0" xfId="2" applyNumberFormat="1" applyFont="1"/>
    <xf numFmtId="0" fontId="21" fillId="0" borderId="0" xfId="15" applyFont="1"/>
    <xf numFmtId="41" fontId="21" fillId="0" borderId="0" xfId="2" applyFont="1"/>
    <xf numFmtId="0" fontId="9" fillId="0" borderId="0" xfId="0" applyFont="1"/>
    <xf numFmtId="167" fontId="21" fillId="0" borderId="0" xfId="15" applyNumberFormat="1" applyFont="1" applyAlignment="1">
      <alignment horizontal="right"/>
    </xf>
    <xf numFmtId="0" fontId="5" fillId="0" borderId="0" xfId="15" applyFont="1"/>
    <xf numFmtId="41" fontId="5" fillId="0" borderId="0" xfId="2" applyFont="1" applyBorder="1"/>
    <xf numFmtId="3" fontId="6" fillId="0" borderId="0" xfId="15" applyNumberFormat="1" applyFont="1"/>
    <xf numFmtId="0" fontId="5" fillId="0" borderId="21" xfId="15" applyFont="1" applyBorder="1" applyAlignment="1">
      <alignment horizontal="left"/>
    </xf>
    <xf numFmtId="0" fontId="5" fillId="0" borderId="22" xfId="15" applyFont="1" applyBorder="1"/>
    <xf numFmtId="6" fontId="5" fillId="0" borderId="22" xfId="2" applyNumberFormat="1" applyFont="1" applyBorder="1"/>
    <xf numFmtId="167" fontId="5" fillId="0" borderId="22" xfId="15" applyNumberFormat="1" applyFont="1" applyBorder="1" applyAlignment="1">
      <alignment horizontal="right"/>
    </xf>
    <xf numFmtId="42" fontId="5" fillId="0" borderId="23" xfId="4" applyFont="1" applyBorder="1"/>
    <xf numFmtId="41" fontId="0" fillId="0" borderId="0" xfId="0" applyNumberFormat="1"/>
    <xf numFmtId="169" fontId="0" fillId="0" borderId="20" xfId="0" applyNumberFormat="1" applyBorder="1"/>
    <xf numFmtId="0" fontId="34" fillId="0" borderId="12" xfId="0" applyFont="1" applyBorder="1"/>
    <xf numFmtId="0" fontId="0" fillId="0" borderId="12" xfId="0" applyBorder="1"/>
    <xf numFmtId="0" fontId="0" fillId="0" borderId="13" xfId="0" applyBorder="1"/>
    <xf numFmtId="0" fontId="0" fillId="0" borderId="14" xfId="0" applyBorder="1"/>
    <xf numFmtId="0" fontId="23" fillId="0" borderId="0" xfId="14"/>
    <xf numFmtId="0" fontId="0" fillId="0" borderId="15" xfId="0" applyBorder="1"/>
    <xf numFmtId="0" fontId="0" fillId="0" borderId="16" xfId="0" applyBorder="1"/>
    <xf numFmtId="169" fontId="0" fillId="0" borderId="12" xfId="0" applyNumberFormat="1" applyBorder="1"/>
    <xf numFmtId="169" fontId="0" fillId="0" borderId="15" xfId="0" applyNumberFormat="1" applyBorder="1"/>
    <xf numFmtId="169" fontId="0" fillId="0" borderId="16" xfId="0" applyNumberFormat="1" applyBorder="1"/>
    <xf numFmtId="0" fontId="0" fillId="0" borderId="4" xfId="0" applyBorder="1"/>
    <xf numFmtId="169" fontId="0" fillId="0" borderId="4" xfId="0" applyNumberFormat="1" applyBorder="1"/>
    <xf numFmtId="169" fontId="0" fillId="0" borderId="17" xfId="0" applyNumberFormat="1" applyBorder="1"/>
    <xf numFmtId="0" fontId="27" fillId="0" borderId="0" xfId="14" applyFont="1"/>
    <xf numFmtId="0" fontId="0" fillId="0" borderId="18" xfId="0" applyBorder="1"/>
    <xf numFmtId="169" fontId="0" fillId="0" borderId="18" xfId="0" applyNumberFormat="1" applyBorder="1"/>
    <xf numFmtId="169" fontId="0" fillId="0" borderId="19" xfId="0" applyNumberFormat="1" applyBorder="1"/>
    <xf numFmtId="171" fontId="0" fillId="0" borderId="0" xfId="1" applyNumberFormat="1" applyFont="1"/>
    <xf numFmtId="0" fontId="0" fillId="0" borderId="0" xfId="0" applyAlignment="1">
      <alignment horizontal="center"/>
    </xf>
    <xf numFmtId="0" fontId="0" fillId="0" borderId="0" xfId="0" pivotButton="1"/>
    <xf numFmtId="0" fontId="13" fillId="0" borderId="0" xfId="0" applyFont="1" applyAlignment="1">
      <alignment horizontal="left" vertical="top" wrapText="1"/>
    </xf>
    <xf numFmtId="0" fontId="4" fillId="0" borderId="0" xfId="7" applyFont="1" applyAlignment="1">
      <alignment horizontal="center"/>
    </xf>
    <xf numFmtId="0" fontId="5" fillId="0" borderId="0" xfId="7" applyFont="1" applyAlignment="1">
      <alignment horizontal="center"/>
    </xf>
    <xf numFmtId="164" fontId="5" fillId="0" borderId="0" xfId="6" applyNumberFormat="1" applyFont="1" applyBorder="1" applyAlignment="1">
      <alignment horizontal="center"/>
    </xf>
    <xf numFmtId="164" fontId="2" fillId="0" borderId="0" xfId="6" applyNumberFormat="1" applyFont="1" applyBorder="1" applyAlignment="1">
      <alignment horizontal="center"/>
    </xf>
    <xf numFmtId="164" fontId="4" fillId="0" borderId="0" xfId="6" applyNumberFormat="1" applyFont="1" applyBorder="1" applyAlignment="1">
      <alignment horizontal="center"/>
    </xf>
    <xf numFmtId="0" fontId="9" fillId="0" borderId="0" xfId="0" applyFont="1" applyAlignment="1">
      <alignment horizontal="left" wrapText="1"/>
    </xf>
  </cellXfs>
  <cellStyles count="24">
    <cellStyle name="COLUMN HEADS" xfId="10"/>
    <cellStyle name="Comma" xfId="1" builtinId="3"/>
    <cellStyle name="Comma [0]" xfId="2" builtinId="6"/>
    <cellStyle name="Currency" xfId="3" builtinId="4"/>
    <cellStyle name="Currency [0]" xfId="4" builtinId="7"/>
    <cellStyle name="DOLLAR SIGN NUMBER_YES" xfId="11"/>
    <cellStyle name="HEAD" xfId="12"/>
    <cellStyle name="head continued" xfId="13"/>
    <cellStyle name="Normal" xfId="0" builtinId="0"/>
    <cellStyle name="Normal_CAPDATA98" xfId="14"/>
    <cellStyle name="Normal_CPBUDDP" xfId="15"/>
    <cellStyle name="Normal_CPBUDFD" xfId="16"/>
    <cellStyle name="Normal_FUND5X" xfId="9"/>
    <cellStyle name="Normal_FundCopyFile" xfId="8"/>
    <cellStyle name="Normal_OPBUDDP" xfId="6"/>
    <cellStyle name="Normal_OPBUDFD" xfId="7"/>
    <cellStyle name="Number - bottom line" xfId="17"/>
    <cellStyle name="number - line below" xfId="18"/>
    <cellStyle name="Number - no line" xfId="19"/>
    <cellStyle name="number-top line" xfId="20"/>
    <cellStyle name="Pattern" xfId="21"/>
    <cellStyle name="Percent" xfId="5" builtinId="5"/>
    <cellStyle name="percent change" xfId="22"/>
    <cellStyle name="SUBHEAD" xfId="23"/>
  </cellStyles>
  <dxfs count="13">
    <dxf>
      <numFmt numFmtId="169" formatCode="&quot;$&quot;#,##0"/>
    </dxf>
    <dxf>
      <alignment horizontal="center" readingOrder="0"/>
    </dxf>
    <dxf>
      <alignment horizontal="center" readingOrder="0"/>
    </dxf>
    <dxf>
      <alignment horizontal="center" readingOrder="0"/>
    </dxf>
    <dxf>
      <alignment horizontal="center" readingOrder="0"/>
    </dxf>
    <dxf>
      <font>
        <b/>
        <i val="0"/>
        <strike val="0"/>
        <condense val="0"/>
        <extend val="0"/>
        <u val="none"/>
        <color indexed="10"/>
      </font>
      <fill>
        <patternFill>
          <bgColor indexed="26"/>
        </patternFill>
      </fill>
      <border>
        <left style="thin">
          <color indexed="64"/>
        </left>
        <right style="thin">
          <color indexed="64"/>
        </right>
        <top style="thin">
          <color indexed="64"/>
        </top>
        <bottom style="thin">
          <color indexed="64"/>
        </bottom>
      </border>
    </dxf>
    <dxf>
      <font>
        <b/>
        <i val="0"/>
        <strike val="0"/>
        <condense val="0"/>
        <extend val="0"/>
        <u val="none"/>
        <color indexed="10"/>
      </font>
      <fill>
        <patternFill>
          <bgColor indexed="26"/>
        </patternFill>
      </fill>
      <border>
        <left style="thin">
          <color indexed="64"/>
        </left>
        <right style="thin">
          <color indexed="64"/>
        </right>
        <top style="thin">
          <color indexed="64"/>
        </top>
        <bottom style="thin">
          <color indexed="64"/>
        </bottom>
      </border>
    </dxf>
    <dxf>
      <font>
        <strike val="0"/>
        <condense val="0"/>
        <extend val="0"/>
        <color auto="1"/>
      </font>
    </dxf>
    <dxf>
      <font>
        <b/>
        <i val="0"/>
        <condense val="0"/>
        <extend val="0"/>
        <color indexed="10"/>
      </font>
      <fill>
        <patternFill>
          <bgColor indexed="26"/>
        </patternFill>
      </fill>
      <border>
        <left style="thin">
          <color indexed="64"/>
        </left>
        <right style="thin">
          <color indexed="64"/>
        </right>
        <top style="thin">
          <color indexed="64"/>
        </top>
        <bottom style="thin">
          <color indexed="64"/>
        </bottom>
      </border>
    </dxf>
    <dxf>
      <font>
        <strike val="0"/>
        <condense val="0"/>
        <extend val="0"/>
        <color auto="1"/>
      </font>
    </dxf>
    <dxf>
      <font>
        <b/>
        <i val="0"/>
        <condense val="0"/>
        <extend val="0"/>
        <color indexed="10"/>
      </font>
      <fill>
        <patternFill>
          <bgColor indexed="26"/>
        </patternFill>
      </fill>
      <border>
        <left style="thin">
          <color indexed="64"/>
        </left>
        <right style="thin">
          <color indexed="64"/>
        </right>
        <top style="thin">
          <color indexed="64"/>
        </top>
        <bottom style="thin">
          <color indexed="64"/>
        </bottom>
      </border>
    </dxf>
    <dxf>
      <font>
        <strike val="0"/>
        <condense val="0"/>
        <extend val="0"/>
        <color auto="1"/>
      </font>
    </dxf>
    <dxf>
      <font>
        <b/>
        <i val="0"/>
        <condense val="0"/>
        <extend val="0"/>
        <color indexed="10"/>
      </font>
      <fill>
        <patternFill>
          <bgColor indexed="26"/>
        </patternFill>
      </fill>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Common1\Budget%20Prep\Fund%20Summaries\Fundsumxx\SUMRPT\REVRPT9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EST1"/>
      <sheetName val="REVenue(2)"/>
      <sheetName val="Sheet2"/>
      <sheetName val="Sheet1"/>
      <sheetName val="REVenue(3)"/>
      <sheetName val="Module1"/>
    </sheetNames>
    <sheetDataSet>
      <sheetData sheetId="0">
        <row r="1">
          <cell r="A1" t="str">
            <v>REVENUE ESTIMATE</v>
          </cell>
        </row>
        <row r="3">
          <cell r="K3" t="str">
            <v xml:space="preserve">FY 99 ORIG. VS </v>
          </cell>
        </row>
        <row r="4">
          <cell r="E4" t="str">
            <v>ORIGINAL</v>
          </cell>
          <cell r="G4" t="str">
            <v>CURRENT</v>
          </cell>
          <cell r="I4" t="str">
            <v>ADOPTED</v>
          </cell>
          <cell r="K4" t="str">
            <v>FY 00 PROPOSED</v>
          </cell>
        </row>
        <row r="5">
          <cell r="E5" t="str">
            <v>BUDGET</v>
          </cell>
          <cell r="G5" t="str">
            <v>ESTIMATE</v>
          </cell>
          <cell r="I5" t="str">
            <v>BUDGET</v>
          </cell>
          <cell r="K5" t="str">
            <v xml:space="preserve">                    DIFFERENCE</v>
          </cell>
        </row>
        <row r="6">
          <cell r="A6" t="str">
            <v>RESOURCES</v>
          </cell>
          <cell r="E6" t="str">
            <v>FY 1998-99</v>
          </cell>
          <cell r="G6" t="str">
            <v>FY 1998-99</v>
          </cell>
          <cell r="I6" t="str">
            <v>FY 99-00</v>
          </cell>
          <cell r="K6" t="str">
            <v>AMOUNT</v>
          </cell>
        </row>
        <row r="9">
          <cell r="A9" t="str">
            <v>TAXES</v>
          </cell>
        </row>
        <row r="10">
          <cell r="B10" t="str">
            <v>Sales and Use Tax</v>
          </cell>
          <cell r="E10">
            <v>188061000</v>
          </cell>
          <cell r="G10">
            <v>196079000</v>
          </cell>
          <cell r="I10">
            <v>199944000</v>
          </cell>
          <cell r="K10">
            <v>11883000</v>
          </cell>
        </row>
        <row r="11">
          <cell r="B11" t="str">
            <v>Franchise Taxes</v>
          </cell>
          <cell r="E11">
            <v>13717000</v>
          </cell>
          <cell r="G11">
            <v>19708000</v>
          </cell>
          <cell r="I11">
            <v>20358000</v>
          </cell>
          <cell r="K11">
            <v>6641000</v>
          </cell>
        </row>
        <row r="12">
          <cell r="B12" t="str">
            <v>Hotel/Motel &amp;</v>
          </cell>
        </row>
        <row r="13">
          <cell r="B13" t="str">
            <v xml:space="preserve">  Special Assessments</v>
          </cell>
          <cell r="E13">
            <v>4606000</v>
          </cell>
          <cell r="G13">
            <v>5000000</v>
          </cell>
          <cell r="I13">
            <v>5042000</v>
          </cell>
          <cell r="K13">
            <v>436000</v>
          </cell>
        </row>
        <row r="14">
          <cell r="B14" t="str">
            <v>Ad Valorem</v>
          </cell>
          <cell r="E14">
            <v>22724000</v>
          </cell>
          <cell r="G14">
            <v>38006000</v>
          </cell>
          <cell r="I14">
            <v>25993000</v>
          </cell>
          <cell r="K14">
            <v>3269000</v>
          </cell>
        </row>
        <row r="15">
          <cell r="B15" t="str">
            <v xml:space="preserve">Payments in Lieu of Taxes </v>
          </cell>
          <cell r="E15">
            <v>7619000</v>
          </cell>
          <cell r="G15">
            <v>62436000</v>
          </cell>
          <cell r="I15">
            <v>65800000</v>
          </cell>
          <cell r="K15">
            <v>58181000</v>
          </cell>
        </row>
        <row r="17">
          <cell r="B17" t="str">
            <v>TOTAL</v>
          </cell>
          <cell r="E17">
            <v>236727000</v>
          </cell>
          <cell r="G17">
            <v>321229000</v>
          </cell>
          <cell r="I17">
            <v>317137000</v>
          </cell>
          <cell r="K17">
            <v>80410000</v>
          </cell>
        </row>
        <row r="19">
          <cell r="A19" t="str">
            <v>UTILITY BILLING CHARGES</v>
          </cell>
        </row>
        <row r="20">
          <cell r="B20" t="str">
            <v>Water</v>
          </cell>
          <cell r="E20">
            <v>60060000</v>
          </cell>
          <cell r="G20">
            <v>43086000</v>
          </cell>
          <cell r="I20">
            <v>44243000</v>
          </cell>
          <cell r="K20">
            <v>-15817000</v>
          </cell>
        </row>
        <row r="21">
          <cell r="B21" t="str">
            <v>Sewer</v>
          </cell>
          <cell r="E21">
            <v>36427000</v>
          </cell>
          <cell r="G21">
            <v>33861000</v>
          </cell>
          <cell r="I21">
            <v>33861000</v>
          </cell>
          <cell r="K21">
            <v>-2566000</v>
          </cell>
        </row>
        <row r="22">
          <cell r="B22" t="str">
            <v>Refuse</v>
          </cell>
          <cell r="E22">
            <v>36232000</v>
          </cell>
          <cell r="G22">
            <v>13710000</v>
          </cell>
          <cell r="I22">
            <v>14000000</v>
          </cell>
          <cell r="K22">
            <v>-22232000</v>
          </cell>
        </row>
        <row r="23">
          <cell r="B23" t="str">
            <v>Stormwater</v>
          </cell>
          <cell r="E23">
            <v>11040000</v>
          </cell>
          <cell r="G23">
            <v>27044000</v>
          </cell>
          <cell r="I23">
            <v>26176000</v>
          </cell>
          <cell r="K23">
            <v>15136000</v>
          </cell>
        </row>
        <row r="25">
          <cell r="B25" t="str">
            <v>TOTAL</v>
          </cell>
          <cell r="E25">
            <v>143759000</v>
          </cell>
          <cell r="G25">
            <v>117701000</v>
          </cell>
          <cell r="I25">
            <v>118280000</v>
          </cell>
          <cell r="K25">
            <v>-25479000</v>
          </cell>
        </row>
        <row r="27">
          <cell r="A27" t="str">
            <v>OTHER CHARGES</v>
          </cell>
        </row>
        <row r="28">
          <cell r="B28" t="str">
            <v>Other Service Charges*</v>
          </cell>
          <cell r="E28">
            <v>20911000</v>
          </cell>
          <cell r="G28">
            <v>8769000</v>
          </cell>
          <cell r="I28">
            <v>9019000</v>
          </cell>
          <cell r="K28">
            <v>-11892000</v>
          </cell>
        </row>
        <row r="29">
          <cell r="B29" t="str">
            <v>Airport Charges</v>
          </cell>
          <cell r="I29">
            <v>59174000</v>
          </cell>
          <cell r="K29">
            <v>59174000</v>
          </cell>
        </row>
        <row r="31">
          <cell r="B31" t="str">
            <v>TOTAL</v>
          </cell>
          <cell r="E31">
            <v>20911000</v>
          </cell>
          <cell r="G31">
            <v>8769000</v>
          </cell>
          <cell r="I31">
            <v>68193000</v>
          </cell>
          <cell r="K31">
            <v>47282000</v>
          </cell>
        </row>
        <row r="33">
          <cell r="A33" t="str">
            <v>MISCELLANEOUS REVENUE</v>
          </cell>
        </row>
        <row r="34">
          <cell r="B34" t="str">
            <v>Fines</v>
          </cell>
          <cell r="E34">
            <v>6706000</v>
          </cell>
          <cell r="G34">
            <v>5890000</v>
          </cell>
          <cell r="I34">
            <v>5890000</v>
          </cell>
          <cell r="K34">
            <v>-816000</v>
          </cell>
        </row>
        <row r="35">
          <cell r="B35" t="str">
            <v>Licenses &amp; Permits</v>
          </cell>
          <cell r="E35">
            <v>4466000</v>
          </cell>
          <cell r="G35">
            <v>18614000</v>
          </cell>
          <cell r="I35">
            <v>2664000</v>
          </cell>
          <cell r="K35">
            <v>-1802000</v>
          </cell>
        </row>
        <row r="36">
          <cell r="B36" t="str">
            <v>Other Miscellaneous</v>
          </cell>
          <cell r="E36">
            <v>4189000</v>
          </cell>
          <cell r="G36">
            <v>10300000</v>
          </cell>
          <cell r="I36">
            <v>14143000</v>
          </cell>
          <cell r="K36">
            <v>9954000</v>
          </cell>
        </row>
        <row r="37">
          <cell r="B37" t="str">
            <v>Interest Income</v>
          </cell>
          <cell r="E37">
            <v>15365000</v>
          </cell>
          <cell r="G37">
            <v>15055000</v>
          </cell>
          <cell r="I37">
            <v>2500000</v>
          </cell>
          <cell r="K37">
            <v>-12865000</v>
          </cell>
        </row>
        <row r="39">
          <cell r="B39" t="str">
            <v>TOTAL</v>
          </cell>
          <cell r="E39">
            <v>30726000</v>
          </cell>
          <cell r="G39">
            <v>49859000</v>
          </cell>
          <cell r="I39">
            <v>25197000</v>
          </cell>
          <cell r="K39">
            <v>-5529000</v>
          </cell>
        </row>
        <row r="41">
          <cell r="A41" t="str">
            <v>INTERGOVERNMENTAL REVENUE</v>
          </cell>
        </row>
        <row r="42">
          <cell r="B42" t="str">
            <v>Grants</v>
          </cell>
          <cell r="E42">
            <v>2695000</v>
          </cell>
          <cell r="G42">
            <v>5227000</v>
          </cell>
          <cell r="I42">
            <v>4552000</v>
          </cell>
          <cell r="K42">
            <v>1857000</v>
          </cell>
        </row>
        <row r="43">
          <cell r="B43" t="str">
            <v>Shared Revenue</v>
          </cell>
          <cell r="E43">
            <v>3843000</v>
          </cell>
          <cell r="G43">
            <v>4775000</v>
          </cell>
          <cell r="I43">
            <v>5775000</v>
          </cell>
          <cell r="K43">
            <v>1932000</v>
          </cell>
        </row>
        <row r="45">
          <cell r="B45" t="str">
            <v>TOTAL</v>
          </cell>
          <cell r="E45">
            <v>6538000</v>
          </cell>
          <cell r="G45">
            <v>10002000</v>
          </cell>
          <cell r="I45">
            <v>10327000</v>
          </cell>
          <cell r="K45">
            <v>3789000</v>
          </cell>
        </row>
        <row r="47">
          <cell r="A47" t="str">
            <v>GRAND TOTAL</v>
          </cell>
          <cell r="E47">
            <v>438661000</v>
          </cell>
          <cell r="G47">
            <v>507560000</v>
          </cell>
          <cell r="I47">
            <v>539134000</v>
          </cell>
          <cell r="K47">
            <v>100473000</v>
          </cell>
        </row>
        <row r="50">
          <cell r="A50" t="str">
            <v xml:space="preserve">*Charges from Internal Service Funds are excluded. </v>
          </cell>
        </row>
        <row r="52">
          <cell r="A52" t="str">
            <v>Note: Internal Transfers In and revenue related to Tulsa Airport Improvement Trust Fund are excluded from this analysis.</v>
          </cell>
        </row>
      </sheetData>
      <sheetData sheetId="1"/>
      <sheetData sheetId="2"/>
      <sheetData sheetId="3"/>
      <sheetData sheetId="4"/>
      <sheetData sheetId="5"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Z:\Common1\Budget%20Prep\Fund%20Summaries\Fundsumxx\SUMRPT\Oper+CapitalBudgetDatabas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dridge, Keith" refreshedDate="42483.530697337963" createdVersion="4" refreshedVersion="4" minRefreshableVersion="3" recordCount="628">
  <cacheSource type="worksheet">
    <worksheetSource ref="B4:K735" sheet="SUMMARY" r:id="rId2"/>
  </cacheSource>
  <cacheFields count="10">
    <cacheField name="FY 15" numFmtId="0">
      <sharedItems containsString="0" containsBlank="1" containsNumber="1" minValue="-19836551" maxValue="136332374"/>
    </cacheField>
    <cacheField name="FY 16" numFmtId="0">
      <sharedItems containsString="0" containsBlank="1" containsNumber="1" containsInteger="1" minValue="-22748000" maxValue="119621000"/>
    </cacheField>
    <cacheField name="FY 17" numFmtId="0">
      <sharedItems containsString="0" containsBlank="1" containsNumber="1" minValue="-23402000" maxValue="117206000" count="240">
        <n v="467000"/>
        <n v="7000"/>
        <m/>
        <n v="54000"/>
        <n v="5000"/>
        <n v="299000"/>
        <n v="0"/>
        <n v="3819000"/>
        <n v="305000"/>
        <n v="56000"/>
        <n v="864000"/>
        <n v="37000"/>
        <n v="3003000"/>
        <n v="5427000"/>
        <n v="656000"/>
        <n v="8964000"/>
        <n v="277000"/>
        <n v="8235000"/>
        <n v="107000"/>
        <n v="15000"/>
        <n v="63000"/>
        <n v="2979000"/>
        <n v="92000"/>
        <n v="519000"/>
        <n v="13000"/>
        <n v="21000"/>
        <n v="3000"/>
        <n v="811000"/>
        <n v="11000"/>
        <n v="110000"/>
        <n v="5863000"/>
        <n v="80000"/>
        <n v="2061000"/>
        <n v="319000"/>
        <n v="10000"/>
        <n v="177000"/>
        <n v="68000"/>
        <n v="6000"/>
        <n v="20000"/>
        <n v="121000"/>
        <n v="1000"/>
        <n v="1148000"/>
        <n v="264000"/>
        <n v="579000"/>
        <n v="1885000"/>
        <n v="350000"/>
        <n v="358000"/>
        <n v="14000"/>
        <n v="195000"/>
        <n v="1718000"/>
        <n v="186000"/>
        <n v="752000"/>
        <n v="30000"/>
        <n v="1326000"/>
        <n v="109000"/>
        <n v="633000"/>
        <n v="94000"/>
        <n v="2000"/>
        <n v="53000"/>
        <n v="468000"/>
        <n v="16000"/>
        <n v="3098000"/>
        <n v="76000"/>
        <n v="238000"/>
        <n v="12000"/>
        <n v="2677000"/>
        <n v="112000"/>
        <n v="865000"/>
        <n v="57000"/>
        <n v="313527"/>
        <n v="3489"/>
        <n v="28000"/>
        <n v="2048000"/>
        <n v="26000"/>
        <n v="821000"/>
        <n v="3235000"/>
        <n v="272000"/>
        <n v="1159000"/>
        <n v="197000"/>
        <n v="475000"/>
        <n v="922000"/>
        <n v="73000"/>
        <n v="1494000"/>
        <n v="61000"/>
        <n v="486000"/>
        <n v="184000"/>
        <n v="29000"/>
        <n v="533000"/>
        <n v="161000"/>
        <n v="2850000"/>
        <n v="84073000"/>
        <n v="1451000"/>
        <n v="6912000"/>
        <n v="65000"/>
        <n v="804000"/>
        <n v="47000"/>
        <n v="1804000"/>
        <n v="42000"/>
        <n v="518569"/>
        <n v="231000"/>
        <n v="252000"/>
        <n v="3521000"/>
        <n v="64436000"/>
        <n v="1307000"/>
        <n v="3550000"/>
        <n v="427000"/>
        <n v="175000"/>
        <n v="120000"/>
        <n v="55000"/>
        <n v="7267000"/>
        <n v="315000"/>
        <n v="2782000"/>
        <n v="320000"/>
        <n v="9000"/>
        <n v="3315000"/>
        <n v="224000"/>
        <n v="103000"/>
        <n v="52000"/>
        <n v="261000"/>
        <n v="36000"/>
        <n v="1315000"/>
        <n v="602000"/>
        <n v="208000"/>
        <n v="1123000"/>
        <n v="35000"/>
        <n v="512000"/>
        <n v="64000"/>
        <n v="991000"/>
        <n v="3102000"/>
        <n v="300000"/>
        <n v="-370000"/>
        <n v="2200000"/>
        <n v="58010000"/>
        <n v="25201000"/>
        <n v="13410000"/>
        <n v="5500000"/>
        <n v="2030000"/>
        <n v="2670000"/>
        <n v="23000"/>
        <n v="618000"/>
        <n v="2468000"/>
        <n v="1234000"/>
        <n v="5748000"/>
        <n v="58000"/>
        <n v="265000"/>
        <n v="1200000"/>
        <n v="84000"/>
        <n v="371000"/>
        <n v="156000"/>
        <n v="176000"/>
        <n v="645000"/>
        <n v="41000"/>
        <n v="547000"/>
        <n v="59000"/>
        <n v="4000"/>
        <n v="560000"/>
        <n v="435000"/>
        <n v="91000"/>
        <n v="138000"/>
        <n v="21053000"/>
        <n v="9838000"/>
        <n v="29160000"/>
        <n v="5905000"/>
        <n v="17750000"/>
        <n v="4982000"/>
        <n v="22248000"/>
        <n v="7642000"/>
        <n v="5028000"/>
        <n v="682000"/>
        <n v="10349000"/>
        <n v="532855"/>
        <n v="151600"/>
        <n v="151404"/>
        <n v="1227000"/>
        <n v="3278000"/>
        <n v="434000"/>
        <n v="19328000"/>
        <n v="158000"/>
        <n v="400000"/>
        <n v="1550000"/>
        <n v="5986000"/>
        <n v="863000"/>
        <n v="9223000"/>
        <n v="439000"/>
        <n v="330000"/>
        <n v="8000"/>
        <n v="1722000"/>
        <n v="336000"/>
        <n v="1957000"/>
        <n v="1285000"/>
        <n v="49000"/>
        <n v="235000"/>
        <n v="71000"/>
        <n v="764000"/>
        <n v="191000"/>
        <n v="4200000"/>
        <n v="223920"/>
        <n v="474000"/>
        <n v="85000"/>
        <n v="840000"/>
        <n v="199000"/>
        <n v="215000"/>
        <n v="514000"/>
        <n v="316000"/>
        <n v="33000"/>
        <n v="453000"/>
        <n v="4688380.92"/>
        <n v="7828550"/>
        <n v="1796206"/>
        <n v="294362"/>
        <n v="1062000"/>
        <n v="50000"/>
        <n v="1163000"/>
        <n v="74000"/>
        <n v="5667000"/>
        <n v="2705000"/>
        <n v="83091000"/>
        <n v="15363000"/>
        <n v="26521000"/>
        <n v="428000"/>
        <n v="5138000"/>
        <n v="1779000"/>
        <n v="2955000"/>
        <n v="386000"/>
        <n v="4862000"/>
        <n v="276000"/>
        <n v="1587000"/>
        <n v="2218000"/>
        <n v="3100000"/>
        <n v="-23402000"/>
        <n v="28902000"/>
        <n v="117206000"/>
        <n v="3492000"/>
        <n v="650000"/>
        <n v="2000000"/>
        <n v="144000"/>
        <n v="639000"/>
        <n v="7344000"/>
        <n v="951000"/>
        <n v="6831000"/>
      </sharedItems>
    </cacheField>
    <cacheField name="FY 18" numFmtId="0">
      <sharedItems containsString="0" containsBlank="1" containsNumber="1" minValue="-23993000" maxValue="111702000"/>
    </cacheField>
    <cacheField name="Fund" numFmtId="0">
      <sharedItems containsBlank="1" count="65">
        <s v="1080"/>
        <s v="2710"/>
        <s v="2720"/>
        <s v="2730"/>
        <s v="2910"/>
        <s v="4102"/>
        <s v="6001"/>
        <s v="6007"/>
        <s v="6008"/>
        <s v="6009"/>
        <s v="6003"/>
        <s v="6012"/>
        <s v="6014"/>
        <s v="7010"/>
        <s v="7050"/>
        <s v="2240"/>
        <s v="2420"/>
        <s v="3623"/>
        <s v="7020"/>
        <s v="7030"/>
        <s v="7060"/>
        <s v="4122"/>
        <s v="5561"/>
        <s v="5563"/>
        <s v="5565"/>
        <s v="5567"/>
        <s v="2320"/>
        <s v="3000"/>
        <s v="2330"/>
        <s v="5465"/>
        <s v="2810"/>
        <s v="2740"/>
        <s v="5761"/>
        <s v="3450"/>
        <s v="6420"/>
        <s v="8011"/>
        <s v="6011"/>
        <s v="6021"/>
        <s v="6031"/>
        <s v="6041"/>
        <s v="2750"/>
        <s v="6005"/>
        <s v="3551"/>
        <s v="4101"/>
        <s v="5464"/>
        <s v="5472"/>
        <s v="5706"/>
        <s v="5707"/>
        <s v="6951"/>
        <s v="8030"/>
        <s v="8020"/>
        <s v="4306"/>
        <s v="2110"/>
        <s v="3601"/>
        <s v="3701"/>
        <s v="3703"/>
        <s v="5471"/>
        <s v=""/>
        <m/>
        <s v="5520" u="1"/>
        <s v="5501" u="1"/>
        <s v="5521" u="1"/>
        <s v="2510" u="1"/>
        <s v="6022" u="1"/>
        <s v="5535" u="1"/>
      </sharedItems>
    </cacheField>
    <cacheField name="Dept" numFmtId="0">
      <sharedItems containsBlank="1"/>
    </cacheField>
    <cacheField name="Grp" numFmtId="0">
      <sharedItems containsBlank="1" count="9">
        <s v="51"/>
        <s v="52"/>
        <s v="53"/>
        <s v="54"/>
        <s v="55"/>
        <s v="58"/>
        <s v="xx"/>
        <s v=""/>
        <m/>
      </sharedItems>
    </cacheField>
    <cacheField name="Summary Fund" numFmtId="0">
      <sharedItems containsBlank="1"/>
    </cacheField>
    <cacheField name="Summary Desc" numFmtId="0">
      <sharedItems containsBlank="1"/>
    </cacheField>
    <cacheField name="ORDER#-DEPT" numFmtId="0">
      <sharedItems containsBlank="1" count="39">
        <s v="12 - MayorsED"/>
        <s v="08 - Gilcrease Museum"/>
        <s v="07 - Park and Recreation"/>
        <s v="15 - Airports"/>
        <s v="34 - Communications"/>
        <s v="21 - Mayor’s Office"/>
        <s v="31 - Finance"/>
        <s v="24 - Human Rights"/>
        <s v="25 - Legal"/>
        <s v="26 - Human Resources"/>
        <s v="01 - Municipal Court"/>
        <s v="13 - WIN"/>
        <s v="09 - PAC"/>
        <s v="02 - Police Department"/>
        <s v="03 - Fire Department"/>
        <s v="32 - Information Technology"/>
        <s v="17 - Engineering Services"/>
        <s v="14 - Planning &amp; ED"/>
        <s v="33 - Customer Care"/>
        <s v="19 - Water and Sewer"/>
        <s v="18 - Streets and Stormwater"/>
        <s v="35 - AssetMgnmt"/>
        <s v="22 - City Auditor"/>
        <s v="23 - City Council"/>
        <s v="27 - Workers’ Comp"/>
        <s v="29 - General Government"/>
        <s v="37 - DEBT SERVICE"/>
        <s v="36 - TRANSFERS"/>
        <s v="36 - OS-TRANSFERS"/>
        <s v="28 - Emp Ins Admin"/>
        <s v="06 - TAEMA"/>
        <s v="10 - River Parks Authority"/>
        <s v="20 - Tulsa Transit"/>
        <s v="11 - Tulsa City/County Library"/>
        <s v="30 - INCOG"/>
        <s v="15 - Tulsa Development Authority"/>
        <s v="05 - EMSA"/>
        <m/>
        <e v="#N/A"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28">
  <r>
    <n v="489000"/>
    <n v="557000"/>
    <x v="0"/>
    <n v="467000"/>
    <x v="0"/>
    <s v="002"/>
    <x v="0"/>
    <s v="1000"/>
    <s v="03-Economic"/>
    <x v="0"/>
  </r>
  <r>
    <n v="5896"/>
    <n v="4000"/>
    <x v="1"/>
    <n v="2000"/>
    <x v="0"/>
    <s v="002"/>
    <x v="1"/>
    <s v="1000"/>
    <s v="03-Economic"/>
    <x v="0"/>
  </r>
  <r>
    <n v="13581"/>
    <n v="156000"/>
    <x v="1"/>
    <n v="7000"/>
    <x v="0"/>
    <s v="002"/>
    <x v="2"/>
    <s v="1000"/>
    <s v="03-Economic"/>
    <x v="0"/>
  </r>
  <r>
    <m/>
    <m/>
    <x v="2"/>
    <m/>
    <x v="0"/>
    <s v="002"/>
    <x v="3"/>
    <s v="1000"/>
    <s v="03-Economic"/>
    <x v="0"/>
  </r>
  <r>
    <n v="52582"/>
    <n v="52000"/>
    <x v="3"/>
    <n v="54000"/>
    <x v="1"/>
    <s v="002"/>
    <x v="0"/>
    <s v="2000"/>
    <s v="03-Economic"/>
    <x v="0"/>
  </r>
  <r>
    <n v="216"/>
    <n v="5000"/>
    <x v="4"/>
    <n v="5000"/>
    <x v="1"/>
    <s v="002"/>
    <x v="1"/>
    <s v="2000"/>
    <s v="03-Economic"/>
    <x v="0"/>
  </r>
  <r>
    <n v="25001"/>
    <n v="299000"/>
    <x v="5"/>
    <n v="299000"/>
    <x v="1"/>
    <s v="002"/>
    <x v="2"/>
    <s v="2000"/>
    <s v="03-Economic"/>
    <x v="0"/>
  </r>
  <r>
    <m/>
    <m/>
    <x v="2"/>
    <m/>
    <x v="1"/>
    <s v="002"/>
    <x v="3"/>
    <s v="2000"/>
    <s v="03-Economic"/>
    <x v="0"/>
  </r>
  <r>
    <n v="0"/>
    <n v="0"/>
    <x v="6"/>
    <n v="0"/>
    <x v="2"/>
    <s v="002"/>
    <x v="0"/>
    <s v="2000"/>
    <s v="03-Economic"/>
    <x v="0"/>
  </r>
  <r>
    <n v="0"/>
    <n v="0"/>
    <x v="6"/>
    <n v="0"/>
    <x v="2"/>
    <s v="002"/>
    <x v="1"/>
    <s v="2000"/>
    <s v="03-Economic"/>
    <x v="0"/>
  </r>
  <r>
    <n v="3930106"/>
    <n v="3956000"/>
    <x v="7"/>
    <n v="3819000"/>
    <x v="2"/>
    <s v="002"/>
    <x v="2"/>
    <s v="2000"/>
    <s v="03-Economic"/>
    <x v="0"/>
  </r>
  <r>
    <n v="0"/>
    <n v="0"/>
    <x v="6"/>
    <n v="0"/>
    <x v="2"/>
    <s v="002"/>
    <x v="3"/>
    <s v="2000"/>
    <s v="03-Economic"/>
    <x v="0"/>
  </r>
  <r>
    <n v="0"/>
    <n v="0"/>
    <x v="6"/>
    <n v="0"/>
    <x v="3"/>
    <s v="002"/>
    <x v="0"/>
    <s v="2000"/>
    <s v="03-Economic"/>
    <x v="0"/>
  </r>
  <r>
    <n v="0"/>
    <n v="0"/>
    <x v="6"/>
    <n v="0"/>
    <x v="3"/>
    <s v="002"/>
    <x v="1"/>
    <s v="2000"/>
    <s v="03-Economic"/>
    <x v="0"/>
  </r>
  <r>
    <n v="257000"/>
    <n v="0"/>
    <x v="6"/>
    <n v="0"/>
    <x v="3"/>
    <s v="002"/>
    <x v="2"/>
    <s v="2000"/>
    <s v="03-Economic"/>
    <x v="0"/>
  </r>
  <r>
    <n v="0"/>
    <n v="0"/>
    <x v="6"/>
    <n v="0"/>
    <x v="3"/>
    <s v="002"/>
    <x v="3"/>
    <s v="2000"/>
    <s v="03-Economic"/>
    <x v="0"/>
  </r>
  <r>
    <m/>
    <m/>
    <x v="2"/>
    <m/>
    <x v="4"/>
    <s v="002"/>
    <x v="3"/>
    <s v="2000"/>
    <s v="03-Economic"/>
    <x v="0"/>
  </r>
  <r>
    <n v="158820"/>
    <n v="255000"/>
    <x v="8"/>
    <n v="305000"/>
    <x v="5"/>
    <s v="002"/>
    <x v="0"/>
    <s v="4000"/>
    <s v="03-Economic"/>
    <x v="0"/>
  </r>
  <r>
    <n v="0"/>
    <n v="130000"/>
    <x v="9"/>
    <n v="56000"/>
    <x v="5"/>
    <s v="002"/>
    <x v="1"/>
    <s v="4000"/>
    <s v="03-Economic"/>
    <x v="0"/>
  </r>
  <r>
    <n v="77096"/>
    <n v="1013000"/>
    <x v="10"/>
    <n v="858000"/>
    <x v="5"/>
    <s v="002"/>
    <x v="2"/>
    <s v="4000"/>
    <s v="03-Economic"/>
    <x v="0"/>
  </r>
  <r>
    <n v="10085"/>
    <n v="150000"/>
    <x v="11"/>
    <n v="0"/>
    <x v="5"/>
    <s v="002"/>
    <x v="3"/>
    <s v="4000"/>
    <s v="03-Economic"/>
    <x v="0"/>
  </r>
  <r>
    <m/>
    <m/>
    <x v="2"/>
    <m/>
    <x v="0"/>
    <s v="004"/>
    <x v="0"/>
    <s v="1000"/>
    <s v="02-Cultural"/>
    <x v="1"/>
  </r>
  <r>
    <m/>
    <m/>
    <x v="2"/>
    <m/>
    <x v="0"/>
    <s v="004"/>
    <x v="1"/>
    <s v="1000"/>
    <s v="02-Cultural"/>
    <x v="1"/>
  </r>
  <r>
    <n v="2959000"/>
    <n v="2982000"/>
    <x v="12"/>
    <n v="3026000"/>
    <x v="0"/>
    <s v="004"/>
    <x v="2"/>
    <s v="1000"/>
    <s v="02-Cultural"/>
    <x v="1"/>
  </r>
  <r>
    <m/>
    <m/>
    <x v="2"/>
    <m/>
    <x v="0"/>
    <s v="004"/>
    <x v="3"/>
    <s v="1000"/>
    <s v="02-Cultural"/>
    <x v="1"/>
  </r>
  <r>
    <n v="42849"/>
    <n v="103000"/>
    <x v="6"/>
    <n v="0"/>
    <x v="4"/>
    <s v="004"/>
    <x v="3"/>
    <s v="2000"/>
    <s v="02-Cultural"/>
    <x v="1"/>
  </r>
  <r>
    <m/>
    <m/>
    <x v="2"/>
    <m/>
    <x v="6"/>
    <s v="004"/>
    <x v="3"/>
    <s v="6000"/>
    <s v="02-Cultural"/>
    <x v="1"/>
  </r>
  <r>
    <n v="0"/>
    <n v="0"/>
    <x v="2"/>
    <m/>
    <x v="7"/>
    <s v="004"/>
    <x v="3"/>
    <s v="6000"/>
    <s v="02-Cultural"/>
    <x v="1"/>
  </r>
  <r>
    <n v="0"/>
    <n v="0"/>
    <x v="2"/>
    <m/>
    <x v="8"/>
    <s v="004"/>
    <x v="3"/>
    <s v="6000"/>
    <s v="02-Cultural"/>
    <x v="1"/>
  </r>
  <r>
    <n v="0"/>
    <n v="0"/>
    <x v="6"/>
    <n v="0"/>
    <x v="9"/>
    <s v="004"/>
    <x v="3"/>
    <s v="6000"/>
    <s v="02-Cultural"/>
    <x v="1"/>
  </r>
  <r>
    <n v="5087825"/>
    <n v="5474000"/>
    <x v="13"/>
    <n v="5427000"/>
    <x v="0"/>
    <s v="005"/>
    <x v="0"/>
    <s v="1000"/>
    <s v="02-Cultural"/>
    <x v="2"/>
  </r>
  <r>
    <n v="639894"/>
    <n v="806000"/>
    <x v="14"/>
    <n v="659000"/>
    <x v="0"/>
    <s v="005"/>
    <x v="1"/>
    <s v="1000"/>
    <s v="02-Cultural"/>
    <x v="2"/>
  </r>
  <r>
    <n v="9079016"/>
    <n v="9312000"/>
    <x v="15"/>
    <n v="9102000"/>
    <x v="0"/>
    <s v="005"/>
    <x v="2"/>
    <s v="1000"/>
    <s v="02-Cultural"/>
    <x v="2"/>
  </r>
  <r>
    <m/>
    <m/>
    <x v="2"/>
    <m/>
    <x v="0"/>
    <s v="005"/>
    <x v="3"/>
    <s v="1000"/>
    <s v="02-Cultural"/>
    <x v="2"/>
  </r>
  <r>
    <n v="262808"/>
    <n v="306000"/>
    <x v="16"/>
    <n v="277000"/>
    <x v="4"/>
    <s v="005"/>
    <x v="3"/>
    <s v="2000"/>
    <s v="02-Cultural"/>
    <x v="2"/>
  </r>
  <r>
    <m/>
    <m/>
    <x v="2"/>
    <m/>
    <x v="6"/>
    <s v="005"/>
    <x v="3"/>
    <s v="6000"/>
    <s v="02-Cultural"/>
    <x v="2"/>
  </r>
  <r>
    <m/>
    <m/>
    <x v="2"/>
    <m/>
    <x v="10"/>
    <s v="005"/>
    <x v="3"/>
    <s v="6000"/>
    <s v="02-Cultural"/>
    <x v="2"/>
  </r>
  <r>
    <m/>
    <m/>
    <x v="2"/>
    <m/>
    <x v="7"/>
    <s v="005"/>
    <x v="3"/>
    <s v="6000"/>
    <s v="02-Cultural"/>
    <x v="2"/>
  </r>
  <r>
    <n v="0"/>
    <n v="0"/>
    <x v="6"/>
    <n v="0"/>
    <x v="8"/>
    <s v="005"/>
    <x v="3"/>
    <s v="6000"/>
    <s v="02-Cultural"/>
    <x v="2"/>
  </r>
  <r>
    <n v="0"/>
    <n v="0"/>
    <x v="6"/>
    <n v="0"/>
    <x v="9"/>
    <s v="005"/>
    <x v="3"/>
    <s v="6000"/>
    <s v="02-Cultural"/>
    <x v="2"/>
  </r>
  <r>
    <n v="0"/>
    <n v="0"/>
    <x v="6"/>
    <n v="0"/>
    <x v="11"/>
    <s v="005"/>
    <x v="3"/>
    <s v="6000"/>
    <s v="02-Cultural"/>
    <x v="2"/>
  </r>
  <r>
    <n v="7850000"/>
    <n v="8360000"/>
    <x v="17"/>
    <n v="3480000"/>
    <x v="12"/>
    <s v="005"/>
    <x v="3"/>
    <s v="6000"/>
    <s v="02-Cultural"/>
    <x v="2"/>
  </r>
  <r>
    <n v="94386"/>
    <n v="102000"/>
    <x v="18"/>
    <n v="107000"/>
    <x v="13"/>
    <s v="005"/>
    <x v="0"/>
    <s v="7000"/>
    <s v="02-Cultural"/>
    <x v="2"/>
  </r>
  <r>
    <n v="10671"/>
    <n v="15000"/>
    <x v="19"/>
    <n v="15000"/>
    <x v="13"/>
    <s v="005"/>
    <x v="1"/>
    <s v="7000"/>
    <s v="02-Cultural"/>
    <x v="2"/>
  </r>
  <r>
    <n v="69683"/>
    <n v="66000"/>
    <x v="20"/>
    <n v="63000"/>
    <x v="13"/>
    <s v="005"/>
    <x v="2"/>
    <s v="7000"/>
    <s v="02-Cultural"/>
    <x v="2"/>
  </r>
  <r>
    <n v="0"/>
    <n v="0"/>
    <x v="6"/>
    <n v="0"/>
    <x v="13"/>
    <s v="005"/>
    <x v="3"/>
    <s v="7000"/>
    <s v="02-Cultural"/>
    <x v="2"/>
  </r>
  <r>
    <n v="2619012"/>
    <n v="2893000"/>
    <x v="21"/>
    <n v="2943000"/>
    <x v="14"/>
    <s v="005"/>
    <x v="2"/>
    <s v="7000"/>
    <s v="02-Cultural"/>
    <x v="2"/>
  </r>
  <r>
    <n v="84582"/>
    <n v="92000"/>
    <x v="22"/>
    <n v="92000"/>
    <x v="14"/>
    <s v="005"/>
    <x v="3"/>
    <s v="7000"/>
    <s v="02-Cultural"/>
    <x v="2"/>
  </r>
  <r>
    <m/>
    <m/>
    <x v="2"/>
    <m/>
    <x v="15"/>
    <s v="007"/>
    <x v="1"/>
    <s v="2000"/>
    <s v="04-PW"/>
    <x v="3"/>
  </r>
  <r>
    <n v="0"/>
    <n v="0"/>
    <x v="6"/>
    <m/>
    <x v="15"/>
    <s v="007"/>
    <x v="2"/>
    <s v="2000"/>
    <s v="04-PW"/>
    <x v="3"/>
  </r>
  <r>
    <n v="0"/>
    <n v="0"/>
    <x v="6"/>
    <m/>
    <x v="15"/>
    <s v="007"/>
    <x v="3"/>
    <s v="2000"/>
    <s v="04-PW"/>
    <x v="3"/>
  </r>
  <r>
    <n v="596880"/>
    <n v="562000"/>
    <x v="23"/>
    <n v="519000"/>
    <x v="0"/>
    <s v="009"/>
    <x v="0"/>
    <s v="1000"/>
    <s v="05-Admin"/>
    <x v="4"/>
  </r>
  <r>
    <n v="4335"/>
    <n v="15000"/>
    <x v="24"/>
    <n v="19000"/>
    <x v="0"/>
    <s v="009"/>
    <x v="1"/>
    <s v="1000"/>
    <s v="05-Admin"/>
    <x v="4"/>
  </r>
  <r>
    <n v="12756"/>
    <n v="28000"/>
    <x v="25"/>
    <n v="21000"/>
    <x v="0"/>
    <s v="009"/>
    <x v="2"/>
    <s v="1000"/>
    <s v="05-Admin"/>
    <x v="4"/>
  </r>
  <r>
    <m/>
    <m/>
    <x v="2"/>
    <m/>
    <x v="0"/>
    <s v="009"/>
    <x v="3"/>
    <s v="1000"/>
    <s v="05-Admin"/>
    <x v="4"/>
  </r>
  <r>
    <m/>
    <m/>
    <x v="2"/>
    <m/>
    <x v="16"/>
    <s v="009"/>
    <x v="0"/>
    <s v="2000"/>
    <s v="05-Admin"/>
    <x v="4"/>
  </r>
  <r>
    <m/>
    <m/>
    <x v="2"/>
    <m/>
    <x v="16"/>
    <s v="009"/>
    <x v="1"/>
    <s v="2000"/>
    <s v="05-Admin"/>
    <x v="4"/>
  </r>
  <r>
    <m/>
    <m/>
    <x v="2"/>
    <m/>
    <x v="16"/>
    <s v="009"/>
    <x v="2"/>
    <s v="2000"/>
    <s v="05-Admin"/>
    <x v="4"/>
  </r>
  <r>
    <m/>
    <m/>
    <x v="2"/>
    <m/>
    <x v="16"/>
    <s v="009"/>
    <x v="3"/>
    <s v="2000"/>
    <s v="05-Admin"/>
    <x v="4"/>
  </r>
  <r>
    <m/>
    <m/>
    <x v="2"/>
    <m/>
    <x v="4"/>
    <s v="009"/>
    <x v="1"/>
    <s v="2000"/>
    <s v="05-Admin"/>
    <x v="4"/>
  </r>
  <r>
    <m/>
    <m/>
    <x v="2"/>
    <m/>
    <x v="4"/>
    <s v="009"/>
    <x v="2"/>
    <s v="2000"/>
    <s v="05-Admin"/>
    <x v="4"/>
  </r>
  <r>
    <n v="0"/>
    <n v="0"/>
    <x v="26"/>
    <n v="5000"/>
    <x v="4"/>
    <s v="009"/>
    <x v="3"/>
    <s v="2000"/>
    <s v="05-Admin"/>
    <x v="4"/>
  </r>
  <r>
    <m/>
    <m/>
    <x v="2"/>
    <m/>
    <x v="17"/>
    <s v="009"/>
    <x v="0"/>
    <s v="7000"/>
    <s v="05-Admin"/>
    <x v="4"/>
  </r>
  <r>
    <m/>
    <m/>
    <x v="2"/>
    <m/>
    <x v="17"/>
    <s v="009"/>
    <x v="1"/>
    <s v="7000"/>
    <s v="05-Admin"/>
    <x v="4"/>
  </r>
  <r>
    <m/>
    <m/>
    <x v="2"/>
    <m/>
    <x v="17"/>
    <s v="009"/>
    <x v="2"/>
    <s v="7000"/>
    <s v="05-Admin"/>
    <x v="4"/>
  </r>
  <r>
    <m/>
    <m/>
    <x v="2"/>
    <m/>
    <x v="17"/>
    <s v="009"/>
    <x v="3"/>
    <s v="7000"/>
    <s v="05-Admin"/>
    <x v="4"/>
  </r>
  <r>
    <m/>
    <m/>
    <x v="2"/>
    <m/>
    <x v="13"/>
    <s v="009"/>
    <x v="0"/>
    <s v="7000"/>
    <s v="05-Admin"/>
    <x v="4"/>
  </r>
  <r>
    <m/>
    <m/>
    <x v="2"/>
    <m/>
    <x v="13"/>
    <s v="009"/>
    <x v="1"/>
    <s v="7000"/>
    <s v="05-Admin"/>
    <x v="4"/>
  </r>
  <r>
    <m/>
    <m/>
    <x v="2"/>
    <m/>
    <x v="13"/>
    <s v="009"/>
    <x v="2"/>
    <s v="7000"/>
    <s v="05-Admin"/>
    <x v="4"/>
  </r>
  <r>
    <m/>
    <m/>
    <x v="2"/>
    <m/>
    <x v="13"/>
    <s v="009"/>
    <x v="3"/>
    <s v="7000"/>
    <s v="05-Admin"/>
    <x v="4"/>
  </r>
  <r>
    <m/>
    <m/>
    <x v="2"/>
    <m/>
    <x v="18"/>
    <s v="009"/>
    <x v="0"/>
    <s v="7000"/>
    <s v="05-Admin"/>
    <x v="4"/>
  </r>
  <r>
    <m/>
    <m/>
    <x v="2"/>
    <m/>
    <x v="18"/>
    <s v="009"/>
    <x v="1"/>
    <s v="7000"/>
    <s v="05-Admin"/>
    <x v="4"/>
  </r>
  <r>
    <m/>
    <m/>
    <x v="2"/>
    <m/>
    <x v="18"/>
    <s v="009"/>
    <x v="2"/>
    <s v="7000"/>
    <s v="05-Admin"/>
    <x v="4"/>
  </r>
  <r>
    <m/>
    <m/>
    <x v="2"/>
    <m/>
    <x v="18"/>
    <s v="009"/>
    <x v="3"/>
    <s v="7000"/>
    <s v="05-Admin"/>
    <x v="4"/>
  </r>
  <r>
    <m/>
    <m/>
    <x v="2"/>
    <m/>
    <x v="19"/>
    <s v="009"/>
    <x v="0"/>
    <s v="7000"/>
    <s v="05-Admin"/>
    <x v="4"/>
  </r>
  <r>
    <m/>
    <m/>
    <x v="2"/>
    <m/>
    <x v="19"/>
    <s v="009"/>
    <x v="1"/>
    <s v="7000"/>
    <s v="05-Admin"/>
    <x v="4"/>
  </r>
  <r>
    <m/>
    <m/>
    <x v="2"/>
    <m/>
    <x v="19"/>
    <s v="009"/>
    <x v="2"/>
    <s v="7000"/>
    <s v="05-Admin"/>
    <x v="4"/>
  </r>
  <r>
    <m/>
    <m/>
    <x v="2"/>
    <m/>
    <x v="19"/>
    <s v="009"/>
    <x v="3"/>
    <s v="7000"/>
    <s v="05-Admin"/>
    <x v="4"/>
  </r>
  <r>
    <m/>
    <m/>
    <x v="2"/>
    <m/>
    <x v="20"/>
    <s v="009"/>
    <x v="0"/>
    <s v="7000"/>
    <s v="05-Admin"/>
    <x v="4"/>
  </r>
  <r>
    <m/>
    <m/>
    <x v="2"/>
    <m/>
    <x v="20"/>
    <s v="009"/>
    <x v="1"/>
    <s v="7000"/>
    <s v="05-Admin"/>
    <x v="4"/>
  </r>
  <r>
    <m/>
    <m/>
    <x v="2"/>
    <m/>
    <x v="20"/>
    <s v="009"/>
    <x v="2"/>
    <s v="7000"/>
    <s v="05-Admin"/>
    <x v="4"/>
  </r>
  <r>
    <m/>
    <m/>
    <x v="2"/>
    <m/>
    <x v="20"/>
    <s v="009"/>
    <x v="3"/>
    <s v="7000"/>
    <s v="05-Admin"/>
    <x v="4"/>
  </r>
  <r>
    <n v="742711"/>
    <n v="867000"/>
    <x v="27"/>
    <n v="811000"/>
    <x v="0"/>
    <s v="010"/>
    <x v="0"/>
    <s v="1000"/>
    <s v="05-Admin"/>
    <x v="5"/>
  </r>
  <r>
    <n v="4608"/>
    <n v="9000"/>
    <x v="28"/>
    <n v="11000"/>
    <x v="0"/>
    <s v="010"/>
    <x v="1"/>
    <s v="1000"/>
    <s v="05-Admin"/>
    <x v="5"/>
  </r>
  <r>
    <n v="96230"/>
    <n v="107000"/>
    <x v="29"/>
    <n v="110000"/>
    <x v="0"/>
    <s v="010"/>
    <x v="2"/>
    <s v="1000"/>
    <s v="05-Admin"/>
    <x v="5"/>
  </r>
  <r>
    <n v="0"/>
    <n v="0"/>
    <x v="6"/>
    <n v="0"/>
    <x v="0"/>
    <s v="010"/>
    <x v="3"/>
    <s v="1000"/>
    <s v="05-Admin"/>
    <x v="5"/>
  </r>
  <r>
    <n v="0"/>
    <n v="0"/>
    <x v="6"/>
    <n v="0"/>
    <x v="4"/>
    <s v="010"/>
    <x v="3"/>
    <s v="2000"/>
    <s v="05-Admin"/>
    <x v="5"/>
  </r>
  <r>
    <n v="5536000"/>
    <n v="6336000"/>
    <x v="30"/>
    <n v="6179000"/>
    <x v="0"/>
    <s v="012"/>
    <x v="0"/>
    <s v="1000"/>
    <s v="05-Admin"/>
    <x v="6"/>
  </r>
  <r>
    <n v="46000"/>
    <n v="111000"/>
    <x v="31"/>
    <n v="62000"/>
    <x v="0"/>
    <s v="012"/>
    <x v="1"/>
    <s v="1000"/>
    <s v="05-Admin"/>
    <x v="6"/>
  </r>
  <r>
    <n v="1091000"/>
    <n v="1981000"/>
    <x v="32"/>
    <n v="2068000"/>
    <x v="0"/>
    <s v="012"/>
    <x v="2"/>
    <s v="1000"/>
    <s v="05-Admin"/>
    <x v="6"/>
  </r>
  <r>
    <m/>
    <m/>
    <x v="2"/>
    <m/>
    <x v="0"/>
    <s v="012"/>
    <x v="3"/>
    <s v="1000"/>
    <s v="05-Admin"/>
    <x v="6"/>
  </r>
  <r>
    <n v="1"/>
    <n v="9000"/>
    <x v="26"/>
    <n v="29000"/>
    <x v="4"/>
    <s v="012"/>
    <x v="3"/>
    <s v="2000"/>
    <s v="05-Admin"/>
    <x v="6"/>
  </r>
  <r>
    <n v="308033"/>
    <n v="337000"/>
    <x v="33"/>
    <n v="319000"/>
    <x v="17"/>
    <s v="012"/>
    <x v="0"/>
    <s v="7000"/>
    <s v="05-Admin"/>
    <x v="6"/>
  </r>
  <r>
    <n v="246"/>
    <n v="11000"/>
    <x v="34"/>
    <n v="10000"/>
    <x v="17"/>
    <s v="012"/>
    <x v="1"/>
    <s v="7000"/>
    <s v="05-Admin"/>
    <x v="6"/>
  </r>
  <r>
    <n v="184105"/>
    <n v="190000"/>
    <x v="35"/>
    <n v="177000"/>
    <x v="17"/>
    <s v="012"/>
    <x v="2"/>
    <s v="7000"/>
    <s v="05-Admin"/>
    <x v="6"/>
  </r>
  <r>
    <n v="0"/>
    <n v="0"/>
    <x v="6"/>
    <n v="0"/>
    <x v="17"/>
    <s v="012"/>
    <x v="3"/>
    <s v="7000"/>
    <s v="05-Admin"/>
    <x v="6"/>
  </r>
  <r>
    <n v="47270"/>
    <n v="68000"/>
    <x v="36"/>
    <n v="68000"/>
    <x v="5"/>
    <s v="012"/>
    <x v="0"/>
    <s v="4000"/>
    <s v="05-Admin"/>
    <x v="6"/>
  </r>
  <r>
    <n v="553"/>
    <n v="6000"/>
    <x v="37"/>
    <n v="6000"/>
    <x v="5"/>
    <s v="012"/>
    <x v="1"/>
    <s v="4000"/>
    <s v="05-Admin"/>
    <x v="6"/>
  </r>
  <r>
    <n v="2871"/>
    <n v="10000"/>
    <x v="34"/>
    <n v="10000"/>
    <x v="5"/>
    <s v="012"/>
    <x v="2"/>
    <s v="4000"/>
    <s v="05-Admin"/>
    <x v="6"/>
  </r>
  <r>
    <n v="0"/>
    <n v="0"/>
    <x v="2"/>
    <m/>
    <x v="5"/>
    <s v="012"/>
    <x v="3"/>
    <s v="4000"/>
    <s v="05-Admin"/>
    <x v="6"/>
  </r>
  <r>
    <m/>
    <m/>
    <x v="2"/>
    <m/>
    <x v="21"/>
    <s v="012"/>
    <x v="0"/>
    <s v="4000"/>
    <s v="05-Admin"/>
    <x v="6"/>
  </r>
  <r>
    <m/>
    <m/>
    <x v="2"/>
    <m/>
    <x v="21"/>
    <s v="012"/>
    <x v="1"/>
    <s v="4000"/>
    <s v="05-Admin"/>
    <x v="6"/>
  </r>
  <r>
    <n v="15772"/>
    <n v="20000"/>
    <x v="38"/>
    <n v="20000"/>
    <x v="21"/>
    <s v="012"/>
    <x v="2"/>
    <s v="4000"/>
    <s v="05-Admin"/>
    <x v="6"/>
  </r>
  <r>
    <m/>
    <m/>
    <x v="2"/>
    <m/>
    <x v="21"/>
    <s v="012"/>
    <x v="3"/>
    <s v="4000"/>
    <s v="05-Admin"/>
    <x v="6"/>
  </r>
  <r>
    <n v="120000"/>
    <n v="122000"/>
    <x v="39"/>
    <n v="121000"/>
    <x v="22"/>
    <s v="012"/>
    <x v="0"/>
    <s v="5000"/>
    <s v="05-Admin"/>
    <x v="6"/>
  </r>
  <r>
    <n v="2000"/>
    <n v="0"/>
    <x v="40"/>
    <n v="1000"/>
    <x v="22"/>
    <s v="012"/>
    <x v="1"/>
    <s v="5000"/>
    <s v="05-Admin"/>
    <x v="6"/>
  </r>
  <r>
    <n v="276000"/>
    <n v="703000"/>
    <x v="41"/>
    <n v="1144000"/>
    <x v="22"/>
    <s v="012"/>
    <x v="2"/>
    <s v="5000"/>
    <s v="05-Admin"/>
    <x v="6"/>
  </r>
  <r>
    <m/>
    <m/>
    <x v="2"/>
    <m/>
    <x v="22"/>
    <s v="012"/>
    <x v="3"/>
    <s v="5000"/>
    <s v="05-Admin"/>
    <x v="6"/>
  </r>
  <r>
    <n v="21000"/>
    <n v="20000"/>
    <x v="38"/>
    <n v="20000"/>
    <x v="23"/>
    <s v="012"/>
    <x v="0"/>
    <s v="5000"/>
    <s v="05-Admin"/>
    <x v="6"/>
  </r>
  <r>
    <m/>
    <m/>
    <x v="2"/>
    <m/>
    <x v="23"/>
    <s v="012"/>
    <x v="1"/>
    <s v="5000"/>
    <s v="05-Admin"/>
    <x v="6"/>
  </r>
  <r>
    <n v="252000"/>
    <n v="267000"/>
    <x v="42"/>
    <n v="264000"/>
    <x v="23"/>
    <s v="012"/>
    <x v="2"/>
    <s v="5000"/>
    <s v="05-Admin"/>
    <x v="6"/>
  </r>
  <r>
    <m/>
    <m/>
    <x v="2"/>
    <m/>
    <x v="23"/>
    <s v="012"/>
    <x v="3"/>
    <s v="5000"/>
    <s v="05-Admin"/>
    <x v="6"/>
  </r>
  <r>
    <n v="595000"/>
    <n v="580000"/>
    <x v="43"/>
    <n v="579000"/>
    <x v="24"/>
    <s v="012"/>
    <x v="0"/>
    <s v="5000"/>
    <s v="05-Admin"/>
    <x v="6"/>
  </r>
  <r>
    <n v="3000"/>
    <n v="6000"/>
    <x v="37"/>
    <n v="6000"/>
    <x v="24"/>
    <s v="012"/>
    <x v="1"/>
    <s v="5000"/>
    <s v="05-Admin"/>
    <x v="6"/>
  </r>
  <r>
    <n v="3000000"/>
    <n v="2391000"/>
    <x v="44"/>
    <n v="1631000"/>
    <x v="24"/>
    <s v="012"/>
    <x v="2"/>
    <s v="5000"/>
    <s v="05-Admin"/>
    <x v="6"/>
  </r>
  <r>
    <m/>
    <m/>
    <x v="2"/>
    <m/>
    <x v="24"/>
    <s v="012"/>
    <x v="3"/>
    <s v="5000"/>
    <s v="05-Admin"/>
    <x v="6"/>
  </r>
  <r>
    <n v="11000"/>
    <n v="11000"/>
    <x v="28"/>
    <n v="11000"/>
    <x v="25"/>
    <s v="012"/>
    <x v="0"/>
    <s v="5000"/>
    <s v="05-Admin"/>
    <x v="6"/>
  </r>
  <r>
    <m/>
    <m/>
    <x v="2"/>
    <m/>
    <x v="25"/>
    <s v="012"/>
    <x v="1"/>
    <s v="5000"/>
    <s v="05-Admin"/>
    <x v="6"/>
  </r>
  <r>
    <n v="342000"/>
    <n v="342000"/>
    <x v="45"/>
    <n v="350000"/>
    <x v="25"/>
    <s v="012"/>
    <x v="2"/>
    <s v="5000"/>
    <s v="05-Admin"/>
    <x v="6"/>
  </r>
  <r>
    <m/>
    <m/>
    <x v="2"/>
    <m/>
    <x v="25"/>
    <s v="012"/>
    <x v="3"/>
    <s v="5000"/>
    <s v="05-Admin"/>
    <x v="6"/>
  </r>
  <r>
    <n v="0"/>
    <n v="0"/>
    <x v="6"/>
    <n v="0"/>
    <x v="8"/>
    <s v="012"/>
    <x v="3"/>
    <s v="6000"/>
    <s v="05-Admin"/>
    <x v="6"/>
  </r>
  <r>
    <n v="292381"/>
    <n v="314000"/>
    <x v="46"/>
    <n v="358000"/>
    <x v="13"/>
    <s v="012"/>
    <x v="0"/>
    <s v="7000"/>
    <s v="05-Admin"/>
    <x v="6"/>
  </r>
  <r>
    <n v="4576"/>
    <n v="13000"/>
    <x v="47"/>
    <n v="14000"/>
    <x v="13"/>
    <s v="012"/>
    <x v="1"/>
    <s v="7000"/>
    <s v="05-Admin"/>
    <x v="6"/>
  </r>
  <r>
    <n v="171931"/>
    <n v="173000"/>
    <x v="48"/>
    <n v="195000"/>
    <x v="13"/>
    <s v="012"/>
    <x v="2"/>
    <s v="7000"/>
    <s v="05-Admin"/>
    <x v="6"/>
  </r>
  <r>
    <n v="0"/>
    <n v="2000"/>
    <x v="6"/>
    <n v="0"/>
    <x v="13"/>
    <s v="012"/>
    <x v="3"/>
    <s v="7000"/>
    <s v="05-Admin"/>
    <x v="6"/>
  </r>
  <r>
    <n v="1552829"/>
    <n v="1660000"/>
    <x v="49"/>
    <n v="1718000"/>
    <x v="18"/>
    <s v="012"/>
    <x v="0"/>
    <s v="7000"/>
    <s v="05-Admin"/>
    <x v="6"/>
  </r>
  <r>
    <n v="110022"/>
    <n v="187000"/>
    <x v="50"/>
    <n v="186000"/>
    <x v="18"/>
    <s v="012"/>
    <x v="1"/>
    <s v="7000"/>
    <s v="05-Admin"/>
    <x v="6"/>
  </r>
  <r>
    <n v="756218"/>
    <n v="736000"/>
    <x v="51"/>
    <n v="752000"/>
    <x v="18"/>
    <s v="012"/>
    <x v="2"/>
    <s v="7000"/>
    <s v="05-Admin"/>
    <x v="6"/>
  </r>
  <r>
    <n v="0"/>
    <n v="56000"/>
    <x v="52"/>
    <n v="0"/>
    <x v="18"/>
    <s v="012"/>
    <x v="3"/>
    <s v="7000"/>
    <s v="05-Admin"/>
    <x v="6"/>
  </r>
  <r>
    <n v="1165369"/>
    <n v="1279000"/>
    <x v="53"/>
    <n v="1326000"/>
    <x v="19"/>
    <s v="012"/>
    <x v="0"/>
    <s v="7000"/>
    <s v="05-Admin"/>
    <x v="6"/>
  </r>
  <r>
    <n v="58277"/>
    <n v="110000"/>
    <x v="54"/>
    <n v="109000"/>
    <x v="19"/>
    <s v="012"/>
    <x v="1"/>
    <s v="7000"/>
    <s v="05-Admin"/>
    <x v="6"/>
  </r>
  <r>
    <n v="609073"/>
    <n v="619000"/>
    <x v="55"/>
    <n v="633000"/>
    <x v="19"/>
    <s v="012"/>
    <x v="2"/>
    <s v="7000"/>
    <s v="05-Admin"/>
    <x v="6"/>
  </r>
  <r>
    <n v="0"/>
    <n v="30000"/>
    <x v="6"/>
    <n v="0"/>
    <x v="19"/>
    <s v="012"/>
    <x v="3"/>
    <s v="7000"/>
    <s v="05-Admin"/>
    <x v="6"/>
  </r>
  <r>
    <n v="56006"/>
    <n v="90000"/>
    <x v="56"/>
    <n v="94000"/>
    <x v="20"/>
    <s v="012"/>
    <x v="0"/>
    <s v="7000"/>
    <s v="05-Admin"/>
    <x v="6"/>
  </r>
  <r>
    <n v="68"/>
    <n v="2000"/>
    <x v="57"/>
    <n v="2000"/>
    <x v="20"/>
    <s v="012"/>
    <x v="1"/>
    <s v="7000"/>
    <s v="05-Admin"/>
    <x v="6"/>
  </r>
  <r>
    <n v="29953"/>
    <n v="52000"/>
    <x v="58"/>
    <n v="53000"/>
    <x v="20"/>
    <s v="012"/>
    <x v="2"/>
    <s v="7000"/>
    <s v="05-Admin"/>
    <x v="6"/>
  </r>
  <r>
    <n v="0"/>
    <n v="0"/>
    <x v="6"/>
    <n v="0"/>
    <x v="20"/>
    <s v="012"/>
    <x v="3"/>
    <s v="7000"/>
    <s v="05-Admin"/>
    <x v="6"/>
  </r>
  <r>
    <n v="420010"/>
    <n v="551000"/>
    <x v="59"/>
    <n v="468000"/>
    <x v="0"/>
    <s v="014"/>
    <x v="0"/>
    <s v="1000"/>
    <s v="05-Admin"/>
    <x v="7"/>
  </r>
  <r>
    <n v="337"/>
    <n v="6000"/>
    <x v="37"/>
    <n v="6000"/>
    <x v="0"/>
    <s v="014"/>
    <x v="1"/>
    <s v="1000"/>
    <s v="05-Admin"/>
    <x v="7"/>
  </r>
  <r>
    <n v="6558"/>
    <n v="28000"/>
    <x v="60"/>
    <n v="16000"/>
    <x v="0"/>
    <s v="014"/>
    <x v="2"/>
    <s v="1000"/>
    <s v="05-Admin"/>
    <x v="7"/>
  </r>
  <r>
    <m/>
    <m/>
    <x v="2"/>
    <m/>
    <x v="0"/>
    <s v="014"/>
    <x v="3"/>
    <s v="1000"/>
    <s v="05-Admin"/>
    <x v="7"/>
  </r>
  <r>
    <n v="0"/>
    <n v="0"/>
    <x v="6"/>
    <n v="0"/>
    <x v="4"/>
    <s v="014"/>
    <x v="3"/>
    <s v="2000"/>
    <s v="05-Admin"/>
    <x v="7"/>
  </r>
  <r>
    <n v="2818540"/>
    <n v="3258000"/>
    <x v="61"/>
    <n v="3098000"/>
    <x v="0"/>
    <s v="015"/>
    <x v="0"/>
    <s v="1000"/>
    <s v="05-Admin"/>
    <x v="8"/>
  </r>
  <r>
    <n v="57068"/>
    <n v="81000"/>
    <x v="62"/>
    <n v="74000"/>
    <x v="0"/>
    <s v="015"/>
    <x v="1"/>
    <s v="1000"/>
    <s v="05-Admin"/>
    <x v="8"/>
  </r>
  <r>
    <n v="211887"/>
    <n v="272000"/>
    <x v="63"/>
    <n v="246000"/>
    <x v="0"/>
    <s v="015"/>
    <x v="2"/>
    <s v="1000"/>
    <s v="05-Admin"/>
    <x v="8"/>
  </r>
  <r>
    <n v="1568"/>
    <n v="2000"/>
    <x v="57"/>
    <n v="2000"/>
    <x v="26"/>
    <s v="015"/>
    <x v="2"/>
    <s v="2000"/>
    <s v="05-Admin"/>
    <x v="8"/>
  </r>
  <r>
    <n v="12000"/>
    <n v="12000"/>
    <x v="64"/>
    <n v="12000"/>
    <x v="4"/>
    <s v="015"/>
    <x v="3"/>
    <s v="2000"/>
    <s v="05-Admin"/>
    <x v="8"/>
  </r>
  <r>
    <n v="2639231"/>
    <n v="2768000"/>
    <x v="65"/>
    <n v="2748000"/>
    <x v="0"/>
    <s v="017"/>
    <x v="0"/>
    <s v="1000"/>
    <s v="05-Admin"/>
    <x v="9"/>
  </r>
  <r>
    <n v="54526"/>
    <n v="122000"/>
    <x v="66"/>
    <n v="111000"/>
    <x v="0"/>
    <s v="017"/>
    <x v="1"/>
    <s v="1000"/>
    <s v="05-Admin"/>
    <x v="9"/>
  </r>
  <r>
    <n v="957450"/>
    <n v="992000"/>
    <x v="67"/>
    <n v="865000"/>
    <x v="0"/>
    <s v="017"/>
    <x v="2"/>
    <s v="1000"/>
    <s v="05-Admin"/>
    <x v="9"/>
  </r>
  <r>
    <m/>
    <m/>
    <x v="2"/>
    <m/>
    <x v="0"/>
    <s v="017"/>
    <x v="3"/>
    <s v="1000"/>
    <s v="05-Admin"/>
    <x v="9"/>
  </r>
  <r>
    <n v="75023"/>
    <n v="0"/>
    <x v="68"/>
    <n v="0"/>
    <x v="4"/>
    <s v="017"/>
    <x v="3"/>
    <s v="2000"/>
    <s v="05-Admin"/>
    <x v="9"/>
  </r>
  <r>
    <n v="212063"/>
    <n v="230000"/>
    <x v="69"/>
    <n v="313527"/>
    <x v="27"/>
    <s v="017"/>
    <x v="0"/>
    <s v="7000"/>
    <s v="05-Admin"/>
    <x v="9"/>
  </r>
  <r>
    <n v="1117"/>
    <n v="3000"/>
    <x v="70"/>
    <n v="3462"/>
    <x v="27"/>
    <s v="017"/>
    <x v="1"/>
    <s v="7000"/>
    <s v="05-Admin"/>
    <x v="9"/>
  </r>
  <r>
    <n v="7653"/>
    <n v="33000"/>
    <x v="71"/>
    <n v="28000"/>
    <x v="27"/>
    <s v="017"/>
    <x v="2"/>
    <s v="7000"/>
    <s v="05-Admin"/>
    <x v="9"/>
  </r>
  <r>
    <n v="0"/>
    <n v="0"/>
    <x v="6"/>
    <n v="0"/>
    <x v="27"/>
    <s v="017"/>
    <x v="3"/>
    <s v="7000"/>
    <s v="05-Admin"/>
    <x v="9"/>
  </r>
  <r>
    <n v="0"/>
    <n v="0"/>
    <x v="6"/>
    <m/>
    <x v="17"/>
    <s v="017"/>
    <x v="0"/>
    <s v="7000"/>
    <s v="05-Admin"/>
    <x v="9"/>
  </r>
  <r>
    <n v="0"/>
    <n v="0"/>
    <x v="6"/>
    <m/>
    <x v="17"/>
    <s v="017"/>
    <x v="1"/>
    <s v="7000"/>
    <s v="05-Admin"/>
    <x v="9"/>
  </r>
  <r>
    <n v="0"/>
    <n v="0"/>
    <x v="6"/>
    <m/>
    <x v="17"/>
    <s v="017"/>
    <x v="2"/>
    <s v="7000"/>
    <s v="05-Admin"/>
    <x v="9"/>
  </r>
  <r>
    <n v="0"/>
    <n v="0"/>
    <x v="6"/>
    <m/>
    <x v="17"/>
    <s v="017"/>
    <x v="3"/>
    <s v="7000"/>
    <s v="05-Admin"/>
    <x v="9"/>
  </r>
  <r>
    <n v="0"/>
    <n v="0"/>
    <x v="6"/>
    <m/>
    <x v="13"/>
    <s v="017"/>
    <x v="0"/>
    <s v="7000"/>
    <s v="05-Admin"/>
    <x v="9"/>
  </r>
  <r>
    <n v="0"/>
    <n v="0"/>
    <x v="6"/>
    <m/>
    <x v="13"/>
    <s v="017"/>
    <x v="1"/>
    <s v="7000"/>
    <s v="05-Admin"/>
    <x v="9"/>
  </r>
  <r>
    <n v="0"/>
    <n v="0"/>
    <x v="6"/>
    <m/>
    <x v="13"/>
    <s v="017"/>
    <x v="2"/>
    <s v="7000"/>
    <s v="05-Admin"/>
    <x v="9"/>
  </r>
  <r>
    <n v="0"/>
    <n v="0"/>
    <x v="6"/>
    <m/>
    <x v="13"/>
    <s v="017"/>
    <x v="3"/>
    <s v="7000"/>
    <s v="05-Admin"/>
    <x v="9"/>
  </r>
  <r>
    <n v="0"/>
    <n v="0"/>
    <x v="6"/>
    <m/>
    <x v="18"/>
    <s v="017"/>
    <x v="0"/>
    <s v="7000"/>
    <s v="05-Admin"/>
    <x v="9"/>
  </r>
  <r>
    <n v="0"/>
    <n v="0"/>
    <x v="6"/>
    <m/>
    <x v="18"/>
    <s v="017"/>
    <x v="1"/>
    <s v="7000"/>
    <s v="05-Admin"/>
    <x v="9"/>
  </r>
  <r>
    <n v="0"/>
    <n v="0"/>
    <x v="6"/>
    <m/>
    <x v="18"/>
    <s v="017"/>
    <x v="2"/>
    <s v="7000"/>
    <s v="05-Admin"/>
    <x v="9"/>
  </r>
  <r>
    <n v="0"/>
    <n v="0"/>
    <x v="6"/>
    <m/>
    <x v="18"/>
    <s v="017"/>
    <x v="3"/>
    <s v="7000"/>
    <s v="05-Admin"/>
    <x v="9"/>
  </r>
  <r>
    <n v="0"/>
    <n v="0"/>
    <x v="6"/>
    <m/>
    <x v="19"/>
    <s v="017"/>
    <x v="0"/>
    <s v="7000"/>
    <s v="05-Admin"/>
    <x v="9"/>
  </r>
  <r>
    <n v="0"/>
    <n v="0"/>
    <x v="6"/>
    <m/>
    <x v="19"/>
    <s v="017"/>
    <x v="1"/>
    <s v="7000"/>
    <s v="05-Admin"/>
    <x v="9"/>
  </r>
  <r>
    <n v="0"/>
    <n v="0"/>
    <x v="6"/>
    <m/>
    <x v="19"/>
    <s v="017"/>
    <x v="2"/>
    <s v="7000"/>
    <s v="05-Admin"/>
    <x v="9"/>
  </r>
  <r>
    <n v="0"/>
    <n v="0"/>
    <x v="6"/>
    <m/>
    <x v="19"/>
    <s v="017"/>
    <x v="3"/>
    <s v="7000"/>
    <s v="05-Admin"/>
    <x v="9"/>
  </r>
  <r>
    <n v="1988062"/>
    <n v="2116000"/>
    <x v="72"/>
    <n v="2047000"/>
    <x v="0"/>
    <s v="018"/>
    <x v="0"/>
    <s v="1000"/>
    <s v="01-Safety"/>
    <x v="10"/>
  </r>
  <r>
    <n v="10486"/>
    <n v="33000"/>
    <x v="73"/>
    <n v="26000"/>
    <x v="0"/>
    <s v="018"/>
    <x v="1"/>
    <s v="1000"/>
    <s v="01-Safety"/>
    <x v="10"/>
  </r>
  <r>
    <n v="153104"/>
    <n v="846000"/>
    <x v="74"/>
    <n v="821000"/>
    <x v="0"/>
    <s v="018"/>
    <x v="2"/>
    <s v="1000"/>
    <s v="01-Safety"/>
    <x v="10"/>
  </r>
  <r>
    <n v="0"/>
    <n v="0"/>
    <x v="6"/>
    <m/>
    <x v="0"/>
    <s v="018"/>
    <x v="3"/>
    <s v="1000"/>
    <s v="01-Safety"/>
    <x v="10"/>
  </r>
  <r>
    <n v="1644"/>
    <n v="4000"/>
    <x v="57"/>
    <n v="2000"/>
    <x v="26"/>
    <s v="018"/>
    <x v="2"/>
    <s v="2000"/>
    <s v="01-Safety"/>
    <x v="10"/>
  </r>
  <r>
    <n v="24000"/>
    <n v="17000"/>
    <x v="24"/>
    <n v="14000"/>
    <x v="28"/>
    <s v="018"/>
    <x v="0"/>
    <s v="2000"/>
    <s v="01-Safety"/>
    <x v="10"/>
  </r>
  <r>
    <m/>
    <m/>
    <x v="2"/>
    <m/>
    <x v="28"/>
    <s v="018"/>
    <x v="1"/>
    <s v="2000"/>
    <s v="01-Safety"/>
    <x v="10"/>
  </r>
  <r>
    <m/>
    <m/>
    <x v="2"/>
    <m/>
    <x v="28"/>
    <s v="018"/>
    <x v="2"/>
    <s v="2000"/>
    <s v="01-Safety"/>
    <x v="10"/>
  </r>
  <r>
    <m/>
    <m/>
    <x v="2"/>
    <m/>
    <x v="28"/>
    <s v="018"/>
    <x v="3"/>
    <s v="2000"/>
    <s v="01-Safety"/>
    <x v="10"/>
  </r>
  <r>
    <n v="0"/>
    <n v="0"/>
    <x v="6"/>
    <n v="0"/>
    <x v="4"/>
    <s v="018"/>
    <x v="3"/>
    <s v="2000"/>
    <s v="01-Safety"/>
    <x v="10"/>
  </r>
  <r>
    <n v="2805951"/>
    <n v="3266000"/>
    <x v="75"/>
    <n v="3235000"/>
    <x v="0"/>
    <s v="020"/>
    <x v="0"/>
    <s v="1000"/>
    <s v="03-Economic"/>
    <x v="11"/>
  </r>
  <r>
    <n v="225627"/>
    <n v="275000"/>
    <x v="76"/>
    <n v="272000"/>
    <x v="0"/>
    <s v="020"/>
    <x v="1"/>
    <s v="1000"/>
    <s v="03-Economic"/>
    <x v="11"/>
  </r>
  <r>
    <n v="1374826"/>
    <n v="1376000"/>
    <x v="77"/>
    <n v="1157000"/>
    <x v="0"/>
    <s v="020"/>
    <x v="2"/>
    <s v="1000"/>
    <s v="03-Economic"/>
    <x v="11"/>
  </r>
  <r>
    <m/>
    <m/>
    <x v="2"/>
    <m/>
    <x v="0"/>
    <s v="020"/>
    <x v="3"/>
    <s v="1000"/>
    <s v="03-Economic"/>
    <x v="11"/>
  </r>
  <r>
    <m/>
    <m/>
    <x v="2"/>
    <m/>
    <x v="16"/>
    <s v="020"/>
    <x v="0"/>
    <s v="2000"/>
    <s v="03-Economic"/>
    <x v="11"/>
  </r>
  <r>
    <m/>
    <m/>
    <x v="2"/>
    <m/>
    <x v="16"/>
    <s v="020"/>
    <x v="1"/>
    <s v="2000"/>
    <s v="03-Economic"/>
    <x v="11"/>
  </r>
  <r>
    <m/>
    <m/>
    <x v="2"/>
    <m/>
    <x v="16"/>
    <s v="020"/>
    <x v="2"/>
    <s v="2000"/>
    <s v="03-Economic"/>
    <x v="11"/>
  </r>
  <r>
    <m/>
    <m/>
    <x v="2"/>
    <m/>
    <x v="16"/>
    <s v="020"/>
    <x v="3"/>
    <s v="2000"/>
    <s v="03-Economic"/>
    <x v="11"/>
  </r>
  <r>
    <m/>
    <m/>
    <x v="2"/>
    <m/>
    <x v="4"/>
    <s v="020"/>
    <x v="1"/>
    <s v="2000"/>
    <s v="03-Economic"/>
    <x v="11"/>
  </r>
  <r>
    <m/>
    <m/>
    <x v="2"/>
    <m/>
    <x v="4"/>
    <s v="020"/>
    <x v="2"/>
    <s v="2000"/>
    <s v="03-Economic"/>
    <x v="11"/>
  </r>
  <r>
    <n v="133036"/>
    <n v="192000"/>
    <x v="78"/>
    <n v="197000"/>
    <x v="4"/>
    <s v="020"/>
    <x v="3"/>
    <s v="2000"/>
    <s v="03-Economic"/>
    <x v="11"/>
  </r>
  <r>
    <m/>
    <m/>
    <x v="2"/>
    <m/>
    <x v="17"/>
    <s v="020"/>
    <x v="0"/>
    <s v="7000"/>
    <s v="03-Economic"/>
    <x v="11"/>
  </r>
  <r>
    <m/>
    <m/>
    <x v="2"/>
    <m/>
    <x v="17"/>
    <s v="020"/>
    <x v="1"/>
    <s v="7000"/>
    <s v="03-Economic"/>
    <x v="11"/>
  </r>
  <r>
    <m/>
    <m/>
    <x v="2"/>
    <m/>
    <x v="17"/>
    <s v="020"/>
    <x v="2"/>
    <s v="7000"/>
    <s v="03-Economic"/>
    <x v="11"/>
  </r>
  <r>
    <m/>
    <m/>
    <x v="2"/>
    <m/>
    <x v="17"/>
    <s v="020"/>
    <x v="3"/>
    <s v="7000"/>
    <s v="03-Economic"/>
    <x v="11"/>
  </r>
  <r>
    <m/>
    <m/>
    <x v="2"/>
    <m/>
    <x v="29"/>
    <s v="020"/>
    <x v="0"/>
    <s v="5000"/>
    <s v="03-Economic"/>
    <x v="11"/>
  </r>
  <r>
    <m/>
    <m/>
    <x v="2"/>
    <m/>
    <x v="29"/>
    <s v="020"/>
    <x v="1"/>
    <s v="5000"/>
    <s v="03-Economic"/>
    <x v="11"/>
  </r>
  <r>
    <m/>
    <m/>
    <x v="2"/>
    <m/>
    <x v="29"/>
    <s v="020"/>
    <x v="2"/>
    <s v="5000"/>
    <s v="03-Economic"/>
    <x v="11"/>
  </r>
  <r>
    <m/>
    <m/>
    <x v="2"/>
    <m/>
    <x v="29"/>
    <s v="020"/>
    <x v="3"/>
    <s v="5000"/>
    <s v="03-Economic"/>
    <x v="11"/>
  </r>
  <r>
    <m/>
    <m/>
    <x v="6"/>
    <n v="0"/>
    <x v="22"/>
    <s v="020"/>
    <x v="0"/>
    <s v="5000"/>
    <s v="03-Economic"/>
    <x v="11"/>
  </r>
  <r>
    <m/>
    <m/>
    <x v="6"/>
    <n v="0"/>
    <x v="22"/>
    <s v="020"/>
    <x v="1"/>
    <s v="5000"/>
    <s v="03-Economic"/>
    <x v="11"/>
  </r>
  <r>
    <n v="975000"/>
    <n v="400000"/>
    <x v="6"/>
    <n v="0"/>
    <x v="22"/>
    <s v="020"/>
    <x v="2"/>
    <s v="5000"/>
    <s v="03-Economic"/>
    <x v="11"/>
  </r>
  <r>
    <m/>
    <m/>
    <x v="2"/>
    <m/>
    <x v="22"/>
    <s v="020"/>
    <x v="3"/>
    <s v="5000"/>
    <s v="03-Economic"/>
    <x v="11"/>
  </r>
  <r>
    <n v="393000"/>
    <n v="497000"/>
    <x v="79"/>
    <n v="475000"/>
    <x v="24"/>
    <s v="020"/>
    <x v="0"/>
    <s v="5000"/>
    <s v="03-Economic"/>
    <x v="11"/>
  </r>
  <r>
    <n v="0"/>
    <n v="0"/>
    <x v="6"/>
    <n v="0"/>
    <x v="24"/>
    <s v="020"/>
    <x v="1"/>
    <s v="5000"/>
    <s v="03-Economic"/>
    <x v="11"/>
  </r>
  <r>
    <n v="638000"/>
    <n v="378000"/>
    <x v="80"/>
    <n v="874000"/>
    <x v="24"/>
    <s v="020"/>
    <x v="2"/>
    <s v="5000"/>
    <s v="03-Economic"/>
    <x v="11"/>
  </r>
  <r>
    <m/>
    <m/>
    <x v="2"/>
    <m/>
    <x v="24"/>
    <s v="020"/>
    <x v="3"/>
    <s v="5000"/>
    <s v="03-Economic"/>
    <x v="11"/>
  </r>
  <r>
    <m/>
    <m/>
    <x v="2"/>
    <m/>
    <x v="13"/>
    <s v="020"/>
    <x v="0"/>
    <s v="7000"/>
    <s v="03-Economic"/>
    <x v="11"/>
  </r>
  <r>
    <m/>
    <m/>
    <x v="2"/>
    <m/>
    <x v="13"/>
    <s v="020"/>
    <x v="1"/>
    <s v="7000"/>
    <s v="03-Economic"/>
    <x v="11"/>
  </r>
  <r>
    <m/>
    <m/>
    <x v="2"/>
    <m/>
    <x v="13"/>
    <s v="020"/>
    <x v="2"/>
    <s v="7000"/>
    <s v="03-Economic"/>
    <x v="11"/>
  </r>
  <r>
    <m/>
    <m/>
    <x v="2"/>
    <m/>
    <x v="13"/>
    <s v="020"/>
    <x v="3"/>
    <s v="7000"/>
    <s v="03-Economic"/>
    <x v="11"/>
  </r>
  <r>
    <m/>
    <m/>
    <x v="2"/>
    <m/>
    <x v="18"/>
    <s v="020"/>
    <x v="0"/>
    <s v="7000"/>
    <s v="03-Economic"/>
    <x v="11"/>
  </r>
  <r>
    <m/>
    <m/>
    <x v="2"/>
    <m/>
    <x v="18"/>
    <s v="020"/>
    <x v="1"/>
    <s v="7000"/>
    <s v="03-Economic"/>
    <x v="11"/>
  </r>
  <r>
    <m/>
    <m/>
    <x v="2"/>
    <m/>
    <x v="18"/>
    <s v="020"/>
    <x v="2"/>
    <s v="7000"/>
    <s v="03-Economic"/>
    <x v="11"/>
  </r>
  <r>
    <m/>
    <m/>
    <x v="2"/>
    <m/>
    <x v="18"/>
    <s v="020"/>
    <x v="3"/>
    <s v="7000"/>
    <s v="03-Economic"/>
    <x v="11"/>
  </r>
  <r>
    <n v="73146"/>
    <n v="76000"/>
    <x v="81"/>
    <n v="73000"/>
    <x v="20"/>
    <s v="020"/>
    <x v="0"/>
    <s v="7000"/>
    <s v="03-Economic"/>
    <x v="11"/>
  </r>
  <r>
    <n v="0"/>
    <n v="0"/>
    <x v="6"/>
    <n v="0"/>
    <x v="20"/>
    <s v="020"/>
    <x v="1"/>
    <s v="7000"/>
    <s v="03-Economic"/>
    <x v="11"/>
  </r>
  <r>
    <n v="0"/>
    <n v="0"/>
    <x v="6"/>
    <n v="0"/>
    <x v="20"/>
    <s v="020"/>
    <x v="2"/>
    <s v="7000"/>
    <s v="03-Economic"/>
    <x v="11"/>
  </r>
  <r>
    <n v="0"/>
    <n v="0"/>
    <x v="6"/>
    <n v="0"/>
    <x v="20"/>
    <s v="020"/>
    <x v="3"/>
    <s v="7000"/>
    <s v="03-Economic"/>
    <x v="11"/>
  </r>
  <r>
    <n v="1266784"/>
    <n v="1401000"/>
    <x v="82"/>
    <n v="1494000"/>
    <x v="0"/>
    <s v="028"/>
    <x v="0"/>
    <s v="1000"/>
    <s v="02-Cultural"/>
    <x v="12"/>
  </r>
  <r>
    <n v="46058"/>
    <n v="61000"/>
    <x v="83"/>
    <n v="61000"/>
    <x v="0"/>
    <s v="028"/>
    <x v="1"/>
    <s v="1000"/>
    <s v="02-Cultural"/>
    <x v="12"/>
  </r>
  <r>
    <n v="591648"/>
    <n v="608000"/>
    <x v="84"/>
    <n v="486000"/>
    <x v="0"/>
    <s v="028"/>
    <x v="2"/>
    <s v="1000"/>
    <s v="02-Cultural"/>
    <x v="12"/>
  </r>
  <r>
    <n v="165333"/>
    <n v="190000"/>
    <x v="85"/>
    <n v="184000"/>
    <x v="30"/>
    <s v="028"/>
    <x v="0"/>
    <s v="2000"/>
    <s v="02-Cultural"/>
    <x v="12"/>
  </r>
  <r>
    <n v="19425"/>
    <n v="29000"/>
    <x v="86"/>
    <n v="29000"/>
    <x v="30"/>
    <s v="028"/>
    <x v="1"/>
    <s v="2000"/>
    <s v="02-Cultural"/>
    <x v="12"/>
  </r>
  <r>
    <n v="346524"/>
    <n v="411000"/>
    <x v="87"/>
    <n v="533000"/>
    <x v="30"/>
    <s v="028"/>
    <x v="2"/>
    <s v="2000"/>
    <s v="02-Cultural"/>
    <x v="12"/>
  </r>
  <r>
    <n v="253465"/>
    <n v="674000"/>
    <x v="88"/>
    <n v="150000"/>
    <x v="30"/>
    <s v="028"/>
    <x v="3"/>
    <s v="2000"/>
    <s v="02-Cultural"/>
    <x v="12"/>
  </r>
  <r>
    <n v="75000"/>
    <n v="0"/>
    <x v="6"/>
    <n v="0"/>
    <x v="8"/>
    <s v="028"/>
    <x v="3"/>
    <s v="6000"/>
    <s v="02-Cultural"/>
    <x v="12"/>
  </r>
  <r>
    <n v="0"/>
    <n v="0"/>
    <x v="6"/>
    <n v="0"/>
    <x v="9"/>
    <s v="028"/>
    <x v="3"/>
    <s v="6000"/>
    <s v="02-Cultural"/>
    <x v="12"/>
  </r>
  <r>
    <n v="0"/>
    <n v="460000"/>
    <x v="89"/>
    <n v="0"/>
    <x v="12"/>
    <s v="028"/>
    <x v="3"/>
    <s v="6000"/>
    <s v="02-Cultural"/>
    <x v="12"/>
  </r>
  <r>
    <n v="82589875"/>
    <n v="85478000"/>
    <x v="90"/>
    <n v="84646000"/>
    <x v="0"/>
    <s v="031"/>
    <x v="0"/>
    <s v="1000"/>
    <s v="01-Safety"/>
    <x v="13"/>
  </r>
  <r>
    <n v="1187019"/>
    <n v="1795000"/>
    <x v="91"/>
    <n v="1496000"/>
    <x v="0"/>
    <s v="031"/>
    <x v="1"/>
    <s v="1000"/>
    <s v="01-Safety"/>
    <x v="13"/>
  </r>
  <r>
    <n v="7337271"/>
    <n v="7463000"/>
    <x v="92"/>
    <n v="6913000"/>
    <x v="0"/>
    <s v="031"/>
    <x v="2"/>
    <s v="1000"/>
    <s v="01-Safety"/>
    <x v="13"/>
  </r>
  <r>
    <m/>
    <m/>
    <x v="2"/>
    <n v="0"/>
    <x v="0"/>
    <s v="031"/>
    <x v="3"/>
    <s v="1000"/>
    <s v="01-Safety"/>
    <x v="13"/>
  </r>
  <r>
    <m/>
    <m/>
    <x v="2"/>
    <m/>
    <x v="26"/>
    <s v="031"/>
    <x v="0"/>
    <s v="2000"/>
    <s v="01-Safety"/>
    <x v="13"/>
  </r>
  <r>
    <n v="0"/>
    <n v="0"/>
    <x v="6"/>
    <n v="0"/>
    <x v="26"/>
    <s v="031"/>
    <x v="1"/>
    <s v="2000"/>
    <s v="01-Safety"/>
    <x v="13"/>
  </r>
  <r>
    <n v="117469"/>
    <n v="84000"/>
    <x v="93"/>
    <n v="66000"/>
    <x v="26"/>
    <s v="031"/>
    <x v="2"/>
    <s v="2000"/>
    <s v="01-Safety"/>
    <x v="13"/>
  </r>
  <r>
    <m/>
    <m/>
    <x v="2"/>
    <m/>
    <x v="26"/>
    <s v="031"/>
    <x v="3"/>
    <s v="2000"/>
    <s v="01-Safety"/>
    <x v="13"/>
  </r>
  <r>
    <n v="1158299"/>
    <n v="863000"/>
    <x v="94"/>
    <n v="804000"/>
    <x v="16"/>
    <s v="031"/>
    <x v="0"/>
    <s v="2000"/>
    <s v="01-Safety"/>
    <x v="13"/>
  </r>
  <r>
    <n v="24551"/>
    <n v="47000"/>
    <x v="95"/>
    <n v="47000"/>
    <x v="16"/>
    <s v="031"/>
    <x v="1"/>
    <s v="2000"/>
    <s v="01-Safety"/>
    <x v="13"/>
  </r>
  <r>
    <n v="1778496"/>
    <n v="1746000"/>
    <x v="96"/>
    <n v="1788000"/>
    <x v="16"/>
    <s v="031"/>
    <x v="2"/>
    <s v="2000"/>
    <s v="01-Safety"/>
    <x v="13"/>
  </r>
  <r>
    <n v="0"/>
    <n v="34000"/>
    <x v="97"/>
    <n v="200000"/>
    <x v="16"/>
    <s v="031"/>
    <x v="3"/>
    <s v="2000"/>
    <s v="01-Safety"/>
    <x v="13"/>
  </r>
  <r>
    <m/>
    <m/>
    <x v="98"/>
    <n v="4247414"/>
    <x v="31"/>
    <s v="031"/>
    <x v="0"/>
    <e v="#N/A"/>
    <s v="01-Safety"/>
    <x v="13"/>
  </r>
  <r>
    <m/>
    <m/>
    <x v="99"/>
    <n v="246000"/>
    <x v="31"/>
    <s v="031"/>
    <x v="1"/>
    <e v="#N/A"/>
    <s v="01-Safety"/>
    <x v="13"/>
  </r>
  <r>
    <m/>
    <m/>
    <x v="100"/>
    <n v="336000"/>
    <x v="31"/>
    <s v="031"/>
    <x v="2"/>
    <e v="#N/A"/>
    <s v="01-Safety"/>
    <x v="13"/>
  </r>
  <r>
    <m/>
    <m/>
    <x v="6"/>
    <n v="3733500"/>
    <x v="31"/>
    <s v="031"/>
    <x v="3"/>
    <e v="#N/A"/>
    <s v="01-Safety"/>
    <x v="13"/>
  </r>
  <r>
    <n v="2900170"/>
    <n v="3571000"/>
    <x v="101"/>
    <n v="3171000"/>
    <x v="4"/>
    <s v="031"/>
    <x v="3"/>
    <s v="2000"/>
    <s v="01-Safety"/>
    <x v="13"/>
  </r>
  <r>
    <n v="0"/>
    <n v="0"/>
    <x v="6"/>
    <m/>
    <x v="32"/>
    <s v="031"/>
    <x v="0"/>
    <s v="5000"/>
    <s v="01-Safety"/>
    <x v="13"/>
  </r>
  <r>
    <n v="104769"/>
    <n v="0"/>
    <x v="6"/>
    <n v="0"/>
    <x v="32"/>
    <s v="031"/>
    <x v="1"/>
    <s v="5000"/>
    <s v="01-Safety"/>
    <x v="13"/>
  </r>
  <r>
    <n v="70385"/>
    <n v="50000"/>
    <x v="6"/>
    <n v="0"/>
    <x v="32"/>
    <s v="031"/>
    <x v="2"/>
    <s v="5000"/>
    <s v="01-Safety"/>
    <x v="13"/>
  </r>
  <r>
    <n v="337822"/>
    <n v="25000"/>
    <x v="6"/>
    <n v="0"/>
    <x v="32"/>
    <s v="031"/>
    <x v="3"/>
    <s v="5000"/>
    <s v="01-Safety"/>
    <x v="13"/>
  </r>
  <r>
    <m/>
    <m/>
    <x v="2"/>
    <m/>
    <x v="8"/>
    <s v="031"/>
    <x v="3"/>
    <s v="6000"/>
    <s v="01-Safety"/>
    <x v="13"/>
  </r>
  <r>
    <n v="0"/>
    <n v="0"/>
    <x v="6"/>
    <m/>
    <x v="9"/>
    <s v="031"/>
    <x v="3"/>
    <s v="6000"/>
    <s v="01-Safety"/>
    <x v="13"/>
  </r>
  <r>
    <m/>
    <m/>
    <x v="2"/>
    <n v="1500000"/>
    <x v="12"/>
    <s v="031"/>
    <x v="3"/>
    <s v="6000"/>
    <s v="01-Safety"/>
    <x v="13"/>
  </r>
  <r>
    <n v="63343495"/>
    <n v="64435000"/>
    <x v="102"/>
    <n v="66181000"/>
    <x v="0"/>
    <s v="032"/>
    <x v="0"/>
    <s v="1000"/>
    <s v="01-Safety"/>
    <x v="14"/>
  </r>
  <r>
    <n v="1098856"/>
    <n v="1440000"/>
    <x v="103"/>
    <n v="1319000"/>
    <x v="0"/>
    <s v="032"/>
    <x v="1"/>
    <s v="1000"/>
    <s v="01-Safety"/>
    <x v="14"/>
  </r>
  <r>
    <n v="3249989"/>
    <n v="3513000"/>
    <x v="104"/>
    <n v="3628000"/>
    <x v="0"/>
    <s v="032"/>
    <x v="2"/>
    <s v="1000"/>
    <s v="01-Safety"/>
    <x v="14"/>
  </r>
  <r>
    <n v="0"/>
    <n v="0"/>
    <x v="6"/>
    <n v="0"/>
    <x v="0"/>
    <s v="032"/>
    <x v="3"/>
    <s v="1000"/>
    <s v="01-Safety"/>
    <x v="14"/>
  </r>
  <r>
    <n v="429780"/>
    <n v="611000"/>
    <x v="105"/>
    <n v="610000"/>
    <x v="4"/>
    <s v="032"/>
    <x v="3"/>
    <s v="2000"/>
    <s v="01-Safety"/>
    <x v="14"/>
  </r>
  <r>
    <n v="0"/>
    <m/>
    <x v="2"/>
    <m/>
    <x v="8"/>
    <s v="032"/>
    <x v="3"/>
    <s v="6000"/>
    <s v="01-Safety"/>
    <x v="14"/>
  </r>
  <r>
    <n v="0"/>
    <n v="0"/>
    <x v="6"/>
    <n v="0"/>
    <x v="9"/>
    <s v="032"/>
    <x v="3"/>
    <s v="6000"/>
    <s v="01-Safety"/>
    <x v="14"/>
  </r>
  <r>
    <n v="2600000"/>
    <n v="0"/>
    <x v="6"/>
    <n v="4800000"/>
    <x v="12"/>
    <s v="032"/>
    <x v="3"/>
    <s v="6000"/>
    <s v="01-Safety"/>
    <x v="14"/>
  </r>
  <r>
    <n v="0"/>
    <n v="0"/>
    <x v="6"/>
    <n v="0"/>
    <x v="20"/>
    <s v="032"/>
    <x v="0"/>
    <s v="7000"/>
    <s v="01-Safety"/>
    <x v="14"/>
  </r>
  <r>
    <n v="170835"/>
    <n v="175000"/>
    <x v="106"/>
    <n v="175000"/>
    <x v="20"/>
    <s v="032"/>
    <x v="1"/>
    <s v="7000"/>
    <s v="01-Safety"/>
    <x v="14"/>
  </r>
  <r>
    <n v="109771"/>
    <n v="120000"/>
    <x v="107"/>
    <n v="120000"/>
    <x v="20"/>
    <s v="032"/>
    <x v="2"/>
    <s v="7000"/>
    <s v="01-Safety"/>
    <x v="14"/>
  </r>
  <r>
    <n v="69114"/>
    <n v="55000"/>
    <x v="108"/>
    <n v="55000"/>
    <x v="20"/>
    <s v="032"/>
    <x v="3"/>
    <s v="7000"/>
    <s v="01-Safety"/>
    <x v="14"/>
  </r>
  <r>
    <n v="6693306"/>
    <n v="7231000"/>
    <x v="109"/>
    <n v="7267000"/>
    <x v="0"/>
    <s v="034"/>
    <x v="0"/>
    <s v="1000"/>
    <s v="05-Admin"/>
    <x v="15"/>
  </r>
  <r>
    <n v="402861"/>
    <n v="418000"/>
    <x v="110"/>
    <n v="315000"/>
    <x v="0"/>
    <s v="034"/>
    <x v="1"/>
    <s v="1000"/>
    <s v="05-Admin"/>
    <x v="15"/>
  </r>
  <r>
    <n v="3413170"/>
    <n v="3966000"/>
    <x v="111"/>
    <n v="2946000"/>
    <x v="0"/>
    <s v="034"/>
    <x v="2"/>
    <s v="1000"/>
    <s v="05-Admin"/>
    <x v="15"/>
  </r>
  <r>
    <m/>
    <m/>
    <x v="2"/>
    <m/>
    <x v="0"/>
    <s v="034"/>
    <x v="3"/>
    <s v="1000"/>
    <s v="05-Admin"/>
    <x v="15"/>
  </r>
  <r>
    <n v="277371"/>
    <n v="304000"/>
    <x v="112"/>
    <n v="320000"/>
    <x v="16"/>
    <s v="034"/>
    <x v="0"/>
    <s v="2000"/>
    <s v="05-Admin"/>
    <x v="15"/>
  </r>
  <r>
    <n v="8000"/>
    <n v="13000"/>
    <x v="113"/>
    <n v="9000"/>
    <x v="16"/>
    <s v="034"/>
    <x v="1"/>
    <s v="2000"/>
    <s v="05-Admin"/>
    <x v="15"/>
  </r>
  <r>
    <n v="104759"/>
    <n v="125000"/>
    <x v="97"/>
    <n v="45000"/>
    <x v="16"/>
    <s v="034"/>
    <x v="2"/>
    <s v="2000"/>
    <s v="05-Admin"/>
    <x v="15"/>
  </r>
  <r>
    <n v="0"/>
    <n v="0"/>
    <x v="6"/>
    <n v="0"/>
    <x v="16"/>
    <s v="034"/>
    <x v="3"/>
    <s v="2000"/>
    <s v="05-Admin"/>
    <x v="15"/>
  </r>
  <r>
    <m/>
    <m/>
    <x v="2"/>
    <m/>
    <x v="4"/>
    <s v="034"/>
    <x v="1"/>
    <s v="2000"/>
    <s v="05-Admin"/>
    <x v="15"/>
  </r>
  <r>
    <m/>
    <m/>
    <x v="2"/>
    <m/>
    <x v="4"/>
    <s v="034"/>
    <x v="2"/>
    <s v="2000"/>
    <s v="05-Admin"/>
    <x v="15"/>
  </r>
  <r>
    <n v="3248909"/>
    <n v="3317000"/>
    <x v="114"/>
    <n v="3318000"/>
    <x v="4"/>
    <s v="034"/>
    <x v="3"/>
    <s v="2000"/>
    <s v="05-Admin"/>
    <x v="15"/>
  </r>
  <r>
    <n v="0"/>
    <n v="0"/>
    <x v="6"/>
    <n v="0"/>
    <x v="33"/>
    <s v="034"/>
    <x v="0"/>
    <s v="7000"/>
    <s v="05-Admin"/>
    <x v="15"/>
  </r>
  <r>
    <n v="0"/>
    <n v="0"/>
    <x v="6"/>
    <n v="0"/>
    <x v="33"/>
    <s v="034"/>
    <x v="1"/>
    <s v="7000"/>
    <s v="05-Admin"/>
    <x v="15"/>
  </r>
  <r>
    <n v="0"/>
    <n v="0"/>
    <x v="6"/>
    <n v="0"/>
    <x v="33"/>
    <s v="034"/>
    <x v="2"/>
    <s v="7000"/>
    <s v="05-Admin"/>
    <x v="15"/>
  </r>
  <r>
    <n v="0"/>
    <n v="0"/>
    <x v="6"/>
    <n v="0"/>
    <x v="33"/>
    <s v="034"/>
    <x v="3"/>
    <s v="7000"/>
    <s v="05-Admin"/>
    <x v="15"/>
  </r>
  <r>
    <n v="209414"/>
    <n v="225000"/>
    <x v="115"/>
    <n v="224000"/>
    <x v="17"/>
    <s v="034"/>
    <x v="0"/>
    <s v="7000"/>
    <s v="05-Admin"/>
    <x v="15"/>
  </r>
  <r>
    <n v="11656"/>
    <n v="13000"/>
    <x v="34"/>
    <n v="10000"/>
    <x v="17"/>
    <s v="034"/>
    <x v="1"/>
    <s v="7000"/>
    <s v="05-Admin"/>
    <x v="15"/>
  </r>
  <r>
    <n v="106429"/>
    <n v="137000"/>
    <x v="116"/>
    <n v="108000"/>
    <x v="17"/>
    <s v="034"/>
    <x v="2"/>
    <s v="7000"/>
    <s v="05-Admin"/>
    <x v="15"/>
  </r>
  <r>
    <n v="52000"/>
    <n v="52000"/>
    <x v="117"/>
    <n v="52000"/>
    <x v="17"/>
    <s v="034"/>
    <x v="3"/>
    <s v="7000"/>
    <s v="05-Admin"/>
    <x v="15"/>
  </r>
  <r>
    <n v="0"/>
    <n v="0"/>
    <x v="2"/>
    <m/>
    <x v="6"/>
    <s v="034"/>
    <x v="3"/>
    <s v="6000"/>
    <s v="05-Admin"/>
    <x v="15"/>
  </r>
  <r>
    <n v="0"/>
    <n v="0"/>
    <x v="6"/>
    <m/>
    <x v="7"/>
    <s v="034"/>
    <x v="3"/>
    <s v="6000"/>
    <s v="05-Admin"/>
    <x v="15"/>
  </r>
  <r>
    <m/>
    <n v="0"/>
    <x v="6"/>
    <m/>
    <x v="8"/>
    <s v="034"/>
    <x v="3"/>
    <s v="6000"/>
    <s v="05-Admin"/>
    <x v="15"/>
  </r>
  <r>
    <n v="0"/>
    <n v="0"/>
    <x v="6"/>
    <n v="0"/>
    <x v="9"/>
    <s v="034"/>
    <x v="3"/>
    <s v="6000"/>
    <s v="05-Admin"/>
    <x v="15"/>
  </r>
  <r>
    <n v="6530000"/>
    <n v="10000000"/>
    <x v="2"/>
    <m/>
    <x v="12"/>
    <s v="034"/>
    <x v="3"/>
    <s v="6000"/>
    <s v="05-Admin"/>
    <x v="15"/>
  </r>
  <r>
    <m/>
    <m/>
    <x v="2"/>
    <m/>
    <x v="34"/>
    <s v="034"/>
    <x v="3"/>
    <s v="6000"/>
    <s v="05-Admin"/>
    <x v="15"/>
  </r>
  <r>
    <n v="244895"/>
    <n v="261000"/>
    <x v="118"/>
    <n v="261000"/>
    <x v="13"/>
    <s v="034"/>
    <x v="0"/>
    <s v="7000"/>
    <s v="05-Admin"/>
    <x v="15"/>
  </r>
  <r>
    <n v="10553"/>
    <n v="12000"/>
    <x v="113"/>
    <n v="9000"/>
    <x v="13"/>
    <s v="034"/>
    <x v="1"/>
    <s v="7000"/>
    <s v="05-Admin"/>
    <x v="15"/>
  </r>
  <r>
    <n v="115400"/>
    <n v="155000"/>
    <x v="66"/>
    <n v="117000"/>
    <x v="13"/>
    <s v="034"/>
    <x v="2"/>
    <s v="7000"/>
    <s v="05-Admin"/>
    <x v="15"/>
  </r>
  <r>
    <n v="36000"/>
    <n v="36000"/>
    <x v="119"/>
    <n v="36000"/>
    <x v="13"/>
    <s v="034"/>
    <x v="3"/>
    <s v="7000"/>
    <s v="05-Admin"/>
    <x v="15"/>
  </r>
  <r>
    <n v="1233219"/>
    <n v="1327000"/>
    <x v="120"/>
    <n v="1315000"/>
    <x v="18"/>
    <s v="034"/>
    <x v="0"/>
    <s v="7000"/>
    <s v="05-Admin"/>
    <x v="15"/>
  </r>
  <r>
    <n v="48818"/>
    <n v="62000"/>
    <x v="95"/>
    <n v="47000"/>
    <x v="18"/>
    <s v="034"/>
    <x v="1"/>
    <s v="7000"/>
    <s v="05-Admin"/>
    <x v="15"/>
  </r>
  <r>
    <n v="547074"/>
    <n v="762000"/>
    <x v="121"/>
    <n v="626000"/>
    <x v="18"/>
    <s v="034"/>
    <x v="2"/>
    <s v="7000"/>
    <s v="05-Admin"/>
    <x v="15"/>
  </r>
  <r>
    <n v="207920"/>
    <n v="208000"/>
    <x v="122"/>
    <n v="208000"/>
    <x v="18"/>
    <s v="034"/>
    <x v="3"/>
    <s v="7000"/>
    <s v="05-Admin"/>
    <x v="15"/>
  </r>
  <r>
    <n v="1050909"/>
    <n v="1125000"/>
    <x v="123"/>
    <n v="1123000"/>
    <x v="19"/>
    <s v="034"/>
    <x v="0"/>
    <s v="7000"/>
    <s v="05-Admin"/>
    <x v="15"/>
  </r>
  <r>
    <n v="40779"/>
    <n v="46000"/>
    <x v="124"/>
    <n v="35000"/>
    <x v="19"/>
    <s v="034"/>
    <x v="1"/>
    <s v="7000"/>
    <s v="05-Admin"/>
    <x v="15"/>
  </r>
  <r>
    <n v="459065"/>
    <n v="671000"/>
    <x v="125"/>
    <n v="531000"/>
    <x v="19"/>
    <s v="034"/>
    <x v="2"/>
    <s v="7000"/>
    <s v="05-Admin"/>
    <x v="15"/>
  </r>
  <r>
    <n v="64000"/>
    <n v="64000"/>
    <x v="126"/>
    <n v="64000"/>
    <x v="19"/>
    <s v="034"/>
    <x v="3"/>
    <s v="7000"/>
    <s v="05-Admin"/>
    <x v="15"/>
  </r>
  <r>
    <n v="0"/>
    <n v="0"/>
    <x v="6"/>
    <n v="0"/>
    <x v="35"/>
    <s v="034"/>
    <x v="0"/>
    <s v="8000"/>
    <s v="05-Admin"/>
    <x v="15"/>
  </r>
  <r>
    <n v="123555"/>
    <n v="27000"/>
    <x v="6"/>
    <n v="0"/>
    <x v="35"/>
    <s v="034"/>
    <x v="1"/>
    <s v="8000"/>
    <s v="05-Admin"/>
    <x v="15"/>
  </r>
  <r>
    <n v="1679137"/>
    <n v="1151000"/>
    <x v="127"/>
    <n v="66000"/>
    <x v="35"/>
    <s v="034"/>
    <x v="2"/>
    <s v="8000"/>
    <s v="05-Admin"/>
    <x v="15"/>
  </r>
  <r>
    <n v="0"/>
    <n v="0"/>
    <x v="6"/>
    <n v="0"/>
    <x v="35"/>
    <s v="034"/>
    <x v="3"/>
    <s v="8000"/>
    <s v="05-Admin"/>
    <x v="15"/>
  </r>
  <r>
    <n v="2757560"/>
    <n v="3186000"/>
    <x v="128"/>
    <n v="3102000"/>
    <x v="0"/>
    <s v="040"/>
    <x v="0"/>
    <s v="1000"/>
    <s v="04-PW"/>
    <x v="16"/>
  </r>
  <r>
    <n v="32093"/>
    <n v="39000"/>
    <x v="119"/>
    <n v="36000"/>
    <x v="0"/>
    <s v="040"/>
    <x v="1"/>
    <s v="1000"/>
    <s v="04-PW"/>
    <x v="16"/>
  </r>
  <r>
    <n v="197332"/>
    <n v="338000"/>
    <x v="129"/>
    <n v="301000"/>
    <x v="0"/>
    <s v="040"/>
    <x v="2"/>
    <s v="1000"/>
    <s v="04-PW"/>
    <x v="16"/>
  </r>
  <r>
    <m/>
    <m/>
    <x v="2"/>
    <m/>
    <x v="0"/>
    <s v="040"/>
    <x v="3"/>
    <s v="1000"/>
    <s v="04-PW"/>
    <x v="16"/>
  </r>
  <r>
    <n v="24448"/>
    <n v="0"/>
    <x v="6"/>
    <n v="0"/>
    <x v="4"/>
    <s v="040"/>
    <x v="3"/>
    <s v="2000"/>
    <s v="04-PW"/>
    <x v="16"/>
  </r>
  <r>
    <n v="0"/>
    <n v="0"/>
    <x v="6"/>
    <n v="0"/>
    <x v="17"/>
    <s v="040"/>
    <x v="0"/>
    <s v="7000"/>
    <s v="04-PW"/>
    <x v="16"/>
  </r>
  <r>
    <n v="0"/>
    <n v="0"/>
    <x v="6"/>
    <n v="0"/>
    <x v="17"/>
    <s v="040"/>
    <x v="1"/>
    <s v="7000"/>
    <s v="04-PW"/>
    <x v="16"/>
  </r>
  <r>
    <n v="0"/>
    <n v="0"/>
    <x v="6"/>
    <n v="0"/>
    <x v="17"/>
    <s v="040"/>
    <x v="2"/>
    <s v="7000"/>
    <s v="04-PW"/>
    <x v="16"/>
  </r>
  <r>
    <n v="0"/>
    <n v="0"/>
    <x v="6"/>
    <n v="0"/>
    <x v="17"/>
    <s v="040"/>
    <x v="3"/>
    <s v="7000"/>
    <s v="04-PW"/>
    <x v="16"/>
  </r>
  <r>
    <n v="0"/>
    <n v="0"/>
    <x v="6"/>
    <m/>
    <x v="6"/>
    <s v="040"/>
    <x v="3"/>
    <s v="6000"/>
    <s v="04-PW"/>
    <x v="16"/>
  </r>
  <r>
    <n v="0"/>
    <n v="0"/>
    <x v="130"/>
    <n v="0"/>
    <x v="8"/>
    <s v="040"/>
    <x v="3"/>
    <s v="6000"/>
    <s v="04-PW"/>
    <x v="16"/>
  </r>
  <r>
    <n v="0"/>
    <n v="0"/>
    <x v="131"/>
    <n v="0"/>
    <x v="9"/>
    <s v="040"/>
    <x v="3"/>
    <s v="6000"/>
    <s v="04-PW"/>
    <x v="16"/>
  </r>
  <r>
    <n v="10000000"/>
    <n v="0"/>
    <x v="6"/>
    <n v="0"/>
    <x v="36"/>
    <s v="040"/>
    <x v="3"/>
    <s v="6000"/>
    <s v="04-PW"/>
    <x v="16"/>
  </r>
  <r>
    <n v="31695000"/>
    <n v="28155000"/>
    <x v="132"/>
    <n v="57045000"/>
    <x v="12"/>
    <s v="040"/>
    <x v="3"/>
    <s v="6000"/>
    <s v="04-PW"/>
    <x v="16"/>
  </r>
  <r>
    <n v="11100000"/>
    <n v="24090000"/>
    <x v="133"/>
    <n v="21700000"/>
    <x v="37"/>
    <s v="040"/>
    <x v="3"/>
    <s v="6000"/>
    <s v="04-PW"/>
    <x v="16"/>
  </r>
  <r>
    <n v="4046000"/>
    <n v="9541000"/>
    <x v="134"/>
    <n v="20398000"/>
    <x v="38"/>
    <s v="040"/>
    <x v="3"/>
    <s v="6000"/>
    <s v="04-PW"/>
    <x v="16"/>
  </r>
  <r>
    <n v="3000000"/>
    <n v="5000000"/>
    <x v="135"/>
    <n v="5100000"/>
    <x v="39"/>
    <s v="040"/>
    <x v="3"/>
    <s v="6000"/>
    <s v="04-PW"/>
    <x v="16"/>
  </r>
  <r>
    <n v="1972001"/>
    <n v="2239000"/>
    <x v="131"/>
    <n v="2200000"/>
    <x v="13"/>
    <s v="040"/>
    <x v="0"/>
    <s v="7000"/>
    <s v="04-PW"/>
    <x v="16"/>
  </r>
  <r>
    <n v="26603"/>
    <n v="30000"/>
    <x v="71"/>
    <n v="28000"/>
    <x v="13"/>
    <s v="040"/>
    <x v="1"/>
    <s v="7000"/>
    <s v="04-PW"/>
    <x v="16"/>
  </r>
  <r>
    <n v="1792281"/>
    <n v="1995000"/>
    <x v="136"/>
    <n v="2033000"/>
    <x v="13"/>
    <s v="040"/>
    <x v="2"/>
    <s v="7000"/>
    <s v="04-PW"/>
    <x v="16"/>
  </r>
  <r>
    <n v="0"/>
    <n v="38000"/>
    <x v="6"/>
    <n v="0"/>
    <x v="13"/>
    <s v="040"/>
    <x v="3"/>
    <s v="7000"/>
    <s v="04-PW"/>
    <x v="16"/>
  </r>
  <r>
    <n v="2441036"/>
    <n v="2595000"/>
    <x v="137"/>
    <n v="2670000"/>
    <x v="18"/>
    <s v="040"/>
    <x v="0"/>
    <s v="7000"/>
    <s v="04-PW"/>
    <x v="16"/>
  </r>
  <r>
    <n v="22993"/>
    <n v="25000"/>
    <x v="138"/>
    <n v="23000"/>
    <x v="18"/>
    <s v="040"/>
    <x v="1"/>
    <s v="7000"/>
    <s v="04-PW"/>
    <x v="16"/>
  </r>
  <r>
    <n v="677152"/>
    <n v="705000"/>
    <x v="139"/>
    <n v="619000"/>
    <x v="18"/>
    <s v="040"/>
    <x v="2"/>
    <s v="7000"/>
    <s v="04-PW"/>
    <x v="16"/>
  </r>
  <r>
    <n v="191704"/>
    <n v="0"/>
    <x v="52"/>
    <n v="120000"/>
    <x v="18"/>
    <s v="040"/>
    <x v="3"/>
    <s v="7000"/>
    <s v="04-PW"/>
    <x v="16"/>
  </r>
  <r>
    <n v="2219697"/>
    <n v="2414000"/>
    <x v="140"/>
    <n v="2468000"/>
    <x v="19"/>
    <s v="040"/>
    <x v="0"/>
    <s v="7000"/>
    <s v="04-PW"/>
    <x v="16"/>
  </r>
  <r>
    <n v="24300"/>
    <n v="25000"/>
    <x v="138"/>
    <n v="23000"/>
    <x v="19"/>
    <s v="040"/>
    <x v="1"/>
    <s v="7000"/>
    <s v="04-PW"/>
    <x v="16"/>
  </r>
  <r>
    <n v="1251039"/>
    <n v="1255000"/>
    <x v="141"/>
    <n v="1235000"/>
    <x v="19"/>
    <s v="040"/>
    <x v="2"/>
    <s v="7000"/>
    <s v="04-PW"/>
    <x v="16"/>
  </r>
  <r>
    <n v="37979"/>
    <n v="0"/>
    <x v="6"/>
    <n v="38000"/>
    <x v="19"/>
    <s v="040"/>
    <x v="3"/>
    <s v="7000"/>
    <s v="04-PW"/>
    <x v="16"/>
  </r>
  <r>
    <n v="5335315"/>
    <n v="5921000"/>
    <x v="142"/>
    <n v="5748000"/>
    <x v="0"/>
    <s v="041"/>
    <x v="0"/>
    <s v="1000"/>
    <s v="03-Economic"/>
    <x v="17"/>
  </r>
  <r>
    <n v="51880"/>
    <n v="70000"/>
    <x v="143"/>
    <n v="55000"/>
    <x v="0"/>
    <s v="041"/>
    <x v="1"/>
    <s v="1000"/>
    <s v="03-Economic"/>
    <x v="17"/>
  </r>
  <r>
    <n v="336632"/>
    <n v="352000"/>
    <x v="144"/>
    <n v="265000"/>
    <x v="0"/>
    <s v="041"/>
    <x v="2"/>
    <s v="1000"/>
    <s v="03-Economic"/>
    <x v="17"/>
  </r>
  <r>
    <m/>
    <m/>
    <x v="2"/>
    <m/>
    <x v="0"/>
    <s v="041"/>
    <x v="3"/>
    <s v="1000"/>
    <s v="03-Economic"/>
    <x v="17"/>
  </r>
  <r>
    <m/>
    <m/>
    <x v="6"/>
    <n v="0"/>
    <x v="40"/>
    <s v="041"/>
    <x v="0"/>
    <e v="#N/A"/>
    <s v="03-Economic"/>
    <x v="17"/>
  </r>
  <r>
    <n v="0"/>
    <n v="0"/>
    <x v="6"/>
    <n v="0"/>
    <x v="40"/>
    <s v="041"/>
    <x v="1"/>
    <e v="#N/A"/>
    <s v="03-Economic"/>
    <x v="17"/>
  </r>
  <r>
    <n v="0"/>
    <n v="0"/>
    <x v="6"/>
    <n v="0"/>
    <x v="40"/>
    <s v="041"/>
    <x v="2"/>
    <e v="#N/A"/>
    <s v="03-Economic"/>
    <x v="17"/>
  </r>
  <r>
    <m/>
    <m/>
    <x v="145"/>
    <n v="0"/>
    <x v="40"/>
    <s v="041"/>
    <x v="3"/>
    <e v="#N/A"/>
    <s v="03-Economic"/>
    <x v="17"/>
  </r>
  <r>
    <n v="0"/>
    <n v="115000"/>
    <x v="146"/>
    <n v="94000"/>
    <x v="4"/>
    <s v="041"/>
    <x v="3"/>
    <s v="2000"/>
    <s v="03-Economic"/>
    <x v="17"/>
  </r>
  <r>
    <n v="0"/>
    <n v="0"/>
    <x v="6"/>
    <n v="0"/>
    <x v="6"/>
    <s v="041"/>
    <x v="3"/>
    <s v="6000"/>
    <s v="03-Economic"/>
    <x v="17"/>
  </r>
  <r>
    <m/>
    <m/>
    <x v="2"/>
    <m/>
    <x v="8"/>
    <s v="041"/>
    <x v="3"/>
    <s v="6000"/>
    <s v="03-Economic"/>
    <x v="17"/>
  </r>
  <r>
    <n v="0"/>
    <n v="0"/>
    <x v="6"/>
    <n v="0"/>
    <x v="9"/>
    <s v="041"/>
    <x v="3"/>
    <s v="6000"/>
    <s v="03-Economic"/>
    <x v="17"/>
  </r>
  <r>
    <n v="0"/>
    <n v="0"/>
    <x v="6"/>
    <n v="0"/>
    <x v="11"/>
    <s v="041"/>
    <x v="3"/>
    <s v="6000"/>
    <s v="03-Economic"/>
    <x v="17"/>
  </r>
  <r>
    <n v="400000"/>
    <n v="2900000"/>
    <x v="129"/>
    <n v="0"/>
    <x v="12"/>
    <s v="041"/>
    <x v="3"/>
    <s v="6000"/>
    <s v="03-Economic"/>
    <x v="17"/>
  </r>
  <r>
    <n v="231994"/>
    <n v="295000"/>
    <x v="147"/>
    <n v="371000"/>
    <x v="0"/>
    <s v="042"/>
    <x v="0"/>
    <s v="1000"/>
    <s v="05-Admin"/>
    <x v="18"/>
  </r>
  <r>
    <n v="2979"/>
    <n v="2000"/>
    <x v="1"/>
    <n v="3000"/>
    <x v="0"/>
    <s v="042"/>
    <x v="1"/>
    <s v="1000"/>
    <s v="05-Admin"/>
    <x v="18"/>
  </r>
  <r>
    <n v="6433"/>
    <n v="28000"/>
    <x v="138"/>
    <n v="23000"/>
    <x v="0"/>
    <s v="042"/>
    <x v="2"/>
    <s v="1000"/>
    <s v="05-Admin"/>
    <x v="18"/>
  </r>
  <r>
    <m/>
    <m/>
    <x v="2"/>
    <m/>
    <x v="0"/>
    <s v="042"/>
    <x v="3"/>
    <s v="1000"/>
    <s v="05-Admin"/>
    <x v="18"/>
  </r>
  <r>
    <m/>
    <m/>
    <x v="2"/>
    <m/>
    <x v="16"/>
    <s v="042"/>
    <x v="0"/>
    <s v="2000"/>
    <s v="05-Admin"/>
    <x v="18"/>
  </r>
  <r>
    <m/>
    <m/>
    <x v="2"/>
    <m/>
    <x v="16"/>
    <s v="042"/>
    <x v="1"/>
    <s v="2000"/>
    <s v="05-Admin"/>
    <x v="18"/>
  </r>
  <r>
    <m/>
    <m/>
    <x v="2"/>
    <m/>
    <x v="16"/>
    <s v="042"/>
    <x v="2"/>
    <s v="2000"/>
    <s v="05-Admin"/>
    <x v="18"/>
  </r>
  <r>
    <m/>
    <m/>
    <x v="2"/>
    <m/>
    <x v="16"/>
    <s v="042"/>
    <x v="3"/>
    <s v="2000"/>
    <s v="05-Admin"/>
    <x v="18"/>
  </r>
  <r>
    <m/>
    <m/>
    <x v="2"/>
    <m/>
    <x v="4"/>
    <s v="042"/>
    <x v="1"/>
    <s v="2000"/>
    <s v="05-Admin"/>
    <x v="18"/>
  </r>
  <r>
    <m/>
    <m/>
    <x v="2"/>
    <m/>
    <x v="4"/>
    <s v="042"/>
    <x v="2"/>
    <s v="2000"/>
    <s v="05-Admin"/>
    <x v="18"/>
  </r>
  <r>
    <n v="0"/>
    <n v="0"/>
    <x v="6"/>
    <n v="0"/>
    <x v="4"/>
    <s v="042"/>
    <x v="3"/>
    <s v="2000"/>
    <s v="05-Admin"/>
    <x v="18"/>
  </r>
  <r>
    <n v="333601"/>
    <n v="354000"/>
    <x v="148"/>
    <n v="156000"/>
    <x v="17"/>
    <s v="042"/>
    <x v="0"/>
    <s v="7000"/>
    <s v="05-Admin"/>
    <x v="18"/>
  </r>
  <r>
    <n v="216"/>
    <n v="3000"/>
    <x v="26"/>
    <n v="1000"/>
    <x v="17"/>
    <s v="042"/>
    <x v="1"/>
    <s v="7000"/>
    <s v="05-Admin"/>
    <x v="18"/>
  </r>
  <r>
    <n v="35295"/>
    <n v="33000"/>
    <x v="34"/>
    <n v="10000"/>
    <x v="17"/>
    <s v="042"/>
    <x v="2"/>
    <s v="7000"/>
    <s v="05-Admin"/>
    <x v="18"/>
  </r>
  <r>
    <n v="0"/>
    <n v="0"/>
    <x v="6"/>
    <n v="0"/>
    <x v="17"/>
    <s v="042"/>
    <x v="3"/>
    <s v="7000"/>
    <s v="05-Admin"/>
    <x v="18"/>
  </r>
  <r>
    <n v="130344"/>
    <n v="157000"/>
    <x v="149"/>
    <n v="176000"/>
    <x v="13"/>
    <s v="042"/>
    <x v="0"/>
    <s v="7000"/>
    <s v="05-Admin"/>
    <x v="18"/>
  </r>
  <r>
    <n v="85"/>
    <n v="1000"/>
    <x v="26"/>
    <n v="1000"/>
    <x v="13"/>
    <s v="042"/>
    <x v="1"/>
    <s v="7000"/>
    <s v="05-Admin"/>
    <x v="18"/>
  </r>
  <r>
    <n v="13718"/>
    <n v="15000"/>
    <x v="28"/>
    <n v="11000"/>
    <x v="13"/>
    <s v="042"/>
    <x v="2"/>
    <s v="7000"/>
    <s v="05-Admin"/>
    <x v="18"/>
  </r>
  <r>
    <n v="0"/>
    <n v="0"/>
    <x v="6"/>
    <n v="0"/>
    <x v="13"/>
    <s v="042"/>
    <x v="3"/>
    <s v="7000"/>
    <s v="05-Admin"/>
    <x v="18"/>
  </r>
  <r>
    <n v="521876"/>
    <n v="590000"/>
    <x v="150"/>
    <n v="645000"/>
    <x v="18"/>
    <s v="042"/>
    <x v="0"/>
    <s v="7000"/>
    <s v="05-Admin"/>
    <x v="18"/>
  </r>
  <r>
    <n v="267"/>
    <n v="4000"/>
    <x v="28"/>
    <n v="5000"/>
    <x v="18"/>
    <s v="042"/>
    <x v="1"/>
    <s v="7000"/>
    <s v="05-Admin"/>
    <x v="18"/>
  </r>
  <r>
    <n v="52865"/>
    <n v="55000"/>
    <x v="151"/>
    <n v="41000"/>
    <x v="18"/>
    <s v="042"/>
    <x v="2"/>
    <s v="7000"/>
    <s v="05-Admin"/>
    <x v="18"/>
  </r>
  <r>
    <n v="0"/>
    <n v="0"/>
    <x v="6"/>
    <n v="0"/>
    <x v="18"/>
    <s v="042"/>
    <x v="3"/>
    <s v="7000"/>
    <s v="05-Admin"/>
    <x v="18"/>
  </r>
  <r>
    <n v="434480"/>
    <n v="511000"/>
    <x v="152"/>
    <n v="547000"/>
    <x v="19"/>
    <s v="042"/>
    <x v="0"/>
    <s v="7000"/>
    <s v="05-Admin"/>
    <x v="18"/>
  </r>
  <r>
    <n v="282"/>
    <n v="4000"/>
    <x v="34"/>
    <n v="4000"/>
    <x v="19"/>
    <s v="042"/>
    <x v="1"/>
    <s v="7000"/>
    <s v="05-Admin"/>
    <x v="18"/>
  </r>
  <r>
    <n v="44055"/>
    <n v="48000"/>
    <x v="124"/>
    <n v="35000"/>
    <x v="19"/>
    <s v="042"/>
    <x v="2"/>
    <s v="7000"/>
    <s v="05-Admin"/>
    <x v="18"/>
  </r>
  <r>
    <n v="0"/>
    <n v="0"/>
    <x v="6"/>
    <n v="0"/>
    <x v="19"/>
    <s v="042"/>
    <x v="3"/>
    <s v="7000"/>
    <s v="05-Admin"/>
    <x v="18"/>
  </r>
  <r>
    <n v="28965"/>
    <n v="59000"/>
    <x v="153"/>
    <n v="59000"/>
    <x v="20"/>
    <s v="042"/>
    <x v="0"/>
    <s v="7000"/>
    <s v="05-Admin"/>
    <x v="18"/>
  </r>
  <r>
    <n v="14"/>
    <n v="1000"/>
    <x v="57"/>
    <n v="1000"/>
    <x v="20"/>
    <s v="042"/>
    <x v="1"/>
    <s v="7000"/>
    <s v="05-Admin"/>
    <x v="18"/>
  </r>
  <r>
    <n v="2932"/>
    <n v="6000"/>
    <x v="154"/>
    <n v="4000"/>
    <x v="20"/>
    <s v="042"/>
    <x v="2"/>
    <s v="7000"/>
    <s v="05-Admin"/>
    <x v="18"/>
  </r>
  <r>
    <m/>
    <m/>
    <x v="2"/>
    <m/>
    <x v="20"/>
    <s v="042"/>
    <x v="3"/>
    <s v="7000"/>
    <s v="05-Admin"/>
    <x v="18"/>
  </r>
  <r>
    <n v="0"/>
    <n v="0"/>
    <x v="6"/>
    <n v="0"/>
    <x v="0"/>
    <s v="043"/>
    <x v="0"/>
    <s v="1000"/>
    <s v="04-PW"/>
    <x v="19"/>
  </r>
  <r>
    <n v="0"/>
    <n v="0"/>
    <x v="6"/>
    <n v="0"/>
    <x v="0"/>
    <s v="043"/>
    <x v="1"/>
    <s v="1000"/>
    <s v="04-PW"/>
    <x v="19"/>
  </r>
  <r>
    <n v="0"/>
    <n v="0"/>
    <x v="6"/>
    <n v="0"/>
    <x v="0"/>
    <s v="043"/>
    <x v="2"/>
    <s v="1000"/>
    <s v="04-PW"/>
    <x v="19"/>
  </r>
  <r>
    <m/>
    <m/>
    <x v="2"/>
    <m/>
    <x v="0"/>
    <s v="043"/>
    <x v="3"/>
    <s v="1000"/>
    <s v="04-PW"/>
    <x v="19"/>
  </r>
  <r>
    <n v="10532"/>
    <n v="12000"/>
    <x v="64"/>
    <n v="12000"/>
    <x v="17"/>
    <s v="043"/>
    <x v="0"/>
    <s v="7000"/>
    <s v="04-PW"/>
    <x v="19"/>
  </r>
  <r>
    <n v="294"/>
    <n v="0"/>
    <x v="6"/>
    <n v="0"/>
    <x v="17"/>
    <s v="043"/>
    <x v="1"/>
    <s v="7000"/>
    <s v="04-PW"/>
    <x v="19"/>
  </r>
  <r>
    <n v="0"/>
    <n v="0"/>
    <x v="6"/>
    <n v="0"/>
    <x v="17"/>
    <s v="043"/>
    <x v="2"/>
    <s v="7000"/>
    <s v="04-PW"/>
    <x v="19"/>
  </r>
  <r>
    <n v="0"/>
    <n v="0"/>
    <x v="6"/>
    <n v="0"/>
    <x v="17"/>
    <s v="043"/>
    <x v="3"/>
    <s v="7000"/>
    <s v="04-PW"/>
    <x v="19"/>
  </r>
  <r>
    <m/>
    <m/>
    <x v="2"/>
    <m/>
    <x v="6"/>
    <s v="043"/>
    <x v="3"/>
    <s v="6000"/>
    <s v="04-PW"/>
    <x v="19"/>
  </r>
  <r>
    <m/>
    <m/>
    <x v="2"/>
    <m/>
    <x v="10"/>
    <s v="043"/>
    <x v="3"/>
    <e v="#N/A"/>
    <s v="04-PW"/>
    <x v="19"/>
  </r>
  <r>
    <m/>
    <m/>
    <x v="2"/>
    <m/>
    <x v="41"/>
    <s v="043"/>
    <x v="3"/>
    <e v="#N/A"/>
    <s v="04-PW"/>
    <x v="19"/>
  </r>
  <r>
    <m/>
    <m/>
    <x v="2"/>
    <m/>
    <x v="7"/>
    <s v="043"/>
    <x v="3"/>
    <s v="6000"/>
    <s v="04-PW"/>
    <x v="19"/>
  </r>
  <r>
    <m/>
    <m/>
    <x v="2"/>
    <m/>
    <x v="8"/>
    <s v="043"/>
    <x v="3"/>
    <s v="6000"/>
    <s v="04-PW"/>
    <x v="19"/>
  </r>
  <r>
    <m/>
    <n v="0"/>
    <x v="6"/>
    <n v="0"/>
    <x v="9"/>
    <s v="043"/>
    <x v="3"/>
    <s v="6000"/>
    <s v="04-PW"/>
    <x v="19"/>
  </r>
  <r>
    <m/>
    <m/>
    <x v="2"/>
    <m/>
    <x v="36"/>
    <s v="043"/>
    <x v="3"/>
    <s v="6000"/>
    <s v="04-PW"/>
    <x v="19"/>
  </r>
  <r>
    <n v="1220000"/>
    <n v="1260000"/>
    <x v="155"/>
    <n v="1332000"/>
    <x v="37"/>
    <s v="043"/>
    <x v="3"/>
    <s v="6000"/>
    <s v="04-PW"/>
    <x v="19"/>
  </r>
  <r>
    <m/>
    <m/>
    <x v="2"/>
    <m/>
    <x v="38"/>
    <s v="043"/>
    <x v="3"/>
    <s v="6000"/>
    <s v="04-PW"/>
    <x v="19"/>
  </r>
  <r>
    <m/>
    <m/>
    <x v="2"/>
    <m/>
    <x v="39"/>
    <s v="043"/>
    <x v="3"/>
    <s v="6000"/>
    <s v="04-PW"/>
    <x v="19"/>
  </r>
  <r>
    <n v="392275"/>
    <n v="426000"/>
    <x v="156"/>
    <n v="432000"/>
    <x v="13"/>
    <s v="043"/>
    <x v="0"/>
    <s v="7000"/>
    <s v="04-PW"/>
    <x v="19"/>
  </r>
  <r>
    <n v="60180"/>
    <n v="92000"/>
    <x v="157"/>
    <n v="91000"/>
    <x v="13"/>
    <s v="043"/>
    <x v="1"/>
    <s v="7000"/>
    <s v="04-PW"/>
    <x v="19"/>
  </r>
  <r>
    <n v="81509"/>
    <n v="105000"/>
    <x v="18"/>
    <n v="107000"/>
    <x v="13"/>
    <s v="043"/>
    <x v="2"/>
    <s v="7000"/>
    <s v="04-PW"/>
    <x v="19"/>
  </r>
  <r>
    <n v="37643"/>
    <n v="42000"/>
    <x v="158"/>
    <n v="66000"/>
    <x v="13"/>
    <s v="043"/>
    <x v="3"/>
    <s v="7000"/>
    <s v="04-PW"/>
    <x v="19"/>
  </r>
  <r>
    <n v="18959165"/>
    <n v="20516000"/>
    <x v="159"/>
    <n v="21008000"/>
    <x v="18"/>
    <s v="043"/>
    <x v="0"/>
    <s v="7000"/>
    <s v="04-PW"/>
    <x v="19"/>
  </r>
  <r>
    <n v="7241538"/>
    <n v="9948000"/>
    <x v="160"/>
    <n v="9834000"/>
    <x v="18"/>
    <s v="043"/>
    <x v="1"/>
    <s v="7000"/>
    <s v="04-PW"/>
    <x v="19"/>
  </r>
  <r>
    <n v="25548692"/>
    <n v="30541000"/>
    <x v="161"/>
    <n v="29267000"/>
    <x v="18"/>
    <s v="043"/>
    <x v="2"/>
    <s v="7000"/>
    <s v="04-PW"/>
    <x v="19"/>
  </r>
  <r>
    <n v="4535401"/>
    <n v="6954000"/>
    <x v="162"/>
    <n v="2855000"/>
    <x v="18"/>
    <s v="043"/>
    <x v="3"/>
    <s v="7000"/>
    <s v="04-PW"/>
    <x v="19"/>
  </r>
  <r>
    <n v="15777454"/>
    <n v="17394000"/>
    <x v="163"/>
    <n v="17707000"/>
    <x v="19"/>
    <s v="043"/>
    <x v="0"/>
    <s v="7000"/>
    <s v="04-PW"/>
    <x v="19"/>
  </r>
  <r>
    <n v="3762829"/>
    <n v="5041000"/>
    <x v="164"/>
    <n v="5048000"/>
    <x v="19"/>
    <s v="043"/>
    <x v="1"/>
    <s v="7000"/>
    <s v="04-PW"/>
    <x v="19"/>
  </r>
  <r>
    <n v="20135913"/>
    <n v="21427000"/>
    <x v="165"/>
    <n v="22731000"/>
    <x v="19"/>
    <s v="043"/>
    <x v="2"/>
    <s v="7000"/>
    <s v="04-PW"/>
    <x v="19"/>
  </r>
  <r>
    <n v="4121553"/>
    <n v="8053000"/>
    <x v="166"/>
    <n v="5995000"/>
    <x v="19"/>
    <s v="043"/>
    <x v="3"/>
    <s v="7000"/>
    <s v="04-PW"/>
    <x v="19"/>
  </r>
  <r>
    <n v="10532"/>
    <n v="12000"/>
    <x v="64"/>
    <n v="12000"/>
    <x v="20"/>
    <s v="043"/>
    <x v="0"/>
    <s v="7000"/>
    <s v="04-PW"/>
    <x v="19"/>
  </r>
  <r>
    <n v="286"/>
    <n v="0"/>
    <x v="6"/>
    <n v="0"/>
    <x v="20"/>
    <s v="043"/>
    <x v="1"/>
    <s v="7000"/>
    <s v="04-PW"/>
    <x v="19"/>
  </r>
  <r>
    <n v="613"/>
    <n v="0"/>
    <x v="6"/>
    <n v="0"/>
    <x v="20"/>
    <s v="043"/>
    <x v="2"/>
    <s v="7000"/>
    <s v="04-PW"/>
    <x v="19"/>
  </r>
  <r>
    <n v="0"/>
    <n v="0"/>
    <x v="6"/>
    <n v="0"/>
    <x v="20"/>
    <s v="043"/>
    <x v="3"/>
    <s v="7000"/>
    <s v="04-PW"/>
    <x v="19"/>
  </r>
  <r>
    <n v="5809000"/>
    <n v="5307000"/>
    <x v="167"/>
    <n v="5028000"/>
    <x v="0"/>
    <s v="044"/>
    <x v="0"/>
    <s v="1000"/>
    <s v="04-PW"/>
    <x v="20"/>
  </r>
  <r>
    <n v="1367000"/>
    <n v="686000"/>
    <x v="168"/>
    <n v="682000"/>
    <x v="0"/>
    <s v="044"/>
    <x v="1"/>
    <s v="1000"/>
    <s v="04-PW"/>
    <x v="20"/>
  </r>
  <r>
    <n v="11257000"/>
    <n v="11038000"/>
    <x v="169"/>
    <n v="10349000"/>
    <x v="0"/>
    <s v="044"/>
    <x v="2"/>
    <s v="1000"/>
    <s v="04-PW"/>
    <x v="20"/>
  </r>
  <r>
    <m/>
    <m/>
    <x v="2"/>
    <m/>
    <x v="0"/>
    <s v="044"/>
    <x v="3"/>
    <s v="1000"/>
    <s v="04-PW"/>
    <x v="20"/>
  </r>
  <r>
    <n v="58132"/>
    <n v="0"/>
    <x v="6"/>
    <n v="0"/>
    <x v="16"/>
    <s v="044"/>
    <x v="0"/>
    <s v="2000"/>
    <s v="04-PW"/>
    <x v="20"/>
  </r>
  <r>
    <n v="10201"/>
    <n v="0"/>
    <x v="6"/>
    <n v="0"/>
    <x v="16"/>
    <s v="044"/>
    <x v="1"/>
    <s v="2000"/>
    <s v="04-PW"/>
    <x v="20"/>
  </r>
  <r>
    <n v="220620"/>
    <n v="0"/>
    <x v="6"/>
    <n v="0"/>
    <x v="16"/>
    <s v="044"/>
    <x v="2"/>
    <s v="2000"/>
    <s v="04-PW"/>
    <x v="20"/>
  </r>
  <r>
    <n v="0"/>
    <n v="0"/>
    <x v="6"/>
    <n v="0"/>
    <x v="16"/>
    <s v="044"/>
    <x v="3"/>
    <s v="2000"/>
    <s v="04-PW"/>
    <x v="20"/>
  </r>
  <r>
    <n v="0"/>
    <n v="0"/>
    <x v="170"/>
    <n v="1778296"/>
    <x v="40"/>
    <s v="044"/>
    <x v="0"/>
    <e v="#N/A"/>
    <s v="04-PW"/>
    <x v="20"/>
  </r>
  <r>
    <n v="0"/>
    <n v="0"/>
    <x v="171"/>
    <n v="834004"/>
    <x v="40"/>
    <s v="044"/>
    <x v="1"/>
    <e v="#N/A"/>
    <s v="04-PW"/>
    <x v="20"/>
  </r>
  <r>
    <n v="0"/>
    <n v="0"/>
    <x v="172"/>
    <n v="400700"/>
    <x v="40"/>
    <s v="044"/>
    <x v="2"/>
    <e v="#N/A"/>
    <s v="04-PW"/>
    <x v="20"/>
  </r>
  <r>
    <n v="0"/>
    <n v="0"/>
    <x v="149"/>
    <n v="631000"/>
    <x v="40"/>
    <s v="044"/>
    <x v="3"/>
    <e v="#N/A"/>
    <s v="04-PW"/>
    <x v="20"/>
  </r>
  <r>
    <n v="1077363"/>
    <n v="1191000"/>
    <x v="173"/>
    <n v="1229000"/>
    <x v="4"/>
    <s v="044"/>
    <x v="3"/>
    <s v="2000"/>
    <s v="04-PW"/>
    <x v="20"/>
  </r>
  <r>
    <n v="604592"/>
    <n v="0"/>
    <x v="6"/>
    <n v="0"/>
    <x v="33"/>
    <s v="044"/>
    <x v="0"/>
    <s v="7000"/>
    <s v="04-PW"/>
    <x v="20"/>
  </r>
  <r>
    <n v="79171"/>
    <n v="0"/>
    <x v="6"/>
    <n v="0"/>
    <x v="33"/>
    <s v="044"/>
    <x v="1"/>
    <s v="7000"/>
    <s v="04-PW"/>
    <x v="20"/>
  </r>
  <r>
    <n v="3615326"/>
    <n v="0"/>
    <x v="6"/>
    <n v="0"/>
    <x v="33"/>
    <s v="044"/>
    <x v="2"/>
    <s v="7000"/>
    <s v="04-PW"/>
    <x v="20"/>
  </r>
  <r>
    <n v="61559"/>
    <n v="0"/>
    <x v="6"/>
    <n v="0"/>
    <x v="33"/>
    <s v="044"/>
    <x v="3"/>
    <s v="7000"/>
    <s v="04-PW"/>
    <x v="20"/>
  </r>
  <r>
    <m/>
    <m/>
    <x v="2"/>
    <m/>
    <x v="42"/>
    <s v="044"/>
    <x v="0"/>
    <e v="#N/A"/>
    <s v="04-PW"/>
    <x v="20"/>
  </r>
  <r>
    <m/>
    <m/>
    <x v="2"/>
    <m/>
    <x v="42"/>
    <s v="044"/>
    <x v="1"/>
    <e v="#N/A"/>
    <s v="04-PW"/>
    <x v="20"/>
  </r>
  <r>
    <m/>
    <m/>
    <x v="2"/>
    <m/>
    <x v="42"/>
    <s v="044"/>
    <x v="2"/>
    <e v="#N/A"/>
    <s v="04-PW"/>
    <x v="20"/>
  </r>
  <r>
    <m/>
    <m/>
    <x v="2"/>
    <m/>
    <x v="42"/>
    <s v="044"/>
    <x v="3"/>
    <e v="#N/A"/>
    <s v="04-PW"/>
    <x v="20"/>
  </r>
  <r>
    <n v="2983766"/>
    <n v="2983000"/>
    <x v="174"/>
    <n v="3278000"/>
    <x v="17"/>
    <s v="044"/>
    <x v="0"/>
    <s v="7000"/>
    <s v="04-PW"/>
    <x v="20"/>
  </r>
  <r>
    <n v="292262"/>
    <n v="339000"/>
    <x v="175"/>
    <n v="387000"/>
    <x v="17"/>
    <s v="044"/>
    <x v="1"/>
    <s v="7000"/>
    <s v="04-PW"/>
    <x v="20"/>
  </r>
  <r>
    <n v="17829362"/>
    <n v="18343000"/>
    <x v="176"/>
    <n v="19033000"/>
    <x v="17"/>
    <s v="044"/>
    <x v="2"/>
    <s v="7000"/>
    <s v="04-PW"/>
    <x v="20"/>
  </r>
  <r>
    <n v="236569"/>
    <n v="2012000"/>
    <x v="177"/>
    <n v="279000"/>
    <x v="17"/>
    <s v="044"/>
    <x v="3"/>
    <s v="7000"/>
    <s v="04-PW"/>
    <x v="20"/>
  </r>
  <r>
    <m/>
    <m/>
    <x v="2"/>
    <m/>
    <x v="43"/>
    <s v="044"/>
    <x v="0"/>
    <e v="#N/A"/>
    <s v="04-PW"/>
    <x v="20"/>
  </r>
  <r>
    <m/>
    <m/>
    <x v="2"/>
    <m/>
    <x v="43"/>
    <s v="044"/>
    <x v="1"/>
    <e v="#N/A"/>
    <s v="04-PW"/>
    <x v="20"/>
  </r>
  <r>
    <m/>
    <m/>
    <x v="2"/>
    <m/>
    <x v="43"/>
    <s v="044"/>
    <x v="2"/>
    <e v="#N/A"/>
    <s v="04-PW"/>
    <x v="20"/>
  </r>
  <r>
    <m/>
    <m/>
    <x v="2"/>
    <m/>
    <x v="43"/>
    <s v="044"/>
    <x v="3"/>
    <e v="#N/A"/>
    <s v="04-PW"/>
    <x v="20"/>
  </r>
  <r>
    <n v="65032"/>
    <n v="0"/>
    <x v="6"/>
    <n v="0"/>
    <x v="5"/>
    <s v="044"/>
    <x v="0"/>
    <s v="4000"/>
    <s v="04-PW"/>
    <x v="20"/>
  </r>
  <r>
    <n v="89323"/>
    <n v="0"/>
    <x v="6"/>
    <n v="0"/>
    <x v="5"/>
    <s v="044"/>
    <x v="1"/>
    <s v="4000"/>
    <s v="04-PW"/>
    <x v="20"/>
  </r>
  <r>
    <n v="729211"/>
    <n v="0"/>
    <x v="6"/>
    <n v="0"/>
    <x v="5"/>
    <s v="044"/>
    <x v="2"/>
    <s v="4000"/>
    <s v="04-PW"/>
    <x v="20"/>
  </r>
  <r>
    <n v="181815"/>
    <n v="0"/>
    <x v="6"/>
    <n v="0"/>
    <x v="5"/>
    <s v="044"/>
    <x v="3"/>
    <s v="4000"/>
    <s v="04-PW"/>
    <x v="20"/>
  </r>
  <r>
    <m/>
    <m/>
    <x v="2"/>
    <m/>
    <x v="21"/>
    <s v="044"/>
    <x v="0"/>
    <s v="4000"/>
    <s v="04-PW"/>
    <x v="20"/>
  </r>
  <r>
    <m/>
    <m/>
    <x v="2"/>
    <m/>
    <x v="21"/>
    <s v="044"/>
    <x v="1"/>
    <s v="4000"/>
    <s v="04-PW"/>
    <x v="20"/>
  </r>
  <r>
    <m/>
    <m/>
    <x v="2"/>
    <m/>
    <x v="21"/>
    <s v="044"/>
    <x v="2"/>
    <s v="4000"/>
    <s v="04-PW"/>
    <x v="20"/>
  </r>
  <r>
    <m/>
    <m/>
    <x v="2"/>
    <m/>
    <x v="44"/>
    <s v="044"/>
    <x v="0"/>
    <e v="#N/A"/>
    <s v="04-PW"/>
    <x v="20"/>
  </r>
  <r>
    <m/>
    <m/>
    <x v="2"/>
    <m/>
    <x v="44"/>
    <s v="044"/>
    <x v="1"/>
    <e v="#N/A"/>
    <s v="04-PW"/>
    <x v="20"/>
  </r>
  <r>
    <m/>
    <m/>
    <x v="2"/>
    <m/>
    <x v="44"/>
    <s v="044"/>
    <x v="2"/>
    <e v="#N/A"/>
    <s v="04-PW"/>
    <x v="20"/>
  </r>
  <r>
    <m/>
    <m/>
    <x v="2"/>
    <m/>
    <x v="44"/>
    <s v="044"/>
    <x v="3"/>
    <e v="#N/A"/>
    <s v="04-PW"/>
    <x v="20"/>
  </r>
  <r>
    <m/>
    <m/>
    <x v="2"/>
    <m/>
    <x v="45"/>
    <s v="044"/>
    <x v="0"/>
    <e v="#N/A"/>
    <s v="04-PW"/>
    <x v="20"/>
  </r>
  <r>
    <m/>
    <m/>
    <x v="2"/>
    <m/>
    <x v="45"/>
    <s v="044"/>
    <x v="1"/>
    <e v="#N/A"/>
    <s v="04-PW"/>
    <x v="20"/>
  </r>
  <r>
    <m/>
    <m/>
    <x v="2"/>
    <m/>
    <x v="45"/>
    <s v="044"/>
    <x v="2"/>
    <e v="#N/A"/>
    <s v="04-PW"/>
    <x v="20"/>
  </r>
  <r>
    <m/>
    <m/>
    <x v="2"/>
    <m/>
    <x v="45"/>
    <s v="044"/>
    <x v="3"/>
    <e v="#N/A"/>
    <s v="04-PW"/>
    <x v="20"/>
  </r>
  <r>
    <m/>
    <m/>
    <x v="2"/>
    <m/>
    <x v="24"/>
    <s v="044"/>
    <x v="0"/>
    <s v="5000"/>
    <s v="04-PW"/>
    <x v="20"/>
  </r>
  <r>
    <m/>
    <m/>
    <x v="2"/>
    <m/>
    <x v="24"/>
    <s v="044"/>
    <x v="1"/>
    <s v="5000"/>
    <s v="04-PW"/>
    <x v="20"/>
  </r>
  <r>
    <n v="0"/>
    <n v="462000"/>
    <x v="178"/>
    <n v="350000"/>
    <x v="24"/>
    <s v="044"/>
    <x v="2"/>
    <s v="5000"/>
    <s v="04-PW"/>
    <x v="20"/>
  </r>
  <r>
    <m/>
    <m/>
    <x v="2"/>
    <m/>
    <x v="24"/>
    <s v="044"/>
    <x v="3"/>
    <s v="5000"/>
    <s v="04-PW"/>
    <x v="20"/>
  </r>
  <r>
    <m/>
    <m/>
    <x v="2"/>
    <m/>
    <x v="46"/>
    <s v="044"/>
    <x v="0"/>
    <s v="5000"/>
    <s v="04-PW"/>
    <x v="20"/>
  </r>
  <r>
    <m/>
    <m/>
    <x v="2"/>
    <m/>
    <x v="46"/>
    <s v="044"/>
    <x v="1"/>
    <s v="5000"/>
    <s v="04-PW"/>
    <x v="20"/>
  </r>
  <r>
    <m/>
    <m/>
    <x v="2"/>
    <m/>
    <x v="46"/>
    <s v="044"/>
    <x v="2"/>
    <s v="5000"/>
    <s v="04-PW"/>
    <x v="20"/>
  </r>
  <r>
    <m/>
    <m/>
    <x v="2"/>
    <m/>
    <x v="46"/>
    <s v="044"/>
    <x v="3"/>
    <s v="5000"/>
    <s v="04-PW"/>
    <x v="20"/>
  </r>
  <r>
    <m/>
    <m/>
    <x v="2"/>
    <m/>
    <x v="47"/>
    <s v="044"/>
    <x v="0"/>
    <s v="5000"/>
    <s v="04-PW"/>
    <x v="20"/>
  </r>
  <r>
    <m/>
    <m/>
    <x v="2"/>
    <m/>
    <x v="47"/>
    <s v="044"/>
    <x v="1"/>
    <s v="5000"/>
    <s v="04-PW"/>
    <x v="20"/>
  </r>
  <r>
    <m/>
    <m/>
    <x v="2"/>
    <m/>
    <x v="47"/>
    <s v="044"/>
    <x v="2"/>
    <s v="5000"/>
    <s v="04-PW"/>
    <x v="20"/>
  </r>
  <r>
    <m/>
    <m/>
    <x v="2"/>
    <m/>
    <x v="47"/>
    <s v="044"/>
    <x v="3"/>
    <s v="5000"/>
    <s v="04-PW"/>
    <x v="20"/>
  </r>
  <r>
    <m/>
    <m/>
    <x v="2"/>
    <m/>
    <x v="41"/>
    <s v="044"/>
    <x v="3"/>
    <e v="#N/A"/>
    <s v="04-PW"/>
    <x v="20"/>
  </r>
  <r>
    <n v="0"/>
    <n v="0"/>
    <x v="6"/>
    <n v="0"/>
    <x v="8"/>
    <s v="044"/>
    <x v="3"/>
    <s v="6000"/>
    <s v="04-PW"/>
    <x v="20"/>
  </r>
  <r>
    <m/>
    <m/>
    <x v="2"/>
    <m/>
    <x v="9"/>
    <s v="044"/>
    <x v="3"/>
    <s v="6000"/>
    <s v="04-PW"/>
    <x v="20"/>
  </r>
  <r>
    <n v="0"/>
    <n v="0"/>
    <x v="6"/>
    <n v="0"/>
    <x v="36"/>
    <s v="044"/>
    <x v="3"/>
    <s v="6000"/>
    <s v="04-PW"/>
    <x v="20"/>
  </r>
  <r>
    <n v="450000"/>
    <n v="4660000"/>
    <x v="179"/>
    <n v="1925000"/>
    <x v="12"/>
    <s v="044"/>
    <x v="3"/>
    <s v="6000"/>
    <s v="04-PW"/>
    <x v="20"/>
  </r>
  <r>
    <m/>
    <m/>
    <x v="2"/>
    <m/>
    <x v="48"/>
    <s v="044"/>
    <x v="3"/>
    <s v="6000"/>
    <s v="04-PW"/>
    <x v="20"/>
  </r>
  <r>
    <n v="4776219"/>
    <n v="5584000"/>
    <x v="180"/>
    <n v="5986000"/>
    <x v="13"/>
    <s v="044"/>
    <x v="0"/>
    <s v="7000"/>
    <s v="04-PW"/>
    <x v="20"/>
  </r>
  <r>
    <n v="762182"/>
    <n v="833000"/>
    <x v="181"/>
    <n v="861000"/>
    <x v="13"/>
    <s v="044"/>
    <x v="1"/>
    <s v="7000"/>
    <s v="04-PW"/>
    <x v="20"/>
  </r>
  <r>
    <n v="7761935"/>
    <n v="8625000"/>
    <x v="182"/>
    <n v="9157000"/>
    <x v="13"/>
    <s v="044"/>
    <x v="2"/>
    <s v="7000"/>
    <s v="04-PW"/>
    <x v="20"/>
  </r>
  <r>
    <n v="665983"/>
    <n v="1004000"/>
    <x v="183"/>
    <n v="1200000"/>
    <x v="13"/>
    <s v="044"/>
    <x v="3"/>
    <s v="7000"/>
    <s v="04-PW"/>
    <x v="20"/>
  </r>
  <r>
    <n v="332540"/>
    <n v="322000"/>
    <x v="184"/>
    <n v="330000"/>
    <x v="18"/>
    <s v="044"/>
    <x v="0"/>
    <s v="7000"/>
    <s v="04-PW"/>
    <x v="20"/>
  </r>
  <r>
    <n v="10333"/>
    <n v="0"/>
    <x v="6"/>
    <n v="0"/>
    <x v="18"/>
    <s v="044"/>
    <x v="1"/>
    <s v="7000"/>
    <s v="04-PW"/>
    <x v="20"/>
  </r>
  <r>
    <n v="63422"/>
    <n v="18000"/>
    <x v="24"/>
    <n v="13000"/>
    <x v="18"/>
    <s v="044"/>
    <x v="2"/>
    <s v="7000"/>
    <s v="04-PW"/>
    <x v="20"/>
  </r>
  <r>
    <n v="0"/>
    <n v="0"/>
    <x v="6"/>
    <n v="0"/>
    <x v="18"/>
    <s v="044"/>
    <x v="3"/>
    <s v="7000"/>
    <s v="04-PW"/>
    <x v="20"/>
  </r>
  <r>
    <n v="69488"/>
    <n v="11000"/>
    <x v="28"/>
    <n v="11000"/>
    <x v="19"/>
    <s v="044"/>
    <x v="0"/>
    <s v="7000"/>
    <s v="04-PW"/>
    <x v="20"/>
  </r>
  <r>
    <n v="10560"/>
    <n v="0"/>
    <x v="185"/>
    <n v="8000"/>
    <x v="19"/>
    <s v="044"/>
    <x v="1"/>
    <s v="7000"/>
    <s v="04-PW"/>
    <x v="20"/>
  </r>
  <r>
    <n v="35514"/>
    <n v="11000"/>
    <x v="108"/>
    <n v="55000"/>
    <x v="19"/>
    <s v="044"/>
    <x v="2"/>
    <s v="7000"/>
    <s v="04-PW"/>
    <x v="20"/>
  </r>
  <r>
    <n v="0"/>
    <n v="0"/>
    <x v="6"/>
    <n v="0"/>
    <x v="19"/>
    <s v="044"/>
    <x v="3"/>
    <s v="7000"/>
    <s v="04-PW"/>
    <x v="20"/>
  </r>
  <r>
    <m/>
    <m/>
    <x v="2"/>
    <m/>
    <x v="14"/>
    <s v="044"/>
    <x v="0"/>
    <s v="7000"/>
    <s v="04-PW"/>
    <x v="20"/>
  </r>
  <r>
    <m/>
    <m/>
    <x v="2"/>
    <m/>
    <x v="14"/>
    <s v="044"/>
    <x v="1"/>
    <s v="7000"/>
    <s v="04-PW"/>
    <x v="20"/>
  </r>
  <r>
    <m/>
    <m/>
    <x v="2"/>
    <m/>
    <x v="14"/>
    <s v="044"/>
    <x v="2"/>
    <s v="7000"/>
    <s v="04-PW"/>
    <x v="20"/>
  </r>
  <r>
    <m/>
    <m/>
    <x v="2"/>
    <m/>
    <x v="14"/>
    <s v="044"/>
    <x v="3"/>
    <s v="7000"/>
    <s v="04-PW"/>
    <x v="20"/>
  </r>
  <r>
    <m/>
    <m/>
    <x v="2"/>
    <m/>
    <x v="20"/>
    <s v="044"/>
    <x v="0"/>
    <s v="7000"/>
    <s v="04-PW"/>
    <x v="20"/>
  </r>
  <r>
    <m/>
    <m/>
    <x v="2"/>
    <m/>
    <x v="20"/>
    <s v="044"/>
    <x v="1"/>
    <s v="7000"/>
    <s v="04-PW"/>
    <x v="20"/>
  </r>
  <r>
    <m/>
    <m/>
    <x v="2"/>
    <m/>
    <x v="20"/>
    <s v="044"/>
    <x v="2"/>
    <s v="7000"/>
    <s v="04-PW"/>
    <x v="20"/>
  </r>
  <r>
    <m/>
    <m/>
    <x v="2"/>
    <m/>
    <x v="20"/>
    <s v="044"/>
    <x v="3"/>
    <s v="7000"/>
    <s v="04-PW"/>
    <x v="20"/>
  </r>
  <r>
    <n v="604447"/>
    <n v="1728000"/>
    <x v="186"/>
    <n v="1722000"/>
    <x v="0"/>
    <s v="053"/>
    <x v="0"/>
    <s v="1000"/>
    <s v="05-Admin"/>
    <x v="21"/>
  </r>
  <r>
    <n v="62521"/>
    <n v="467000"/>
    <x v="187"/>
    <n v="336000"/>
    <x v="0"/>
    <s v="053"/>
    <x v="1"/>
    <s v="1000"/>
    <s v="05-Admin"/>
    <x v="21"/>
  </r>
  <r>
    <n v="514665"/>
    <n v="2097000"/>
    <x v="188"/>
    <n v="1963000"/>
    <x v="0"/>
    <s v="053"/>
    <x v="2"/>
    <s v="1000"/>
    <s v="05-Admin"/>
    <x v="21"/>
  </r>
  <r>
    <m/>
    <m/>
    <x v="2"/>
    <m/>
    <x v="15"/>
    <s v="053"/>
    <x v="0"/>
    <s v="2000"/>
    <s v="05-Admin"/>
    <x v="21"/>
  </r>
  <r>
    <m/>
    <m/>
    <x v="2"/>
    <m/>
    <x v="15"/>
    <s v="053"/>
    <x v="1"/>
    <s v="2000"/>
    <s v="05-Admin"/>
    <x v="21"/>
  </r>
  <r>
    <n v="0"/>
    <n v="20000"/>
    <x v="38"/>
    <n v="20000"/>
    <x v="15"/>
    <s v="053"/>
    <x v="2"/>
    <s v="2000"/>
    <s v="05-Admin"/>
    <x v="21"/>
  </r>
  <r>
    <n v="0"/>
    <n v="1216000"/>
    <x v="189"/>
    <n v="0"/>
    <x v="15"/>
    <s v="053"/>
    <x v="3"/>
    <s v="2000"/>
    <s v="05-Admin"/>
    <x v="21"/>
  </r>
  <r>
    <n v="0"/>
    <n v="49000"/>
    <x v="190"/>
    <n v="49000"/>
    <x v="16"/>
    <s v="053"/>
    <x v="0"/>
    <s v="2000"/>
    <s v="05-Admin"/>
    <x v="21"/>
  </r>
  <r>
    <n v="0"/>
    <n v="13000"/>
    <x v="34"/>
    <n v="10000"/>
    <x v="16"/>
    <s v="053"/>
    <x v="1"/>
    <s v="2000"/>
    <s v="05-Admin"/>
    <x v="21"/>
  </r>
  <r>
    <n v="0"/>
    <n v="236000"/>
    <x v="191"/>
    <n v="235000"/>
    <x v="16"/>
    <s v="053"/>
    <x v="2"/>
    <s v="2000"/>
    <s v="05-Admin"/>
    <x v="21"/>
  </r>
  <r>
    <n v="0"/>
    <n v="0"/>
    <x v="6"/>
    <n v="0"/>
    <x v="16"/>
    <s v="053"/>
    <x v="3"/>
    <s v="2000"/>
    <s v="05-Admin"/>
    <x v="21"/>
  </r>
  <r>
    <n v="134084"/>
    <n v="202000"/>
    <x v="192"/>
    <n v="91000"/>
    <x v="4"/>
    <s v="053"/>
    <x v="3"/>
    <s v="2000"/>
    <s v="05-Admin"/>
    <x v="21"/>
  </r>
  <r>
    <n v="139332"/>
    <n v="754000"/>
    <x v="193"/>
    <n v="764000"/>
    <x v="33"/>
    <s v="053"/>
    <x v="0"/>
    <s v="7000"/>
    <s v="05-Admin"/>
    <x v="21"/>
  </r>
  <r>
    <n v="27536"/>
    <n v="191000"/>
    <x v="194"/>
    <n v="191000"/>
    <x v="33"/>
    <s v="053"/>
    <x v="1"/>
    <s v="7000"/>
    <s v="05-Admin"/>
    <x v="21"/>
  </r>
  <r>
    <n v="642850"/>
    <n v="4779000"/>
    <x v="195"/>
    <n v="4200000"/>
    <x v="33"/>
    <s v="053"/>
    <x v="2"/>
    <s v="7000"/>
    <s v="05-Admin"/>
    <x v="21"/>
  </r>
  <r>
    <n v="0"/>
    <n v="224000"/>
    <x v="196"/>
    <n v="125000"/>
    <x v="33"/>
    <s v="053"/>
    <x v="3"/>
    <s v="7000"/>
    <s v="05-Admin"/>
    <x v="21"/>
  </r>
  <r>
    <n v="67412"/>
    <n v="79000"/>
    <x v="157"/>
    <n v="91000"/>
    <x v="17"/>
    <s v="053"/>
    <x v="0"/>
    <s v="7000"/>
    <s v="05-Admin"/>
    <x v="21"/>
  </r>
  <r>
    <n v="24332"/>
    <n v="60000"/>
    <x v="153"/>
    <n v="59000"/>
    <x v="17"/>
    <s v="053"/>
    <x v="1"/>
    <s v="7000"/>
    <s v="05-Admin"/>
    <x v="21"/>
  </r>
  <r>
    <n v="490865"/>
    <n v="430000"/>
    <x v="197"/>
    <n v="474000"/>
    <x v="17"/>
    <s v="053"/>
    <x v="2"/>
    <s v="7000"/>
    <s v="05-Admin"/>
    <x v="21"/>
  </r>
  <r>
    <n v="31826"/>
    <n v="91000"/>
    <x v="198"/>
    <n v="75000"/>
    <x v="17"/>
    <s v="053"/>
    <x v="3"/>
    <s v="7000"/>
    <s v="05-Admin"/>
    <x v="21"/>
  </r>
  <r>
    <n v="0"/>
    <n v="0"/>
    <x v="6"/>
    <n v="0"/>
    <x v="8"/>
    <s v="053"/>
    <x v="3"/>
    <s v="6000"/>
    <s v="05-Admin"/>
    <x v="21"/>
  </r>
  <r>
    <n v="0"/>
    <n v="0"/>
    <x v="6"/>
    <n v="0"/>
    <x v="9"/>
    <s v="053"/>
    <x v="3"/>
    <s v="6000"/>
    <s v="05-Admin"/>
    <x v="21"/>
  </r>
  <r>
    <n v="540000"/>
    <n v="1640000"/>
    <x v="199"/>
    <n v="340000"/>
    <x v="12"/>
    <s v="053"/>
    <x v="3"/>
    <s v="6000"/>
    <s v="05-Admin"/>
    <x v="21"/>
  </r>
  <r>
    <n v="148747"/>
    <n v="217000"/>
    <x v="200"/>
    <n v="199000"/>
    <x v="13"/>
    <s v="053"/>
    <x v="0"/>
    <s v="7000"/>
    <s v="05-Admin"/>
    <x v="21"/>
  </r>
  <r>
    <n v="4425"/>
    <n v="21000"/>
    <x v="38"/>
    <n v="20000"/>
    <x v="13"/>
    <s v="053"/>
    <x v="1"/>
    <s v="7000"/>
    <s v="05-Admin"/>
    <x v="21"/>
  </r>
  <r>
    <n v="159945"/>
    <n v="175000"/>
    <x v="201"/>
    <n v="215000"/>
    <x v="13"/>
    <s v="053"/>
    <x v="2"/>
    <s v="7000"/>
    <s v="05-Admin"/>
    <x v="21"/>
  </r>
  <r>
    <n v="0"/>
    <n v="0"/>
    <x v="36"/>
    <n v="35000"/>
    <x v="13"/>
    <s v="053"/>
    <x v="3"/>
    <s v="7000"/>
    <s v="05-Admin"/>
    <x v="21"/>
  </r>
  <r>
    <n v="254236"/>
    <n v="385000"/>
    <x v="187"/>
    <n v="336000"/>
    <x v="18"/>
    <s v="053"/>
    <x v="0"/>
    <s v="7000"/>
    <s v="05-Admin"/>
    <x v="21"/>
  </r>
  <r>
    <n v="12068"/>
    <n v="52000"/>
    <x v="11"/>
    <n v="37000"/>
    <x v="18"/>
    <s v="053"/>
    <x v="1"/>
    <s v="7000"/>
    <s v="05-Admin"/>
    <x v="21"/>
  </r>
  <r>
    <n v="402807"/>
    <n v="542000"/>
    <x v="202"/>
    <n v="514000"/>
    <x v="18"/>
    <s v="053"/>
    <x v="2"/>
    <s v="7000"/>
    <s v="05-Admin"/>
    <x v="21"/>
  </r>
  <r>
    <n v="68065"/>
    <n v="114000"/>
    <x v="6"/>
    <n v="75000"/>
    <x v="18"/>
    <s v="053"/>
    <x v="3"/>
    <s v="7000"/>
    <s v="05-Admin"/>
    <x v="21"/>
  </r>
  <r>
    <n v="233220"/>
    <n v="349000"/>
    <x v="203"/>
    <n v="316000"/>
    <x v="19"/>
    <s v="053"/>
    <x v="0"/>
    <s v="7000"/>
    <s v="05-Admin"/>
    <x v="21"/>
  </r>
  <r>
    <n v="10056"/>
    <n v="45000"/>
    <x v="204"/>
    <n v="33000"/>
    <x v="19"/>
    <s v="053"/>
    <x v="1"/>
    <s v="7000"/>
    <s v="05-Admin"/>
    <x v="21"/>
  </r>
  <r>
    <n v="335715"/>
    <n v="437000"/>
    <x v="205"/>
    <n v="453000"/>
    <x v="19"/>
    <s v="053"/>
    <x v="2"/>
    <s v="7000"/>
    <s v="05-Admin"/>
    <x v="21"/>
  </r>
  <r>
    <n v="32768"/>
    <n v="65000"/>
    <x v="6"/>
    <n v="50000"/>
    <x v="19"/>
    <s v="053"/>
    <x v="3"/>
    <s v="7000"/>
    <s v="05-Admin"/>
    <x v="21"/>
  </r>
  <r>
    <n v="4262720"/>
    <n v="4640000"/>
    <x v="206"/>
    <n v="4688407.92"/>
    <x v="49"/>
    <s v="053"/>
    <x v="0"/>
    <s v="8000"/>
    <s v="05-Admin"/>
    <x v="21"/>
  </r>
  <r>
    <n v="8947975"/>
    <n v="8382000"/>
    <x v="207"/>
    <n v="8514550"/>
    <x v="49"/>
    <s v="053"/>
    <x v="1"/>
    <s v="8000"/>
    <s v="05-Admin"/>
    <x v="21"/>
  </r>
  <r>
    <n v="1656163"/>
    <n v="1428000"/>
    <x v="208"/>
    <n v="1846206"/>
    <x v="49"/>
    <s v="053"/>
    <x v="2"/>
    <s v="8000"/>
    <s v="05-Admin"/>
    <x v="21"/>
  </r>
  <r>
    <n v="496861"/>
    <n v="529000"/>
    <x v="209"/>
    <n v="294000"/>
    <x v="49"/>
    <s v="053"/>
    <x v="3"/>
    <s v="8000"/>
    <s v="05-Admin"/>
    <x v="21"/>
  </r>
  <r>
    <n v="837620"/>
    <n v="990000"/>
    <x v="210"/>
    <n v="1062000"/>
    <x v="0"/>
    <s v="060"/>
    <x v="0"/>
    <s v="1000"/>
    <s v="05-Admin"/>
    <x v="22"/>
  </r>
  <r>
    <n v="12196"/>
    <n v="10000"/>
    <x v="34"/>
    <n v="10000"/>
    <x v="0"/>
    <s v="060"/>
    <x v="1"/>
    <s v="1000"/>
    <s v="05-Admin"/>
    <x v="22"/>
  </r>
  <r>
    <n v="67361"/>
    <n v="50000"/>
    <x v="211"/>
    <n v="50000"/>
    <x v="0"/>
    <s v="060"/>
    <x v="2"/>
    <s v="1000"/>
    <s v="05-Admin"/>
    <x v="22"/>
  </r>
  <r>
    <m/>
    <m/>
    <x v="2"/>
    <m/>
    <x v="0"/>
    <s v="060"/>
    <x v="3"/>
    <s v="1000"/>
    <s v="05-Admin"/>
    <x v="22"/>
  </r>
  <r>
    <n v="0"/>
    <n v="0"/>
    <x v="6"/>
    <n v="0"/>
    <x v="4"/>
    <s v="060"/>
    <x v="3"/>
    <s v="2000"/>
    <s v="05-Admin"/>
    <x v="22"/>
  </r>
  <r>
    <n v="933745"/>
    <n v="1132000"/>
    <x v="212"/>
    <n v="1163000"/>
    <x v="0"/>
    <s v="070"/>
    <x v="0"/>
    <s v="1000"/>
    <s v="05-Admin"/>
    <x v="23"/>
  </r>
  <r>
    <n v="11988"/>
    <n v="18000"/>
    <x v="64"/>
    <n v="12000"/>
    <x v="0"/>
    <s v="070"/>
    <x v="1"/>
    <s v="1000"/>
    <s v="05-Admin"/>
    <x v="23"/>
  </r>
  <r>
    <n v="78449"/>
    <n v="93000"/>
    <x v="213"/>
    <n v="74000"/>
    <x v="0"/>
    <s v="070"/>
    <x v="2"/>
    <s v="1000"/>
    <s v="05-Admin"/>
    <x v="23"/>
  </r>
  <r>
    <m/>
    <m/>
    <x v="2"/>
    <m/>
    <x v="0"/>
    <s v="070"/>
    <x v="3"/>
    <s v="1000"/>
    <s v="05-Admin"/>
    <x v="23"/>
  </r>
  <r>
    <n v="0"/>
    <n v="6000"/>
    <x v="37"/>
    <n v="6000"/>
    <x v="4"/>
    <s v="070"/>
    <x v="3"/>
    <s v="2000"/>
    <s v="05-Admin"/>
    <x v="23"/>
  </r>
  <r>
    <n v="0"/>
    <n v="0"/>
    <x v="6"/>
    <n v="0"/>
    <x v="6"/>
    <s v="070"/>
    <x v="3"/>
    <s v="6000"/>
    <s v="05-Admin"/>
    <x v="23"/>
  </r>
  <r>
    <n v="33000"/>
    <n v="33000"/>
    <x v="204"/>
    <n v="33000"/>
    <x v="50"/>
    <s v="072"/>
    <x v="1"/>
    <s v="8000"/>
    <s v="05-Admin"/>
    <x v="24"/>
  </r>
  <r>
    <n v="5545756"/>
    <n v="5667000"/>
    <x v="214"/>
    <n v="5667000"/>
    <x v="50"/>
    <s v="072"/>
    <x v="2"/>
    <s v="8000"/>
    <s v="05-Admin"/>
    <x v="24"/>
  </r>
  <r>
    <m/>
    <m/>
    <x v="2"/>
    <m/>
    <x v="50"/>
    <s v="072"/>
    <x v="3"/>
    <s v="8000"/>
    <s v="05-Admin"/>
    <x v="24"/>
  </r>
  <r>
    <n v="0"/>
    <n v="0"/>
    <x v="6"/>
    <n v="0"/>
    <x v="50"/>
    <s v="072"/>
    <x v="4"/>
    <s v="8000"/>
    <s v="05-Admin"/>
    <x v="24"/>
  </r>
  <r>
    <n v="0"/>
    <n v="0"/>
    <x v="6"/>
    <n v="0"/>
    <x v="0"/>
    <s v="073"/>
    <x v="0"/>
    <s v="1000"/>
    <s v="05-Admin"/>
    <x v="25"/>
  </r>
  <r>
    <n v="0"/>
    <n v="0"/>
    <x v="6"/>
    <n v="0"/>
    <x v="0"/>
    <s v="073"/>
    <x v="1"/>
    <s v="1000"/>
    <s v="05-Admin"/>
    <x v="25"/>
  </r>
  <r>
    <n v="1672230"/>
    <n v="2523000"/>
    <x v="215"/>
    <n v="2330000"/>
    <x v="0"/>
    <s v="073"/>
    <x v="2"/>
    <s v="1000"/>
    <s v="05-Admin"/>
    <x v="25"/>
  </r>
  <r>
    <m/>
    <m/>
    <x v="2"/>
    <m/>
    <x v="0"/>
    <s v="073"/>
    <x v="3"/>
    <s v="1000"/>
    <s v="05-Admin"/>
    <x v="25"/>
  </r>
  <r>
    <n v="0"/>
    <n v="0"/>
    <x v="6"/>
    <n v="0"/>
    <x v="33"/>
    <s v="074"/>
    <x v="4"/>
    <s v="7000"/>
    <s v="07-Debt Serv"/>
    <x v="26"/>
  </r>
  <r>
    <m/>
    <m/>
    <x v="2"/>
    <m/>
    <x v="17"/>
    <s v="074"/>
    <x v="4"/>
    <s v="7000"/>
    <s v="07-Debt Serv"/>
    <x v="26"/>
  </r>
  <r>
    <n v="136332374"/>
    <n v="83947000"/>
    <x v="216"/>
    <n v="93773000"/>
    <x v="51"/>
    <s v="074"/>
    <x v="4"/>
    <s v="4306"/>
    <s v="07-Debt Serv"/>
    <x v="26"/>
  </r>
  <r>
    <n v="14320048"/>
    <n v="15907000"/>
    <x v="217"/>
    <n v="16426000"/>
    <x v="18"/>
    <s v="074"/>
    <x v="4"/>
    <s v="7000"/>
    <s v="07-Debt Serv"/>
    <x v="26"/>
  </r>
  <r>
    <n v="22789272"/>
    <n v="24388000"/>
    <x v="218"/>
    <n v="27732000"/>
    <x v="19"/>
    <s v="074"/>
    <x v="4"/>
    <s v="7000"/>
    <s v="07-Debt Serv"/>
    <x v="26"/>
  </r>
  <r>
    <m/>
    <m/>
    <x v="2"/>
    <m/>
    <x v="50"/>
    <s v="074"/>
    <x v="4"/>
    <s v="8000"/>
    <s v="07-Debt Serv"/>
    <x v="26"/>
  </r>
  <r>
    <n v="784147"/>
    <n v="579000"/>
    <x v="219"/>
    <n v="928000"/>
    <x v="0"/>
    <s v="075"/>
    <x v="5"/>
    <s v="1000"/>
    <s v="06-Transfers"/>
    <x v="27"/>
  </r>
  <r>
    <n v="5138000"/>
    <n v="5138000"/>
    <x v="220"/>
    <n v="5138000"/>
    <x v="0"/>
    <s v="075"/>
    <x v="6"/>
    <s v="1000"/>
    <s v="06-Transfers"/>
    <x v="28"/>
  </r>
  <r>
    <m/>
    <m/>
    <x v="2"/>
    <m/>
    <x v="52"/>
    <s v="075"/>
    <x v="5"/>
    <e v="#N/A"/>
    <s v="06-Transfers"/>
    <x v="27"/>
  </r>
  <r>
    <n v="0"/>
    <n v="0"/>
    <x v="6"/>
    <n v="0"/>
    <x v="15"/>
    <s v="075"/>
    <x v="5"/>
    <s v="2000"/>
    <s v="06-Transfers"/>
    <x v="27"/>
  </r>
  <r>
    <n v="0"/>
    <n v="0"/>
    <x v="6"/>
    <n v="0"/>
    <x v="28"/>
    <s v="075"/>
    <x v="5"/>
    <s v="2000"/>
    <s v="06-Transfers"/>
    <x v="27"/>
  </r>
  <r>
    <n v="0"/>
    <n v="0"/>
    <x v="6"/>
    <n v="0"/>
    <x v="16"/>
    <s v="075"/>
    <x v="4"/>
    <s v="2000"/>
    <s v="07-Debt Serv"/>
    <x v="26"/>
  </r>
  <r>
    <m/>
    <m/>
    <x v="2"/>
    <m/>
    <x v="16"/>
    <s v="075"/>
    <x v="5"/>
    <s v="2000"/>
    <s v="06-Transfers"/>
    <x v="27"/>
  </r>
  <r>
    <n v="0"/>
    <n v="0"/>
    <x v="6"/>
    <n v="0"/>
    <x v="16"/>
    <s v="075"/>
    <x v="6"/>
    <s v="2000"/>
    <s v="06-Transfers"/>
    <x v="28"/>
  </r>
  <r>
    <n v="1706011.02"/>
    <n v="1750000"/>
    <x v="221"/>
    <n v="1411000"/>
    <x v="30"/>
    <s v="075"/>
    <x v="4"/>
    <s v="2000"/>
    <s v="07-Debt Serv"/>
    <x v="26"/>
  </r>
  <r>
    <n v="3653999.9999999995"/>
    <n v="2852000"/>
    <x v="222"/>
    <n v="3372000"/>
    <x v="30"/>
    <s v="075"/>
    <x v="6"/>
    <s v="2000"/>
    <s v="06-Transfers"/>
    <x v="28"/>
  </r>
  <r>
    <n v="885000"/>
    <n v="386000"/>
    <x v="223"/>
    <n v="386000"/>
    <x v="4"/>
    <s v="075"/>
    <x v="5"/>
    <s v="2000"/>
    <s v="06-Transfers"/>
    <x v="27"/>
  </r>
  <r>
    <n v="0"/>
    <n v="0"/>
    <x v="6"/>
    <n v="0"/>
    <x v="27"/>
    <s v="075"/>
    <x v="5"/>
    <s v="7000"/>
    <s v="06-Transfers"/>
    <x v="27"/>
  </r>
  <r>
    <n v="4732202.37"/>
    <n v="4793000"/>
    <x v="224"/>
    <n v="5362000"/>
    <x v="33"/>
    <s v="075"/>
    <x v="4"/>
    <s v="7000"/>
    <s v="07-Debt Serv"/>
    <x v="26"/>
  </r>
  <r>
    <n v="276000"/>
    <n v="276000"/>
    <x v="225"/>
    <n v="276000"/>
    <x v="33"/>
    <s v="075"/>
    <x v="5"/>
    <s v="7000"/>
    <s v="06-Transfers"/>
    <x v="27"/>
  </r>
  <r>
    <m/>
    <m/>
    <x v="2"/>
    <m/>
    <x v="42"/>
    <s v="075"/>
    <x v="5"/>
    <e v="#N/A"/>
    <s v="06-Transfers"/>
    <x v="27"/>
  </r>
  <r>
    <m/>
    <m/>
    <x v="2"/>
    <m/>
    <x v="53"/>
    <s v="075"/>
    <x v="5"/>
    <e v="#N/A"/>
    <s v="06-Transfers"/>
    <x v="27"/>
  </r>
  <r>
    <n v="1394916.7"/>
    <n v="1605000"/>
    <x v="226"/>
    <n v="1561000"/>
    <x v="17"/>
    <s v="075"/>
    <x v="4"/>
    <s v="7000"/>
    <s v="07-Debt Serv"/>
    <x v="26"/>
  </r>
  <r>
    <n v="0"/>
    <n v="27000"/>
    <x v="6"/>
    <n v="0"/>
    <x v="17"/>
    <s v="075"/>
    <x v="6"/>
    <s v="7000"/>
    <s v="06-Transfers"/>
    <x v="28"/>
  </r>
  <r>
    <n v="0"/>
    <n v="0"/>
    <x v="6"/>
    <n v="0"/>
    <x v="54"/>
    <s v="075"/>
    <x v="5"/>
    <s v="7000"/>
    <s v="06-Transfers"/>
    <x v="27"/>
  </r>
  <r>
    <n v="0"/>
    <n v="0"/>
    <x v="6"/>
    <n v="0"/>
    <x v="55"/>
    <s v="075"/>
    <x v="5"/>
    <e v="#N/A"/>
    <s v="06-Transfers"/>
    <x v="27"/>
  </r>
  <r>
    <n v="2208597.2400000002"/>
    <n v="2199000"/>
    <x v="227"/>
    <n v="2218000"/>
    <x v="5"/>
    <s v="075"/>
    <x v="4"/>
    <s v="4000"/>
    <s v="07-Debt Serv"/>
    <x v="26"/>
  </r>
  <r>
    <m/>
    <m/>
    <x v="2"/>
    <m/>
    <x v="5"/>
    <s v="075"/>
    <x v="5"/>
    <s v="4000"/>
    <s v="06-Transfers"/>
    <x v="27"/>
  </r>
  <r>
    <m/>
    <m/>
    <x v="2"/>
    <m/>
    <x v="44"/>
    <s v="075"/>
    <x v="5"/>
    <e v="#N/A"/>
    <s v="06-Transfers"/>
    <x v="27"/>
  </r>
  <r>
    <m/>
    <m/>
    <x v="2"/>
    <m/>
    <x v="56"/>
    <s v="075"/>
    <x v="5"/>
    <e v="#N/A"/>
    <s v="06-Transfers"/>
    <x v="27"/>
  </r>
  <r>
    <m/>
    <m/>
    <x v="2"/>
    <m/>
    <x v="45"/>
    <s v="075"/>
    <x v="5"/>
    <e v="#N/A"/>
    <s v="06-Transfers"/>
    <x v="27"/>
  </r>
  <r>
    <m/>
    <m/>
    <x v="2"/>
    <m/>
    <x v="8"/>
    <s v="075"/>
    <x v="4"/>
    <s v="6000"/>
    <s v="07-Debt Serv"/>
    <x v="26"/>
  </r>
  <r>
    <m/>
    <m/>
    <x v="2"/>
    <m/>
    <x v="8"/>
    <s v="075"/>
    <x v="5"/>
    <s v="6000"/>
    <s v="06-Transfers"/>
    <x v="27"/>
  </r>
  <r>
    <n v="0"/>
    <n v="0"/>
    <x v="6"/>
    <n v="0"/>
    <x v="9"/>
    <s v="075"/>
    <x v="4"/>
    <s v="6000"/>
    <s v="07-Debt Serv"/>
    <x v="26"/>
  </r>
  <r>
    <n v="0"/>
    <n v="0"/>
    <x v="6"/>
    <n v="0"/>
    <x v="9"/>
    <s v="075"/>
    <x v="5"/>
    <s v="6000"/>
    <s v="06-Transfers"/>
    <x v="27"/>
  </r>
  <r>
    <n v="3275000"/>
    <n v="3100000"/>
    <x v="228"/>
    <n v="4600000"/>
    <x v="12"/>
    <s v="075"/>
    <x v="5"/>
    <s v="6000"/>
    <s v="06-Transfers"/>
    <x v="27"/>
  </r>
  <r>
    <n v="-19836551"/>
    <n v="-22748000"/>
    <x v="229"/>
    <n v="-23993000"/>
    <x v="13"/>
    <s v="075"/>
    <x v="5"/>
    <s v="7000"/>
    <s v="06-Transfers"/>
    <x v="27"/>
  </r>
  <r>
    <n v="22836551"/>
    <n v="27748000"/>
    <x v="230"/>
    <n v="29093000"/>
    <x v="13"/>
    <s v="075"/>
    <x v="6"/>
    <s v="7000"/>
    <s v="06-Transfers"/>
    <x v="28"/>
  </r>
  <r>
    <n v="92432308"/>
    <n v="119621000"/>
    <x v="231"/>
    <n v="111702000"/>
    <x v="18"/>
    <s v="075"/>
    <x v="5"/>
    <s v="7000"/>
    <s v="06-Transfers"/>
    <x v="27"/>
  </r>
  <r>
    <n v="3198000"/>
    <n v="3285000"/>
    <x v="232"/>
    <n v="2500000"/>
    <x v="19"/>
    <s v="075"/>
    <x v="4"/>
    <s v="7000"/>
    <s v="07-Debt Serv"/>
    <x v="26"/>
  </r>
  <r>
    <n v="4046000"/>
    <n v="9541000"/>
    <x v="134"/>
    <n v="18598000"/>
    <x v="19"/>
    <s v="075"/>
    <x v="5"/>
    <s v="7000"/>
    <s v="06-Transfers"/>
    <x v="27"/>
  </r>
  <r>
    <n v="4046000"/>
    <n v="9541000"/>
    <x v="134"/>
    <n v="18598000"/>
    <x v="19"/>
    <s v="075"/>
    <x v="6"/>
    <s v="7000"/>
    <s v="06-Transfers"/>
    <x v="28"/>
  </r>
  <r>
    <n v="0"/>
    <n v="0"/>
    <x v="6"/>
    <n v="0"/>
    <x v="14"/>
    <s v="075"/>
    <x v="4"/>
    <s v="7000"/>
    <s v="07-Debt Serv"/>
    <x v="26"/>
  </r>
  <r>
    <m/>
    <m/>
    <x v="2"/>
    <m/>
    <x v="14"/>
    <s v="075"/>
    <x v="5"/>
    <s v="7000"/>
    <s v="06-Transfers"/>
    <x v="27"/>
  </r>
  <r>
    <n v="650000"/>
    <n v="650000"/>
    <x v="233"/>
    <n v="650000"/>
    <x v="20"/>
    <s v="075"/>
    <x v="5"/>
    <s v="7000"/>
    <s v="06-Transfers"/>
    <x v="27"/>
  </r>
  <r>
    <n v="0"/>
    <n v="0"/>
    <x v="234"/>
    <n v="0"/>
    <x v="50"/>
    <s v="075"/>
    <x v="5"/>
    <s v="8000"/>
    <s v="06-Transfers"/>
    <x v="27"/>
  </r>
  <r>
    <n v="0"/>
    <n v="0"/>
    <x v="6"/>
    <n v="0"/>
    <x v="49"/>
    <s v="075"/>
    <x v="6"/>
    <s v="8000"/>
    <s v="06-Transfers"/>
    <x v="28"/>
  </r>
  <r>
    <n v="22061372"/>
    <n v="25558000"/>
    <x v="6"/>
    <n v="0"/>
    <x v="50"/>
    <s v="076"/>
    <x v="2"/>
    <s v="8000"/>
    <s v="05-Admin"/>
    <x v="29"/>
  </r>
  <r>
    <n v="136000"/>
    <n v="136000"/>
    <x v="235"/>
    <n v="139000"/>
    <x v="0"/>
    <s v="081"/>
    <x v="2"/>
    <s v="1000"/>
    <s v="01-Safety"/>
    <x v="30"/>
  </r>
  <r>
    <n v="0"/>
    <n v="0"/>
    <x v="6"/>
    <n v="0"/>
    <x v="4"/>
    <s v="081"/>
    <x v="3"/>
    <s v="2000"/>
    <s v="01-Safety"/>
    <x v="30"/>
  </r>
  <r>
    <n v="574000"/>
    <n v="639000"/>
    <x v="236"/>
    <n v="639000"/>
    <x v="0"/>
    <s v="083"/>
    <x v="2"/>
    <s v="1000"/>
    <s v="02-Cultural"/>
    <x v="31"/>
  </r>
  <r>
    <n v="42000"/>
    <n v="37000"/>
    <x v="119"/>
    <n v="36000"/>
    <x v="4"/>
    <s v="083"/>
    <x v="3"/>
    <s v="2000"/>
    <s v="02-Cultural"/>
    <x v="31"/>
  </r>
  <r>
    <m/>
    <m/>
    <x v="2"/>
    <m/>
    <x v="8"/>
    <s v="083"/>
    <x v="3"/>
    <s v="6000"/>
    <s v="02-Cultural"/>
    <x v="31"/>
  </r>
  <r>
    <n v="0"/>
    <n v="0"/>
    <x v="6"/>
    <n v="0"/>
    <x v="9"/>
    <s v="083"/>
    <x v="3"/>
    <s v="6000"/>
    <s v="02-Cultural"/>
    <x v="31"/>
  </r>
  <r>
    <n v="1070000"/>
    <n v="6890000"/>
    <x v="6"/>
    <n v="100000"/>
    <x v="12"/>
    <s v="083"/>
    <x v="3"/>
    <s v="6000"/>
    <s v="02-Cultural"/>
    <x v="31"/>
  </r>
  <r>
    <n v="7439300"/>
    <n v="7619000"/>
    <x v="237"/>
    <n v="7344000"/>
    <x v="0"/>
    <s v="085"/>
    <x v="2"/>
    <s v="1000"/>
    <s v="04-PW"/>
    <x v="32"/>
  </r>
  <r>
    <n v="92000"/>
    <n v="92000"/>
    <x v="22"/>
    <n v="92000"/>
    <x v="4"/>
    <s v="085"/>
    <x v="3"/>
    <s v="2000"/>
    <s v="04-PW"/>
    <x v="32"/>
  </r>
  <r>
    <m/>
    <m/>
    <x v="2"/>
    <m/>
    <x v="7"/>
    <s v="085"/>
    <x v="3"/>
    <s v="6000"/>
    <s v="04-PW"/>
    <x v="32"/>
  </r>
  <r>
    <m/>
    <m/>
    <x v="2"/>
    <m/>
    <x v="8"/>
    <s v="085"/>
    <x v="3"/>
    <s v="6000"/>
    <s v="04-PW"/>
    <x v="32"/>
  </r>
  <r>
    <m/>
    <m/>
    <x v="2"/>
    <m/>
    <x v="9"/>
    <s v="085"/>
    <x v="3"/>
    <s v="6000"/>
    <s v="04-PW"/>
    <x v="32"/>
  </r>
  <r>
    <n v="450000"/>
    <n v="4660000"/>
    <x v="179"/>
    <n v="1925000"/>
    <x v="12"/>
    <s v="085"/>
    <x v="3"/>
    <s v="6000"/>
    <s v="04-PW"/>
    <x v="32"/>
  </r>
  <r>
    <n v="0"/>
    <n v="0"/>
    <x v="6"/>
    <n v="0"/>
    <x v="0"/>
    <s v="086"/>
    <x v="2"/>
    <s v="1000"/>
    <s v="02-Cultural"/>
    <x v="33"/>
  </r>
  <r>
    <n v="5000000"/>
    <n v="5000000"/>
    <x v="6"/>
    <n v="0"/>
    <x v="12"/>
    <s v="086"/>
    <x v="3"/>
    <s v="6000"/>
    <s v="02-Cultural"/>
    <x v="33"/>
  </r>
  <r>
    <n v="1004500"/>
    <n v="1023000"/>
    <x v="238"/>
    <n v="951000"/>
    <x v="0"/>
    <s v="087"/>
    <x v="2"/>
    <s v="1000"/>
    <s v="05-Admin"/>
    <x v="34"/>
  </r>
  <r>
    <m/>
    <m/>
    <x v="2"/>
    <m/>
    <x v="9"/>
    <s v="087"/>
    <x v="3"/>
    <s v="6000"/>
    <s v="05-Admin"/>
    <x v="34"/>
  </r>
  <r>
    <n v="0"/>
    <n v="0"/>
    <x v="6"/>
    <n v="0"/>
    <x v="0"/>
    <s v="088"/>
    <x v="2"/>
    <s v="1000"/>
    <s v="03-Economic"/>
    <x v="35"/>
  </r>
  <r>
    <n v="400000"/>
    <n v="2900000"/>
    <x v="129"/>
    <n v="450000"/>
    <x v="12"/>
    <s v="088"/>
    <x v="3"/>
    <s v="6000"/>
    <s v="03-Economic"/>
    <x v="35"/>
  </r>
  <r>
    <m/>
    <m/>
    <x v="2"/>
    <m/>
    <x v="0"/>
    <s v="850"/>
    <x v="2"/>
    <s v="1000"/>
    <s v="01-Safety"/>
    <x v="36"/>
  </r>
  <r>
    <n v="0"/>
    <n v="0"/>
    <x v="6"/>
    <n v="0"/>
    <x v="9"/>
    <s v="850"/>
    <x v="3"/>
    <s v="6000"/>
    <s v="01-Safety"/>
    <x v="36"/>
  </r>
  <r>
    <n v="4626000"/>
    <n v="7109000"/>
    <x v="239"/>
    <n v="5723000"/>
    <x v="20"/>
    <s v="850"/>
    <x v="2"/>
    <s v="7000"/>
    <s v="01-Safety"/>
    <x v="36"/>
  </r>
  <r>
    <m/>
    <m/>
    <x v="2"/>
    <m/>
    <x v="57"/>
    <s v=""/>
    <x v="7"/>
    <m/>
    <m/>
    <x v="37"/>
  </r>
  <r>
    <m/>
    <m/>
    <x v="2"/>
    <m/>
    <x v="58"/>
    <m/>
    <x v="8"/>
    <m/>
    <m/>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fieldListSortAscending="1">
  <location ref="A1:AO149" firstHeaderRow="1" firstDataRow="2" firstDataCol="2"/>
  <pivotFields count="10">
    <pivotField compact="0" outline="0" showAll="0"/>
    <pivotField compact="0" outline="0" showAll="0"/>
    <pivotField dataField="1" compact="0" outline="0" showAll="0" defaultSubtotal="0">
      <items count="240">
        <item x="229"/>
        <item x="130"/>
        <item x="6"/>
        <item x="40"/>
        <item x="57"/>
        <item x="26"/>
        <item x="70"/>
        <item x="154"/>
        <item x="4"/>
        <item x="37"/>
        <item x="1"/>
        <item x="185"/>
        <item x="113"/>
        <item x="34"/>
        <item x="28"/>
        <item x="64"/>
        <item x="24"/>
        <item x="47"/>
        <item x="19"/>
        <item x="60"/>
        <item x="38"/>
        <item x="25"/>
        <item x="138"/>
        <item x="73"/>
        <item x="71"/>
        <item x="86"/>
        <item x="52"/>
        <item x="204"/>
        <item x="124"/>
        <item x="119"/>
        <item x="11"/>
        <item x="151"/>
        <item x="97"/>
        <item x="95"/>
        <item x="190"/>
        <item x="211"/>
        <item x="117"/>
        <item x="58"/>
        <item x="3"/>
        <item x="108"/>
        <item x="9"/>
        <item x="68"/>
        <item x="143"/>
        <item x="153"/>
        <item x="83"/>
        <item x="20"/>
        <item x="126"/>
        <item x="93"/>
        <item x="36"/>
        <item x="192"/>
        <item x="81"/>
        <item x="213"/>
        <item x="62"/>
        <item x="31"/>
        <item x="146"/>
        <item x="198"/>
        <item x="157"/>
        <item x="22"/>
        <item x="56"/>
        <item x="116"/>
        <item x="18"/>
        <item x="54"/>
        <item x="29"/>
        <item x="66"/>
        <item x="107"/>
        <item x="39"/>
        <item x="158"/>
        <item x="235"/>
        <item x="172"/>
        <item x="171"/>
        <item x="148"/>
        <item x="177"/>
        <item x="88"/>
        <item x="106"/>
        <item x="149"/>
        <item x="35"/>
        <item x="85"/>
        <item x="50"/>
        <item x="194"/>
        <item x="48"/>
        <item x="78"/>
        <item x="200"/>
        <item x="122"/>
        <item x="201"/>
        <item x="196"/>
        <item x="115"/>
        <item x="99"/>
        <item x="191"/>
        <item x="63"/>
        <item x="100"/>
        <item x="118"/>
        <item x="42"/>
        <item x="144"/>
        <item x="76"/>
        <item x="225"/>
        <item x="16"/>
        <item x="209"/>
        <item x="5"/>
        <item x="129"/>
        <item x="8"/>
        <item x="69"/>
        <item x="110"/>
        <item x="203"/>
        <item x="33"/>
        <item x="112"/>
        <item x="184"/>
        <item x="187"/>
        <item x="45"/>
        <item x="46"/>
        <item x="147"/>
        <item x="223"/>
        <item x="178"/>
        <item x="105"/>
        <item x="219"/>
        <item x="175"/>
        <item x="156"/>
        <item x="183"/>
        <item x="205"/>
        <item x="0"/>
        <item x="59"/>
        <item x="197"/>
        <item x="79"/>
        <item x="84"/>
        <item x="125"/>
        <item x="202"/>
        <item x="98"/>
        <item x="23"/>
        <item x="170"/>
        <item x="87"/>
        <item x="152"/>
        <item x="155"/>
        <item x="43"/>
        <item x="121"/>
        <item x="139"/>
        <item x="55"/>
        <item x="236"/>
        <item x="150"/>
        <item x="233"/>
        <item x="14"/>
        <item x="168"/>
        <item x="51"/>
        <item x="193"/>
        <item x="94"/>
        <item x="27"/>
        <item x="74"/>
        <item x="199"/>
        <item x="181"/>
        <item x="10"/>
        <item x="67"/>
        <item x="80"/>
        <item x="238"/>
        <item x="127"/>
        <item x="210"/>
        <item x="123"/>
        <item x="41"/>
        <item x="77"/>
        <item x="212"/>
        <item x="145"/>
        <item x="173"/>
        <item x="141"/>
        <item x="189"/>
        <item x="103"/>
        <item x="120"/>
        <item x="53"/>
        <item x="91"/>
        <item x="82"/>
        <item x="179"/>
        <item x="226"/>
        <item x="49"/>
        <item x="186"/>
        <item x="221"/>
        <item x="208"/>
        <item x="96"/>
        <item x="44"/>
        <item x="188"/>
        <item x="234"/>
        <item x="136"/>
        <item x="72"/>
        <item x="32"/>
        <item x="131"/>
        <item x="227"/>
        <item x="140"/>
        <item x="137"/>
        <item x="65"/>
        <item x="215"/>
        <item x="111"/>
        <item x="89"/>
        <item x="222"/>
        <item x="21"/>
        <item x="12"/>
        <item x="61"/>
        <item x="228"/>
        <item x="128"/>
        <item x="75"/>
        <item x="174"/>
        <item x="114"/>
        <item x="232"/>
        <item x="101"/>
        <item x="104"/>
        <item x="7"/>
        <item x="195"/>
        <item x="206"/>
        <item x="224"/>
        <item x="164"/>
        <item x="167"/>
        <item x="220"/>
        <item x="13"/>
        <item x="135"/>
        <item x="214"/>
        <item x="142"/>
        <item x="30"/>
        <item x="162"/>
        <item x="180"/>
        <item x="239"/>
        <item x="92"/>
        <item x="109"/>
        <item x="237"/>
        <item x="166"/>
        <item x="207"/>
        <item x="17"/>
        <item x="15"/>
        <item x="182"/>
        <item x="160"/>
        <item x="169"/>
        <item x="134"/>
        <item x="217"/>
        <item x="163"/>
        <item x="176"/>
        <item x="159"/>
        <item x="165"/>
        <item x="133"/>
        <item x="218"/>
        <item x="230"/>
        <item x="161"/>
        <item x="132"/>
        <item x="102"/>
        <item x="216"/>
        <item x="90"/>
        <item x="231"/>
        <item x="2"/>
      </items>
    </pivotField>
    <pivotField compact="0" outline="0" showAll="0" defaultSubtotal="0"/>
    <pivotField axis="axisCol" compact="0" outline="0" showAll="0">
      <items count="66">
        <item h="1" x="57"/>
        <item x="0"/>
        <item h="1" x="52"/>
        <item x="15"/>
        <item x="26"/>
        <item x="28"/>
        <item x="16"/>
        <item h="1" m="1" x="62"/>
        <item x="1"/>
        <item x="30"/>
        <item x="4"/>
        <item x="27"/>
        <item x="33"/>
        <item x="42"/>
        <item h="1" x="53"/>
        <item x="17"/>
        <item x="54"/>
        <item x="55"/>
        <item h="1" x="43"/>
        <item x="5"/>
        <item x="21"/>
        <item x="51"/>
        <item h="1" x="44"/>
        <item h="1" x="29"/>
        <item h="1" x="56"/>
        <item h="1" x="45"/>
        <item m="1" x="60"/>
        <item m="1" x="59"/>
        <item n="5561" m="1" x="61"/>
        <item n="5565" m="1" x="64"/>
        <item h="1" x="46"/>
        <item h="1" x="47"/>
        <item x="32"/>
        <item x="6"/>
        <item h="1" x="10"/>
        <item h="1" x="41"/>
        <item x="7"/>
        <item x="8"/>
        <item x="9"/>
        <item x="36"/>
        <item x="11"/>
        <item x="12"/>
        <item x="37"/>
        <item m="1" x="63"/>
        <item x="38"/>
        <item x="39"/>
        <item x="34"/>
        <item x="48"/>
        <item x="13"/>
        <item x="18"/>
        <item x="19"/>
        <item x="14"/>
        <item x="20"/>
        <item x="35"/>
        <item x="50"/>
        <item x="49"/>
        <item h="1" x="58"/>
        <item h="1" x="2"/>
        <item h="1" x="3"/>
        <item n="55612" h="1" x="22"/>
        <item h="1" x="23"/>
        <item n="55652" h="1" x="24"/>
        <item h="1" x="25"/>
        <item h="1" x="31"/>
        <item h="1" x="40"/>
        <item t="default"/>
      </items>
    </pivotField>
    <pivotField compact="0" outline="0" showAll="0" sortType="ascending"/>
    <pivotField axis="axisRow" compact="0" outline="0" showAll="0">
      <items count="10">
        <item h="1" x="7"/>
        <item x="0"/>
        <item x="1"/>
        <item x="2"/>
        <item x="3"/>
        <item x="4"/>
        <item x="5"/>
        <item h="1" x="8"/>
        <item h="1" x="6"/>
        <item t="default"/>
      </items>
    </pivotField>
    <pivotField compact="0" outline="0" showAll="0" defaultSubtotal="0"/>
    <pivotField compact="0" outline="0" showAll="0" defaultSubtotal="0"/>
    <pivotField axis="axisRow" compact="0" outline="0" showAll="0" sortType="ascending">
      <items count="40">
        <item x="10"/>
        <item x="13"/>
        <item x="14"/>
        <item x="36"/>
        <item x="30"/>
        <item x="2"/>
        <item x="1"/>
        <item x="12"/>
        <item x="31"/>
        <item h="1" x="33"/>
        <item x="0"/>
        <item x="11"/>
        <item x="17"/>
        <item h="1" x="3"/>
        <item h="1" x="35"/>
        <item x="16"/>
        <item x="20"/>
        <item x="19"/>
        <item x="32"/>
        <item x="5"/>
        <item x="22"/>
        <item x="23"/>
        <item x="7"/>
        <item x="8"/>
        <item x="9"/>
        <item x="24"/>
        <item x="29"/>
        <item x="25"/>
        <item x="34"/>
        <item x="6"/>
        <item x="15"/>
        <item x="18"/>
        <item x="4"/>
        <item x="21"/>
        <item h="1" x="28"/>
        <item x="27"/>
        <item x="26"/>
        <item m="1" x="38"/>
        <item x="37"/>
        <item t="default"/>
      </items>
    </pivotField>
  </pivotFields>
  <rowFields count="2">
    <field x="9"/>
    <field x="6"/>
  </rowFields>
  <rowItems count="147">
    <i>
      <x/>
      <x v="1"/>
    </i>
    <i r="1">
      <x v="2"/>
    </i>
    <i r="1">
      <x v="3"/>
    </i>
    <i r="1">
      <x v="4"/>
    </i>
    <i t="default">
      <x/>
    </i>
    <i>
      <x v="1"/>
      <x v="1"/>
    </i>
    <i r="1">
      <x v="2"/>
    </i>
    <i r="1">
      <x v="3"/>
    </i>
    <i r="1">
      <x v="4"/>
    </i>
    <i t="default">
      <x v="1"/>
    </i>
    <i>
      <x v="2"/>
      <x v="1"/>
    </i>
    <i r="1">
      <x v="2"/>
    </i>
    <i r="1">
      <x v="3"/>
    </i>
    <i r="1">
      <x v="4"/>
    </i>
    <i t="default">
      <x v="2"/>
    </i>
    <i>
      <x v="3"/>
      <x v="3"/>
    </i>
    <i r="1">
      <x v="4"/>
    </i>
    <i t="default">
      <x v="3"/>
    </i>
    <i>
      <x v="4"/>
      <x v="3"/>
    </i>
    <i r="1">
      <x v="4"/>
    </i>
    <i t="default">
      <x v="4"/>
    </i>
    <i>
      <x v="5"/>
      <x v="1"/>
    </i>
    <i r="1">
      <x v="2"/>
    </i>
    <i r="1">
      <x v="3"/>
    </i>
    <i r="1">
      <x v="4"/>
    </i>
    <i t="default">
      <x v="5"/>
    </i>
    <i>
      <x v="6"/>
      <x v="1"/>
    </i>
    <i r="1">
      <x v="2"/>
    </i>
    <i r="1">
      <x v="3"/>
    </i>
    <i r="1">
      <x v="4"/>
    </i>
    <i t="default">
      <x v="6"/>
    </i>
    <i>
      <x v="7"/>
      <x v="1"/>
    </i>
    <i r="1">
      <x v="2"/>
    </i>
    <i r="1">
      <x v="3"/>
    </i>
    <i r="1">
      <x v="4"/>
    </i>
    <i t="default">
      <x v="7"/>
    </i>
    <i>
      <x v="8"/>
      <x v="3"/>
    </i>
    <i r="1">
      <x v="4"/>
    </i>
    <i t="default">
      <x v="8"/>
    </i>
    <i>
      <x v="10"/>
      <x v="1"/>
    </i>
    <i r="1">
      <x v="2"/>
    </i>
    <i r="1">
      <x v="3"/>
    </i>
    <i r="1">
      <x v="4"/>
    </i>
    <i t="default">
      <x v="10"/>
    </i>
    <i>
      <x v="11"/>
      <x v="1"/>
    </i>
    <i r="1">
      <x v="2"/>
    </i>
    <i r="1">
      <x v="3"/>
    </i>
    <i r="1">
      <x v="4"/>
    </i>
    <i t="default">
      <x v="11"/>
    </i>
    <i>
      <x v="12"/>
      <x v="1"/>
    </i>
    <i r="1">
      <x v="2"/>
    </i>
    <i r="1">
      <x v="3"/>
    </i>
    <i r="1">
      <x v="4"/>
    </i>
    <i t="default">
      <x v="12"/>
    </i>
    <i>
      <x v="15"/>
      <x v="1"/>
    </i>
    <i r="1">
      <x v="2"/>
    </i>
    <i r="1">
      <x v="3"/>
    </i>
    <i r="1">
      <x v="4"/>
    </i>
    <i t="default">
      <x v="15"/>
    </i>
    <i>
      <x v="16"/>
      <x v="1"/>
    </i>
    <i r="1">
      <x v="2"/>
    </i>
    <i r="1">
      <x v="3"/>
    </i>
    <i r="1">
      <x v="4"/>
    </i>
    <i t="default">
      <x v="16"/>
    </i>
    <i>
      <x v="17"/>
      <x v="1"/>
    </i>
    <i r="1">
      <x v="2"/>
    </i>
    <i r="1">
      <x v="3"/>
    </i>
    <i r="1">
      <x v="4"/>
    </i>
    <i t="default">
      <x v="17"/>
    </i>
    <i>
      <x v="18"/>
      <x v="3"/>
    </i>
    <i r="1">
      <x v="4"/>
    </i>
    <i t="default">
      <x v="18"/>
    </i>
    <i>
      <x v="19"/>
      <x v="1"/>
    </i>
    <i r="1">
      <x v="2"/>
    </i>
    <i r="1">
      <x v="3"/>
    </i>
    <i r="1">
      <x v="4"/>
    </i>
    <i t="default">
      <x v="19"/>
    </i>
    <i>
      <x v="20"/>
      <x v="1"/>
    </i>
    <i r="1">
      <x v="2"/>
    </i>
    <i r="1">
      <x v="3"/>
    </i>
    <i r="1">
      <x v="4"/>
    </i>
    <i t="default">
      <x v="20"/>
    </i>
    <i>
      <x v="21"/>
      <x v="1"/>
    </i>
    <i r="1">
      <x v="2"/>
    </i>
    <i r="1">
      <x v="3"/>
    </i>
    <i r="1">
      <x v="4"/>
    </i>
    <i t="default">
      <x v="21"/>
    </i>
    <i>
      <x v="22"/>
      <x v="1"/>
    </i>
    <i r="1">
      <x v="2"/>
    </i>
    <i r="1">
      <x v="3"/>
    </i>
    <i r="1">
      <x v="4"/>
    </i>
    <i t="default">
      <x v="22"/>
    </i>
    <i>
      <x v="23"/>
      <x v="1"/>
    </i>
    <i r="1">
      <x v="2"/>
    </i>
    <i r="1">
      <x v="3"/>
    </i>
    <i r="1">
      <x v="4"/>
    </i>
    <i t="default">
      <x v="23"/>
    </i>
    <i>
      <x v="24"/>
      <x v="1"/>
    </i>
    <i r="1">
      <x v="2"/>
    </i>
    <i r="1">
      <x v="3"/>
    </i>
    <i r="1">
      <x v="4"/>
    </i>
    <i t="default">
      <x v="24"/>
    </i>
    <i>
      <x v="25"/>
      <x v="2"/>
    </i>
    <i r="1">
      <x v="3"/>
    </i>
    <i r="1">
      <x v="4"/>
    </i>
    <i r="1">
      <x v="5"/>
    </i>
    <i t="default">
      <x v="25"/>
    </i>
    <i>
      <x v="26"/>
      <x v="3"/>
    </i>
    <i t="default">
      <x v="26"/>
    </i>
    <i>
      <x v="27"/>
      <x v="1"/>
    </i>
    <i r="1">
      <x v="2"/>
    </i>
    <i r="1">
      <x v="3"/>
    </i>
    <i r="1">
      <x v="4"/>
    </i>
    <i t="default">
      <x v="27"/>
    </i>
    <i>
      <x v="28"/>
      <x v="3"/>
    </i>
    <i r="1">
      <x v="4"/>
    </i>
    <i t="default">
      <x v="28"/>
    </i>
    <i>
      <x v="29"/>
      <x v="1"/>
    </i>
    <i r="1">
      <x v="2"/>
    </i>
    <i r="1">
      <x v="3"/>
    </i>
    <i r="1">
      <x v="4"/>
    </i>
    <i t="default">
      <x v="29"/>
    </i>
    <i>
      <x v="30"/>
      <x v="1"/>
    </i>
    <i r="1">
      <x v="2"/>
    </i>
    <i r="1">
      <x v="3"/>
    </i>
    <i r="1">
      <x v="4"/>
    </i>
    <i t="default">
      <x v="30"/>
    </i>
    <i>
      <x v="31"/>
      <x v="1"/>
    </i>
    <i r="1">
      <x v="2"/>
    </i>
    <i r="1">
      <x v="3"/>
    </i>
    <i r="1">
      <x v="4"/>
    </i>
    <i t="default">
      <x v="31"/>
    </i>
    <i>
      <x v="32"/>
      <x v="1"/>
    </i>
    <i r="1">
      <x v="2"/>
    </i>
    <i r="1">
      <x v="3"/>
    </i>
    <i r="1">
      <x v="4"/>
    </i>
    <i t="default">
      <x v="32"/>
    </i>
    <i>
      <x v="33"/>
      <x v="1"/>
    </i>
    <i r="1">
      <x v="2"/>
    </i>
    <i r="1">
      <x v="3"/>
    </i>
    <i r="1">
      <x v="4"/>
    </i>
    <i t="default">
      <x v="33"/>
    </i>
    <i>
      <x v="35"/>
      <x v="6"/>
    </i>
    <i t="default">
      <x v="35"/>
    </i>
    <i>
      <x v="36"/>
      <x v="5"/>
    </i>
    <i t="default">
      <x v="36"/>
    </i>
    <i t="grand">
      <x/>
    </i>
  </rowItems>
  <colFields count="1">
    <field x="4"/>
  </colFields>
  <colItems count="39">
    <i>
      <x v="1"/>
    </i>
    <i>
      <x v="3"/>
    </i>
    <i>
      <x v="4"/>
    </i>
    <i>
      <x v="5"/>
    </i>
    <i>
      <x v="6"/>
    </i>
    <i>
      <x v="8"/>
    </i>
    <i>
      <x v="9"/>
    </i>
    <i>
      <x v="10"/>
    </i>
    <i>
      <x v="11"/>
    </i>
    <i>
      <x v="12"/>
    </i>
    <i>
      <x v="13"/>
    </i>
    <i>
      <x v="15"/>
    </i>
    <i>
      <x v="16"/>
    </i>
    <i>
      <x v="17"/>
    </i>
    <i>
      <x v="19"/>
    </i>
    <i>
      <x v="20"/>
    </i>
    <i>
      <x v="21"/>
    </i>
    <i>
      <x v="32"/>
    </i>
    <i>
      <x v="33"/>
    </i>
    <i>
      <x v="36"/>
    </i>
    <i>
      <x v="37"/>
    </i>
    <i>
      <x v="38"/>
    </i>
    <i>
      <x v="39"/>
    </i>
    <i>
      <x v="40"/>
    </i>
    <i>
      <x v="41"/>
    </i>
    <i>
      <x v="42"/>
    </i>
    <i>
      <x v="44"/>
    </i>
    <i>
      <x v="45"/>
    </i>
    <i>
      <x v="46"/>
    </i>
    <i>
      <x v="47"/>
    </i>
    <i>
      <x v="48"/>
    </i>
    <i>
      <x v="49"/>
    </i>
    <i>
      <x v="50"/>
    </i>
    <i>
      <x v="51"/>
    </i>
    <i>
      <x v="52"/>
    </i>
    <i>
      <x v="53"/>
    </i>
    <i>
      <x v="54"/>
    </i>
    <i>
      <x v="55"/>
    </i>
    <i t="grand">
      <x/>
    </i>
  </colItems>
  <dataFields count="1">
    <dataField name="Sum of FY 17" fld="2" baseField="6" baseItem="2" numFmtId="169"/>
  </dataFields>
  <formats count="5">
    <format dxfId="4">
      <pivotArea dataOnly="0" labelOnly="1" outline="0" fieldPosition="0">
        <references count="1">
          <reference field="6" count="0"/>
        </references>
      </pivotArea>
    </format>
    <format dxfId="3">
      <pivotArea dataOnly="0" labelOnly="1" outline="0" fieldPosition="0">
        <references count="1">
          <reference field="4" count="5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2">
      <pivotArea dataOnly="0" labelOnly="1" outline="0" fieldPosition="0">
        <references count="1">
          <reference field="4" count="5">
            <x v="51"/>
            <x v="52"/>
            <x v="53"/>
            <x v="54"/>
            <x v="55"/>
          </reference>
        </references>
      </pivotArea>
    </format>
    <format dxfId="1">
      <pivotArea dataOnly="0" labelOnly="1" grandCol="1" outline="0" fieldPosition="0"/>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AF99"/>
  <sheetViews>
    <sheetView showGridLines="0" view="pageBreakPreview" topLeftCell="A49" zoomScaleNormal="75" zoomScaleSheetLayoutView="100" workbookViewId="0">
      <selection activeCell="D64" sqref="D64"/>
    </sheetView>
  </sheetViews>
  <sheetFormatPr defaultColWidth="8.6640625" defaultRowHeight="10.199999999999999"/>
  <cols>
    <col min="1" max="1" width="5.44140625" style="2" customWidth="1"/>
    <col min="2" max="2" width="12.77734375" style="2" customWidth="1"/>
    <col min="3" max="3" width="26.33203125" style="2" customWidth="1"/>
    <col min="4" max="4" width="12.77734375" style="2" customWidth="1"/>
    <col min="5" max="5" width="1.44140625" style="2" customWidth="1"/>
    <col min="6" max="6" width="15.109375" style="2" customWidth="1"/>
    <col min="7" max="7" width="1.44140625" style="2" customWidth="1"/>
    <col min="8" max="8" width="12.77734375" style="2" customWidth="1"/>
    <col min="9" max="9" width="1.44140625" style="2" customWidth="1"/>
    <col min="10" max="10" width="13.5546875" style="2" customWidth="1"/>
    <col min="11" max="11" width="1" style="2" customWidth="1"/>
    <col min="12" max="12" width="10.6640625" style="2" customWidth="1"/>
    <col min="13" max="13" width="1.77734375" style="2" customWidth="1"/>
    <col min="14" max="14" width="3.21875" style="2" customWidth="1"/>
    <col min="15" max="15" width="5.44140625" style="2" customWidth="1"/>
    <col min="16" max="16" width="22.5546875" style="2" customWidth="1"/>
    <col min="17" max="17" width="15.21875" style="2" customWidth="1"/>
    <col min="18" max="18" width="0.88671875" style="2" customWidth="1"/>
    <col min="19" max="19" width="15.33203125" style="2" customWidth="1"/>
    <col min="20" max="20" width="1.21875" style="2" customWidth="1"/>
    <col min="21" max="21" width="15.33203125" style="2" customWidth="1"/>
    <col min="22" max="22" width="1.21875" style="2" customWidth="1"/>
    <col min="23" max="23" width="15.33203125" style="2" customWidth="1"/>
    <col min="24" max="24" width="1.21875" style="2" customWidth="1"/>
    <col min="25" max="25" width="15.33203125" style="2" customWidth="1"/>
    <col min="26" max="26" width="1" style="2" customWidth="1"/>
    <col min="27" max="27" width="3.33203125" style="2" hidden="1" customWidth="1"/>
    <col min="28" max="32" width="0" style="2" hidden="1" customWidth="1"/>
    <col min="33" max="16384" width="8.6640625" style="2"/>
  </cols>
  <sheetData>
    <row r="1" spans="1:32" ht="22.8">
      <c r="A1" s="1" t="s">
        <v>0</v>
      </c>
      <c r="B1" s="1"/>
      <c r="C1" s="1"/>
      <c r="D1" s="1"/>
      <c r="E1" s="1"/>
      <c r="F1" s="1"/>
      <c r="G1" s="1"/>
      <c r="H1" s="1"/>
      <c r="I1" s="1"/>
      <c r="J1" s="1"/>
      <c r="K1" s="1"/>
      <c r="L1" s="1"/>
      <c r="T1" s="1"/>
      <c r="U1" s="1"/>
      <c r="V1" s="1"/>
      <c r="W1" s="1"/>
      <c r="X1" s="1"/>
      <c r="Y1" s="1"/>
      <c r="Z1" s="1"/>
    </row>
    <row r="2" spans="1:32" ht="22.8">
      <c r="A2" s="1" t="s">
        <v>1</v>
      </c>
      <c r="B2" s="1"/>
      <c r="C2" s="1"/>
      <c r="D2" s="1"/>
      <c r="E2" s="1"/>
      <c r="F2" s="1"/>
      <c r="G2" s="1"/>
      <c r="H2" s="1"/>
      <c r="I2" s="1"/>
      <c r="J2" s="1"/>
      <c r="K2" s="1"/>
      <c r="L2" s="1"/>
      <c r="T2" s="1"/>
      <c r="U2" s="1"/>
      <c r="V2" s="1"/>
      <c r="W2" s="1"/>
      <c r="X2" s="1"/>
      <c r="Y2" s="1"/>
      <c r="Z2" s="1"/>
    </row>
    <row r="3" spans="1:32" ht="21.6" customHeight="1">
      <c r="A3" s="245" t="s">
        <v>0</v>
      </c>
      <c r="B3" s="245"/>
      <c r="C3" s="245"/>
      <c r="D3" s="245"/>
      <c r="E3" s="245"/>
      <c r="F3" s="245"/>
      <c r="G3" s="245"/>
      <c r="H3" s="245"/>
      <c r="I3" s="245"/>
      <c r="J3" s="245"/>
      <c r="K3" s="245"/>
      <c r="L3" s="245"/>
      <c r="M3" s="3"/>
      <c r="N3" s="3"/>
      <c r="O3" s="245" t="s">
        <v>0</v>
      </c>
      <c r="P3" s="245"/>
      <c r="Q3" s="245"/>
      <c r="R3" s="245"/>
      <c r="S3" s="245"/>
      <c r="T3" s="245"/>
      <c r="U3" s="245"/>
      <c r="V3" s="245"/>
      <c r="W3" s="245"/>
      <c r="X3" s="245"/>
      <c r="Y3" s="245"/>
      <c r="Z3" s="3"/>
      <c r="AA3" s="3"/>
      <c r="AB3" s="3"/>
      <c r="AC3" s="3"/>
      <c r="AD3" s="3"/>
      <c r="AE3" s="3"/>
      <c r="AF3" s="3"/>
    </row>
    <row r="4" spans="1:32" ht="15.6" customHeight="1">
      <c r="A4" s="246" t="s">
        <v>2</v>
      </c>
      <c r="B4" s="246"/>
      <c r="C4" s="246"/>
      <c r="D4" s="246"/>
      <c r="E4" s="246"/>
      <c r="F4" s="246"/>
      <c r="G4" s="246"/>
      <c r="H4" s="246"/>
      <c r="I4" s="246"/>
      <c r="J4" s="246"/>
      <c r="K4" s="246"/>
      <c r="L4" s="246"/>
      <c r="M4" s="4"/>
      <c r="N4" s="4"/>
      <c r="O4" s="246" t="s">
        <v>2</v>
      </c>
      <c r="P4" s="246"/>
      <c r="Q4" s="246"/>
      <c r="R4" s="246"/>
      <c r="S4" s="246"/>
      <c r="T4" s="246"/>
      <c r="U4" s="246"/>
      <c r="V4" s="246"/>
      <c r="W4" s="246"/>
      <c r="X4" s="246"/>
      <c r="Y4" s="246"/>
      <c r="Z4" s="4"/>
      <c r="AA4" s="4"/>
      <c r="AB4" s="4"/>
      <c r="AC4" s="4"/>
      <c r="AD4" s="4"/>
      <c r="AE4" s="4"/>
      <c r="AF4" s="4"/>
    </row>
    <row r="5" spans="1:32" ht="12" customHeight="1">
      <c r="A5" s="246" t="s">
        <v>3</v>
      </c>
      <c r="B5" s="246"/>
      <c r="C5" s="246"/>
      <c r="D5" s="246"/>
      <c r="E5" s="246"/>
      <c r="F5" s="246"/>
      <c r="G5" s="246"/>
      <c r="H5" s="246"/>
      <c r="I5" s="246"/>
      <c r="J5" s="246"/>
      <c r="K5" s="246"/>
      <c r="L5" s="246"/>
      <c r="M5" s="4"/>
      <c r="N5" s="4"/>
      <c r="O5" s="246" t="s">
        <v>3</v>
      </c>
      <c r="P5" s="246"/>
      <c r="Q5" s="246"/>
      <c r="R5" s="246"/>
      <c r="S5" s="246"/>
      <c r="T5" s="246"/>
      <c r="U5" s="246"/>
      <c r="V5" s="246"/>
      <c r="W5" s="246"/>
      <c r="X5" s="246"/>
      <c r="Y5" s="246"/>
      <c r="Z5" s="4"/>
      <c r="AA5" s="4"/>
      <c r="AB5" s="4"/>
      <c r="AC5" s="4"/>
      <c r="AD5" s="4"/>
      <c r="AE5" s="4"/>
      <c r="AF5" s="4"/>
    </row>
    <row r="6" spans="1:32" ht="13.2">
      <c r="A6" s="5"/>
      <c r="B6" s="5"/>
      <c r="C6" s="5"/>
      <c r="D6" s="5"/>
      <c r="E6" s="5"/>
      <c r="F6" s="5"/>
      <c r="G6" s="5"/>
      <c r="H6" s="5"/>
      <c r="I6" s="5"/>
      <c r="J6" s="5"/>
      <c r="K6" s="5"/>
      <c r="L6" s="5"/>
      <c r="T6" s="5"/>
      <c r="U6" s="5"/>
      <c r="V6" s="5"/>
      <c r="W6" s="5"/>
      <c r="X6" s="5"/>
      <c r="Y6" s="5"/>
      <c r="Z6" s="5"/>
    </row>
    <row r="7" spans="1:32" ht="15.6">
      <c r="A7" s="6"/>
      <c r="B7" s="6"/>
      <c r="C7" s="6"/>
      <c r="D7" s="7" t="s">
        <v>4</v>
      </c>
      <c r="E7" s="6"/>
      <c r="F7" s="8" t="s">
        <v>5</v>
      </c>
      <c r="G7" s="6"/>
      <c r="H7" s="7" t="s">
        <v>6</v>
      </c>
      <c r="I7" s="6"/>
      <c r="J7" s="9" t="s">
        <v>7</v>
      </c>
      <c r="K7" s="10"/>
      <c r="L7" s="10"/>
      <c r="S7" s="7" t="s">
        <v>8</v>
      </c>
      <c r="U7" s="7" t="s">
        <v>9</v>
      </c>
      <c r="V7" s="6"/>
      <c r="W7" s="7" t="s">
        <v>10</v>
      </c>
      <c r="X7" s="6"/>
      <c r="Y7" s="7" t="s">
        <v>11</v>
      </c>
      <c r="Z7" s="11"/>
    </row>
    <row r="8" spans="1:32" ht="15.6">
      <c r="A8" s="6"/>
      <c r="B8" s="6"/>
      <c r="C8" s="6"/>
      <c r="D8" s="7" t="s">
        <v>12</v>
      </c>
      <c r="E8" s="6"/>
      <c r="F8" s="12" t="s">
        <v>13</v>
      </c>
      <c r="G8" s="6"/>
      <c r="H8" s="13" t="s">
        <v>14</v>
      </c>
      <c r="I8" s="6"/>
      <c r="J8" s="14" t="s">
        <v>15</v>
      </c>
      <c r="K8" s="14"/>
      <c r="L8" s="14"/>
      <c r="S8" s="7" t="s">
        <v>16</v>
      </c>
      <c r="T8" s="6"/>
      <c r="U8" s="7" t="s">
        <v>16</v>
      </c>
      <c r="V8" s="6"/>
      <c r="W8" s="7" t="s">
        <v>16</v>
      </c>
      <c r="X8" s="6"/>
      <c r="Y8" s="7" t="s">
        <v>16</v>
      </c>
      <c r="Z8" s="11"/>
    </row>
    <row r="9" spans="1:32" ht="15.6">
      <c r="A9" s="15" t="s">
        <v>17</v>
      </c>
      <c r="B9" s="6"/>
      <c r="C9" s="6"/>
      <c r="D9" s="16" t="s">
        <v>18</v>
      </c>
      <c r="E9" s="6"/>
      <c r="F9" s="17" t="s">
        <v>18</v>
      </c>
      <c r="G9" s="6"/>
      <c r="H9" s="16" t="s">
        <v>18</v>
      </c>
      <c r="I9" s="6"/>
      <c r="J9" s="18" t="s">
        <v>19</v>
      </c>
      <c r="K9" s="19"/>
      <c r="L9" s="19" t="s">
        <v>20</v>
      </c>
      <c r="O9" s="15" t="s">
        <v>17</v>
      </c>
      <c r="P9" s="6"/>
      <c r="Q9" s="6"/>
      <c r="S9" s="16" t="s">
        <v>21</v>
      </c>
      <c r="T9" s="6"/>
      <c r="U9" s="16" t="s">
        <v>21</v>
      </c>
      <c r="V9" s="6"/>
      <c r="W9" s="16" t="s">
        <v>21</v>
      </c>
      <c r="X9" s="6"/>
      <c r="Y9" s="16" t="s">
        <v>21</v>
      </c>
      <c r="Z9" s="20"/>
      <c r="AB9" s="15" t="s">
        <v>17</v>
      </c>
      <c r="AC9" s="6"/>
      <c r="AD9" s="6"/>
    </row>
    <row r="10" spans="1:32" ht="3.75" customHeight="1">
      <c r="A10" s="21"/>
      <c r="B10" s="6"/>
      <c r="C10" s="6"/>
      <c r="D10" s="20"/>
      <c r="E10" s="6"/>
      <c r="F10" s="20"/>
      <c r="G10" s="6"/>
      <c r="H10" s="20"/>
      <c r="I10" s="6"/>
      <c r="J10" s="20"/>
      <c r="K10" s="20"/>
      <c r="L10" s="20"/>
      <c r="O10" s="21"/>
      <c r="P10" s="6"/>
      <c r="Q10" s="6"/>
      <c r="S10" s="20"/>
      <c r="T10" s="6"/>
      <c r="U10" s="20"/>
      <c r="V10" s="6"/>
      <c r="W10" s="20"/>
      <c r="X10" s="6"/>
      <c r="Y10" s="20"/>
      <c r="Z10" s="20"/>
      <c r="AB10" s="21"/>
      <c r="AC10" s="6"/>
      <c r="AD10" s="6"/>
    </row>
    <row r="11" spans="1:32" ht="3.75" customHeight="1">
      <c r="A11" s="6"/>
      <c r="B11" s="6"/>
      <c r="C11" s="6"/>
      <c r="D11" s="20"/>
      <c r="E11" s="6"/>
      <c r="F11" s="20"/>
      <c r="G11" s="6"/>
      <c r="H11" s="20"/>
      <c r="I11" s="6"/>
      <c r="J11" s="20"/>
      <c r="K11" s="20"/>
      <c r="L11" s="20"/>
      <c r="O11" s="6"/>
      <c r="P11" s="6"/>
      <c r="Q11" s="6"/>
      <c r="S11" s="20"/>
      <c r="T11" s="6"/>
      <c r="U11" s="20"/>
      <c r="V11" s="6"/>
      <c r="W11" s="20"/>
      <c r="X11" s="6"/>
      <c r="Y11" s="20"/>
      <c r="Z11" s="20"/>
      <c r="AB11" s="6"/>
      <c r="AC11" s="6"/>
      <c r="AD11" s="6"/>
    </row>
    <row r="12" spans="1:32" ht="13.2">
      <c r="A12" s="21" t="s">
        <v>22</v>
      </c>
      <c r="B12" s="6"/>
      <c r="C12" s="6"/>
      <c r="D12" s="20"/>
      <c r="E12" s="6"/>
      <c r="F12" s="22"/>
      <c r="G12" s="6"/>
      <c r="H12" s="20"/>
      <c r="I12" s="6"/>
      <c r="J12" s="20"/>
      <c r="K12" s="20"/>
      <c r="L12" s="20"/>
      <c r="O12" s="21" t="s">
        <v>22</v>
      </c>
      <c r="P12" s="6"/>
      <c r="Q12" s="6"/>
      <c r="S12" s="20"/>
      <c r="T12" s="6"/>
      <c r="U12" s="20"/>
      <c r="V12" s="6"/>
      <c r="W12" s="20"/>
      <c r="X12" s="6"/>
      <c r="Y12" s="20"/>
      <c r="Z12" s="20"/>
      <c r="AB12" s="21" t="s">
        <v>22</v>
      </c>
      <c r="AC12" s="6"/>
      <c r="AD12" s="6"/>
    </row>
    <row r="13" spans="1:32" ht="13.2">
      <c r="A13" s="20"/>
      <c r="B13" s="20"/>
      <c r="C13" s="20"/>
      <c r="D13" s="20"/>
      <c r="E13" s="20"/>
      <c r="F13" s="20"/>
      <c r="G13" s="20"/>
      <c r="H13" s="20"/>
      <c r="I13" s="20"/>
      <c r="J13" s="20"/>
      <c r="K13" s="20"/>
      <c r="L13" s="20"/>
      <c r="O13" s="20"/>
      <c r="P13" s="20"/>
      <c r="Q13" s="20"/>
      <c r="S13" s="20"/>
      <c r="T13" s="20"/>
      <c r="U13" s="20"/>
      <c r="V13" s="20"/>
      <c r="W13" s="20"/>
      <c r="X13" s="20"/>
      <c r="Y13" s="20"/>
      <c r="Z13" s="20"/>
      <c r="AB13" s="20"/>
      <c r="AC13" s="20"/>
      <c r="AD13" s="20"/>
    </row>
    <row r="14" spans="1:32" ht="13.2">
      <c r="A14" s="23" t="s">
        <v>23</v>
      </c>
      <c r="B14" s="6" t="s">
        <v>24</v>
      </c>
      <c r="C14" s="6"/>
      <c r="D14" s="24">
        <v>268715000</v>
      </c>
      <c r="E14" s="6"/>
      <c r="F14" s="24">
        <v>267483000</v>
      </c>
      <c r="G14" s="6"/>
      <c r="H14" s="24">
        <v>274610000</v>
      </c>
      <c r="I14" s="6"/>
      <c r="J14" s="24">
        <v>-7127000</v>
      </c>
      <c r="K14" s="25"/>
      <c r="L14" s="26">
        <v>-2.595316995001656E-2</v>
      </c>
      <c r="O14" s="23" t="s">
        <v>23</v>
      </c>
      <c r="P14" s="6" t="s">
        <v>24</v>
      </c>
      <c r="Q14" s="6"/>
      <c r="S14" s="24">
        <v>258606000</v>
      </c>
      <c r="T14" s="6"/>
      <c r="U14" s="24">
        <v>257709000</v>
      </c>
      <c r="V14" s="6"/>
      <c r="W14" s="24">
        <v>270365000</v>
      </c>
      <c r="X14" s="6"/>
      <c r="Y14" s="24">
        <v>250688000</v>
      </c>
      <c r="Z14" s="20"/>
      <c r="AB14" s="23" t="s">
        <v>23</v>
      </c>
      <c r="AC14" s="6" t="s">
        <v>24</v>
      </c>
      <c r="AD14" s="6"/>
    </row>
    <row r="15" spans="1:32" ht="13.2">
      <c r="A15" s="23" t="s">
        <v>25</v>
      </c>
      <c r="B15" s="6" t="s">
        <v>26</v>
      </c>
      <c r="C15" s="6"/>
      <c r="D15" s="27">
        <v>20000</v>
      </c>
      <c r="E15" s="6"/>
      <c r="F15" s="27">
        <v>1305000</v>
      </c>
      <c r="G15" s="6"/>
      <c r="H15" s="27">
        <v>1236000</v>
      </c>
      <c r="I15" s="6"/>
      <c r="J15" s="27">
        <v>69000</v>
      </c>
      <c r="K15" s="28"/>
      <c r="L15" s="29">
        <v>5.5825242673280553E-2</v>
      </c>
      <c r="O15" s="23" t="s">
        <v>25</v>
      </c>
      <c r="P15" s="6" t="s">
        <v>26</v>
      </c>
      <c r="Q15" s="6"/>
      <c r="S15" s="27">
        <v>2000</v>
      </c>
      <c r="T15" s="6"/>
      <c r="U15" s="27">
        <v>11000</v>
      </c>
      <c r="V15" s="6"/>
      <c r="W15" s="27">
        <v>7000</v>
      </c>
      <c r="X15" s="6"/>
      <c r="Y15" s="27">
        <v>36000</v>
      </c>
      <c r="Z15" s="20"/>
      <c r="AB15" s="23" t="s">
        <v>25</v>
      </c>
      <c r="AC15" s="6" t="s">
        <v>26</v>
      </c>
      <c r="AD15" s="6"/>
    </row>
    <row r="16" spans="1:32" ht="13.2">
      <c r="A16" s="23" t="s">
        <v>27</v>
      </c>
      <c r="B16" s="6" t="s">
        <v>28</v>
      </c>
      <c r="C16" s="6"/>
      <c r="D16" s="27">
        <v>70000</v>
      </c>
      <c r="E16" s="6"/>
      <c r="F16" s="27">
        <v>69000</v>
      </c>
      <c r="G16" s="6"/>
      <c r="H16" s="27">
        <v>90000</v>
      </c>
      <c r="I16" s="6"/>
      <c r="J16" s="27">
        <v>-21000</v>
      </c>
      <c r="K16" s="28"/>
      <c r="L16" s="26">
        <v>-0.23333333074074075</v>
      </c>
      <c r="O16" s="23" t="s">
        <v>27</v>
      </c>
      <c r="P16" s="6" t="s">
        <v>28</v>
      </c>
      <c r="Q16" s="6"/>
      <c r="S16" s="27">
        <v>121000</v>
      </c>
      <c r="T16" s="6"/>
      <c r="U16" s="27">
        <v>117000</v>
      </c>
      <c r="V16" s="6"/>
      <c r="W16" s="27">
        <v>125000</v>
      </c>
      <c r="X16" s="6"/>
      <c r="Y16" s="27">
        <v>115000</v>
      </c>
      <c r="Z16" s="30"/>
      <c r="AB16" s="23" t="s">
        <v>27</v>
      </c>
      <c r="AC16" s="6" t="s">
        <v>28</v>
      </c>
      <c r="AD16" s="6"/>
    </row>
    <row r="17" spans="1:30" ht="13.2">
      <c r="A17" s="23" t="s">
        <v>29</v>
      </c>
      <c r="B17" s="6" t="s">
        <v>30</v>
      </c>
      <c r="C17" s="6"/>
      <c r="D17" s="27">
        <v>14000</v>
      </c>
      <c r="E17" s="6"/>
      <c r="F17" s="27">
        <v>13000</v>
      </c>
      <c r="G17" s="6"/>
      <c r="H17" s="27">
        <v>17000</v>
      </c>
      <c r="I17" s="6"/>
      <c r="J17" s="27">
        <v>-4000</v>
      </c>
      <c r="K17" s="28"/>
      <c r="L17" s="26">
        <v>-0.23529410380622917</v>
      </c>
      <c r="O17" s="23" t="s">
        <v>29</v>
      </c>
      <c r="P17" s="6" t="s">
        <v>30</v>
      </c>
      <c r="Q17" s="6"/>
      <c r="S17" s="27">
        <v>24000</v>
      </c>
      <c r="T17" s="6"/>
      <c r="U17" s="27">
        <v>20000</v>
      </c>
      <c r="V17" s="6"/>
      <c r="W17" s="27">
        <v>26000</v>
      </c>
      <c r="X17" s="6"/>
      <c r="Y17" s="27">
        <v>29000</v>
      </c>
      <c r="Z17" s="30"/>
      <c r="AB17" s="23" t="s">
        <v>29</v>
      </c>
      <c r="AC17" s="6" t="s">
        <v>30</v>
      </c>
      <c r="AD17" s="6"/>
    </row>
    <row r="18" spans="1:30" ht="13.2">
      <c r="A18" s="23" t="s">
        <v>31</v>
      </c>
      <c r="B18" s="6" t="s">
        <v>32</v>
      </c>
      <c r="C18" s="6"/>
      <c r="D18" s="27">
        <v>3487000</v>
      </c>
      <c r="E18" s="6"/>
      <c r="F18" s="27">
        <v>3342000</v>
      </c>
      <c r="G18" s="6"/>
      <c r="H18" s="27">
        <v>3430000</v>
      </c>
      <c r="I18" s="6"/>
      <c r="J18" s="27">
        <v>-88000</v>
      </c>
      <c r="K18" s="28"/>
      <c r="L18" s="26">
        <v>-2.5655976668904963E-2</v>
      </c>
      <c r="O18" s="23" t="s">
        <v>31</v>
      </c>
      <c r="P18" s="6" t="s">
        <v>32</v>
      </c>
      <c r="Q18" s="6"/>
      <c r="S18" s="27">
        <v>3640000</v>
      </c>
      <c r="T18" s="6"/>
      <c r="U18" s="27">
        <v>4831000</v>
      </c>
      <c r="V18" s="6"/>
      <c r="W18" s="27">
        <v>5144000</v>
      </c>
      <c r="X18" s="6"/>
      <c r="Y18" s="27">
        <v>4802000</v>
      </c>
      <c r="Z18" s="30"/>
      <c r="AB18" s="23" t="s">
        <v>31</v>
      </c>
      <c r="AC18" s="6" t="s">
        <v>32</v>
      </c>
      <c r="AD18" s="6"/>
    </row>
    <row r="19" spans="1:30" ht="13.2">
      <c r="A19" s="23" t="s">
        <v>33</v>
      </c>
      <c r="B19" s="6" t="s">
        <v>34</v>
      </c>
      <c r="C19" s="6"/>
      <c r="D19" s="27">
        <v>358000</v>
      </c>
      <c r="E19" s="6"/>
      <c r="F19" s="27">
        <v>358000</v>
      </c>
      <c r="G19" s="6"/>
      <c r="H19" s="27">
        <v>356000</v>
      </c>
      <c r="I19" s="6"/>
      <c r="J19" s="27">
        <v>2000</v>
      </c>
      <c r="K19" s="28"/>
      <c r="L19" s="26">
        <v>5.6179775123090525E-3</v>
      </c>
      <c r="O19" s="23" t="s">
        <v>33</v>
      </c>
      <c r="P19" s="6" t="s">
        <v>34</v>
      </c>
      <c r="Q19" s="6"/>
      <c r="S19" s="27">
        <v>335000</v>
      </c>
      <c r="T19" s="6"/>
      <c r="U19" s="27">
        <v>2610000</v>
      </c>
      <c r="V19" s="6"/>
      <c r="W19" s="27">
        <v>2760000</v>
      </c>
      <c r="X19" s="6"/>
      <c r="Y19" s="27">
        <v>2156000</v>
      </c>
      <c r="Z19" s="30"/>
      <c r="AB19" s="23" t="s">
        <v>33</v>
      </c>
      <c r="AC19" s="6" t="s">
        <v>34</v>
      </c>
      <c r="AD19" s="6"/>
    </row>
    <row r="20" spans="1:30" ht="13.2">
      <c r="A20" s="23" t="s">
        <v>35</v>
      </c>
      <c r="B20" s="6" t="s">
        <v>36</v>
      </c>
      <c r="C20" s="6"/>
      <c r="D20" s="27">
        <v>3819000</v>
      </c>
      <c r="E20" s="6"/>
      <c r="F20" s="27">
        <v>3819000</v>
      </c>
      <c r="G20" s="6"/>
      <c r="H20" s="27">
        <v>3956000</v>
      </c>
      <c r="I20" s="6"/>
      <c r="J20" s="27">
        <v>-137000</v>
      </c>
      <c r="K20" s="28"/>
      <c r="L20" s="26">
        <v>-3.4630940335027567E-2</v>
      </c>
      <c r="O20" s="23" t="s">
        <v>35</v>
      </c>
      <c r="P20" s="6" t="s">
        <v>36</v>
      </c>
      <c r="Q20" s="6"/>
      <c r="S20" s="27">
        <v>3930000</v>
      </c>
      <c r="T20" s="6"/>
      <c r="U20" s="27">
        <v>223000</v>
      </c>
      <c r="V20" s="6"/>
      <c r="W20" s="27">
        <v>0</v>
      </c>
      <c r="X20" s="6"/>
      <c r="Y20" s="27">
        <v>0</v>
      </c>
      <c r="Z20" s="30"/>
      <c r="AB20" s="23"/>
      <c r="AC20" s="6"/>
      <c r="AD20" s="6"/>
    </row>
    <row r="21" spans="1:30" ht="13.2">
      <c r="A21" s="23" t="s">
        <v>37</v>
      </c>
      <c r="B21" s="6" t="s">
        <v>38</v>
      </c>
      <c r="C21" s="6"/>
      <c r="D21" s="27">
        <v>11058000</v>
      </c>
      <c r="E21" s="6"/>
      <c r="F21" s="27">
        <v>1339000</v>
      </c>
      <c r="G21" s="6"/>
      <c r="H21" s="27">
        <v>0</v>
      </c>
      <c r="I21" s="6"/>
      <c r="J21" s="27">
        <v>1339000</v>
      </c>
      <c r="K21" s="28"/>
      <c r="L21" s="26" t="s">
        <v>236</v>
      </c>
      <c r="O21" s="23" t="s">
        <v>37</v>
      </c>
      <c r="P21" s="6" t="s">
        <v>38</v>
      </c>
      <c r="Q21" s="6"/>
      <c r="S21" s="27">
        <v>0</v>
      </c>
      <c r="T21" s="6"/>
      <c r="U21" s="27">
        <v>0</v>
      </c>
      <c r="V21" s="6"/>
      <c r="W21" s="27">
        <v>0</v>
      </c>
      <c r="X21" s="6"/>
      <c r="Y21" s="27">
        <v>0</v>
      </c>
      <c r="Z21" s="30"/>
      <c r="AB21" s="23"/>
      <c r="AC21" s="6"/>
      <c r="AD21" s="6"/>
    </row>
    <row r="22" spans="1:30" ht="13.2">
      <c r="A22" s="23" t="s">
        <v>39</v>
      </c>
      <c r="B22" s="6" t="s">
        <v>40</v>
      </c>
      <c r="C22" s="6"/>
      <c r="D22" s="27">
        <v>4874000</v>
      </c>
      <c r="E22" s="6"/>
      <c r="F22" s="27">
        <v>2312000</v>
      </c>
      <c r="G22" s="6"/>
      <c r="H22" s="27">
        <v>0</v>
      </c>
      <c r="I22" s="6"/>
      <c r="J22" s="27">
        <v>2312000</v>
      </c>
      <c r="K22" s="28"/>
      <c r="L22" s="26" t="s">
        <v>236</v>
      </c>
      <c r="O22" s="23" t="s">
        <v>39</v>
      </c>
      <c r="P22" s="6" t="s">
        <v>40</v>
      </c>
      <c r="Q22" s="6"/>
      <c r="S22" s="27">
        <v>0</v>
      </c>
      <c r="T22" s="6"/>
      <c r="U22" s="27">
        <v>0</v>
      </c>
      <c r="V22" s="6"/>
      <c r="W22" s="27">
        <v>0</v>
      </c>
      <c r="X22" s="6"/>
      <c r="Y22" s="27">
        <v>0</v>
      </c>
      <c r="Z22" s="30"/>
      <c r="AB22" s="23"/>
      <c r="AC22" s="6"/>
      <c r="AD22" s="6"/>
    </row>
    <row r="23" spans="1:30" ht="13.2">
      <c r="A23" s="23" t="s">
        <v>41</v>
      </c>
      <c r="B23" s="6" t="s">
        <v>42</v>
      </c>
      <c r="C23" s="6"/>
      <c r="D23" s="27">
        <v>5533000</v>
      </c>
      <c r="E23" s="6"/>
      <c r="F23" s="27">
        <v>5546000</v>
      </c>
      <c r="G23" s="6"/>
      <c r="H23" s="27">
        <v>5906000</v>
      </c>
      <c r="I23" s="6"/>
      <c r="J23" s="27">
        <v>-360000</v>
      </c>
      <c r="K23" s="28"/>
      <c r="L23" s="26">
        <v>-6.0954961046231805E-2</v>
      </c>
      <c r="O23" s="23" t="s">
        <v>41</v>
      </c>
      <c r="P23" s="6" t="s">
        <v>42</v>
      </c>
      <c r="Q23" s="6"/>
      <c r="S23" s="27">
        <v>6144000</v>
      </c>
      <c r="T23" s="6"/>
      <c r="U23" s="27">
        <v>5586000</v>
      </c>
      <c r="V23" s="6"/>
      <c r="W23" s="27">
        <v>5786000</v>
      </c>
      <c r="X23" s="6"/>
      <c r="Y23" s="27">
        <v>6033000</v>
      </c>
      <c r="Z23" s="30"/>
      <c r="AB23" s="23" t="s">
        <v>41</v>
      </c>
      <c r="AC23" s="6" t="s">
        <v>42</v>
      </c>
      <c r="AD23" s="6"/>
    </row>
    <row r="24" spans="1:30" ht="13.2">
      <c r="A24" s="23" t="s">
        <v>43</v>
      </c>
      <c r="B24" s="6" t="s">
        <v>44</v>
      </c>
      <c r="C24" s="6"/>
      <c r="D24" s="27">
        <v>9553000</v>
      </c>
      <c r="E24" s="6"/>
      <c r="F24" s="27">
        <v>9923000</v>
      </c>
      <c r="G24" s="6"/>
      <c r="H24" s="27">
        <v>10150000</v>
      </c>
      <c r="I24" s="6"/>
      <c r="J24" s="27">
        <v>-227000</v>
      </c>
      <c r="K24" s="28"/>
      <c r="L24" s="26">
        <v>-2.2364532017501031E-2</v>
      </c>
      <c r="O24" s="23" t="s">
        <v>43</v>
      </c>
      <c r="P24" s="6" t="s">
        <v>44</v>
      </c>
      <c r="Q24" s="6"/>
      <c r="S24" s="27">
        <v>9359000</v>
      </c>
      <c r="T24" s="6"/>
      <c r="U24" s="27">
        <v>7329000</v>
      </c>
      <c r="V24" s="6"/>
      <c r="W24" s="27">
        <v>8002000</v>
      </c>
      <c r="X24" s="6"/>
      <c r="Y24" s="27">
        <v>8774000</v>
      </c>
      <c r="Z24" s="30"/>
      <c r="AB24" s="23" t="s">
        <v>43</v>
      </c>
      <c r="AC24" s="6" t="s">
        <v>44</v>
      </c>
      <c r="AD24" s="6"/>
    </row>
    <row r="25" spans="1:30" ht="13.2">
      <c r="A25" s="23" t="s">
        <v>45</v>
      </c>
      <c r="B25" s="6" t="s">
        <v>46</v>
      </c>
      <c r="C25" s="6"/>
      <c r="D25" s="27">
        <v>345000</v>
      </c>
      <c r="E25" s="6"/>
      <c r="F25" s="27">
        <v>345000</v>
      </c>
      <c r="G25" s="6"/>
      <c r="H25" s="27">
        <v>266000</v>
      </c>
      <c r="I25" s="6"/>
      <c r="J25" s="27">
        <v>79000</v>
      </c>
      <c r="K25" s="28"/>
      <c r="L25" s="26">
        <v>0.29699248008649443</v>
      </c>
      <c r="O25" s="23" t="s">
        <v>45</v>
      </c>
      <c r="P25" s="6" t="s">
        <v>46</v>
      </c>
      <c r="Q25" s="6"/>
      <c r="S25" s="27">
        <v>221000</v>
      </c>
      <c r="T25" s="6"/>
      <c r="U25" s="27">
        <v>211000</v>
      </c>
      <c r="V25" s="6"/>
      <c r="W25" s="27">
        <v>254000</v>
      </c>
      <c r="X25" s="6"/>
      <c r="Y25" s="27">
        <v>198000</v>
      </c>
      <c r="Z25" s="30"/>
      <c r="AB25" s="23" t="s">
        <v>45</v>
      </c>
      <c r="AC25" s="6" t="s">
        <v>46</v>
      </c>
      <c r="AD25" s="6"/>
    </row>
    <row r="26" spans="1:30" ht="13.2">
      <c r="A26" s="23" t="s">
        <v>47</v>
      </c>
      <c r="B26" s="6" t="s">
        <v>48</v>
      </c>
      <c r="C26" s="6"/>
      <c r="D26" s="27">
        <v>10918000</v>
      </c>
      <c r="E26" s="6"/>
      <c r="F26" s="27">
        <v>10517000</v>
      </c>
      <c r="G26" s="6"/>
      <c r="H26" s="27">
        <v>11017000</v>
      </c>
      <c r="I26" s="6"/>
      <c r="J26" s="27">
        <v>-500000</v>
      </c>
      <c r="K26" s="28"/>
      <c r="L26" s="26">
        <v>-4.5384405914007039E-2</v>
      </c>
      <c r="O26" s="23" t="s">
        <v>47</v>
      </c>
      <c r="P26" s="6" t="s">
        <v>48</v>
      </c>
      <c r="Q26" s="6"/>
      <c r="S26" s="27">
        <v>10179000</v>
      </c>
      <c r="T26" s="6"/>
      <c r="U26" s="27">
        <v>10923000</v>
      </c>
      <c r="V26" s="6"/>
      <c r="W26" s="27">
        <v>9982000</v>
      </c>
      <c r="X26" s="6"/>
      <c r="Y26" s="27">
        <v>8657000</v>
      </c>
      <c r="Z26" s="30"/>
      <c r="AB26" s="23" t="s">
        <v>47</v>
      </c>
      <c r="AC26" s="6" t="s">
        <v>48</v>
      </c>
      <c r="AD26" s="6"/>
    </row>
    <row r="27" spans="1:30" ht="13.2" hidden="1">
      <c r="A27" s="23" t="s">
        <v>49</v>
      </c>
      <c r="B27" s="6" t="s">
        <v>50</v>
      </c>
      <c r="C27" s="6"/>
      <c r="D27" s="27">
        <v>0</v>
      </c>
      <c r="E27" s="6"/>
      <c r="F27" s="27">
        <v>0</v>
      </c>
      <c r="G27" s="6"/>
      <c r="H27" s="27">
        <v>0</v>
      </c>
      <c r="I27" s="6"/>
      <c r="J27" s="27">
        <v>0</v>
      </c>
      <c r="K27" s="28"/>
      <c r="L27" s="26" t="s">
        <v>236</v>
      </c>
      <c r="O27" s="23" t="s">
        <v>49</v>
      </c>
      <c r="P27" s="6" t="s">
        <v>50</v>
      </c>
      <c r="Q27" s="6"/>
      <c r="S27" s="27">
        <v>0</v>
      </c>
      <c r="T27" s="6"/>
      <c r="U27" s="27">
        <v>0</v>
      </c>
      <c r="V27" s="6"/>
      <c r="W27" s="27">
        <v>0</v>
      </c>
      <c r="X27" s="6"/>
      <c r="Y27" s="27">
        <v>0</v>
      </c>
      <c r="Z27" s="30"/>
      <c r="AB27" s="23" t="s">
        <v>49</v>
      </c>
      <c r="AC27" s="6" t="s">
        <v>50</v>
      </c>
      <c r="AD27" s="6"/>
    </row>
    <row r="28" spans="1:30" ht="13.2">
      <c r="A28" s="23" t="s">
        <v>51</v>
      </c>
      <c r="B28" s="6" t="s">
        <v>52</v>
      </c>
      <c r="C28" s="6"/>
      <c r="D28" s="27">
        <v>26203000</v>
      </c>
      <c r="E28" s="6"/>
      <c r="F28" s="27">
        <v>26661000</v>
      </c>
      <c r="G28" s="6"/>
      <c r="H28" s="27">
        <v>27336000</v>
      </c>
      <c r="I28" s="6"/>
      <c r="J28" s="27">
        <v>-675000</v>
      </c>
      <c r="K28" s="28"/>
      <c r="L28" s="26">
        <v>-2.4692712905154644E-2</v>
      </c>
      <c r="O28" s="23" t="s">
        <v>51</v>
      </c>
      <c r="P28" s="6" t="s">
        <v>52</v>
      </c>
      <c r="Q28" s="6"/>
      <c r="S28" s="27">
        <v>24601000</v>
      </c>
      <c r="T28" s="6"/>
      <c r="U28" s="27">
        <v>24210000</v>
      </c>
      <c r="V28" s="6"/>
      <c r="W28" s="27">
        <v>24280000</v>
      </c>
      <c r="X28" s="6"/>
      <c r="Y28" s="27">
        <v>25576000</v>
      </c>
      <c r="Z28" s="30"/>
      <c r="AB28" s="23" t="s">
        <v>51</v>
      </c>
      <c r="AC28" s="6" t="s">
        <v>52</v>
      </c>
      <c r="AD28" s="6"/>
    </row>
    <row r="29" spans="1:30" ht="13.2" hidden="1">
      <c r="A29" s="23" t="s">
        <v>53</v>
      </c>
      <c r="B29" s="6" t="s">
        <v>54</v>
      </c>
      <c r="C29" s="6"/>
      <c r="D29" s="27">
        <v>0</v>
      </c>
      <c r="E29" s="6"/>
      <c r="F29" s="27">
        <v>0</v>
      </c>
      <c r="G29" s="6"/>
      <c r="H29" s="27">
        <v>0</v>
      </c>
      <c r="I29" s="6"/>
      <c r="J29" s="27">
        <v>0</v>
      </c>
      <c r="K29" s="28"/>
      <c r="L29" s="26" t="s">
        <v>236</v>
      </c>
      <c r="O29" s="23" t="s">
        <v>53</v>
      </c>
      <c r="P29" s="6" t="s">
        <v>54</v>
      </c>
      <c r="Q29" s="6"/>
      <c r="S29" s="27">
        <v>0</v>
      </c>
      <c r="T29" s="6"/>
      <c r="U29" s="27">
        <v>0</v>
      </c>
      <c r="V29" s="6"/>
      <c r="W29" s="27">
        <v>0</v>
      </c>
      <c r="X29" s="6"/>
      <c r="Y29" s="27">
        <v>0</v>
      </c>
      <c r="Z29" s="30"/>
      <c r="AB29" s="23" t="s">
        <v>53</v>
      </c>
      <c r="AC29" s="6" t="s">
        <v>54</v>
      </c>
      <c r="AD29" s="6"/>
    </row>
    <row r="30" spans="1:30" ht="13.2" hidden="1">
      <c r="A30" s="23" t="s">
        <v>55</v>
      </c>
      <c r="B30" s="6" t="s">
        <v>56</v>
      </c>
      <c r="C30" s="6"/>
      <c r="D30" s="27">
        <v>0</v>
      </c>
      <c r="E30" s="6"/>
      <c r="F30" s="27">
        <v>0</v>
      </c>
      <c r="G30" s="6"/>
      <c r="H30" s="27">
        <v>0</v>
      </c>
      <c r="I30" s="6"/>
      <c r="J30" s="27">
        <v>0</v>
      </c>
      <c r="K30" s="28"/>
      <c r="L30" s="26" t="s">
        <v>236</v>
      </c>
      <c r="O30" s="23" t="s">
        <v>55</v>
      </c>
      <c r="P30" s="6" t="s">
        <v>56</v>
      </c>
      <c r="Q30" s="6"/>
      <c r="S30" s="27">
        <v>0</v>
      </c>
      <c r="T30" s="6"/>
      <c r="U30" s="27">
        <v>0</v>
      </c>
      <c r="V30" s="6"/>
      <c r="W30" s="27">
        <v>0</v>
      </c>
      <c r="X30" s="6"/>
      <c r="Y30" s="27">
        <v>0</v>
      </c>
      <c r="Z30" s="30"/>
      <c r="AB30" s="23" t="s">
        <v>55</v>
      </c>
      <c r="AC30" s="6" t="s">
        <v>56</v>
      </c>
      <c r="AD30" s="6"/>
    </row>
    <row r="31" spans="1:30" ht="13.2">
      <c r="A31" s="23" t="s">
        <v>57</v>
      </c>
      <c r="B31" s="6" t="s">
        <v>58</v>
      </c>
      <c r="C31" s="6"/>
      <c r="D31" s="27">
        <v>3521000</v>
      </c>
      <c r="E31" s="6"/>
      <c r="F31" s="27">
        <v>3564000</v>
      </c>
      <c r="G31" s="6"/>
      <c r="H31" s="27">
        <v>3831000</v>
      </c>
      <c r="I31" s="6"/>
      <c r="J31" s="27">
        <v>-267000</v>
      </c>
      <c r="K31" s="28"/>
      <c r="L31" s="26">
        <v>-6.9694596692849234E-2</v>
      </c>
      <c r="O31" s="23" t="s">
        <v>57</v>
      </c>
      <c r="P31" s="6" t="s">
        <v>58</v>
      </c>
      <c r="Q31" s="6"/>
      <c r="S31" s="27">
        <v>3572000</v>
      </c>
      <c r="T31" s="6"/>
      <c r="U31" s="27">
        <v>3324000</v>
      </c>
      <c r="V31" s="6"/>
      <c r="W31" s="27">
        <v>3477000</v>
      </c>
      <c r="X31" s="6"/>
      <c r="Y31" s="27">
        <v>3093000</v>
      </c>
      <c r="Z31" s="30"/>
      <c r="AB31" s="23" t="s">
        <v>57</v>
      </c>
      <c r="AC31" s="6" t="s">
        <v>58</v>
      </c>
      <c r="AD31" s="6"/>
    </row>
    <row r="32" spans="1:30" ht="13.2">
      <c r="A32" s="23" t="s">
        <v>59</v>
      </c>
      <c r="B32" s="6" t="s">
        <v>60</v>
      </c>
      <c r="C32" s="6"/>
      <c r="D32" s="27">
        <v>20000</v>
      </c>
      <c r="E32" s="6"/>
      <c r="F32" s="27">
        <v>20000</v>
      </c>
      <c r="G32" s="6"/>
      <c r="H32" s="27">
        <v>20000</v>
      </c>
      <c r="I32" s="6"/>
      <c r="J32" s="27">
        <v>0</v>
      </c>
      <c r="K32" s="28"/>
      <c r="L32" s="26">
        <v>0</v>
      </c>
      <c r="O32" s="23" t="s">
        <v>59</v>
      </c>
      <c r="P32" s="6" t="s">
        <v>60</v>
      </c>
      <c r="Q32" s="6"/>
      <c r="S32" s="27">
        <v>16000</v>
      </c>
      <c r="T32" s="6"/>
      <c r="U32" s="27">
        <v>20000</v>
      </c>
      <c r="V32" s="6"/>
      <c r="W32" s="27">
        <v>50000</v>
      </c>
      <c r="X32" s="6"/>
      <c r="Y32" s="27">
        <v>20000</v>
      </c>
      <c r="Z32" s="30"/>
      <c r="AB32" s="23" t="s">
        <v>59</v>
      </c>
      <c r="AC32" s="6" t="s">
        <v>60</v>
      </c>
      <c r="AD32" s="6"/>
    </row>
    <row r="33" spans="1:30" ht="13.2">
      <c r="A33" s="23" t="s">
        <v>61</v>
      </c>
      <c r="B33" s="6" t="s">
        <v>62</v>
      </c>
      <c r="C33" s="6"/>
      <c r="D33" s="27">
        <v>93773000</v>
      </c>
      <c r="E33" s="6"/>
      <c r="F33" s="27">
        <v>83091000</v>
      </c>
      <c r="G33" s="6"/>
      <c r="H33" s="27">
        <v>83947000</v>
      </c>
      <c r="I33" s="6"/>
      <c r="J33" s="27">
        <v>-856000</v>
      </c>
      <c r="K33" s="28"/>
      <c r="L33" s="26">
        <v>-1.0196909954969243E-2</v>
      </c>
      <c r="O33" s="23" t="s">
        <v>61</v>
      </c>
      <c r="P33" s="6" t="s">
        <v>62</v>
      </c>
      <c r="Q33" s="6"/>
      <c r="S33" s="27">
        <v>136332000</v>
      </c>
      <c r="T33" s="6"/>
      <c r="U33" s="27">
        <v>65644000</v>
      </c>
      <c r="V33" s="6"/>
      <c r="W33" s="27">
        <v>97909000</v>
      </c>
      <c r="X33" s="6"/>
      <c r="Y33" s="27">
        <v>71249000</v>
      </c>
      <c r="Z33" s="30"/>
      <c r="AB33" s="23" t="s">
        <v>61</v>
      </c>
      <c r="AC33" s="6" t="s">
        <v>62</v>
      </c>
      <c r="AD33" s="6"/>
    </row>
    <row r="34" spans="1:30" ht="13.2">
      <c r="A34" s="23" t="s">
        <v>63</v>
      </c>
      <c r="B34" s="6" t="s">
        <v>64</v>
      </c>
      <c r="C34" s="6"/>
      <c r="D34" s="27">
        <v>1266000</v>
      </c>
      <c r="E34" s="6"/>
      <c r="F34" s="27">
        <v>1276000</v>
      </c>
      <c r="G34" s="6"/>
      <c r="H34" s="27">
        <v>1225000</v>
      </c>
      <c r="I34" s="6"/>
      <c r="J34" s="27">
        <v>51000</v>
      </c>
      <c r="K34" s="28"/>
      <c r="L34" s="26">
        <v>4.1632653027238654E-2</v>
      </c>
      <c r="O34" s="23">
        <v>5521</v>
      </c>
      <c r="P34" s="6" t="s">
        <v>64</v>
      </c>
      <c r="Q34" s="6"/>
      <c r="S34" s="27">
        <v>1373000</v>
      </c>
      <c r="T34" s="6"/>
      <c r="U34" s="27">
        <v>0</v>
      </c>
      <c r="V34" s="6"/>
      <c r="W34" s="27">
        <v>0</v>
      </c>
      <c r="X34" s="6"/>
      <c r="Y34" s="27">
        <v>0</v>
      </c>
      <c r="Z34" s="30"/>
      <c r="AB34" s="23" t="s">
        <v>65</v>
      </c>
      <c r="AC34" s="6" t="s">
        <v>66</v>
      </c>
      <c r="AD34" s="6"/>
    </row>
    <row r="35" spans="1:30" ht="13.2">
      <c r="A35" s="23" t="s">
        <v>67</v>
      </c>
      <c r="B35" s="6" t="s">
        <v>68</v>
      </c>
      <c r="C35" s="6"/>
      <c r="D35" s="27">
        <v>284000</v>
      </c>
      <c r="E35" s="6"/>
      <c r="F35" s="27">
        <v>284000</v>
      </c>
      <c r="G35" s="6"/>
      <c r="H35" s="27">
        <v>287000</v>
      </c>
      <c r="I35" s="6"/>
      <c r="J35" s="27">
        <v>-3000</v>
      </c>
      <c r="K35" s="28"/>
      <c r="L35" s="26">
        <v>-1.0452961636052398E-2</v>
      </c>
      <c r="O35" s="23">
        <v>5520</v>
      </c>
      <c r="P35" s="6" t="s">
        <v>68</v>
      </c>
      <c r="Q35" s="6"/>
      <c r="S35" s="27">
        <v>273000</v>
      </c>
      <c r="T35" s="6"/>
      <c r="U35" s="27">
        <v>0</v>
      </c>
      <c r="V35" s="6"/>
      <c r="W35" s="27">
        <v>0</v>
      </c>
      <c r="X35" s="6"/>
      <c r="Y35" s="27">
        <v>0</v>
      </c>
      <c r="Z35" s="30"/>
      <c r="AB35" s="23" t="s">
        <v>69</v>
      </c>
      <c r="AC35" s="6" t="s">
        <v>70</v>
      </c>
      <c r="AD35" s="6"/>
    </row>
    <row r="36" spans="1:30" ht="13.2">
      <c r="A36" s="23" t="s">
        <v>71</v>
      </c>
      <c r="B36" s="6" t="s">
        <v>72</v>
      </c>
      <c r="C36" s="6"/>
      <c r="D36" s="27">
        <v>3915000</v>
      </c>
      <c r="E36" s="6"/>
      <c r="F36" s="27">
        <v>4267000</v>
      </c>
      <c r="G36" s="6"/>
      <c r="H36" s="27">
        <v>4314000</v>
      </c>
      <c r="I36" s="6"/>
      <c r="J36" s="27">
        <v>-47000</v>
      </c>
      <c r="K36" s="28"/>
      <c r="L36" s="26">
        <v>-1.0894761239940945E-2</v>
      </c>
      <c r="O36" s="23">
        <v>5535</v>
      </c>
      <c r="P36" s="6" t="s">
        <v>72</v>
      </c>
      <c r="Q36" s="6"/>
      <c r="S36" s="27">
        <v>4629000</v>
      </c>
      <c r="T36" s="6"/>
      <c r="U36" s="27">
        <v>0</v>
      </c>
      <c r="V36" s="6"/>
      <c r="W36" s="27">
        <v>0</v>
      </c>
      <c r="X36" s="6"/>
      <c r="Y36" s="27">
        <v>0</v>
      </c>
      <c r="Z36" s="30"/>
      <c r="AB36" s="23" t="s">
        <v>73</v>
      </c>
      <c r="AC36" s="6" t="s">
        <v>74</v>
      </c>
      <c r="AD36" s="6"/>
    </row>
    <row r="37" spans="1:30" ht="13.2">
      <c r="A37" s="23" t="s">
        <v>75</v>
      </c>
      <c r="B37" s="6" t="s">
        <v>76</v>
      </c>
      <c r="C37" s="6"/>
      <c r="D37" s="27">
        <v>361000</v>
      </c>
      <c r="E37" s="6"/>
      <c r="F37" s="27">
        <v>361000</v>
      </c>
      <c r="G37" s="6"/>
      <c r="H37" s="27">
        <v>353000</v>
      </c>
      <c r="I37" s="6"/>
      <c r="J37" s="27">
        <v>8000</v>
      </c>
      <c r="K37" s="28"/>
      <c r="L37" s="26">
        <v>2.2662889454212777E-2</v>
      </c>
      <c r="O37" s="23">
        <v>5501</v>
      </c>
      <c r="P37" s="6" t="s">
        <v>76</v>
      </c>
      <c r="Q37" s="6"/>
      <c r="S37" s="27">
        <v>353000</v>
      </c>
      <c r="T37" s="6"/>
      <c r="U37" s="27">
        <v>0</v>
      </c>
      <c r="V37" s="6"/>
      <c r="W37" s="27">
        <v>0</v>
      </c>
      <c r="X37" s="6"/>
      <c r="Y37" s="27">
        <v>0</v>
      </c>
      <c r="Z37" s="30"/>
      <c r="AB37" s="23" t="s">
        <v>77</v>
      </c>
      <c r="AC37" s="6" t="s">
        <v>78</v>
      </c>
      <c r="AD37" s="6"/>
    </row>
    <row r="38" spans="1:30" ht="13.2" hidden="1">
      <c r="A38" s="23"/>
      <c r="B38" s="6"/>
      <c r="C38" s="6"/>
      <c r="D38" s="27">
        <v>0</v>
      </c>
      <c r="E38" s="6"/>
      <c r="F38" s="27">
        <v>0</v>
      </c>
      <c r="G38" s="6"/>
      <c r="H38" s="27">
        <v>0</v>
      </c>
      <c r="I38" s="6"/>
      <c r="J38" s="27">
        <v>0</v>
      </c>
      <c r="K38" s="28"/>
      <c r="L38" s="26" t="s">
        <v>236</v>
      </c>
      <c r="O38" s="23"/>
      <c r="P38" s="6"/>
      <c r="Q38" s="6"/>
      <c r="S38" s="27">
        <v>0</v>
      </c>
      <c r="T38" s="6"/>
      <c r="U38" s="27">
        <v>0</v>
      </c>
      <c r="V38" s="6"/>
      <c r="W38" s="27">
        <v>0</v>
      </c>
      <c r="X38" s="6"/>
      <c r="Y38" s="27">
        <v>0</v>
      </c>
      <c r="Z38" s="30"/>
      <c r="AB38" s="23" t="s">
        <v>79</v>
      </c>
      <c r="AC38" s="6" t="s">
        <v>80</v>
      </c>
      <c r="AD38" s="6"/>
    </row>
    <row r="39" spans="1:30" ht="13.2" hidden="1">
      <c r="A39" s="23"/>
      <c r="B39" s="6"/>
      <c r="C39" s="6"/>
      <c r="D39" s="27">
        <v>0</v>
      </c>
      <c r="E39" s="6"/>
      <c r="F39" s="27">
        <v>0</v>
      </c>
      <c r="G39" s="6"/>
      <c r="H39" s="27">
        <v>0</v>
      </c>
      <c r="I39" s="6"/>
      <c r="J39" s="27">
        <v>0</v>
      </c>
      <c r="K39" s="28"/>
      <c r="L39" s="26" t="s">
        <v>236</v>
      </c>
      <c r="O39" s="23"/>
      <c r="P39" s="6"/>
      <c r="Q39" s="6"/>
      <c r="S39" s="27">
        <v>0</v>
      </c>
      <c r="T39" s="6"/>
      <c r="U39" s="27">
        <v>0</v>
      </c>
      <c r="V39" s="6"/>
      <c r="W39" s="27">
        <v>0</v>
      </c>
      <c r="X39" s="6"/>
      <c r="Y39" s="27">
        <v>0</v>
      </c>
      <c r="Z39" s="30"/>
      <c r="AB39" s="23" t="s">
        <v>81</v>
      </c>
      <c r="AC39" s="6" t="s">
        <v>82</v>
      </c>
      <c r="AD39" s="6"/>
    </row>
    <row r="40" spans="1:30" ht="13.2">
      <c r="A40" s="23" t="s">
        <v>83</v>
      </c>
      <c r="B40" s="6" t="s">
        <v>84</v>
      </c>
      <c r="C40" s="6"/>
      <c r="D40" s="27">
        <v>0</v>
      </c>
      <c r="E40" s="6"/>
      <c r="F40" s="27">
        <v>0</v>
      </c>
      <c r="G40" s="6"/>
      <c r="H40" s="27">
        <v>75000</v>
      </c>
      <c r="I40" s="6"/>
      <c r="J40" s="27">
        <v>-75000</v>
      </c>
      <c r="K40" s="28"/>
      <c r="L40" s="26">
        <v>-0.99999998666666678</v>
      </c>
      <c r="O40" s="23" t="s">
        <v>83</v>
      </c>
      <c r="P40" s="6" t="s">
        <v>84</v>
      </c>
      <c r="Q40" s="6"/>
      <c r="S40" s="27">
        <v>513000</v>
      </c>
      <c r="T40" s="6"/>
      <c r="U40" s="27">
        <v>243000</v>
      </c>
      <c r="V40" s="6"/>
      <c r="W40" s="27">
        <v>69000</v>
      </c>
      <c r="X40" s="6"/>
      <c r="Y40" s="27">
        <v>111000</v>
      </c>
      <c r="Z40" s="30"/>
      <c r="AB40" s="23" t="s">
        <v>83</v>
      </c>
      <c r="AC40" s="6" t="s">
        <v>84</v>
      </c>
      <c r="AD40" s="6"/>
    </row>
    <row r="41" spans="1:30" ht="13.2">
      <c r="A41" s="23" t="s">
        <v>85</v>
      </c>
      <c r="B41" s="6" t="s">
        <v>86</v>
      </c>
      <c r="C41" s="6"/>
      <c r="D41" s="27">
        <v>29102000</v>
      </c>
      <c r="E41" s="6"/>
      <c r="F41" s="27">
        <v>28910000</v>
      </c>
      <c r="G41" s="6"/>
      <c r="H41" s="27">
        <v>27748000</v>
      </c>
      <c r="I41" s="6"/>
      <c r="J41" s="27">
        <v>1162000</v>
      </c>
      <c r="K41" s="28"/>
      <c r="L41" s="26">
        <v>4.1876892026745105E-2</v>
      </c>
      <c r="O41" s="23" t="s">
        <v>85</v>
      </c>
      <c r="P41" s="6" t="s">
        <v>86</v>
      </c>
      <c r="Q41" s="6"/>
      <c r="S41" s="27">
        <v>22836000</v>
      </c>
      <c r="T41" s="6"/>
      <c r="U41" s="27">
        <v>22215000</v>
      </c>
      <c r="V41" s="6"/>
      <c r="W41" s="27">
        <v>25655000</v>
      </c>
      <c r="X41" s="6"/>
      <c r="Y41" s="27">
        <v>22777000</v>
      </c>
      <c r="Z41" s="30"/>
      <c r="AB41" s="23" t="s">
        <v>85</v>
      </c>
      <c r="AC41" s="6" t="s">
        <v>86</v>
      </c>
      <c r="AD41" s="6"/>
    </row>
    <row r="42" spans="1:30" ht="13.2">
      <c r="A42" s="23" t="s">
        <v>87</v>
      </c>
      <c r="B42" s="6" t="s">
        <v>88</v>
      </c>
      <c r="C42" s="6"/>
      <c r="D42" s="27">
        <v>118246000</v>
      </c>
      <c r="E42" s="6"/>
      <c r="F42" s="27">
        <v>123083000</v>
      </c>
      <c r="G42" s="6"/>
      <c r="H42" s="27">
        <v>119621000</v>
      </c>
      <c r="I42" s="6"/>
      <c r="J42" s="27">
        <v>3462000</v>
      </c>
      <c r="K42" s="28"/>
      <c r="L42" s="26">
        <v>2.8941406608965471E-2</v>
      </c>
      <c r="O42" s="23" t="s">
        <v>87</v>
      </c>
      <c r="P42" s="6" t="s">
        <v>88</v>
      </c>
      <c r="Q42" s="6"/>
      <c r="S42" s="27">
        <v>92432000</v>
      </c>
      <c r="T42" s="6"/>
      <c r="U42" s="27">
        <v>99469000</v>
      </c>
      <c r="V42" s="6"/>
      <c r="W42" s="27">
        <v>109432000</v>
      </c>
      <c r="X42" s="6"/>
      <c r="Y42" s="27">
        <v>87618000</v>
      </c>
      <c r="Z42" s="30"/>
      <c r="AB42" s="23" t="s">
        <v>87</v>
      </c>
      <c r="AC42" s="6" t="s">
        <v>88</v>
      </c>
      <c r="AD42" s="6"/>
    </row>
    <row r="43" spans="1:30" ht="13.2">
      <c r="A43" s="23" t="s">
        <v>89</v>
      </c>
      <c r="B43" s="6" t="s">
        <v>90</v>
      </c>
      <c r="C43" s="6"/>
      <c r="D43" s="27">
        <v>109928000</v>
      </c>
      <c r="E43" s="6"/>
      <c r="F43" s="27">
        <v>106742000</v>
      </c>
      <c r="G43" s="6"/>
      <c r="H43" s="27">
        <v>98248000</v>
      </c>
      <c r="I43" s="6"/>
      <c r="J43" s="27">
        <v>8494000</v>
      </c>
      <c r="K43" s="28"/>
      <c r="L43" s="26">
        <v>8.6454686099600456E-2</v>
      </c>
      <c r="O43" s="23" t="s">
        <v>89</v>
      </c>
      <c r="P43" s="6" t="s">
        <v>90</v>
      </c>
      <c r="Q43" s="6"/>
      <c r="S43" s="27">
        <v>82018000</v>
      </c>
      <c r="T43" s="6"/>
      <c r="U43" s="27">
        <v>78071000</v>
      </c>
      <c r="V43" s="6"/>
      <c r="W43" s="27">
        <v>77437000</v>
      </c>
      <c r="X43" s="6"/>
      <c r="Y43" s="27">
        <v>74995000</v>
      </c>
      <c r="Z43" s="30"/>
      <c r="AB43" s="23" t="s">
        <v>89</v>
      </c>
      <c r="AC43" s="6" t="s">
        <v>90</v>
      </c>
      <c r="AD43" s="6"/>
    </row>
    <row r="44" spans="1:30" ht="13.2">
      <c r="A44" s="23" t="s">
        <v>91</v>
      </c>
      <c r="B44" s="6" t="s">
        <v>92</v>
      </c>
      <c r="C44" s="6"/>
      <c r="D44" s="27">
        <v>3035000</v>
      </c>
      <c r="E44" s="6"/>
      <c r="F44" s="27">
        <v>3071000</v>
      </c>
      <c r="G44" s="6"/>
      <c r="H44" s="27">
        <v>2985000</v>
      </c>
      <c r="I44" s="6"/>
      <c r="J44" s="27">
        <v>86000</v>
      </c>
      <c r="K44" s="28"/>
      <c r="L44" s="26">
        <v>2.8810720258354867E-2</v>
      </c>
      <c r="O44" s="23" t="s">
        <v>91</v>
      </c>
      <c r="P44" s="6" t="s">
        <v>92</v>
      </c>
      <c r="Q44" s="6"/>
      <c r="S44" s="27">
        <v>2705000</v>
      </c>
      <c r="T44" s="6"/>
      <c r="U44" s="27">
        <v>2868000</v>
      </c>
      <c r="V44" s="6"/>
      <c r="W44" s="27">
        <v>3188000</v>
      </c>
      <c r="X44" s="6"/>
      <c r="Y44" s="27">
        <v>3890000</v>
      </c>
      <c r="Z44" s="30"/>
      <c r="AB44" s="23" t="s">
        <v>91</v>
      </c>
      <c r="AC44" s="6" t="s">
        <v>92</v>
      </c>
      <c r="AD44" s="6"/>
    </row>
    <row r="45" spans="1:30" ht="13.2">
      <c r="A45" s="23" t="s">
        <v>93</v>
      </c>
      <c r="B45" s="6" t="s">
        <v>94</v>
      </c>
      <c r="C45" s="6"/>
      <c r="D45" s="27">
        <v>7023000</v>
      </c>
      <c r="E45" s="6"/>
      <c r="F45" s="27">
        <v>8132000</v>
      </c>
      <c r="G45" s="6"/>
      <c r="H45" s="27">
        <v>8407000</v>
      </c>
      <c r="I45" s="6"/>
      <c r="J45" s="27">
        <v>-275000</v>
      </c>
      <c r="K45" s="28"/>
      <c r="L45" s="26">
        <v>-3.2710836204031063E-2</v>
      </c>
      <c r="O45" s="23" t="s">
        <v>93</v>
      </c>
      <c r="P45" s="6" t="s">
        <v>94</v>
      </c>
      <c r="Q45" s="6"/>
      <c r="S45" s="27">
        <v>5828000</v>
      </c>
      <c r="T45" s="6"/>
      <c r="U45" s="27">
        <v>5833000</v>
      </c>
      <c r="V45" s="6"/>
      <c r="W45" s="27">
        <v>5899000</v>
      </c>
      <c r="X45" s="6"/>
      <c r="Y45" s="27">
        <v>3332000</v>
      </c>
      <c r="Z45" s="30"/>
      <c r="AB45" s="23" t="s">
        <v>93</v>
      </c>
      <c r="AC45" s="6" t="s">
        <v>94</v>
      </c>
      <c r="AD45" s="6"/>
    </row>
    <row r="46" spans="1:30" ht="13.2">
      <c r="A46" s="23" t="s">
        <v>95</v>
      </c>
      <c r="B46" s="6" t="s">
        <v>96</v>
      </c>
      <c r="C46" s="6"/>
      <c r="D46" s="27">
        <v>66000</v>
      </c>
      <c r="E46" s="6"/>
      <c r="F46" s="27">
        <v>991000</v>
      </c>
      <c r="G46" s="6"/>
      <c r="H46" s="27">
        <v>1178000</v>
      </c>
      <c r="I46" s="6"/>
      <c r="J46" s="27">
        <v>-187000</v>
      </c>
      <c r="K46" s="28"/>
      <c r="L46" s="26">
        <v>-0.15874363314198334</v>
      </c>
      <c r="O46" s="23" t="s">
        <v>95</v>
      </c>
      <c r="P46" s="6" t="s">
        <v>96</v>
      </c>
      <c r="Q46" s="6"/>
      <c r="S46" s="27">
        <v>1803000</v>
      </c>
      <c r="T46" s="6"/>
      <c r="U46" s="27">
        <v>1896000</v>
      </c>
      <c r="V46" s="6"/>
      <c r="W46" s="27">
        <v>2076000</v>
      </c>
      <c r="X46" s="6"/>
      <c r="Y46" s="27">
        <v>1719000</v>
      </c>
      <c r="Z46" s="30"/>
      <c r="AB46" s="23" t="s">
        <v>95</v>
      </c>
      <c r="AC46" s="6" t="s">
        <v>96</v>
      </c>
      <c r="AD46" s="6"/>
    </row>
    <row r="47" spans="1:30" ht="13.2">
      <c r="A47" s="23" t="s">
        <v>97</v>
      </c>
      <c r="B47" s="6" t="s">
        <v>98</v>
      </c>
      <c r="C47" s="6"/>
      <c r="D47" s="27">
        <v>5700000</v>
      </c>
      <c r="E47" s="6"/>
      <c r="F47" s="27">
        <v>7700000</v>
      </c>
      <c r="G47" s="6"/>
      <c r="H47" s="27">
        <v>5700000</v>
      </c>
      <c r="I47" s="6"/>
      <c r="J47" s="27">
        <v>2000000</v>
      </c>
      <c r="K47" s="28"/>
      <c r="L47" s="26">
        <v>0.35087719292089875</v>
      </c>
      <c r="O47" s="23" t="s">
        <v>97</v>
      </c>
      <c r="P47" s="6" t="s">
        <v>98</v>
      </c>
      <c r="Q47" s="6"/>
      <c r="S47" s="27">
        <v>5579000</v>
      </c>
      <c r="T47" s="6"/>
      <c r="U47" s="27">
        <v>5724000</v>
      </c>
      <c r="V47" s="6"/>
      <c r="W47" s="27">
        <v>7307000</v>
      </c>
      <c r="X47" s="6"/>
      <c r="Y47" s="27">
        <v>9496000</v>
      </c>
      <c r="Z47" s="30"/>
      <c r="AB47" s="23" t="s">
        <v>97</v>
      </c>
      <c r="AC47" s="6" t="s">
        <v>99</v>
      </c>
      <c r="AD47" s="6"/>
    </row>
    <row r="48" spans="1:30" ht="13.2">
      <c r="A48" s="23" t="s">
        <v>100</v>
      </c>
      <c r="B48" s="6" t="s">
        <v>101</v>
      </c>
      <c r="C48" s="6"/>
      <c r="D48" s="27">
        <v>27193000</v>
      </c>
      <c r="E48" s="6"/>
      <c r="F48" s="27">
        <v>25328000</v>
      </c>
      <c r="G48" s="6"/>
      <c r="H48" s="27">
        <v>25558000</v>
      </c>
      <c r="I48" s="6"/>
      <c r="J48" s="27">
        <v>-230000</v>
      </c>
      <c r="K48" s="28"/>
      <c r="L48" s="26">
        <v>-8.9991392124188462E-3</v>
      </c>
      <c r="O48" s="23" t="s">
        <v>100</v>
      </c>
      <c r="P48" s="6" t="s">
        <v>101</v>
      </c>
      <c r="Q48" s="6"/>
      <c r="S48" s="27">
        <v>22061000</v>
      </c>
      <c r="T48" s="6"/>
      <c r="U48" s="27">
        <v>23896000</v>
      </c>
      <c r="V48" s="6"/>
      <c r="W48" s="27">
        <v>23144000</v>
      </c>
      <c r="X48" s="6"/>
      <c r="Y48" s="27">
        <v>21862000</v>
      </c>
      <c r="Z48" s="30"/>
      <c r="AB48" s="23"/>
      <c r="AC48" s="6"/>
      <c r="AD48" s="6"/>
    </row>
    <row r="49" spans="1:30" ht="13.2">
      <c r="A49" s="23" t="s">
        <v>102</v>
      </c>
      <c r="B49" s="6" t="s">
        <v>103</v>
      </c>
      <c r="C49" s="6"/>
      <c r="D49" s="31">
        <v>15343000</v>
      </c>
      <c r="E49" s="6"/>
      <c r="F49" s="31">
        <v>14607000</v>
      </c>
      <c r="G49" s="6"/>
      <c r="H49" s="31">
        <v>14979000</v>
      </c>
      <c r="I49" s="6"/>
      <c r="J49" s="31">
        <v>-372000</v>
      </c>
      <c r="K49" s="28"/>
      <c r="L49" s="26">
        <v>-2.4834768674488632E-2</v>
      </c>
      <c r="O49" s="23" t="s">
        <v>102</v>
      </c>
      <c r="P49" s="6" t="s">
        <v>103</v>
      </c>
      <c r="Q49" s="6"/>
      <c r="S49" s="31">
        <v>15364000</v>
      </c>
      <c r="T49" s="6"/>
      <c r="U49" s="31">
        <v>15717000</v>
      </c>
      <c r="V49" s="6"/>
      <c r="W49" s="31">
        <v>15214000</v>
      </c>
      <c r="X49" s="6"/>
      <c r="Y49" s="31">
        <v>16398000</v>
      </c>
      <c r="Z49" s="20"/>
      <c r="AB49" s="23" t="s">
        <v>102</v>
      </c>
      <c r="AC49" s="6" t="s">
        <v>103</v>
      </c>
      <c r="AD49" s="6"/>
    </row>
    <row r="50" spans="1:30" ht="17.399999999999999">
      <c r="A50" s="5"/>
      <c r="B50" s="20"/>
      <c r="C50" s="20"/>
      <c r="D50" s="32"/>
      <c r="E50" s="20"/>
      <c r="F50" s="33"/>
      <c r="G50" s="20"/>
      <c r="H50" s="32"/>
      <c r="I50" s="20"/>
      <c r="J50" s="32"/>
      <c r="K50" s="32"/>
      <c r="L50" s="26"/>
      <c r="O50" s="5"/>
      <c r="P50" s="20"/>
      <c r="Q50" s="20"/>
      <c r="S50" s="32"/>
      <c r="T50" s="20"/>
      <c r="U50" s="32"/>
      <c r="V50" s="20"/>
      <c r="W50" s="32"/>
      <c r="X50" s="20"/>
      <c r="Y50" s="32"/>
      <c r="Z50" s="20"/>
      <c r="AB50" s="5"/>
      <c r="AC50" s="20"/>
      <c r="AD50" s="20"/>
    </row>
    <row r="51" spans="1:30" ht="17.399999999999999">
      <c r="A51" s="5"/>
      <c r="B51" s="21" t="s">
        <v>104</v>
      </c>
      <c r="C51" s="34"/>
      <c r="D51" s="35">
        <v>763743000</v>
      </c>
      <c r="E51" s="34"/>
      <c r="F51" s="36">
        <v>744459000</v>
      </c>
      <c r="G51" s="34"/>
      <c r="H51" s="35">
        <v>736846000</v>
      </c>
      <c r="I51" s="34"/>
      <c r="J51" s="35">
        <v>7613000</v>
      </c>
      <c r="K51" s="37"/>
      <c r="L51" s="38">
        <v>1.033187396008076E-2</v>
      </c>
      <c r="O51" s="5"/>
      <c r="P51" s="21" t="s">
        <v>104</v>
      </c>
      <c r="Q51" s="34"/>
      <c r="S51" s="35">
        <v>714849000</v>
      </c>
      <c r="T51" s="34"/>
      <c r="U51" s="35">
        <v>638700000</v>
      </c>
      <c r="V51" s="34"/>
      <c r="W51" s="35">
        <v>697588000</v>
      </c>
      <c r="X51" s="34"/>
      <c r="Y51" s="35">
        <v>623624000</v>
      </c>
      <c r="Z51" s="39"/>
      <c r="AB51" s="5"/>
      <c r="AC51" s="21" t="s">
        <v>104</v>
      </c>
      <c r="AD51" s="34"/>
    </row>
    <row r="52" spans="1:30" ht="17.399999999999999">
      <c r="A52" s="5"/>
      <c r="B52" s="20"/>
      <c r="C52" s="20"/>
      <c r="D52" s="20"/>
      <c r="E52" s="20"/>
      <c r="F52" s="40"/>
      <c r="G52" s="20"/>
      <c r="H52" s="20"/>
      <c r="I52" s="20"/>
      <c r="J52" s="20"/>
      <c r="K52" s="20"/>
      <c r="L52" s="26"/>
      <c r="O52" s="5"/>
      <c r="P52" s="20"/>
      <c r="Q52" s="20"/>
      <c r="S52" s="20"/>
      <c r="T52" s="20"/>
      <c r="U52" s="20"/>
      <c r="V52" s="20"/>
      <c r="W52" s="20"/>
      <c r="X52" s="20"/>
      <c r="Y52" s="20"/>
      <c r="Z52" s="20"/>
      <c r="AB52" s="5"/>
      <c r="AC52" s="20"/>
      <c r="AD52" s="20"/>
    </row>
    <row r="53" spans="1:30" ht="17.399999999999999">
      <c r="A53" s="5"/>
      <c r="B53" s="11" t="s">
        <v>105</v>
      </c>
      <c r="C53" s="11"/>
      <c r="D53" s="20"/>
      <c r="E53" s="11"/>
      <c r="F53" s="40"/>
      <c r="G53" s="11"/>
      <c r="H53" s="20"/>
      <c r="I53" s="11"/>
      <c r="J53" s="20"/>
      <c r="K53" s="20"/>
      <c r="L53" s="26"/>
      <c r="O53" s="5"/>
      <c r="P53" s="11" t="s">
        <v>105</v>
      </c>
      <c r="Q53" s="11"/>
      <c r="S53" s="20"/>
      <c r="T53" s="11"/>
      <c r="U53" s="20"/>
      <c r="V53" s="11"/>
      <c r="W53" s="20"/>
      <c r="X53" s="11"/>
      <c r="Y53" s="20"/>
      <c r="Z53" s="20"/>
      <c r="AB53" s="5"/>
      <c r="AC53" s="11" t="s">
        <v>105</v>
      </c>
      <c r="AD53" s="11"/>
    </row>
    <row r="54" spans="1:30" ht="13.2">
      <c r="A54" s="5"/>
      <c r="B54" s="11"/>
      <c r="C54" s="23" t="s">
        <v>106</v>
      </c>
      <c r="D54" s="27">
        <v>54975000</v>
      </c>
      <c r="E54" s="11"/>
      <c r="F54" s="27">
        <v>53246000</v>
      </c>
      <c r="G54" s="11"/>
      <c r="H54" s="27">
        <v>41575000</v>
      </c>
      <c r="I54" s="11"/>
      <c r="J54" s="27">
        <v>11671000</v>
      </c>
      <c r="K54" s="32"/>
      <c r="L54" s="29">
        <v>0.28072158748573128</v>
      </c>
      <c r="O54" s="5"/>
      <c r="P54" s="11" t="s">
        <v>107</v>
      </c>
      <c r="S54" s="27">
        <v>21812000</v>
      </c>
      <c r="T54" s="11"/>
      <c r="U54" s="27">
        <v>21964000</v>
      </c>
      <c r="V54" s="11"/>
      <c r="W54" s="27">
        <v>63030000</v>
      </c>
      <c r="X54" s="11"/>
      <c r="Y54" s="27">
        <v>38316000</v>
      </c>
      <c r="Z54" s="11"/>
      <c r="AB54" s="5"/>
      <c r="AC54" s="11" t="s">
        <v>107</v>
      </c>
    </row>
    <row r="55" spans="1:30" ht="13.2">
      <c r="A55" s="5"/>
      <c r="B55" s="11"/>
      <c r="C55" s="11" t="s">
        <v>108</v>
      </c>
      <c r="D55" s="31">
        <v>48302000</v>
      </c>
      <c r="E55" s="11"/>
      <c r="F55" s="31">
        <v>48626000</v>
      </c>
      <c r="G55" s="11"/>
      <c r="H55" s="31">
        <v>47415000</v>
      </c>
      <c r="I55" s="11"/>
      <c r="J55" s="31">
        <v>1211000</v>
      </c>
      <c r="K55" s="32"/>
      <c r="L55" s="29">
        <v>2.5540440788241265E-2</v>
      </c>
      <c r="O55" s="5"/>
      <c r="P55" s="11" t="s">
        <v>108</v>
      </c>
      <c r="S55" s="31">
        <v>44807000</v>
      </c>
      <c r="T55" s="11"/>
      <c r="U55" s="31">
        <v>47233000</v>
      </c>
      <c r="V55" s="11"/>
      <c r="W55" s="31">
        <v>49475000</v>
      </c>
      <c r="X55" s="11"/>
      <c r="Y55" s="31">
        <v>27613000</v>
      </c>
      <c r="Z55" s="11"/>
      <c r="AB55" s="5"/>
      <c r="AC55" s="11" t="s">
        <v>108</v>
      </c>
    </row>
    <row r="56" spans="1:30" ht="17.399999999999999">
      <c r="A56" s="5"/>
      <c r="B56" s="20"/>
      <c r="C56" s="20"/>
      <c r="D56" s="20"/>
      <c r="E56" s="20"/>
      <c r="F56" s="40"/>
      <c r="G56" s="20"/>
      <c r="H56" s="20"/>
      <c r="I56" s="20"/>
      <c r="J56" s="20"/>
      <c r="K56" s="20"/>
      <c r="L56" s="26"/>
      <c r="O56" s="5"/>
      <c r="P56" s="20"/>
      <c r="Q56" s="20"/>
      <c r="S56" s="20"/>
      <c r="T56" s="20"/>
      <c r="U56" s="20"/>
      <c r="V56" s="20"/>
      <c r="W56" s="20"/>
      <c r="X56" s="20"/>
      <c r="Y56" s="20"/>
      <c r="Z56" s="20"/>
      <c r="AB56" s="5"/>
      <c r="AC56" s="20"/>
      <c r="AD56" s="20"/>
    </row>
    <row r="57" spans="1:30" ht="18" thickBot="1">
      <c r="A57" s="20"/>
      <c r="B57" s="41" t="s">
        <v>0</v>
      </c>
      <c r="C57" s="41"/>
      <c r="D57" s="42">
        <f>D51-D54-D55</f>
        <v>660466000</v>
      </c>
      <c r="E57" s="41"/>
      <c r="F57" s="43">
        <f>F51-F54-F55</f>
        <v>642587000</v>
      </c>
      <c r="G57" s="41"/>
      <c r="H57" s="42">
        <f>H51-H54-H55</f>
        <v>647856000</v>
      </c>
      <c r="I57" s="41"/>
      <c r="J57" s="42">
        <f>F57-H57</f>
        <v>-5269000</v>
      </c>
      <c r="K57" s="44"/>
      <c r="L57" s="45">
        <f>IF(H57=0,  " N/A",IF(J57/(H57+0.001)&gt;500,"&gt;500%",J57/(H57+0.001)))</f>
        <v>-8.1329801684199374E-3</v>
      </c>
      <c r="O57" s="20"/>
      <c r="P57" s="41" t="s">
        <v>0</v>
      </c>
      <c r="Q57" s="41"/>
      <c r="S57" s="42">
        <f>S51-S54-S55</f>
        <v>648230000</v>
      </c>
      <c r="T57" s="41"/>
      <c r="U57" s="42">
        <f>U51-U54-U55</f>
        <v>569503000</v>
      </c>
      <c r="V57" s="41"/>
      <c r="W57" s="42">
        <f>W51-W54-W55</f>
        <v>585083000</v>
      </c>
      <c r="X57" s="41"/>
      <c r="Y57" s="42">
        <f>Y51-Y54-Y55</f>
        <v>557695000</v>
      </c>
      <c r="Z57" s="41"/>
      <c r="AB57" s="20"/>
      <c r="AC57" s="41" t="s">
        <v>0</v>
      </c>
      <c r="AD57" s="41"/>
    </row>
    <row r="58" spans="1:30" ht="6.75" customHeight="1" thickTop="1">
      <c r="A58" s="5"/>
      <c r="B58" s="46"/>
      <c r="C58" s="46"/>
      <c r="D58" s="46"/>
      <c r="E58" s="46"/>
      <c r="F58" s="46"/>
      <c r="G58" s="46"/>
      <c r="H58" s="46"/>
      <c r="I58" s="46"/>
      <c r="J58" s="46"/>
      <c r="K58" s="46"/>
      <c r="L58" s="46"/>
      <c r="O58" s="5"/>
      <c r="P58" s="46"/>
      <c r="Q58" s="46"/>
      <c r="S58" s="46"/>
      <c r="T58" s="46"/>
      <c r="U58" s="46"/>
      <c r="V58" s="46"/>
      <c r="W58" s="46"/>
      <c r="X58" s="46"/>
      <c r="Y58" s="46"/>
      <c r="Z58" s="46"/>
      <c r="AB58" s="5"/>
      <c r="AC58" s="46"/>
      <c r="AD58" s="46"/>
    </row>
    <row r="59" spans="1:30" ht="33" customHeight="1">
      <c r="A59" s="244" t="s">
        <v>109</v>
      </c>
      <c r="B59" s="244"/>
      <c r="C59" s="244"/>
      <c r="D59" s="244"/>
      <c r="E59" s="244"/>
      <c r="F59" s="244"/>
      <c r="G59" s="244"/>
      <c r="H59" s="244"/>
      <c r="I59" s="244"/>
      <c r="J59" s="244"/>
      <c r="K59" s="244"/>
      <c r="L59" s="244"/>
      <c r="M59" s="47"/>
      <c r="N59" s="47"/>
      <c r="O59" s="244" t="s">
        <v>110</v>
      </c>
      <c r="P59" s="244"/>
      <c r="Q59" s="244"/>
      <c r="R59" s="244"/>
      <c r="S59" s="244"/>
      <c r="T59" s="244"/>
      <c r="U59" s="244"/>
      <c r="V59" s="244"/>
      <c r="W59" s="244"/>
      <c r="X59" s="244"/>
      <c r="Y59" s="244"/>
    </row>
    <row r="62" spans="1:30" ht="17.399999999999999">
      <c r="B62" s="48" t="s">
        <v>111</v>
      </c>
      <c r="W62" s="2">
        <v>492155000</v>
      </c>
      <c r="Y62" s="30">
        <v>449284000</v>
      </c>
    </row>
    <row r="63" spans="1:30">
      <c r="W63" s="49">
        <f>W62-W57</f>
        <v>-92928000</v>
      </c>
      <c r="Y63" s="50">
        <f>Y62-Y57</f>
        <v>-108411000</v>
      </c>
    </row>
    <row r="64" spans="1:30">
      <c r="H64" s="2">
        <v>610527000</v>
      </c>
      <c r="Y64" s="2">
        <v>1138000</v>
      </c>
    </row>
    <row r="65" spans="2:25">
      <c r="Y65" s="50">
        <f>Y63-Y64</f>
        <v>-109549000</v>
      </c>
    </row>
    <row r="66" spans="2:25">
      <c r="H66" s="49">
        <f>H64-H51</f>
        <v>-126319000</v>
      </c>
    </row>
    <row r="67" spans="2:25">
      <c r="C67" s="51">
        <f>F49+F47+F46</f>
        <v>23298000</v>
      </c>
      <c r="D67" s="51"/>
      <c r="E67" s="51"/>
    </row>
    <row r="73" spans="2:25" ht="25.8" customHeight="1">
      <c r="B73" s="52" t="s">
        <v>112</v>
      </c>
      <c r="C73" s="52"/>
      <c r="D73" s="52" t="b">
        <f>D57='OPBUDProgDP (2)'!E64</f>
        <v>1</v>
      </c>
      <c r="E73" s="52"/>
      <c r="F73" s="52" t="b">
        <f>F57='OPBUDProgDP (2)'!G64</f>
        <v>1</v>
      </c>
      <c r="G73" s="52"/>
      <c r="H73" s="52" t="b">
        <f>H57='OPBUDProgDP (2)'!I64</f>
        <v>1</v>
      </c>
      <c r="I73" s="52"/>
      <c r="J73" s="52" t="b">
        <f>J57='OPBUDProgDP (2)'!K64</f>
        <v>1</v>
      </c>
      <c r="K73" s="52"/>
      <c r="L73" s="52"/>
      <c r="M73" s="52"/>
      <c r="N73" s="52"/>
      <c r="O73" s="52"/>
      <c r="P73" s="52"/>
      <c r="Q73" s="52"/>
      <c r="R73" s="52"/>
      <c r="S73" s="52" t="b">
        <f>S57='OPBUDProgDP (2)'!T64</f>
        <v>1</v>
      </c>
      <c r="T73" s="52"/>
      <c r="U73" s="52" t="b">
        <f>U57='OPBUDProgDP (2)'!V64</f>
        <v>1</v>
      </c>
      <c r="V73" s="52"/>
      <c r="W73" s="52" t="b">
        <f>W57='OPBUDProgDP (2)'!X64</f>
        <v>1</v>
      </c>
      <c r="X73" s="52"/>
      <c r="Y73" s="52" t="b">
        <f>Y57='OPBUDProgDP (2)'!Z64</f>
        <v>0</v>
      </c>
    </row>
    <row r="75" spans="2:25">
      <c r="D75" s="49">
        <f>D57-'OPBUDProgDP (2)'!E64</f>
        <v>0</v>
      </c>
      <c r="F75" s="49">
        <f>F57-'OPBUDProgDP (2)'!G64</f>
        <v>0</v>
      </c>
      <c r="S75" s="51">
        <f>S51-'OPBUDProgDP (2)'!T59</f>
        <v>0</v>
      </c>
      <c r="U75" s="51">
        <f>U51-'OPBUDProgDP (2)'!V59</f>
        <v>0</v>
      </c>
      <c r="W75" s="51">
        <f>W51-'OPBUDProgDP (2)'!X59</f>
        <v>0</v>
      </c>
      <c r="Y75" s="51">
        <f>Y51-'OPBUDProgDP (2)'!Z59</f>
        <v>0</v>
      </c>
    </row>
    <row r="78" spans="2:25">
      <c r="D78" s="53">
        <v>0</v>
      </c>
      <c r="F78" s="51">
        <f>'OPBUDProgDP (2)'!G59</f>
        <v>744459000</v>
      </c>
    </row>
    <row r="87" spans="3:3">
      <c r="C87" s="2" t="s">
        <v>113</v>
      </c>
    </row>
    <row r="89" spans="3:3">
      <c r="C89" s="2" t="str">
        <f>PROPER(C87)</f>
        <v xml:space="preserve"> Limited-Purpose Public Safety Permanent Sales Tax Fund</v>
      </c>
    </row>
    <row r="92" spans="3:3">
      <c r="C92" s="2" t="s">
        <v>114</v>
      </c>
    </row>
    <row r="94" spans="3:3">
      <c r="C94" s="2" t="str">
        <f>PROPER(C92)</f>
        <v>2017 Limited-Purpose Street Maintenance And Public Transportation Permanent Sales Tax Fund</v>
      </c>
    </row>
    <row r="97" spans="3:3">
      <c r="C97" s="2" t="s">
        <v>115</v>
      </c>
    </row>
    <row r="99" spans="3:3">
      <c r="C99" s="2" t="str">
        <f>PROPER(C97)</f>
        <v>Employees' Benefits Fund</v>
      </c>
    </row>
  </sheetData>
  <mergeCells count="8">
    <mergeCell ref="A59:L59"/>
    <mergeCell ref="O59:Y59"/>
    <mergeCell ref="A3:L3"/>
    <mergeCell ref="O3:Y3"/>
    <mergeCell ref="A4:L4"/>
    <mergeCell ref="O4:Y4"/>
    <mergeCell ref="A5:L5"/>
    <mergeCell ref="O5:Y5"/>
  </mergeCells>
  <conditionalFormatting sqref="Y73 U73 W73 J73 H73 F73">
    <cfRule type="cellIs" dxfId="12" priority="5" stopIfTrue="1" operator="equal">
      <formula>FALSE</formula>
    </cfRule>
    <cfRule type="cellIs" dxfId="11" priority="6" stopIfTrue="1" operator="equal">
      <formula>TRUE</formula>
    </cfRule>
  </conditionalFormatting>
  <conditionalFormatting sqref="D73">
    <cfRule type="cellIs" dxfId="10" priority="3" stopIfTrue="1" operator="equal">
      <formula>FALSE</formula>
    </cfRule>
    <cfRule type="cellIs" dxfId="9" priority="4" stopIfTrue="1" operator="equal">
      <formula>TRUE</formula>
    </cfRule>
  </conditionalFormatting>
  <conditionalFormatting sqref="S73">
    <cfRule type="cellIs" dxfId="8" priority="1" stopIfTrue="1" operator="equal">
      <formula>FALSE</formula>
    </cfRule>
    <cfRule type="cellIs" dxfId="7" priority="2" stopIfTrue="1" operator="equal">
      <formula>TRUE</formula>
    </cfRule>
  </conditionalFormatting>
  <printOptions horizontalCentered="1"/>
  <pageMargins left="0.18" right="0" top="0.26" bottom="0.4" header="0.18" footer="0.18"/>
  <pageSetup scale="90" firstPageNumber="16" orientation="portrait" useFirstPageNumber="1" r:id="rId1"/>
  <headerFooter alignWithMargins="0">
    <oddFooter>&amp;C&amp;"Arial,Regular"&amp;11Executive Summary 2-&amp;P</oddFooter>
  </headerFooter>
  <colBreaks count="1" manualBreakCount="1">
    <brk id="13" min="2" max="5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N101"/>
  <sheetViews>
    <sheetView showGridLines="0" view="pageBreakPreview" topLeftCell="A46" zoomScaleNormal="100" zoomScaleSheetLayoutView="100" workbookViewId="0">
      <selection activeCell="G14" sqref="G14"/>
    </sheetView>
  </sheetViews>
  <sheetFormatPr defaultColWidth="8.6640625" defaultRowHeight="10.199999999999999"/>
  <cols>
    <col min="1" max="1" width="1.6640625" style="46" customWidth="1"/>
    <col min="2" max="2" width="6.6640625" style="46" customWidth="1"/>
    <col min="3" max="3" width="8.6640625" style="46" customWidth="1"/>
    <col min="4" max="4" width="21.6640625" style="46" customWidth="1"/>
    <col min="5" max="5" width="13.77734375" style="46" customWidth="1"/>
    <col min="6" max="6" width="1.21875" style="46" customWidth="1"/>
    <col min="7" max="7" width="16.33203125" style="46" customWidth="1"/>
    <col min="8" max="8" width="1.21875" style="46" customWidth="1"/>
    <col min="9" max="9" width="13.77734375" style="46" customWidth="1"/>
    <col min="10" max="10" width="1.21875" style="46" customWidth="1"/>
    <col min="11" max="11" width="16.33203125" style="46" customWidth="1"/>
    <col min="12" max="12" width="1.44140625" style="46" customWidth="1"/>
    <col min="13" max="13" width="10.109375" style="46" customWidth="1"/>
    <col min="14" max="14" width="2" style="46" customWidth="1"/>
    <col min="15" max="15" width="3.33203125" style="46" customWidth="1"/>
    <col min="16" max="16" width="1.77734375" style="46" customWidth="1"/>
    <col min="17" max="17" width="19.6640625" style="46" customWidth="1"/>
    <col min="18" max="18" width="14.77734375" style="46" customWidth="1"/>
    <col min="19" max="19" width="2.33203125" style="46" customWidth="1"/>
    <col min="20" max="20" width="14.77734375" style="46" customWidth="1"/>
    <col min="21" max="21" width="1.44140625" style="46" customWidth="1"/>
    <col min="22" max="22" width="17.21875" style="46" customWidth="1"/>
    <col min="23" max="23" width="1.44140625" style="46" customWidth="1"/>
    <col min="24" max="24" width="17.109375" style="46" customWidth="1"/>
    <col min="25" max="25" width="1.44140625" style="46" customWidth="1"/>
    <col min="26" max="26" width="16.21875" style="46" customWidth="1"/>
    <col min="27" max="27" width="0.77734375" style="46" customWidth="1"/>
    <col min="28" max="28" width="3.6640625" style="46" customWidth="1"/>
    <col min="29" max="29" width="2.44140625" style="46" hidden="1" customWidth="1"/>
    <col min="30" max="30" width="19.6640625" style="46" hidden="1" customWidth="1"/>
    <col min="31" max="31" width="14.77734375" style="46" hidden="1" customWidth="1"/>
    <col min="32" max="32" width="8.6640625" style="46" hidden="1" customWidth="1"/>
    <col min="33" max="33" width="3.44140625" style="46" customWidth="1"/>
    <col min="34" max="36" width="1.6640625" style="46" customWidth="1"/>
    <col min="37" max="37" width="25.44140625" style="46" customWidth="1"/>
    <col min="38" max="16384" width="8.6640625" style="46"/>
  </cols>
  <sheetData>
    <row r="1" spans="1:37" ht="22.5" customHeight="1">
      <c r="A1" s="248" t="s">
        <v>0</v>
      </c>
      <c r="B1" s="248"/>
      <c r="C1" s="248"/>
      <c r="D1" s="248"/>
      <c r="E1" s="248"/>
      <c r="F1" s="248"/>
      <c r="G1" s="248"/>
      <c r="H1" s="248"/>
      <c r="I1" s="248"/>
      <c r="J1" s="248"/>
      <c r="K1" s="248"/>
      <c r="L1" s="248"/>
      <c r="M1" s="248"/>
      <c r="N1" s="248"/>
      <c r="O1" s="248"/>
      <c r="P1" s="248"/>
      <c r="Q1" s="248"/>
      <c r="R1" s="248"/>
      <c r="S1" s="248"/>
      <c r="T1" s="248"/>
      <c r="U1" s="248"/>
      <c r="V1" s="248"/>
      <c r="W1" s="248"/>
      <c r="X1" s="248"/>
      <c r="Y1" s="248"/>
      <c r="Z1" s="248"/>
      <c r="AA1" s="248"/>
      <c r="AB1" s="54" t="s">
        <v>116</v>
      </c>
      <c r="AC1" s="54"/>
      <c r="AD1" s="54"/>
      <c r="AE1" s="55"/>
      <c r="AF1" s="55"/>
      <c r="AG1" s="55"/>
      <c r="AH1" s="54"/>
      <c r="AI1" s="54"/>
      <c r="AJ1" s="54"/>
      <c r="AK1" s="56">
        <v>41450.415463657409</v>
      </c>
    </row>
    <row r="2" spans="1:37" ht="22.5" customHeight="1">
      <c r="A2" s="248" t="s">
        <v>117</v>
      </c>
      <c r="B2" s="248"/>
      <c r="C2" s="248"/>
      <c r="D2" s="248"/>
      <c r="E2" s="248"/>
      <c r="F2" s="248"/>
      <c r="G2" s="248"/>
      <c r="H2" s="248"/>
      <c r="I2" s="248"/>
      <c r="J2" s="248"/>
      <c r="K2" s="248"/>
      <c r="L2" s="248"/>
      <c r="M2" s="248"/>
      <c r="N2" s="248"/>
      <c r="O2" s="248"/>
      <c r="P2" s="248"/>
      <c r="Q2" s="248"/>
      <c r="R2" s="248"/>
      <c r="S2" s="248"/>
      <c r="T2" s="248"/>
      <c r="U2" s="248"/>
      <c r="V2" s="248"/>
      <c r="W2" s="248"/>
      <c r="X2" s="248"/>
      <c r="Y2" s="248"/>
      <c r="Z2" s="248"/>
      <c r="AA2" s="248"/>
      <c r="AB2" s="57"/>
      <c r="AC2" s="57"/>
      <c r="AD2" s="57"/>
    </row>
    <row r="3" spans="1:37" ht="22.5" customHeight="1">
      <c r="A3" s="58"/>
      <c r="B3" s="58"/>
      <c r="C3" s="58"/>
      <c r="D3" s="58"/>
      <c r="E3" s="58"/>
      <c r="F3" s="58"/>
      <c r="G3" s="58"/>
      <c r="H3" s="58"/>
      <c r="I3" s="58"/>
      <c r="J3" s="58"/>
      <c r="K3" s="58"/>
      <c r="L3" s="58"/>
      <c r="M3" s="58"/>
      <c r="N3" s="58"/>
      <c r="O3" s="57"/>
      <c r="P3" s="57"/>
      <c r="Q3" s="57"/>
      <c r="V3" s="58"/>
      <c r="W3" s="58"/>
      <c r="X3" s="58"/>
      <c r="Y3" s="58"/>
      <c r="Z3" s="58"/>
      <c r="AA3" s="58"/>
      <c r="AB3" s="57"/>
      <c r="AC3" s="57"/>
      <c r="AD3" s="57"/>
    </row>
    <row r="4" spans="1:37" ht="22.2" customHeight="1">
      <c r="A4" s="249" t="s">
        <v>0</v>
      </c>
      <c r="B4" s="249"/>
      <c r="C4" s="249"/>
      <c r="D4" s="249"/>
      <c r="E4" s="249"/>
      <c r="F4" s="249"/>
      <c r="G4" s="249"/>
      <c r="H4" s="249"/>
      <c r="I4" s="249"/>
      <c r="J4" s="249"/>
      <c r="K4" s="249"/>
      <c r="L4" s="249"/>
      <c r="M4" s="249"/>
      <c r="N4" s="59"/>
      <c r="O4" s="59"/>
      <c r="P4" s="249" t="s">
        <v>0</v>
      </c>
      <c r="Q4" s="249"/>
      <c r="R4" s="249"/>
      <c r="S4" s="249"/>
      <c r="T4" s="249"/>
      <c r="U4" s="249"/>
      <c r="V4" s="249"/>
      <c r="W4" s="249"/>
      <c r="X4" s="249"/>
      <c r="Y4" s="249"/>
      <c r="Z4" s="249"/>
      <c r="AA4" s="59"/>
      <c r="AB4" s="59"/>
      <c r="AC4" s="59"/>
      <c r="AD4" s="59"/>
      <c r="AE4" s="60"/>
      <c r="AF4" s="60"/>
    </row>
    <row r="5" spans="1:37" ht="14.4" customHeight="1">
      <c r="A5" s="247" t="s">
        <v>118</v>
      </c>
      <c r="B5" s="247"/>
      <c r="C5" s="247"/>
      <c r="D5" s="247"/>
      <c r="E5" s="247"/>
      <c r="F5" s="247"/>
      <c r="G5" s="247"/>
      <c r="H5" s="247"/>
      <c r="I5" s="247"/>
      <c r="J5" s="247"/>
      <c r="K5" s="247"/>
      <c r="L5" s="247"/>
      <c r="M5" s="247"/>
      <c r="N5" s="61"/>
      <c r="O5" s="61"/>
      <c r="P5" s="247" t="s">
        <v>118</v>
      </c>
      <c r="Q5" s="247"/>
      <c r="R5" s="247"/>
      <c r="S5" s="247"/>
      <c r="T5" s="247"/>
      <c r="U5" s="247"/>
      <c r="V5" s="247"/>
      <c r="W5" s="247"/>
      <c r="X5" s="247"/>
      <c r="Y5" s="247"/>
      <c r="Z5" s="247"/>
      <c r="AA5" s="61"/>
      <c r="AB5" s="61"/>
      <c r="AC5" s="61"/>
      <c r="AD5" s="61"/>
      <c r="AE5" s="62"/>
      <c r="AF5" s="62"/>
    </row>
    <row r="6" spans="1:37" ht="14.4" customHeight="1">
      <c r="A6" s="247" t="s">
        <v>3</v>
      </c>
      <c r="B6" s="247"/>
      <c r="C6" s="247"/>
      <c r="D6" s="247"/>
      <c r="E6" s="247"/>
      <c r="F6" s="247"/>
      <c r="G6" s="247"/>
      <c r="H6" s="247"/>
      <c r="I6" s="247"/>
      <c r="J6" s="247"/>
      <c r="K6" s="247"/>
      <c r="L6" s="247"/>
      <c r="M6" s="247"/>
      <c r="N6" s="61"/>
      <c r="O6" s="61"/>
      <c r="P6" s="247" t="s">
        <v>3</v>
      </c>
      <c r="Q6" s="247"/>
      <c r="R6" s="247"/>
      <c r="S6" s="247"/>
      <c r="T6" s="247"/>
      <c r="U6" s="247"/>
      <c r="V6" s="247"/>
      <c r="W6" s="247"/>
      <c r="X6" s="247"/>
      <c r="Y6" s="247"/>
      <c r="Z6" s="247"/>
      <c r="AA6" s="61"/>
      <c r="AB6" s="61"/>
      <c r="AC6" s="61"/>
      <c r="AD6" s="61"/>
      <c r="AE6" s="62"/>
      <c r="AF6" s="62"/>
    </row>
    <row r="8" spans="1:37" ht="15.6">
      <c r="B8" s="11"/>
      <c r="C8" s="11"/>
      <c r="D8" s="11"/>
      <c r="E8" s="13" t="s">
        <v>4</v>
      </c>
      <c r="F8" s="11"/>
      <c r="G8" s="12" t="s">
        <v>5</v>
      </c>
      <c r="H8" s="11"/>
      <c r="I8" s="13" t="s">
        <v>6</v>
      </c>
      <c r="J8" s="11"/>
      <c r="K8" s="9" t="s">
        <v>119</v>
      </c>
      <c r="L8" s="63"/>
      <c r="M8" s="63"/>
      <c r="N8" s="11"/>
      <c r="O8" s="7"/>
      <c r="T8" s="13" t="s">
        <v>8</v>
      </c>
      <c r="V8" s="13" t="s">
        <v>9</v>
      </c>
      <c r="X8" s="13" t="s">
        <v>10</v>
      </c>
      <c r="Y8" s="11"/>
      <c r="Z8" s="13" t="s">
        <v>11</v>
      </c>
      <c r="AA8" s="11"/>
      <c r="AB8" s="7"/>
    </row>
    <row r="9" spans="1:37" ht="15.6">
      <c r="B9" s="64"/>
      <c r="C9" s="11"/>
      <c r="D9" s="11"/>
      <c r="E9" s="7" t="s">
        <v>12</v>
      </c>
      <c r="F9" s="11"/>
      <c r="G9" s="8" t="s">
        <v>13</v>
      </c>
      <c r="H9" s="11"/>
      <c r="I9" s="7" t="s">
        <v>14</v>
      </c>
      <c r="J9" s="11"/>
      <c r="K9" s="65" t="s">
        <v>120</v>
      </c>
      <c r="L9" s="65"/>
      <c r="M9" s="65"/>
      <c r="N9" s="11"/>
      <c r="O9" s="7"/>
      <c r="T9" s="7" t="s">
        <v>16</v>
      </c>
      <c r="V9" s="7" t="s">
        <v>16</v>
      </c>
      <c r="W9" s="11"/>
      <c r="X9" s="7" t="s">
        <v>16</v>
      </c>
      <c r="Y9" s="11"/>
      <c r="Z9" s="7" t="s">
        <v>16</v>
      </c>
      <c r="AA9" s="11"/>
      <c r="AB9" s="7"/>
    </row>
    <row r="10" spans="1:37" ht="15.6">
      <c r="B10" s="64"/>
      <c r="C10" s="64"/>
      <c r="D10" s="64"/>
      <c r="E10" s="16" t="s">
        <v>18</v>
      </c>
      <c r="F10" s="64"/>
      <c r="G10" s="17" t="s">
        <v>18</v>
      </c>
      <c r="H10" s="64"/>
      <c r="I10" s="16" t="s">
        <v>18</v>
      </c>
      <c r="J10" s="64"/>
      <c r="K10" s="66" t="s">
        <v>19</v>
      </c>
      <c r="L10" s="67"/>
      <c r="M10" s="68" t="s">
        <v>121</v>
      </c>
      <c r="N10" s="64"/>
      <c r="O10" s="7"/>
      <c r="T10" s="16" t="s">
        <v>21</v>
      </c>
      <c r="V10" s="16" t="s">
        <v>21</v>
      </c>
      <c r="W10" s="64"/>
      <c r="X10" s="16" t="s">
        <v>21</v>
      </c>
      <c r="Y10" s="64"/>
      <c r="Z10" s="16" t="s">
        <v>21</v>
      </c>
      <c r="AA10" s="11"/>
      <c r="AB10" s="7"/>
    </row>
    <row r="11" spans="1:37" ht="13.2">
      <c r="A11" s="69" t="s">
        <v>122</v>
      </c>
      <c r="B11" s="11"/>
      <c r="C11" s="41"/>
      <c r="D11" s="70"/>
      <c r="E11" s="11"/>
      <c r="F11" s="70"/>
      <c r="G11" s="11"/>
      <c r="H11" s="70"/>
      <c r="I11" s="11"/>
      <c r="J11" s="70"/>
      <c r="K11" s="11"/>
      <c r="L11" s="11"/>
      <c r="M11" s="71"/>
      <c r="N11" s="70"/>
      <c r="P11" s="69" t="s">
        <v>122</v>
      </c>
      <c r="R11" s="41"/>
      <c r="S11" s="41"/>
      <c r="T11" s="11"/>
      <c r="U11" s="70"/>
      <c r="V11" s="11"/>
      <c r="W11" s="70"/>
      <c r="X11" s="70"/>
      <c r="Y11" s="70"/>
      <c r="Z11" s="70"/>
      <c r="AA11" s="70"/>
      <c r="AC11" s="69" t="s">
        <v>122</v>
      </c>
      <c r="AE11" s="41"/>
      <c r="AF11" s="70"/>
      <c r="AG11" s="70"/>
      <c r="AH11" s="70"/>
    </row>
    <row r="12" spans="1:37" ht="17.399999999999999">
      <c r="A12" s="69" t="s">
        <v>123</v>
      </c>
      <c r="B12" s="11"/>
      <c r="C12" s="41"/>
      <c r="D12" s="70"/>
      <c r="E12" s="72">
        <f>SUBTOTAL(9,E13:E19)</f>
        <v>189173000</v>
      </c>
      <c r="F12" s="70"/>
      <c r="G12" s="73">
        <f>SUBTOTAL(9,G13:G19)</f>
        <v>180203000</v>
      </c>
      <c r="H12" s="70"/>
      <c r="I12" s="72">
        <f>SUBTOTAL(9,I13:I19)</f>
        <v>181766000</v>
      </c>
      <c r="J12" s="70"/>
      <c r="K12" s="72">
        <f t="shared" ref="K12" si="0">G12-I12</f>
        <v>-1563000</v>
      </c>
      <c r="L12" s="74"/>
      <c r="M12" s="75">
        <f t="shared" ref="M12" si="1">IF(K12/(I12+0.001)&gt;500,"&gt;500%",K12/(I12+0.001))</f>
        <v>-8.5989679037410793E-3</v>
      </c>
      <c r="N12" s="70"/>
      <c r="P12" s="69" t="s">
        <v>123</v>
      </c>
      <c r="R12" s="41"/>
      <c r="S12" s="41"/>
      <c r="T12" s="72">
        <f>SUBTOTAL(9,T13:T19)</f>
        <v>173016000</v>
      </c>
      <c r="U12" s="70"/>
      <c r="V12" s="72">
        <f>SUBTOTAL(9,V13:V19)</f>
        <v>170877000</v>
      </c>
      <c r="W12" s="70"/>
      <c r="X12" s="72">
        <f>SUBTOTAL(9,X13:X19)</f>
        <v>166388000</v>
      </c>
      <c r="Y12" s="70"/>
      <c r="Z12" s="72">
        <f>SUM(Z13:Z19)</f>
        <v>153461000</v>
      </c>
      <c r="AA12" s="70"/>
      <c r="AC12" s="69" t="s">
        <v>123</v>
      </c>
      <c r="AE12" s="41"/>
      <c r="AF12" s="70"/>
      <c r="AG12" s="70"/>
      <c r="AH12" s="70"/>
    </row>
    <row r="13" spans="1:37" ht="13.2">
      <c r="A13" s="11"/>
      <c r="B13" s="6" t="s">
        <v>124</v>
      </c>
      <c r="C13" s="11"/>
      <c r="D13" s="11"/>
      <c r="E13" s="27">
        <v>2910000</v>
      </c>
      <c r="F13" s="11"/>
      <c r="G13" s="27">
        <v>2910000</v>
      </c>
      <c r="H13" s="11"/>
      <c r="I13" s="27">
        <v>3016000</v>
      </c>
      <c r="J13" s="11"/>
      <c r="K13" s="27">
        <v>-106000</v>
      </c>
      <c r="L13" s="28"/>
      <c r="M13" s="29">
        <v>-3.514588858251131E-2</v>
      </c>
      <c r="N13" s="11"/>
      <c r="O13" s="76"/>
      <c r="Q13" s="6" t="s">
        <v>124</v>
      </c>
      <c r="R13" s="11"/>
      <c r="S13" s="11"/>
      <c r="T13" s="27">
        <v>2177000</v>
      </c>
      <c r="U13" s="11"/>
      <c r="V13" s="27">
        <v>2333000</v>
      </c>
      <c r="W13" s="11"/>
      <c r="X13" s="27">
        <v>2949000</v>
      </c>
      <c r="Y13" s="11"/>
      <c r="Z13" s="27">
        <v>2868000</v>
      </c>
      <c r="AA13" s="11"/>
      <c r="AB13" s="76"/>
      <c r="AD13" s="6" t="s">
        <v>124</v>
      </c>
      <c r="AE13" s="11"/>
      <c r="AF13" s="11"/>
      <c r="AG13" s="11"/>
      <c r="AH13" s="11"/>
      <c r="AK13" t="s">
        <v>125</v>
      </c>
    </row>
    <row r="14" spans="1:37" ht="13.2">
      <c r="A14" s="11"/>
      <c r="B14" s="6" t="s">
        <v>126</v>
      </c>
      <c r="C14" s="11"/>
      <c r="D14" s="11"/>
      <c r="E14" s="27">
        <v>108313000</v>
      </c>
      <c r="F14" s="11"/>
      <c r="G14" s="27">
        <v>100238000</v>
      </c>
      <c r="H14" s="11"/>
      <c r="I14" s="27">
        <v>101156000</v>
      </c>
      <c r="J14" s="11"/>
      <c r="K14" s="27">
        <v>-918000</v>
      </c>
      <c r="L14" s="28"/>
      <c r="M14" s="29">
        <v>-9.0750919371161854E-3</v>
      </c>
      <c r="N14" s="11"/>
      <c r="O14" s="76"/>
      <c r="Q14" s="6" t="s">
        <v>126</v>
      </c>
      <c r="R14" s="11"/>
      <c r="S14" s="11"/>
      <c r="T14" s="27">
        <v>97605000</v>
      </c>
      <c r="U14" s="11"/>
      <c r="V14" s="27">
        <v>94553000</v>
      </c>
      <c r="W14" s="11"/>
      <c r="X14" s="27">
        <v>93197000</v>
      </c>
      <c r="Y14" s="11"/>
      <c r="Z14" s="27">
        <v>84042000</v>
      </c>
      <c r="AA14" s="11"/>
      <c r="AB14" s="76"/>
      <c r="AD14" s="6" t="s">
        <v>126</v>
      </c>
      <c r="AE14" s="11"/>
      <c r="AF14" s="11"/>
      <c r="AG14" s="11"/>
      <c r="AH14" s="11"/>
      <c r="AK14" t="s">
        <v>127</v>
      </c>
    </row>
    <row r="15" spans="1:37" ht="13.2">
      <c r="A15" s="11"/>
      <c r="B15" s="6" t="s">
        <v>128</v>
      </c>
      <c r="C15" s="11"/>
      <c r="D15" s="11"/>
      <c r="E15" s="27">
        <v>72088000</v>
      </c>
      <c r="F15" s="11"/>
      <c r="G15" s="27">
        <v>70080000</v>
      </c>
      <c r="H15" s="11"/>
      <c r="I15" s="27">
        <v>70349000</v>
      </c>
      <c r="J15" s="11"/>
      <c r="K15" s="27">
        <v>-269000</v>
      </c>
      <c r="L15" s="28"/>
      <c r="M15" s="29">
        <v>-3.8237928043920481E-3</v>
      </c>
      <c r="N15" s="11"/>
      <c r="O15" s="76"/>
      <c r="Q15" s="6" t="s">
        <v>128</v>
      </c>
      <c r="R15" s="11"/>
      <c r="S15" s="11"/>
      <c r="T15" s="27">
        <v>68472000</v>
      </c>
      <c r="U15" s="11"/>
      <c r="V15" s="27">
        <v>68274000</v>
      </c>
      <c r="W15" s="11"/>
      <c r="X15" s="27">
        <v>64903000</v>
      </c>
      <c r="Y15" s="11"/>
      <c r="Z15" s="27">
        <v>63787000</v>
      </c>
      <c r="AA15" s="11"/>
      <c r="AB15" s="76"/>
      <c r="AD15" s="6" t="s">
        <v>128</v>
      </c>
      <c r="AE15" s="11"/>
      <c r="AF15" s="11"/>
      <c r="AG15" s="11"/>
      <c r="AH15" s="11"/>
      <c r="AK15" t="s">
        <v>129</v>
      </c>
    </row>
    <row r="16" spans="1:37" ht="13.2" hidden="1">
      <c r="A16" s="11"/>
      <c r="B16" s="6" t="s">
        <v>130</v>
      </c>
      <c r="C16" s="11"/>
      <c r="D16" s="11"/>
      <c r="E16" s="27">
        <v>0</v>
      </c>
      <c r="F16" s="11"/>
      <c r="G16" s="27">
        <v>0</v>
      </c>
      <c r="H16" s="11"/>
      <c r="I16" s="27">
        <v>0</v>
      </c>
      <c r="J16" s="11"/>
      <c r="K16" s="27">
        <v>0</v>
      </c>
      <c r="L16" s="28"/>
      <c r="M16" s="29">
        <v>0</v>
      </c>
      <c r="N16" s="11"/>
      <c r="O16" s="76"/>
      <c r="Q16" s="6" t="s">
        <v>130</v>
      </c>
      <c r="R16" s="11"/>
      <c r="S16" s="11"/>
      <c r="T16" s="27">
        <v>0</v>
      </c>
      <c r="U16" s="11"/>
      <c r="V16" s="27">
        <v>0</v>
      </c>
      <c r="W16" s="11"/>
      <c r="X16" s="27">
        <v>0</v>
      </c>
      <c r="Y16" s="11"/>
      <c r="Z16" s="27">
        <v>0</v>
      </c>
      <c r="AA16" s="11"/>
      <c r="AB16" s="76"/>
      <c r="AD16" s="6" t="s">
        <v>130</v>
      </c>
      <c r="AE16" s="11"/>
      <c r="AF16" s="11"/>
      <c r="AG16" s="11"/>
      <c r="AH16" s="11"/>
      <c r="AK16" t="s">
        <v>131</v>
      </c>
    </row>
    <row r="17" spans="1:40" ht="13.2">
      <c r="A17" s="11"/>
      <c r="B17" s="6" t="s">
        <v>132</v>
      </c>
      <c r="C17" s="11"/>
      <c r="D17" s="11"/>
      <c r="E17" s="27">
        <v>5723000</v>
      </c>
      <c r="F17" s="11"/>
      <c r="G17" s="27">
        <v>6831000</v>
      </c>
      <c r="H17" s="11"/>
      <c r="I17" s="27">
        <v>7109000</v>
      </c>
      <c r="J17" s="11"/>
      <c r="K17" s="27">
        <v>-278000</v>
      </c>
      <c r="L17" s="28"/>
      <c r="M17" s="29">
        <v>-3.9105359398072109E-2</v>
      </c>
      <c r="N17" s="11"/>
      <c r="O17" s="76"/>
      <c r="Q17" s="6" t="s">
        <v>132</v>
      </c>
      <c r="R17" s="11"/>
      <c r="S17" s="11"/>
      <c r="T17" s="27">
        <v>4626000</v>
      </c>
      <c r="U17" s="11"/>
      <c r="V17" s="27">
        <v>5566000</v>
      </c>
      <c r="W17" s="11"/>
      <c r="X17" s="27">
        <v>5182000</v>
      </c>
      <c r="Y17" s="11"/>
      <c r="Z17" s="27">
        <v>2610000</v>
      </c>
      <c r="AA17" s="11"/>
      <c r="AB17" s="76"/>
      <c r="AD17" s="6" t="s">
        <v>132</v>
      </c>
      <c r="AE17" s="11"/>
      <c r="AF17" s="11"/>
      <c r="AG17" s="11"/>
      <c r="AH17" s="11"/>
      <c r="AK17" t="s">
        <v>133</v>
      </c>
    </row>
    <row r="18" spans="1:40" ht="13.2">
      <c r="A18" s="11"/>
      <c r="B18" s="6" t="s">
        <v>134</v>
      </c>
      <c r="C18" s="11"/>
      <c r="D18" s="11"/>
      <c r="E18" s="27">
        <v>139000</v>
      </c>
      <c r="F18" s="11"/>
      <c r="G18" s="27">
        <v>144000</v>
      </c>
      <c r="H18" s="11"/>
      <c r="I18" s="27">
        <v>136000</v>
      </c>
      <c r="J18" s="11"/>
      <c r="K18" s="27">
        <v>8000</v>
      </c>
      <c r="L18" s="28"/>
      <c r="M18" s="29">
        <v>5.8823528979238759E-2</v>
      </c>
      <c r="N18" s="11"/>
      <c r="O18" s="76"/>
      <c r="Q18" s="6" t="s">
        <v>134</v>
      </c>
      <c r="R18" s="11"/>
      <c r="S18" s="11"/>
      <c r="T18" s="27">
        <v>136000</v>
      </c>
      <c r="U18" s="11"/>
      <c r="V18" s="27">
        <v>151000</v>
      </c>
      <c r="W18" s="11"/>
      <c r="X18" s="27">
        <v>157000</v>
      </c>
      <c r="Y18" s="11"/>
      <c r="Z18" s="27">
        <v>154000</v>
      </c>
      <c r="AA18" s="11"/>
      <c r="AB18" s="76"/>
      <c r="AD18" s="6" t="s">
        <v>134</v>
      </c>
      <c r="AE18" s="11"/>
      <c r="AF18" s="11"/>
      <c r="AG18" s="11"/>
      <c r="AH18" s="11"/>
      <c r="AK18" t="s">
        <v>135</v>
      </c>
    </row>
    <row r="19" spans="1:40" ht="14.4" hidden="1" customHeight="1">
      <c r="G19" s="77"/>
    </row>
    <row r="20" spans="1:40" ht="17.399999999999999">
      <c r="A20" s="69" t="s">
        <v>136</v>
      </c>
      <c r="B20" s="6"/>
      <c r="C20" s="11"/>
      <c r="D20" s="11"/>
      <c r="E20" s="78">
        <v>25266000</v>
      </c>
      <c r="F20" s="11"/>
      <c r="G20" s="79">
        <v>25238000</v>
      </c>
      <c r="H20" s="11"/>
      <c r="I20" s="78">
        <v>26201000</v>
      </c>
      <c r="J20" s="11"/>
      <c r="K20" s="78">
        <v>-963000</v>
      </c>
      <c r="L20" s="74"/>
      <c r="M20" s="75">
        <v>-3.6754322352705843E-2</v>
      </c>
      <c r="N20" s="11"/>
      <c r="O20" s="76"/>
      <c r="P20" s="69" t="s">
        <v>136</v>
      </c>
      <c r="Q20" s="6"/>
      <c r="R20" s="11"/>
      <c r="S20" s="11"/>
      <c r="T20" s="78">
        <v>24257000</v>
      </c>
      <c r="U20" s="11"/>
      <c r="V20" s="78">
        <v>24643000</v>
      </c>
      <c r="W20" s="11"/>
      <c r="X20" s="78">
        <v>25763000</v>
      </c>
      <c r="Y20" s="11"/>
      <c r="Z20" s="78">
        <v>19462000</v>
      </c>
      <c r="AA20" s="11"/>
      <c r="AB20" s="76"/>
      <c r="AC20" s="69" t="s">
        <v>136</v>
      </c>
      <c r="AD20" s="6"/>
      <c r="AE20" s="11"/>
      <c r="AF20" s="11"/>
      <c r="AG20" s="11"/>
      <c r="AH20" s="11"/>
      <c r="AK20"/>
    </row>
    <row r="21" spans="1:40" ht="13.2">
      <c r="A21" s="11"/>
      <c r="B21" s="23" t="s">
        <v>137</v>
      </c>
      <c r="C21" s="11"/>
      <c r="D21" s="11"/>
      <c r="E21" s="27">
        <v>18718000</v>
      </c>
      <c r="F21" s="11"/>
      <c r="G21" s="27">
        <v>18612000</v>
      </c>
      <c r="H21" s="11"/>
      <c r="I21" s="27">
        <v>19066000</v>
      </c>
      <c r="J21" s="11"/>
      <c r="K21" s="27">
        <v>-454000</v>
      </c>
      <c r="L21" s="28"/>
      <c r="M21" s="29">
        <v>-2.3812021398100704E-2</v>
      </c>
      <c r="N21" s="11"/>
      <c r="O21" s="76"/>
      <c r="P21" s="11"/>
      <c r="Q21" s="23" t="s">
        <v>137</v>
      </c>
      <c r="R21" s="11"/>
      <c r="S21" s="11"/>
      <c r="T21" s="27">
        <v>17950000</v>
      </c>
      <c r="U21" s="11"/>
      <c r="V21" s="27">
        <v>18337000</v>
      </c>
      <c r="W21" s="11"/>
      <c r="X21" s="27">
        <v>19218000</v>
      </c>
      <c r="Y21" s="11"/>
      <c r="Z21" s="27">
        <v>13214000</v>
      </c>
      <c r="AA21" s="11"/>
      <c r="AB21" s="76"/>
      <c r="AC21" s="11"/>
      <c r="AD21" s="23" t="s">
        <v>137</v>
      </c>
      <c r="AE21" s="11"/>
      <c r="AF21" s="11"/>
      <c r="AG21" s="11"/>
      <c r="AH21" s="11"/>
      <c r="AK21" t="s">
        <v>138</v>
      </c>
    </row>
    <row r="22" spans="1:40" ht="13.2">
      <c r="A22" s="11"/>
      <c r="B22" s="6" t="s">
        <v>139</v>
      </c>
      <c r="C22" s="11"/>
      <c r="D22" s="11"/>
      <c r="E22" s="27">
        <v>3026000</v>
      </c>
      <c r="F22" s="11"/>
      <c r="G22" s="27">
        <v>3003000</v>
      </c>
      <c r="H22" s="11"/>
      <c r="I22" s="27">
        <v>3085000</v>
      </c>
      <c r="J22" s="11"/>
      <c r="K22" s="27">
        <v>-82000</v>
      </c>
      <c r="L22" s="28"/>
      <c r="M22" s="29">
        <v>-2.6580226895760055E-2</v>
      </c>
      <c r="N22" s="11"/>
      <c r="O22" s="76"/>
      <c r="P22" s="11"/>
      <c r="Q22" s="6" t="s">
        <v>139</v>
      </c>
      <c r="R22" s="11"/>
      <c r="S22" s="11"/>
      <c r="T22" s="27">
        <v>3002000</v>
      </c>
      <c r="U22" s="11"/>
      <c r="V22" s="27">
        <v>2919000</v>
      </c>
      <c r="W22" s="11"/>
      <c r="X22" s="27">
        <v>2866000</v>
      </c>
      <c r="Y22" s="11"/>
      <c r="Z22" s="27">
        <v>2791000</v>
      </c>
      <c r="AA22" s="11"/>
      <c r="AB22" s="76"/>
      <c r="AC22" s="11"/>
      <c r="AD22" s="6" t="s">
        <v>139</v>
      </c>
      <c r="AE22" s="11"/>
      <c r="AF22" s="11"/>
      <c r="AG22" s="11"/>
      <c r="AH22" s="11"/>
      <c r="AK22" t="s">
        <v>140</v>
      </c>
    </row>
    <row r="23" spans="1:40" ht="13.2">
      <c r="A23" s="11"/>
      <c r="B23" s="6" t="s">
        <v>141</v>
      </c>
      <c r="C23" s="11"/>
      <c r="D23" s="11"/>
      <c r="E23" s="27">
        <v>2847000</v>
      </c>
      <c r="F23" s="11"/>
      <c r="G23" s="27">
        <v>2948000</v>
      </c>
      <c r="H23" s="11"/>
      <c r="I23" s="27">
        <v>3374000</v>
      </c>
      <c r="J23" s="11"/>
      <c r="K23" s="27">
        <v>-426000</v>
      </c>
      <c r="L23" s="28"/>
      <c r="M23" s="29">
        <v>-0.12625963244627753</v>
      </c>
      <c r="N23" s="11"/>
      <c r="O23" s="76"/>
      <c r="P23" s="11"/>
      <c r="Q23" s="6" t="s">
        <v>141</v>
      </c>
      <c r="R23" s="11"/>
      <c r="S23" s="11"/>
      <c r="T23" s="27">
        <v>2689000</v>
      </c>
      <c r="U23" s="11"/>
      <c r="V23" s="27">
        <v>2673000</v>
      </c>
      <c r="W23" s="11"/>
      <c r="X23" s="27">
        <v>2867000</v>
      </c>
      <c r="Y23" s="11"/>
      <c r="Z23" s="27">
        <v>2791000</v>
      </c>
      <c r="AA23" s="11"/>
      <c r="AB23" s="76"/>
      <c r="AC23" s="11"/>
      <c r="AD23" s="6" t="s">
        <v>141</v>
      </c>
      <c r="AE23" s="11"/>
      <c r="AF23" s="11"/>
      <c r="AG23" s="11"/>
      <c r="AH23" s="11"/>
      <c r="AK23" t="s">
        <v>142</v>
      </c>
    </row>
    <row r="24" spans="1:40" ht="13.2">
      <c r="A24" s="11"/>
      <c r="B24" s="6" t="s">
        <v>143</v>
      </c>
      <c r="C24" s="11"/>
      <c r="D24" s="11"/>
      <c r="E24" s="27">
        <v>675000</v>
      </c>
      <c r="F24" s="11"/>
      <c r="G24" s="27">
        <v>675000</v>
      </c>
      <c r="H24" s="11"/>
      <c r="I24" s="27">
        <v>676000</v>
      </c>
      <c r="J24" s="11"/>
      <c r="K24" s="27">
        <v>-1000</v>
      </c>
      <c r="L24" s="28"/>
      <c r="M24" s="29">
        <v>-1.4792899386401035E-3</v>
      </c>
      <c r="N24" s="11"/>
      <c r="O24" s="76"/>
      <c r="P24" s="11"/>
      <c r="Q24" s="6" t="s">
        <v>143</v>
      </c>
      <c r="R24" s="11"/>
      <c r="S24" s="11"/>
      <c r="T24" s="27">
        <v>616000</v>
      </c>
      <c r="U24" s="11"/>
      <c r="V24" s="27">
        <v>714000</v>
      </c>
      <c r="W24" s="11"/>
      <c r="X24" s="27">
        <v>812000</v>
      </c>
      <c r="Y24" s="11"/>
      <c r="Z24" s="27">
        <v>666000</v>
      </c>
      <c r="AA24" s="11"/>
      <c r="AB24" s="76"/>
      <c r="AC24" s="11"/>
      <c r="AD24" s="6" t="s">
        <v>143</v>
      </c>
      <c r="AE24" s="11"/>
      <c r="AF24" s="11"/>
      <c r="AG24" s="11"/>
      <c r="AH24" s="11"/>
      <c r="AK24" t="s">
        <v>144</v>
      </c>
    </row>
    <row r="25" spans="1:40" ht="17.399999999999999" hidden="1">
      <c r="A25" s="11"/>
      <c r="B25" s="6" t="s">
        <v>145</v>
      </c>
      <c r="C25" s="11"/>
      <c r="D25" s="11"/>
      <c r="E25" s="28">
        <v>0</v>
      </c>
      <c r="F25" s="11"/>
      <c r="G25" s="80">
        <v>0</v>
      </c>
      <c r="H25" s="11"/>
      <c r="I25" s="28">
        <v>0</v>
      </c>
      <c r="J25" s="11"/>
      <c r="K25" s="28">
        <v>0</v>
      </c>
      <c r="L25" s="28"/>
      <c r="M25" s="29">
        <v>0</v>
      </c>
      <c r="N25" s="11"/>
      <c r="O25" s="76"/>
      <c r="P25" s="11"/>
      <c r="Q25" s="6" t="s">
        <v>145</v>
      </c>
      <c r="R25" s="11"/>
      <c r="S25" s="11"/>
      <c r="T25" s="28">
        <v>0</v>
      </c>
      <c r="U25" s="11"/>
      <c r="V25" s="28">
        <v>0</v>
      </c>
      <c r="W25" s="11"/>
      <c r="X25" s="28">
        <v>0</v>
      </c>
      <c r="Y25" s="11"/>
      <c r="Z25" s="28">
        <v>0</v>
      </c>
      <c r="AA25" s="11"/>
      <c r="AB25" s="76"/>
      <c r="AC25" s="11"/>
      <c r="AD25" s="6" t="s">
        <v>145</v>
      </c>
      <c r="AE25" s="11"/>
      <c r="AF25" s="11"/>
      <c r="AG25" s="11"/>
      <c r="AH25" s="11"/>
      <c r="AK25" t="s">
        <v>146</v>
      </c>
    </row>
    <row r="26" spans="1:40" ht="17.399999999999999">
      <c r="A26" s="69" t="s">
        <v>147</v>
      </c>
      <c r="B26" s="6"/>
      <c r="C26" s="11"/>
      <c r="D26" s="11"/>
      <c r="E26" s="78">
        <v>18376000</v>
      </c>
      <c r="F26" s="11"/>
      <c r="G26" s="79">
        <v>19667000</v>
      </c>
      <c r="H26" s="11"/>
      <c r="I26" s="78">
        <v>19495000</v>
      </c>
      <c r="J26" s="11"/>
      <c r="K26" s="78">
        <v>172000</v>
      </c>
      <c r="L26" s="74"/>
      <c r="M26" s="75">
        <v>8.8227750700783404E-3</v>
      </c>
      <c r="N26" s="11"/>
      <c r="O26" s="76"/>
      <c r="P26" s="69" t="s">
        <v>147</v>
      </c>
      <c r="Q26" s="6"/>
      <c r="R26" s="11"/>
      <c r="S26" s="11"/>
      <c r="T26" s="78">
        <v>17363000</v>
      </c>
      <c r="U26" s="11"/>
      <c r="V26" s="78">
        <v>14230000</v>
      </c>
      <c r="W26" s="11"/>
      <c r="X26" s="78">
        <v>14862000</v>
      </c>
      <c r="Y26" s="11"/>
      <c r="Z26" s="78">
        <v>14136000</v>
      </c>
      <c r="AA26" s="11"/>
      <c r="AB26" s="76"/>
      <c r="AC26" s="69" t="s">
        <v>147</v>
      </c>
      <c r="AD26" s="6"/>
      <c r="AE26" s="11"/>
      <c r="AF26" s="11"/>
      <c r="AG26" s="11"/>
      <c r="AH26" s="11"/>
      <c r="AK26"/>
    </row>
    <row r="27" spans="1:40" ht="13.2">
      <c r="A27" s="11"/>
      <c r="B27" s="6" t="s">
        <v>148</v>
      </c>
      <c r="C27" s="11"/>
      <c r="D27" s="11"/>
      <c r="E27" s="27">
        <v>5807000</v>
      </c>
      <c r="F27" s="11"/>
      <c r="G27" s="27">
        <v>5855000</v>
      </c>
      <c r="H27" s="11"/>
      <c r="I27" s="27">
        <v>6577000</v>
      </c>
      <c r="J27" s="11"/>
      <c r="K27" s="27">
        <v>-722000</v>
      </c>
      <c r="L27" s="28"/>
      <c r="M27" s="29">
        <v>-0.10977649382548632</v>
      </c>
      <c r="N27" s="11"/>
      <c r="O27" s="76"/>
      <c r="P27" s="11"/>
      <c r="Q27" s="6" t="s">
        <v>148</v>
      </c>
      <c r="R27" s="11"/>
      <c r="S27" s="11"/>
      <c r="T27" s="27">
        <v>5020000</v>
      </c>
      <c r="U27" s="11"/>
      <c r="V27" s="27">
        <v>2818000</v>
      </c>
      <c r="W27" s="11"/>
      <c r="X27" s="27">
        <v>2734000</v>
      </c>
      <c r="Y27" s="11"/>
      <c r="Z27" s="27">
        <v>2134000</v>
      </c>
      <c r="AA27" s="11"/>
      <c r="AB27" s="76"/>
      <c r="AC27" s="11"/>
      <c r="AD27" s="6" t="s">
        <v>149</v>
      </c>
      <c r="AE27" s="11"/>
      <c r="AF27" s="11"/>
      <c r="AG27" s="11"/>
      <c r="AH27" s="11"/>
      <c r="AK27" t="s">
        <v>150</v>
      </c>
    </row>
    <row r="28" spans="1:40" ht="13.2">
      <c r="A28" s="11"/>
      <c r="B28" s="6" t="s">
        <v>151</v>
      </c>
      <c r="C28" s="11"/>
      <c r="D28" s="11"/>
      <c r="E28" s="27">
        <v>6283000</v>
      </c>
      <c r="F28" s="11"/>
      <c r="G28" s="27">
        <v>6333000</v>
      </c>
      <c r="H28" s="11"/>
      <c r="I28" s="27">
        <v>6460000</v>
      </c>
      <c r="J28" s="11"/>
      <c r="K28" s="27">
        <v>-127000</v>
      </c>
      <c r="L28" s="28"/>
      <c r="M28" s="29">
        <v>-1.9659442721414948E-2</v>
      </c>
      <c r="N28" s="11"/>
      <c r="O28" s="76"/>
      <c r="P28" s="11"/>
      <c r="Q28" s="6" t="s">
        <v>152</v>
      </c>
      <c r="R28" s="11"/>
      <c r="S28" s="11"/>
      <c r="T28" s="27">
        <v>6619000</v>
      </c>
      <c r="U28" s="11"/>
      <c r="V28" s="27">
        <v>4736000</v>
      </c>
      <c r="W28" s="11"/>
      <c r="X28" s="27">
        <v>4973000</v>
      </c>
      <c r="Y28" s="11"/>
      <c r="Z28" s="27">
        <v>4702000</v>
      </c>
      <c r="AA28" s="11"/>
      <c r="AB28" s="76"/>
      <c r="AC28" s="11"/>
      <c r="AD28" s="6" t="s">
        <v>153</v>
      </c>
      <c r="AE28" s="11"/>
      <c r="AF28" s="11"/>
      <c r="AG28" s="11"/>
      <c r="AH28" s="11"/>
      <c r="AK28" t="s">
        <v>154</v>
      </c>
    </row>
    <row r="29" spans="1:40" ht="13.2">
      <c r="A29" s="11"/>
      <c r="B29" s="6" t="s">
        <v>155</v>
      </c>
      <c r="C29" s="11"/>
      <c r="D29" s="11"/>
      <c r="E29" s="27">
        <v>6286000</v>
      </c>
      <c r="F29" s="11"/>
      <c r="G29" s="27">
        <v>7479000</v>
      </c>
      <c r="H29" s="11"/>
      <c r="I29" s="27">
        <v>6458000</v>
      </c>
      <c r="J29" s="11"/>
      <c r="K29" s="27">
        <v>1021000</v>
      </c>
      <c r="L29" s="28"/>
      <c r="M29" s="29">
        <v>0.15809848247784167</v>
      </c>
      <c r="N29" s="11"/>
      <c r="O29" s="76"/>
      <c r="P29" s="11"/>
      <c r="Q29" s="6" t="s">
        <v>156</v>
      </c>
      <c r="R29" s="11"/>
      <c r="S29" s="11"/>
      <c r="T29" s="27">
        <v>5724000</v>
      </c>
      <c r="U29" s="11"/>
      <c r="V29" s="27">
        <v>6676000</v>
      </c>
      <c r="W29" s="11"/>
      <c r="X29" s="27">
        <v>7155000</v>
      </c>
      <c r="Y29" s="11"/>
      <c r="Z29" s="27">
        <v>7300000</v>
      </c>
      <c r="AA29" s="11"/>
      <c r="AB29" s="76"/>
      <c r="AC29" s="11"/>
      <c r="AD29" s="6" t="s">
        <v>157</v>
      </c>
      <c r="AE29" s="11"/>
      <c r="AF29" s="11"/>
      <c r="AG29" s="11"/>
      <c r="AH29" s="11"/>
      <c r="AK29" t="s">
        <v>158</v>
      </c>
    </row>
    <row r="30" spans="1:40" ht="17.399999999999999">
      <c r="A30" s="69" t="s">
        <v>159</v>
      </c>
      <c r="B30" s="6"/>
      <c r="C30" s="11"/>
      <c r="D30" s="11"/>
      <c r="E30" s="78">
        <v>200486000</v>
      </c>
      <c r="F30" s="11"/>
      <c r="G30" s="79">
        <v>203533000</v>
      </c>
      <c r="H30" s="11"/>
      <c r="I30" s="78">
        <v>201927000</v>
      </c>
      <c r="J30" s="11"/>
      <c r="K30" s="78">
        <v>1606000</v>
      </c>
      <c r="L30" s="74"/>
      <c r="M30" s="75">
        <v>7.9533692868811335E-3</v>
      </c>
      <c r="N30" s="11"/>
      <c r="O30" s="76"/>
      <c r="P30" s="69" t="s">
        <v>159</v>
      </c>
      <c r="Q30" s="6"/>
      <c r="R30" s="11"/>
      <c r="S30" s="11"/>
      <c r="T30" s="78">
        <v>182934000</v>
      </c>
      <c r="U30" s="11"/>
      <c r="V30" s="78">
        <v>191877000</v>
      </c>
      <c r="W30" s="11"/>
      <c r="X30" s="78">
        <v>197525000</v>
      </c>
      <c r="Y30" s="11"/>
      <c r="Z30" s="78">
        <v>201417000</v>
      </c>
      <c r="AA30" s="11"/>
      <c r="AB30" s="76"/>
      <c r="AC30" s="69" t="s">
        <v>159</v>
      </c>
      <c r="AD30" s="6"/>
      <c r="AE30" s="11"/>
      <c r="AF30" s="11"/>
      <c r="AG30" s="11"/>
      <c r="AH30" s="11"/>
      <c r="AK30"/>
    </row>
    <row r="31" spans="1:40" ht="17.399999999999999" hidden="1">
      <c r="A31" s="11"/>
      <c r="B31" s="23" t="s">
        <v>160</v>
      </c>
      <c r="C31" s="11"/>
      <c r="D31" s="11"/>
      <c r="E31" s="27">
        <v>0</v>
      </c>
      <c r="F31" s="11"/>
      <c r="G31" s="81">
        <v>0</v>
      </c>
      <c r="H31" s="11"/>
      <c r="I31" s="27">
        <v>0</v>
      </c>
      <c r="J31" s="11"/>
      <c r="K31" s="27">
        <v>0</v>
      </c>
      <c r="L31" s="28"/>
      <c r="M31" s="29">
        <v>0</v>
      </c>
      <c r="N31" s="11"/>
      <c r="O31" s="76"/>
      <c r="P31" s="11"/>
      <c r="Q31" s="23" t="s">
        <v>160</v>
      </c>
      <c r="R31" s="11"/>
      <c r="S31" s="11"/>
      <c r="T31" s="27">
        <v>0</v>
      </c>
      <c r="U31" s="11"/>
      <c r="V31" s="27">
        <v>0</v>
      </c>
      <c r="W31" s="11"/>
      <c r="X31" s="27">
        <v>0</v>
      </c>
      <c r="Y31" s="11"/>
      <c r="Z31" s="27">
        <v>0</v>
      </c>
      <c r="AA31" s="11"/>
      <c r="AB31" s="76"/>
      <c r="AC31" s="11"/>
      <c r="AD31" s="23" t="s">
        <v>160</v>
      </c>
      <c r="AE31" s="11"/>
      <c r="AF31" s="11"/>
      <c r="AG31" s="11"/>
      <c r="AH31" s="11"/>
      <c r="AK31" t="s">
        <v>161</v>
      </c>
    </row>
    <row r="32" spans="1:40" ht="13.2" hidden="1">
      <c r="A32" s="11"/>
      <c r="B32" s="20" t="s">
        <v>162</v>
      </c>
      <c r="C32" s="11"/>
      <c r="D32" s="11"/>
      <c r="E32" s="27">
        <v>0</v>
      </c>
      <c r="F32" s="11"/>
      <c r="G32" s="27">
        <v>0</v>
      </c>
      <c r="H32" s="11"/>
      <c r="I32" s="27">
        <v>0</v>
      </c>
      <c r="J32" s="11"/>
      <c r="K32" s="27">
        <v>0</v>
      </c>
      <c r="L32" s="28"/>
      <c r="M32" s="29">
        <v>0</v>
      </c>
      <c r="N32" s="11"/>
      <c r="O32" s="76"/>
      <c r="P32" s="11"/>
      <c r="Q32" s="20" t="s">
        <v>162</v>
      </c>
      <c r="R32" s="11"/>
      <c r="S32" s="11"/>
      <c r="T32" s="27">
        <v>0</v>
      </c>
      <c r="U32" s="11"/>
      <c r="V32" s="27">
        <v>0</v>
      </c>
      <c r="W32" s="11"/>
      <c r="X32" s="27">
        <v>0</v>
      </c>
      <c r="Y32" s="11"/>
      <c r="Z32" s="27">
        <v>0</v>
      </c>
      <c r="AA32" s="11"/>
      <c r="AB32" s="76"/>
      <c r="AC32" s="11"/>
      <c r="AD32" s="20" t="s">
        <v>162</v>
      </c>
      <c r="AE32" s="11"/>
      <c r="AF32" s="11"/>
      <c r="AG32" s="11"/>
      <c r="AH32" s="11"/>
      <c r="AK32" t="s">
        <v>163</v>
      </c>
      <c r="AN32" s="82" t="e">
        <v>#REF!</v>
      </c>
    </row>
    <row r="33" spans="1:37" ht="13.2">
      <c r="A33" s="11"/>
      <c r="B33" s="6" t="s">
        <v>164</v>
      </c>
      <c r="C33" s="11"/>
      <c r="D33" s="11"/>
      <c r="E33" s="27">
        <v>14896000</v>
      </c>
      <c r="F33" s="11"/>
      <c r="G33" s="27">
        <v>14762000</v>
      </c>
      <c r="H33" s="11"/>
      <c r="I33" s="27">
        <v>14884000</v>
      </c>
      <c r="J33" s="11"/>
      <c r="K33" s="27">
        <v>-122000</v>
      </c>
      <c r="L33" s="28"/>
      <c r="M33" s="29">
        <v>-8.1967213109247032E-3</v>
      </c>
      <c r="N33" s="11"/>
      <c r="O33" s="76"/>
      <c r="P33" s="11"/>
      <c r="Q33" s="6" t="s">
        <v>164</v>
      </c>
      <c r="R33" s="11"/>
      <c r="S33" s="11"/>
      <c r="T33" s="27">
        <v>13669000</v>
      </c>
      <c r="U33" s="11"/>
      <c r="V33" s="27">
        <v>13446000</v>
      </c>
      <c r="W33" s="11"/>
      <c r="X33" s="27">
        <v>14208000</v>
      </c>
      <c r="Y33" s="11"/>
      <c r="Z33" s="27">
        <v>18702000</v>
      </c>
      <c r="AA33" s="11"/>
      <c r="AB33" s="76"/>
      <c r="AC33" s="11"/>
      <c r="AD33" s="6" t="s">
        <v>164</v>
      </c>
      <c r="AE33" s="11"/>
      <c r="AF33" s="11"/>
      <c r="AG33" s="11"/>
      <c r="AH33" s="11"/>
      <c r="AK33" t="s">
        <v>165</v>
      </c>
    </row>
    <row r="34" spans="1:37" ht="13.2">
      <c r="A34" s="11"/>
      <c r="B34" s="6" t="s">
        <v>166</v>
      </c>
      <c r="C34" s="11"/>
      <c r="D34" s="11"/>
      <c r="E34" s="27">
        <v>61759000</v>
      </c>
      <c r="F34" s="11"/>
      <c r="G34" s="27">
        <v>59108000</v>
      </c>
      <c r="H34" s="11"/>
      <c r="I34" s="27">
        <v>58769000</v>
      </c>
      <c r="J34" s="11"/>
      <c r="K34" s="27">
        <v>339000</v>
      </c>
      <c r="L34" s="28"/>
      <c r="M34" s="29">
        <v>5.768347257809928E-3</v>
      </c>
      <c r="N34" s="11"/>
      <c r="O34" s="76"/>
      <c r="P34" s="11"/>
      <c r="Q34" s="6" t="s">
        <v>166</v>
      </c>
      <c r="R34" s="11"/>
      <c r="S34" s="11"/>
      <c r="T34" s="27">
        <v>61055000</v>
      </c>
      <c r="U34" s="11"/>
      <c r="V34" s="27">
        <v>65596000</v>
      </c>
      <c r="W34" s="11"/>
      <c r="X34" s="27">
        <v>69184000</v>
      </c>
      <c r="Y34" s="11"/>
      <c r="Z34" s="27">
        <v>65807000</v>
      </c>
      <c r="AA34" s="11"/>
      <c r="AB34" s="76"/>
      <c r="AC34" s="11"/>
      <c r="AD34" s="6" t="s">
        <v>167</v>
      </c>
      <c r="AE34" s="11"/>
      <c r="AF34" s="11"/>
      <c r="AG34" s="11"/>
      <c r="AH34" s="11"/>
      <c r="AK34" t="s">
        <v>168</v>
      </c>
    </row>
    <row r="35" spans="1:37" ht="13.2">
      <c r="A35" s="11"/>
      <c r="B35" s="6" t="s">
        <v>169</v>
      </c>
      <c r="C35" s="11"/>
      <c r="D35" s="11"/>
      <c r="E35" s="27">
        <v>115165000</v>
      </c>
      <c r="F35" s="11"/>
      <c r="G35" s="27">
        <v>122127000</v>
      </c>
      <c r="H35" s="11"/>
      <c r="I35" s="27">
        <v>120563000</v>
      </c>
      <c r="J35" s="11"/>
      <c r="K35" s="27">
        <v>1564000</v>
      </c>
      <c r="L35" s="28"/>
      <c r="M35" s="29">
        <v>1.2972470824274674E-2</v>
      </c>
      <c r="N35" s="11"/>
      <c r="O35" s="76"/>
      <c r="P35" s="11"/>
      <c r="Q35" s="6" t="s">
        <v>169</v>
      </c>
      <c r="R35" s="11"/>
      <c r="S35" s="11"/>
      <c r="T35" s="27">
        <v>100679000</v>
      </c>
      <c r="U35" s="11"/>
      <c r="V35" s="27">
        <v>105121000</v>
      </c>
      <c r="W35" s="11"/>
      <c r="X35" s="27">
        <v>106109000</v>
      </c>
      <c r="Y35" s="11"/>
      <c r="Z35" s="27">
        <v>109329000</v>
      </c>
      <c r="AA35" s="11"/>
      <c r="AB35" s="76"/>
      <c r="AC35" s="11"/>
      <c r="AD35" s="6" t="s">
        <v>170</v>
      </c>
      <c r="AE35" s="11"/>
      <c r="AF35" s="11"/>
      <c r="AG35" s="11"/>
      <c r="AH35" s="11"/>
      <c r="AK35" t="s">
        <v>171</v>
      </c>
    </row>
    <row r="36" spans="1:37" ht="13.2" hidden="1">
      <c r="E36" s="27"/>
      <c r="G36" s="27"/>
      <c r="I36" s="27"/>
      <c r="K36" s="27"/>
      <c r="T36" s="27"/>
      <c r="V36" s="27"/>
      <c r="X36" s="27"/>
      <c r="Z36" s="27"/>
    </row>
    <row r="37" spans="1:37" ht="13.2">
      <c r="A37" s="11"/>
      <c r="B37" s="6" t="s">
        <v>172</v>
      </c>
      <c r="C37" s="11"/>
      <c r="D37" s="11"/>
      <c r="E37" s="27">
        <v>8666000</v>
      </c>
      <c r="F37" s="11"/>
      <c r="G37" s="27">
        <v>7536000</v>
      </c>
      <c r="H37" s="11"/>
      <c r="I37" s="27">
        <v>7711000</v>
      </c>
      <c r="J37" s="11"/>
      <c r="K37" s="27">
        <v>-175000</v>
      </c>
      <c r="L37" s="28"/>
      <c r="M37" s="29">
        <v>-2.2694851507885506E-2</v>
      </c>
      <c r="N37" s="11"/>
      <c r="O37" s="76"/>
      <c r="P37" s="11"/>
      <c r="Q37" s="6" t="s">
        <v>172</v>
      </c>
      <c r="R37" s="11"/>
      <c r="S37" s="11"/>
      <c r="T37" s="27">
        <v>7531000</v>
      </c>
      <c r="U37" s="11"/>
      <c r="V37" s="27">
        <v>7714000</v>
      </c>
      <c r="W37" s="11"/>
      <c r="X37" s="27">
        <v>8024000</v>
      </c>
      <c r="Y37" s="11"/>
      <c r="Z37" s="27">
        <v>7579000</v>
      </c>
      <c r="AA37" s="11"/>
      <c r="AB37" s="76"/>
      <c r="AC37" s="11"/>
      <c r="AD37" s="6" t="s">
        <v>172</v>
      </c>
      <c r="AE37" s="11"/>
      <c r="AF37" s="11"/>
      <c r="AG37" s="11"/>
      <c r="AH37" s="11"/>
      <c r="AK37" t="s">
        <v>173</v>
      </c>
    </row>
    <row r="38" spans="1:37" ht="17.399999999999999">
      <c r="A38" s="69" t="s">
        <v>174</v>
      </c>
      <c r="B38" s="6"/>
      <c r="C38" s="11"/>
      <c r="D38" s="11"/>
      <c r="E38" s="78">
        <v>116036000</v>
      </c>
      <c r="F38" s="11"/>
      <c r="G38" s="79">
        <v>115731000</v>
      </c>
      <c r="H38" s="11"/>
      <c r="I38" s="78">
        <v>119784000</v>
      </c>
      <c r="J38" s="11"/>
      <c r="K38" s="78">
        <v>-4053000</v>
      </c>
      <c r="L38" s="74"/>
      <c r="M38" s="75">
        <v>-3.3835904628048523E-2</v>
      </c>
      <c r="N38" s="11"/>
      <c r="O38" s="76"/>
      <c r="P38" s="69" t="s">
        <v>174</v>
      </c>
      <c r="Q38" s="6"/>
      <c r="R38" s="11"/>
      <c r="S38" s="11"/>
      <c r="T38" s="78">
        <v>99845000</v>
      </c>
      <c r="U38" s="11"/>
      <c r="V38" s="78">
        <v>92360000</v>
      </c>
      <c r="W38" s="11"/>
      <c r="X38" s="78">
        <v>99445000</v>
      </c>
      <c r="Y38" s="11"/>
      <c r="Z38" s="78">
        <v>100206000</v>
      </c>
      <c r="AA38" s="11"/>
      <c r="AB38" s="76"/>
      <c r="AC38" s="69" t="s">
        <v>174</v>
      </c>
      <c r="AD38" s="6"/>
      <c r="AE38" s="11"/>
      <c r="AF38" s="11"/>
      <c r="AG38" s="11"/>
      <c r="AH38" s="11"/>
      <c r="AK38"/>
    </row>
    <row r="39" spans="1:37" ht="13.2">
      <c r="A39" s="11"/>
      <c r="B39" s="6" t="s">
        <v>175</v>
      </c>
      <c r="C39" s="11"/>
      <c r="D39" s="11"/>
      <c r="E39" s="27">
        <v>932000</v>
      </c>
      <c r="F39" s="11"/>
      <c r="G39" s="27">
        <v>932000</v>
      </c>
      <c r="H39" s="11"/>
      <c r="I39" s="27">
        <v>983000</v>
      </c>
      <c r="J39" s="11"/>
      <c r="K39" s="27">
        <v>-51000</v>
      </c>
      <c r="L39" s="28"/>
      <c r="M39" s="29">
        <v>-5.1881993843456771E-2</v>
      </c>
      <c r="N39" s="11"/>
      <c r="O39" s="76"/>
      <c r="P39" s="11"/>
      <c r="Q39" s="6" t="s">
        <v>175</v>
      </c>
      <c r="R39" s="11"/>
      <c r="S39" s="11"/>
      <c r="T39" s="27">
        <v>844000</v>
      </c>
      <c r="U39" s="11"/>
      <c r="V39" s="27">
        <v>890000</v>
      </c>
      <c r="W39" s="11"/>
      <c r="X39" s="27">
        <v>1006000</v>
      </c>
      <c r="Y39" s="11"/>
      <c r="Z39" s="27">
        <v>856000</v>
      </c>
      <c r="AA39" s="11"/>
      <c r="AB39" s="76"/>
      <c r="AC39" s="11"/>
      <c r="AD39" s="6" t="s">
        <v>175</v>
      </c>
      <c r="AE39" s="11"/>
      <c r="AF39" s="11"/>
      <c r="AG39" s="11"/>
      <c r="AH39" s="11"/>
      <c r="AK39" t="s">
        <v>176</v>
      </c>
    </row>
    <row r="40" spans="1:37" ht="13.2">
      <c r="A40" s="11"/>
      <c r="B40" s="6" t="s">
        <v>177</v>
      </c>
      <c r="C40" s="11"/>
      <c r="D40" s="11"/>
      <c r="E40" s="27">
        <v>1122000</v>
      </c>
      <c r="F40" s="11"/>
      <c r="G40" s="27">
        <v>1122000</v>
      </c>
      <c r="H40" s="11"/>
      <c r="I40" s="27">
        <v>1050000</v>
      </c>
      <c r="J40" s="11"/>
      <c r="K40" s="27">
        <v>72000</v>
      </c>
      <c r="L40" s="28"/>
      <c r="M40" s="29">
        <v>6.8571428506122453E-2</v>
      </c>
      <c r="N40" s="11"/>
      <c r="O40" s="76"/>
      <c r="P40" s="11"/>
      <c r="Q40" s="6" t="s">
        <v>177</v>
      </c>
      <c r="R40" s="11"/>
      <c r="S40" s="11"/>
      <c r="T40" s="27">
        <v>917000</v>
      </c>
      <c r="U40" s="11"/>
      <c r="V40" s="27">
        <v>933000</v>
      </c>
      <c r="W40" s="11"/>
      <c r="X40" s="27">
        <v>1048000</v>
      </c>
      <c r="Y40" s="11"/>
      <c r="Z40" s="27">
        <v>981000</v>
      </c>
      <c r="AA40" s="11"/>
      <c r="AB40" s="76"/>
      <c r="AC40" s="11"/>
      <c r="AD40" s="6" t="s">
        <v>177</v>
      </c>
      <c r="AE40" s="11"/>
      <c r="AF40" s="11"/>
      <c r="AG40" s="11"/>
      <c r="AH40" s="11"/>
      <c r="AK40" t="s">
        <v>178</v>
      </c>
    </row>
    <row r="41" spans="1:37" ht="13.2">
      <c r="A41" s="11"/>
      <c r="B41" s="6" t="s">
        <v>179</v>
      </c>
      <c r="C41" s="11"/>
      <c r="D41" s="11"/>
      <c r="E41" s="27">
        <v>1255000</v>
      </c>
      <c r="F41" s="11"/>
      <c r="G41" s="27">
        <v>1255000</v>
      </c>
      <c r="H41" s="11"/>
      <c r="I41" s="27">
        <v>1249000</v>
      </c>
      <c r="J41" s="11"/>
      <c r="K41" s="27">
        <v>6000</v>
      </c>
      <c r="L41" s="28"/>
      <c r="M41" s="29">
        <v>4.8038430706134165E-3</v>
      </c>
      <c r="N41" s="11"/>
      <c r="O41" s="76"/>
      <c r="P41" s="11"/>
      <c r="Q41" s="6" t="s">
        <v>179</v>
      </c>
      <c r="R41" s="11"/>
      <c r="S41" s="11"/>
      <c r="T41" s="27">
        <v>1024000</v>
      </c>
      <c r="U41" s="11"/>
      <c r="V41" s="27">
        <v>1047000</v>
      </c>
      <c r="W41" s="11"/>
      <c r="X41" s="27">
        <v>1058000</v>
      </c>
      <c r="Y41" s="11"/>
      <c r="Z41" s="27">
        <v>1109000</v>
      </c>
      <c r="AA41" s="11"/>
      <c r="AB41" s="76"/>
      <c r="AC41" s="11"/>
      <c r="AD41" s="6" t="s">
        <v>179</v>
      </c>
      <c r="AE41" s="11"/>
      <c r="AF41" s="11"/>
      <c r="AG41" s="11"/>
      <c r="AH41" s="11"/>
      <c r="AK41" t="s">
        <v>180</v>
      </c>
    </row>
    <row r="42" spans="1:37" ht="13.2">
      <c r="A42" s="11"/>
      <c r="B42" s="6" t="s">
        <v>181</v>
      </c>
      <c r="C42" s="11"/>
      <c r="D42" s="11"/>
      <c r="E42" s="27">
        <v>490000</v>
      </c>
      <c r="F42" s="11"/>
      <c r="G42" s="27">
        <v>490000</v>
      </c>
      <c r="H42" s="11"/>
      <c r="I42" s="27">
        <v>585000</v>
      </c>
      <c r="J42" s="11"/>
      <c r="K42" s="27">
        <v>-95000</v>
      </c>
      <c r="L42" s="28"/>
      <c r="M42" s="29">
        <v>-0.16239316211556723</v>
      </c>
      <c r="N42" s="11"/>
      <c r="O42" s="76"/>
      <c r="P42" s="11"/>
      <c r="Q42" s="6" t="s">
        <v>181</v>
      </c>
      <c r="R42" s="11"/>
      <c r="S42" s="11"/>
      <c r="T42" s="27">
        <v>427000</v>
      </c>
      <c r="U42" s="11"/>
      <c r="V42" s="27">
        <v>557000</v>
      </c>
      <c r="W42" s="11"/>
      <c r="X42" s="27">
        <v>623000</v>
      </c>
      <c r="Y42" s="11"/>
      <c r="Z42" s="27">
        <v>697000</v>
      </c>
      <c r="AA42" s="11"/>
      <c r="AB42" s="76"/>
      <c r="AC42" s="11"/>
      <c r="AD42" s="6" t="s">
        <v>182</v>
      </c>
      <c r="AE42" s="11"/>
      <c r="AF42" s="11"/>
      <c r="AG42" s="11"/>
      <c r="AH42" s="11"/>
      <c r="AK42" t="s">
        <v>183</v>
      </c>
    </row>
    <row r="43" spans="1:37" ht="13.2">
      <c r="A43" s="11"/>
      <c r="B43" s="6" t="s">
        <v>184</v>
      </c>
      <c r="C43" s="11"/>
      <c r="D43" s="11"/>
      <c r="E43" s="27">
        <v>3653000</v>
      </c>
      <c r="F43" s="11"/>
      <c r="G43" s="27">
        <v>3647000</v>
      </c>
      <c r="H43" s="11"/>
      <c r="I43" s="27">
        <v>3625000</v>
      </c>
      <c r="J43" s="11"/>
      <c r="K43" s="27">
        <v>22000</v>
      </c>
      <c r="L43" s="28"/>
      <c r="M43" s="29">
        <v>6.0689655155671818E-3</v>
      </c>
      <c r="N43" s="11"/>
      <c r="O43" s="76"/>
      <c r="P43" s="11"/>
      <c r="Q43" s="6" t="s">
        <v>184</v>
      </c>
      <c r="R43" s="11"/>
      <c r="S43" s="11"/>
      <c r="T43" s="27">
        <v>3102000</v>
      </c>
      <c r="U43" s="11"/>
      <c r="V43" s="27">
        <v>3102000</v>
      </c>
      <c r="W43" s="11"/>
      <c r="X43" s="27">
        <v>3666000</v>
      </c>
      <c r="Y43" s="11"/>
      <c r="Z43" s="27">
        <v>3067000</v>
      </c>
      <c r="AA43" s="11"/>
      <c r="AB43" s="76"/>
      <c r="AC43" s="11"/>
      <c r="AD43" s="6" t="s">
        <v>184</v>
      </c>
      <c r="AE43" s="11"/>
      <c r="AF43" s="11"/>
      <c r="AG43" s="11"/>
      <c r="AH43" s="11"/>
      <c r="AK43" t="s">
        <v>185</v>
      </c>
    </row>
    <row r="44" spans="1:37" ht="13.2">
      <c r="A44" s="11"/>
      <c r="B44" s="6" t="s">
        <v>186</v>
      </c>
      <c r="C44" s="11"/>
      <c r="D44" s="11"/>
      <c r="E44" s="27">
        <v>4069000</v>
      </c>
      <c r="F44" s="11"/>
      <c r="G44" s="27">
        <v>4056000</v>
      </c>
      <c r="H44" s="11"/>
      <c r="I44" s="27">
        <v>4148000</v>
      </c>
      <c r="J44" s="11"/>
      <c r="K44" s="27">
        <v>-92000</v>
      </c>
      <c r="L44" s="28"/>
      <c r="M44" s="29">
        <v>-2.2179363543351167E-2</v>
      </c>
      <c r="N44" s="11"/>
      <c r="O44" s="76"/>
      <c r="P44" s="11"/>
      <c r="Q44" s="6" t="s">
        <v>186</v>
      </c>
      <c r="R44" s="11"/>
      <c r="S44" s="11"/>
      <c r="T44" s="27">
        <v>3947000</v>
      </c>
      <c r="U44" s="11"/>
      <c r="V44" s="27">
        <v>3914000</v>
      </c>
      <c r="W44" s="11"/>
      <c r="X44" s="27">
        <v>4392000</v>
      </c>
      <c r="Y44" s="11"/>
      <c r="Z44" s="27">
        <v>3799000</v>
      </c>
      <c r="AA44" s="11"/>
      <c r="AB44" s="76"/>
      <c r="AC44" s="11"/>
      <c r="AD44" s="6" t="s">
        <v>186</v>
      </c>
      <c r="AE44" s="11"/>
      <c r="AF44" s="11"/>
      <c r="AG44" s="11"/>
      <c r="AH44" s="11"/>
      <c r="AK44" t="s">
        <v>187</v>
      </c>
    </row>
    <row r="45" spans="1:37" ht="13.2">
      <c r="A45" s="11"/>
      <c r="B45" s="6" t="s">
        <v>188</v>
      </c>
      <c r="C45" s="11"/>
      <c r="D45" s="11"/>
      <c r="E45" s="27">
        <v>5700000</v>
      </c>
      <c r="F45" s="11"/>
      <c r="G45" s="27">
        <v>5700000</v>
      </c>
      <c r="H45" s="11"/>
      <c r="I45" s="27">
        <v>5700000</v>
      </c>
      <c r="J45" s="11"/>
      <c r="K45" s="27">
        <v>0</v>
      </c>
      <c r="L45" s="28"/>
      <c r="M45" s="29">
        <v>0</v>
      </c>
      <c r="N45" s="11"/>
      <c r="O45" s="76"/>
      <c r="P45" s="11"/>
      <c r="Q45" s="6" t="s">
        <v>188</v>
      </c>
      <c r="R45" s="11"/>
      <c r="S45" s="11"/>
      <c r="T45" s="27">
        <v>5579000</v>
      </c>
      <c r="U45" s="11"/>
      <c r="V45" s="27">
        <v>5664000</v>
      </c>
      <c r="W45" s="11"/>
      <c r="X45" s="27">
        <v>7307000</v>
      </c>
      <c r="Y45" s="11"/>
      <c r="Z45" s="27">
        <v>9496000</v>
      </c>
      <c r="AA45" s="11"/>
      <c r="AB45" s="76"/>
      <c r="AC45" s="11"/>
      <c r="AD45" s="6" t="s">
        <v>188</v>
      </c>
      <c r="AE45" s="11"/>
      <c r="AF45" s="11"/>
      <c r="AG45" s="11"/>
      <c r="AH45" s="11"/>
      <c r="AK45" t="s">
        <v>189</v>
      </c>
    </row>
    <row r="46" spans="1:37" ht="13.2">
      <c r="A46" s="11"/>
      <c r="B46" s="6" t="s">
        <v>190</v>
      </c>
      <c r="C46" s="11"/>
      <c r="D46" s="11"/>
      <c r="E46" s="27">
        <v>27193000</v>
      </c>
      <c r="F46" s="11"/>
      <c r="G46" s="27">
        <v>25328000</v>
      </c>
      <c r="H46" s="11"/>
      <c r="I46" s="27">
        <v>25558000</v>
      </c>
      <c r="J46" s="11"/>
      <c r="K46" s="27">
        <v>-230000</v>
      </c>
      <c r="L46" s="28"/>
      <c r="M46" s="29">
        <v>-8.9991392124188462E-3</v>
      </c>
      <c r="N46" s="11"/>
      <c r="O46" s="76"/>
      <c r="P46" s="11"/>
      <c r="Q46" s="6" t="s">
        <v>190</v>
      </c>
      <c r="R46" s="11"/>
      <c r="S46" s="11"/>
      <c r="T46" s="27">
        <v>22061000</v>
      </c>
      <c r="U46" s="11"/>
      <c r="V46" s="27">
        <v>23896000</v>
      </c>
      <c r="W46" s="11"/>
      <c r="X46" s="27">
        <v>23144000</v>
      </c>
      <c r="Y46" s="11"/>
      <c r="Z46" s="27">
        <v>21862000</v>
      </c>
      <c r="AA46" s="11"/>
      <c r="AB46" s="76"/>
      <c r="AC46" s="11"/>
      <c r="AD46" s="6" t="s">
        <v>190</v>
      </c>
      <c r="AE46" s="11"/>
      <c r="AF46" s="11"/>
      <c r="AG46" s="11"/>
      <c r="AH46" s="11"/>
      <c r="AK46" t="s">
        <v>191</v>
      </c>
    </row>
    <row r="47" spans="1:37" ht="13.2">
      <c r="A47" s="11"/>
      <c r="B47" s="6" t="s">
        <v>192</v>
      </c>
      <c r="C47" s="11"/>
      <c r="D47" s="11"/>
      <c r="E47" s="27">
        <v>2330000</v>
      </c>
      <c r="F47" s="11"/>
      <c r="G47" s="27">
        <v>2700000</v>
      </c>
      <c r="H47" s="11"/>
      <c r="I47" s="27">
        <v>2523000</v>
      </c>
      <c r="J47" s="11"/>
      <c r="K47" s="27">
        <v>177000</v>
      </c>
      <c r="L47" s="28"/>
      <c r="M47" s="29">
        <v>7.0154577855666034E-2</v>
      </c>
      <c r="N47" s="11"/>
      <c r="O47" s="76"/>
      <c r="P47" s="11"/>
      <c r="Q47" s="6" t="s">
        <v>192</v>
      </c>
      <c r="R47" s="11"/>
      <c r="S47" s="11"/>
      <c r="T47" s="27">
        <v>1672000</v>
      </c>
      <c r="U47" s="11"/>
      <c r="V47" s="27">
        <v>1940000</v>
      </c>
      <c r="W47" s="11"/>
      <c r="X47" s="27">
        <v>2278000</v>
      </c>
      <c r="Y47" s="11"/>
      <c r="Z47" s="27">
        <v>2168000</v>
      </c>
      <c r="AA47" s="11"/>
      <c r="AB47" s="76"/>
      <c r="AC47" s="11"/>
      <c r="AD47" s="6" t="s">
        <v>192</v>
      </c>
      <c r="AE47" s="11"/>
      <c r="AF47" s="11"/>
      <c r="AG47" s="11"/>
      <c r="AH47" s="11"/>
      <c r="AK47" t="s">
        <v>193</v>
      </c>
    </row>
    <row r="48" spans="1:37" ht="13.2">
      <c r="A48" s="11"/>
      <c r="B48" s="6" t="s">
        <v>194</v>
      </c>
      <c r="C48" s="11"/>
      <c r="D48" s="11"/>
      <c r="E48" s="27">
        <v>951000</v>
      </c>
      <c r="F48" s="11"/>
      <c r="G48" s="27">
        <v>951000</v>
      </c>
      <c r="H48" s="11"/>
      <c r="I48" s="27">
        <v>1023000</v>
      </c>
      <c r="J48" s="11"/>
      <c r="K48" s="27">
        <v>-72000</v>
      </c>
      <c r="L48" s="28"/>
      <c r="M48" s="29">
        <v>-7.038123160275539E-2</v>
      </c>
      <c r="N48" s="11"/>
      <c r="O48" s="76"/>
      <c r="P48" s="11"/>
      <c r="Q48" s="6" t="s">
        <v>194</v>
      </c>
      <c r="R48" s="11"/>
      <c r="S48" s="11"/>
      <c r="T48" s="27">
        <v>1005000</v>
      </c>
      <c r="U48" s="11"/>
      <c r="V48" s="27">
        <v>1020000</v>
      </c>
      <c r="W48" s="11"/>
      <c r="X48" s="27">
        <v>1089000</v>
      </c>
      <c r="Y48" s="11"/>
      <c r="Z48" s="27">
        <v>948000</v>
      </c>
      <c r="AA48" s="11"/>
      <c r="AB48" s="76"/>
      <c r="AC48" s="11"/>
      <c r="AD48" s="6" t="s">
        <v>194</v>
      </c>
      <c r="AE48" s="11"/>
      <c r="AF48" s="11"/>
      <c r="AG48" s="11"/>
      <c r="AH48" s="11"/>
      <c r="AK48" t="s">
        <v>195</v>
      </c>
    </row>
    <row r="49" spans="1:37" ht="13.2">
      <c r="A49" s="11"/>
      <c r="B49" s="6" t="s">
        <v>196</v>
      </c>
      <c r="C49" s="11"/>
      <c r="D49" s="11"/>
      <c r="E49" s="27">
        <v>18515000</v>
      </c>
      <c r="F49" s="11"/>
      <c r="G49" s="27">
        <v>18478000</v>
      </c>
      <c r="H49" s="11"/>
      <c r="I49" s="27">
        <v>18844000</v>
      </c>
      <c r="J49" s="11"/>
      <c r="K49" s="27">
        <v>-366000</v>
      </c>
      <c r="L49" s="28"/>
      <c r="M49" s="29">
        <v>-1.9422627891136565E-2</v>
      </c>
      <c r="N49" s="11"/>
      <c r="O49" s="76"/>
      <c r="P49" s="11"/>
      <c r="Q49" s="6" t="s">
        <v>196</v>
      </c>
      <c r="R49" s="11"/>
      <c r="S49" s="11"/>
      <c r="T49" s="27">
        <v>16661000</v>
      </c>
      <c r="U49" s="11"/>
      <c r="V49" s="27">
        <v>12284000</v>
      </c>
      <c r="W49" s="11"/>
      <c r="X49" s="27">
        <v>13876000</v>
      </c>
      <c r="Y49" s="11"/>
      <c r="Z49" s="27">
        <v>12671000</v>
      </c>
      <c r="AA49" s="11"/>
      <c r="AB49" s="76"/>
      <c r="AC49" s="11"/>
      <c r="AD49" s="6" t="s">
        <v>196</v>
      </c>
      <c r="AE49" s="11"/>
      <c r="AF49" s="11"/>
      <c r="AG49" s="11"/>
      <c r="AH49" s="11"/>
      <c r="AK49" t="s">
        <v>197</v>
      </c>
    </row>
    <row r="50" spans="1:37" ht="13.2">
      <c r="A50" s="11"/>
      <c r="B50" s="6" t="s">
        <v>198</v>
      </c>
      <c r="C50" s="11"/>
      <c r="D50" s="11"/>
      <c r="E50" s="27">
        <v>19051000</v>
      </c>
      <c r="F50" s="11"/>
      <c r="G50" s="27">
        <v>19754000</v>
      </c>
      <c r="H50" s="11"/>
      <c r="I50" s="27">
        <v>21708000</v>
      </c>
      <c r="J50" s="11"/>
      <c r="K50" s="27">
        <v>-1954000</v>
      </c>
      <c r="L50" s="28"/>
      <c r="M50" s="29">
        <v>-9.001289846646339E-2</v>
      </c>
      <c r="N50" s="11"/>
      <c r="O50" s="76"/>
      <c r="P50" s="11"/>
      <c r="Q50" s="6" t="s">
        <v>198</v>
      </c>
      <c r="R50" s="11"/>
      <c r="S50" s="11"/>
      <c r="T50" s="27">
        <v>20389000</v>
      </c>
      <c r="U50" s="11"/>
      <c r="V50" s="27">
        <v>18974000</v>
      </c>
      <c r="W50" s="11"/>
      <c r="X50" s="27">
        <v>22534000</v>
      </c>
      <c r="Y50" s="11"/>
      <c r="Z50" s="27">
        <v>24160000</v>
      </c>
      <c r="AA50" s="11"/>
      <c r="AB50" s="76"/>
      <c r="AC50" s="11"/>
      <c r="AD50" s="6" t="s">
        <v>198</v>
      </c>
      <c r="AE50" s="11"/>
      <c r="AF50" s="11"/>
      <c r="AG50" s="11"/>
      <c r="AH50" s="11"/>
      <c r="AK50" t="s">
        <v>199</v>
      </c>
    </row>
    <row r="51" spans="1:37" ht="13.2">
      <c r="A51" s="11"/>
      <c r="B51" s="6" t="s">
        <v>200</v>
      </c>
      <c r="C51" s="11"/>
      <c r="D51" s="11"/>
      <c r="E51" s="27">
        <v>2180000</v>
      </c>
      <c r="F51" s="11"/>
      <c r="G51" s="27">
        <v>2191000</v>
      </c>
      <c r="H51" s="11"/>
      <c r="I51" s="27">
        <v>2166000</v>
      </c>
      <c r="J51" s="11"/>
      <c r="K51" s="27">
        <v>25000</v>
      </c>
      <c r="L51" s="28"/>
      <c r="M51" s="29">
        <v>1.1542012921725756E-2</v>
      </c>
      <c r="N51" s="11"/>
      <c r="O51" s="76"/>
      <c r="P51" s="11"/>
      <c r="Q51" s="6" t="s">
        <v>200</v>
      </c>
      <c r="R51" s="11"/>
      <c r="S51" s="11"/>
      <c r="T51" s="27">
        <v>1836000</v>
      </c>
      <c r="U51" s="11"/>
      <c r="V51" s="27">
        <v>1785000</v>
      </c>
      <c r="W51" s="11"/>
      <c r="X51" s="27">
        <v>1694000</v>
      </c>
      <c r="Y51" s="11"/>
      <c r="Z51" s="27">
        <v>1382000</v>
      </c>
      <c r="AA51" s="11"/>
      <c r="AB51" s="76"/>
      <c r="AC51" s="11"/>
      <c r="AD51" s="6" t="s">
        <v>200</v>
      </c>
      <c r="AE51" s="11"/>
      <c r="AF51" s="11"/>
      <c r="AG51" s="11"/>
      <c r="AH51" s="11"/>
      <c r="AK51" t="s">
        <v>201</v>
      </c>
    </row>
    <row r="52" spans="1:37" ht="13.2">
      <c r="A52" s="11"/>
      <c r="B52" s="6" t="s">
        <v>202</v>
      </c>
      <c r="C52" s="11"/>
      <c r="D52" s="11"/>
      <c r="E52" s="27">
        <v>564000</v>
      </c>
      <c r="F52" s="11"/>
      <c r="G52" s="27">
        <v>556000</v>
      </c>
      <c r="H52" s="11"/>
      <c r="I52" s="27">
        <v>605000</v>
      </c>
      <c r="J52" s="11"/>
      <c r="K52" s="27">
        <v>-49000</v>
      </c>
      <c r="L52" s="28"/>
      <c r="M52" s="29">
        <v>-8.0991735403319443E-2</v>
      </c>
      <c r="N52" s="11"/>
      <c r="O52" s="76"/>
      <c r="P52" s="11"/>
      <c r="Q52" s="6" t="s">
        <v>202</v>
      </c>
      <c r="R52" s="11"/>
      <c r="S52" s="11"/>
      <c r="T52" s="27">
        <v>614000</v>
      </c>
      <c r="U52" s="11"/>
      <c r="V52" s="27">
        <v>649000</v>
      </c>
      <c r="W52" s="11"/>
      <c r="X52" s="27">
        <v>653000</v>
      </c>
      <c r="Y52" s="11"/>
      <c r="Z52" s="27">
        <v>576000</v>
      </c>
      <c r="AA52" s="11"/>
      <c r="AB52" s="76"/>
      <c r="AC52" s="11"/>
      <c r="AD52" s="6" t="s">
        <v>203</v>
      </c>
      <c r="AE52" s="11"/>
      <c r="AF52" s="11"/>
      <c r="AG52" s="11"/>
      <c r="AH52" s="11"/>
      <c r="AK52" t="s">
        <v>204</v>
      </c>
    </row>
    <row r="53" spans="1:37" ht="13.2">
      <c r="A53" s="11"/>
      <c r="B53" s="6" t="s">
        <v>205</v>
      </c>
      <c r="C53" s="11"/>
      <c r="D53" s="11"/>
      <c r="E53" s="27">
        <v>28031000</v>
      </c>
      <c r="F53" s="11"/>
      <c r="G53" s="27">
        <v>28571000</v>
      </c>
      <c r="H53" s="11"/>
      <c r="I53" s="27">
        <v>30017000</v>
      </c>
      <c r="J53" s="11"/>
      <c r="K53" s="27">
        <v>-1446000</v>
      </c>
      <c r="L53" s="28"/>
      <c r="M53" s="29">
        <v>-4.8172702133851733E-2</v>
      </c>
      <c r="N53" s="11"/>
      <c r="O53" s="76"/>
      <c r="P53" s="11"/>
      <c r="Q53" s="6" t="s">
        <v>205</v>
      </c>
      <c r="R53" s="11"/>
      <c r="S53" s="11"/>
      <c r="T53" s="27">
        <v>19767000</v>
      </c>
      <c r="U53" s="11"/>
      <c r="V53" s="27">
        <v>15705000</v>
      </c>
      <c r="W53" s="11"/>
      <c r="X53" s="27">
        <v>15077000</v>
      </c>
      <c r="Y53" s="11"/>
      <c r="Z53" s="27">
        <v>16434000</v>
      </c>
      <c r="AA53" s="11"/>
      <c r="AB53" s="76"/>
      <c r="AC53" s="11"/>
      <c r="AD53" s="6" t="s">
        <v>103</v>
      </c>
      <c r="AE53" s="11"/>
      <c r="AF53" s="11"/>
      <c r="AG53" s="11"/>
      <c r="AH53" s="11"/>
      <c r="AK53" t="s">
        <v>206</v>
      </c>
    </row>
    <row r="54" spans="1:37" ht="17.399999999999999" hidden="1">
      <c r="A54" s="11"/>
      <c r="B54" s="6" t="s">
        <v>207</v>
      </c>
      <c r="C54" s="11"/>
      <c r="D54" s="11"/>
      <c r="E54" s="28">
        <v>0</v>
      </c>
      <c r="F54" s="11"/>
      <c r="G54" s="80">
        <v>0</v>
      </c>
      <c r="H54" s="11"/>
      <c r="I54" s="28">
        <v>0</v>
      </c>
      <c r="J54" s="11"/>
      <c r="K54" s="28">
        <v>0</v>
      </c>
      <c r="L54" s="28"/>
      <c r="M54" s="29">
        <v>0</v>
      </c>
      <c r="N54" s="11"/>
      <c r="O54" s="76"/>
      <c r="P54" s="11"/>
      <c r="Q54" s="6" t="s">
        <v>207</v>
      </c>
      <c r="R54" s="11"/>
      <c r="S54" s="11"/>
      <c r="T54" s="28">
        <v>0</v>
      </c>
      <c r="U54" s="11"/>
      <c r="V54" s="28">
        <v>0</v>
      </c>
      <c r="W54" s="11"/>
      <c r="X54" s="28">
        <v>0</v>
      </c>
      <c r="Y54" s="11"/>
      <c r="Z54" s="28">
        <v>0</v>
      </c>
      <c r="AA54" s="11"/>
      <c r="AB54" s="76"/>
      <c r="AC54" s="11"/>
      <c r="AD54" s="6" t="s">
        <v>207</v>
      </c>
      <c r="AE54" s="11"/>
      <c r="AF54" s="11"/>
      <c r="AG54" s="11"/>
      <c r="AH54" s="11"/>
      <c r="AK54" t="s">
        <v>208</v>
      </c>
    </row>
    <row r="55" spans="1:37" ht="17.399999999999999">
      <c r="A55" s="69" t="s">
        <v>209</v>
      </c>
      <c r="B55" s="6"/>
      <c r="C55" s="11"/>
      <c r="D55" s="11"/>
      <c r="E55" s="78">
        <v>214406000</v>
      </c>
      <c r="F55" s="11"/>
      <c r="G55" s="79">
        <v>200087000</v>
      </c>
      <c r="H55" s="11"/>
      <c r="I55" s="78">
        <v>187673000</v>
      </c>
      <c r="J55" s="11"/>
      <c r="K55" s="78">
        <v>12414000</v>
      </c>
      <c r="L55" s="74"/>
      <c r="M55" s="75">
        <v>6.6146968396806435E-2</v>
      </c>
      <c r="N55" s="11"/>
      <c r="O55" s="76"/>
      <c r="P55" s="69" t="s">
        <v>209</v>
      </c>
      <c r="Q55" s="6"/>
      <c r="R55" s="11"/>
      <c r="S55" s="11"/>
      <c r="T55" s="78">
        <v>217434000</v>
      </c>
      <c r="U55" s="11"/>
      <c r="V55" s="78">
        <v>144713000</v>
      </c>
      <c r="W55" s="11"/>
      <c r="X55" s="78">
        <v>193605000</v>
      </c>
      <c r="Y55" s="11"/>
      <c r="Z55" s="78">
        <v>134942000</v>
      </c>
      <c r="AA55" s="11"/>
      <c r="AB55" s="76"/>
      <c r="AC55" s="69" t="s">
        <v>209</v>
      </c>
      <c r="AD55" s="6"/>
      <c r="AE55" s="11"/>
      <c r="AF55" s="11"/>
      <c r="AG55" s="11"/>
      <c r="AH55" s="11"/>
      <c r="AK55"/>
    </row>
    <row r="56" spans="1:37" ht="13.2">
      <c r="A56" s="11"/>
      <c r="B56" s="23" t="s">
        <v>210</v>
      </c>
      <c r="C56" s="11"/>
      <c r="D56" s="11"/>
      <c r="E56" s="27">
        <v>64205000</v>
      </c>
      <c r="F56" s="11"/>
      <c r="G56" s="27">
        <v>61520000</v>
      </c>
      <c r="H56" s="11"/>
      <c r="I56" s="27">
        <v>49799000</v>
      </c>
      <c r="J56" s="11"/>
      <c r="K56" s="27">
        <v>11721000</v>
      </c>
      <c r="L56" s="28"/>
      <c r="M56" s="29">
        <v>0.23536617200675986</v>
      </c>
      <c r="N56" s="11"/>
      <c r="O56" s="76"/>
      <c r="P56" s="11"/>
      <c r="Q56" s="23" t="s">
        <v>107</v>
      </c>
      <c r="R56" s="11"/>
      <c r="S56" s="11"/>
      <c r="T56" s="27">
        <v>30753000</v>
      </c>
      <c r="U56" s="11"/>
      <c r="V56" s="27">
        <v>30466000</v>
      </c>
      <c r="W56" s="11"/>
      <c r="X56" s="27">
        <v>63030000</v>
      </c>
      <c r="Y56" s="11"/>
      <c r="Z56" s="27">
        <v>38169000</v>
      </c>
      <c r="AA56" s="11"/>
      <c r="AB56" s="76"/>
      <c r="AC56" s="11"/>
      <c r="AD56" s="23" t="s">
        <v>107</v>
      </c>
      <c r="AE56" s="11"/>
      <c r="AF56" s="11"/>
      <c r="AG56" s="11"/>
      <c r="AH56" s="11"/>
      <c r="AK56" t="s">
        <v>211</v>
      </c>
    </row>
    <row r="57" spans="1:37" ht="13.2">
      <c r="A57" s="11"/>
      <c r="B57" s="6" t="s">
        <v>212</v>
      </c>
      <c r="C57" s="11"/>
      <c r="D57" s="11"/>
      <c r="E57" s="31">
        <v>150201000</v>
      </c>
      <c r="F57" s="11"/>
      <c r="G57" s="31">
        <v>138567000</v>
      </c>
      <c r="H57" s="11"/>
      <c r="I57" s="31">
        <v>137874000</v>
      </c>
      <c r="J57" s="11"/>
      <c r="K57" s="31">
        <v>693000</v>
      </c>
      <c r="L57" s="32"/>
      <c r="M57" s="29">
        <v>5.0263283867514816E-3</v>
      </c>
      <c r="N57" s="11"/>
      <c r="O57" s="83"/>
      <c r="P57" s="11"/>
      <c r="Q57" s="6" t="s">
        <v>212</v>
      </c>
      <c r="R57" s="11"/>
      <c r="S57" s="11"/>
      <c r="T57" s="31">
        <v>186681000</v>
      </c>
      <c r="U57" s="11"/>
      <c r="V57" s="31">
        <v>114247000</v>
      </c>
      <c r="W57" s="11"/>
      <c r="X57" s="31">
        <v>130575000</v>
      </c>
      <c r="Y57" s="11"/>
      <c r="Z57" s="31">
        <v>96773000</v>
      </c>
      <c r="AA57" s="11"/>
      <c r="AB57" s="83"/>
      <c r="AC57" s="11"/>
      <c r="AD57" s="6" t="s">
        <v>212</v>
      </c>
      <c r="AE57" s="11"/>
      <c r="AF57" s="11"/>
      <c r="AG57" s="11"/>
      <c r="AH57" s="11"/>
      <c r="AK57" t="s">
        <v>213</v>
      </c>
    </row>
    <row r="58" spans="1:37" ht="7.8" customHeight="1">
      <c r="A58" s="11"/>
      <c r="B58" s="6"/>
      <c r="C58" s="11"/>
      <c r="D58" s="11"/>
      <c r="E58" s="84"/>
      <c r="F58" s="11"/>
      <c r="G58" s="85"/>
      <c r="H58" s="11"/>
      <c r="I58" s="84"/>
      <c r="J58" s="11"/>
      <c r="K58" s="84"/>
      <c r="L58" s="86"/>
      <c r="M58" s="71"/>
      <c r="N58" s="11"/>
      <c r="P58" s="11"/>
      <c r="Q58" s="6"/>
      <c r="R58" s="11"/>
      <c r="S58" s="11"/>
      <c r="T58" s="84"/>
      <c r="U58" s="11"/>
      <c r="V58" s="84"/>
      <c r="W58" s="11"/>
      <c r="X58" s="84"/>
      <c r="Y58" s="11"/>
      <c r="Z58" s="84"/>
      <c r="AA58" s="11"/>
      <c r="AC58" s="11"/>
      <c r="AD58" s="6"/>
      <c r="AE58" s="11"/>
      <c r="AF58" s="11"/>
      <c r="AG58" s="11"/>
      <c r="AH58" s="11"/>
    </row>
    <row r="59" spans="1:37" ht="17.399999999999999">
      <c r="A59" s="11"/>
      <c r="B59" s="21" t="s">
        <v>214</v>
      </c>
      <c r="C59" s="39"/>
      <c r="D59" s="39"/>
      <c r="E59" s="35">
        <v>763743000</v>
      </c>
      <c r="F59" s="39"/>
      <c r="G59" s="87">
        <v>744459000</v>
      </c>
      <c r="H59" s="39"/>
      <c r="I59" s="35">
        <v>736846000</v>
      </c>
      <c r="J59" s="39"/>
      <c r="K59" s="35">
        <v>7613000</v>
      </c>
      <c r="L59" s="37"/>
      <c r="M59" s="38">
        <v>1.0331873960094828E-2</v>
      </c>
      <c r="N59" s="39"/>
      <c r="O59" s="88"/>
      <c r="P59" s="21" t="s">
        <v>214</v>
      </c>
      <c r="Q59" s="11"/>
      <c r="R59" s="39"/>
      <c r="S59" s="39"/>
      <c r="T59" s="35">
        <v>714849000</v>
      </c>
      <c r="U59" s="39"/>
      <c r="V59" s="35">
        <v>638700000</v>
      </c>
      <c r="W59" s="39"/>
      <c r="X59" s="35">
        <v>697588000</v>
      </c>
      <c r="Y59" s="39"/>
      <c r="Z59" s="35">
        <v>623624000</v>
      </c>
      <c r="AA59" s="39"/>
      <c r="AB59" s="88"/>
      <c r="AC59" s="21" t="s">
        <v>214</v>
      </c>
      <c r="AD59" s="11"/>
      <c r="AE59" s="39"/>
      <c r="AF59" s="39"/>
      <c r="AG59" s="39"/>
      <c r="AH59" s="39"/>
      <c r="AK59" s="89" t="s">
        <v>215</v>
      </c>
    </row>
    <row r="60" spans="1:37" ht="12" customHeight="1">
      <c r="A60" s="11"/>
      <c r="B60" s="11" t="s">
        <v>105</v>
      </c>
      <c r="C60" s="11"/>
      <c r="D60" s="11"/>
      <c r="E60" s="90"/>
      <c r="F60" s="11"/>
      <c r="G60" s="91"/>
      <c r="H60" s="11"/>
      <c r="I60" s="90"/>
      <c r="J60" s="11"/>
      <c r="K60" s="90"/>
      <c r="L60" s="90"/>
      <c r="M60" s="71"/>
      <c r="N60" s="11"/>
      <c r="P60" s="11" t="s">
        <v>216</v>
      </c>
      <c r="Q60" s="11"/>
      <c r="R60" s="11"/>
      <c r="S60" s="11"/>
      <c r="T60" s="90"/>
      <c r="U60" s="11"/>
      <c r="V60" s="90"/>
      <c r="W60" s="11"/>
      <c r="X60" s="90"/>
      <c r="Y60" s="11"/>
      <c r="Z60" s="90"/>
      <c r="AA60" s="11"/>
      <c r="AC60" s="11" t="s">
        <v>216</v>
      </c>
      <c r="AD60" s="11"/>
      <c r="AE60" s="11"/>
      <c r="AF60" s="11"/>
      <c r="AG60" s="11"/>
      <c r="AH60" s="11"/>
      <c r="AK60" s="89" t="s">
        <v>217</v>
      </c>
    </row>
    <row r="61" spans="1:37" ht="13.2">
      <c r="A61" s="11"/>
      <c r="B61" s="11"/>
      <c r="C61" s="23" t="s">
        <v>106</v>
      </c>
      <c r="D61" s="11"/>
      <c r="E61" s="27">
        <v>54975000</v>
      </c>
      <c r="F61" s="11"/>
      <c r="G61" s="27">
        <v>53246000</v>
      </c>
      <c r="H61" s="11"/>
      <c r="I61" s="27">
        <v>41575000</v>
      </c>
      <c r="J61" s="11"/>
      <c r="K61" s="27">
        <v>11671000</v>
      </c>
      <c r="L61" s="32"/>
      <c r="M61" s="29">
        <v>0.28072158748573128</v>
      </c>
      <c r="N61" s="11"/>
      <c r="P61" s="11"/>
      <c r="Q61" s="23" t="s">
        <v>218</v>
      </c>
      <c r="R61" s="11"/>
      <c r="S61" s="11"/>
      <c r="T61" s="27">
        <v>21812000</v>
      </c>
      <c r="U61" s="11"/>
      <c r="V61" s="27">
        <v>21964000</v>
      </c>
      <c r="W61" s="11"/>
      <c r="X61" s="27">
        <v>63030000</v>
      </c>
      <c r="Y61" s="11"/>
      <c r="Z61" s="27">
        <v>38316000</v>
      </c>
      <c r="AA61" s="11"/>
      <c r="AC61" s="11"/>
      <c r="AD61" s="23" t="s">
        <v>218</v>
      </c>
      <c r="AE61" s="11"/>
      <c r="AF61" s="11"/>
      <c r="AG61" s="11"/>
      <c r="AH61" s="11"/>
    </row>
    <row r="62" spans="1:37" ht="13.2">
      <c r="A62" s="11"/>
      <c r="B62" s="11"/>
      <c r="C62" s="11" t="s">
        <v>108</v>
      </c>
      <c r="D62" s="11"/>
      <c r="E62" s="31">
        <v>48302000</v>
      </c>
      <c r="F62" s="11"/>
      <c r="G62" s="31">
        <v>48626000</v>
      </c>
      <c r="H62" s="11"/>
      <c r="I62" s="31">
        <v>47415000</v>
      </c>
      <c r="J62" s="11"/>
      <c r="K62" s="31">
        <v>1211000</v>
      </c>
      <c r="L62" s="32"/>
      <c r="M62" s="29">
        <v>2.5540440788241265E-2</v>
      </c>
      <c r="N62" s="11"/>
      <c r="P62" s="11"/>
      <c r="Q62" s="11" t="s">
        <v>108</v>
      </c>
      <c r="R62" s="11"/>
      <c r="S62" s="11"/>
      <c r="T62" s="31">
        <v>44807000</v>
      </c>
      <c r="U62" s="11"/>
      <c r="V62" s="31">
        <v>47233000</v>
      </c>
      <c r="W62" s="11"/>
      <c r="X62" s="31">
        <v>49475000</v>
      </c>
      <c r="Y62" s="11"/>
      <c r="Z62" s="31">
        <v>49475000</v>
      </c>
      <c r="AA62" s="11"/>
      <c r="AC62" s="11"/>
      <c r="AD62" s="11" t="s">
        <v>108</v>
      </c>
      <c r="AE62" s="11"/>
      <c r="AF62" s="11"/>
      <c r="AG62" s="11"/>
      <c r="AH62" s="11"/>
    </row>
    <row r="63" spans="1:37" ht="9.6" customHeight="1">
      <c r="A63" s="11"/>
      <c r="B63" s="6"/>
      <c r="C63" s="11"/>
      <c r="D63" s="11"/>
      <c r="E63" s="90"/>
      <c r="F63" s="11"/>
      <c r="G63" s="91"/>
      <c r="H63" s="11"/>
      <c r="I63" s="90"/>
      <c r="J63" s="11"/>
      <c r="K63" s="90"/>
      <c r="L63" s="90"/>
      <c r="M63" s="71"/>
      <c r="N63" s="11"/>
      <c r="P63" s="11"/>
      <c r="Q63" s="6"/>
      <c r="R63" s="11"/>
      <c r="S63" s="11"/>
      <c r="T63" s="90"/>
      <c r="U63" s="11"/>
      <c r="V63" s="90"/>
      <c r="W63" s="11"/>
      <c r="X63" s="90"/>
      <c r="Y63" s="11"/>
      <c r="Z63" s="90"/>
      <c r="AA63" s="11"/>
      <c r="AC63" s="11"/>
      <c r="AD63" s="6"/>
      <c r="AE63" s="11"/>
      <c r="AF63" s="11"/>
      <c r="AG63" s="11"/>
      <c r="AH63" s="11"/>
    </row>
    <row r="64" spans="1:37" ht="18" thickBot="1">
      <c r="A64" s="11"/>
      <c r="B64" s="6"/>
      <c r="C64" s="41" t="s">
        <v>0</v>
      </c>
      <c r="D64" s="41"/>
      <c r="E64" s="42">
        <f>+E59-SUM(E61:E62)</f>
        <v>660466000</v>
      </c>
      <c r="F64" s="41"/>
      <c r="G64" s="92">
        <f>+G59-SUM(G61:G62)</f>
        <v>642587000</v>
      </c>
      <c r="H64" s="41"/>
      <c r="I64" s="42">
        <f>+I59-SUM(I61:I62)</f>
        <v>647856000</v>
      </c>
      <c r="J64" s="41"/>
      <c r="K64" s="42">
        <f>G64-I64</f>
        <v>-5269000</v>
      </c>
      <c r="L64" s="44"/>
      <c r="M64" s="45">
        <f>IF(I64=0,"na",IF(G64/I64-1&gt;500,"&gt;500%",G64/I64-1))</f>
        <v>-8.1329801684324465E-3</v>
      </c>
      <c r="N64" s="41"/>
      <c r="P64" s="41" t="s">
        <v>0</v>
      </c>
      <c r="Q64" s="6"/>
      <c r="R64" s="11"/>
      <c r="S64" s="11"/>
      <c r="T64" s="42">
        <f>+T59-SUM(T61:T62)</f>
        <v>648230000</v>
      </c>
      <c r="U64" s="41"/>
      <c r="V64" s="42">
        <f>+V59-SUM(V61:V62)</f>
        <v>569503000</v>
      </c>
      <c r="W64" s="41"/>
      <c r="X64" s="42">
        <f>+X59-SUM(X61:X62)</f>
        <v>585083000</v>
      </c>
      <c r="Y64" s="41"/>
      <c r="Z64" s="42">
        <f>+Z59-SUM(Z61:Z62)</f>
        <v>535833000</v>
      </c>
      <c r="AA64" s="41"/>
      <c r="AC64" s="41" t="s">
        <v>0</v>
      </c>
      <c r="AD64" s="6"/>
      <c r="AE64" s="11"/>
      <c r="AF64" s="41"/>
      <c r="AG64" s="41"/>
      <c r="AH64" s="41"/>
    </row>
    <row r="65" spans="2:31" ht="10.8" thickTop="1"/>
    <row r="66" spans="2:31" ht="30.75" customHeight="1">
      <c r="B66" s="244" t="s">
        <v>219</v>
      </c>
      <c r="C66" s="244"/>
      <c r="D66" s="244"/>
      <c r="E66" s="244"/>
      <c r="F66" s="244"/>
      <c r="G66" s="244"/>
      <c r="H66" s="244"/>
      <c r="I66" s="244"/>
      <c r="J66" s="244"/>
      <c r="K66" s="244"/>
      <c r="L66" s="244"/>
      <c r="M66" s="244"/>
      <c r="N66" s="93"/>
      <c r="O66" s="93"/>
      <c r="P66" s="93"/>
      <c r="Q66" s="244" t="s">
        <v>220</v>
      </c>
      <c r="R66" s="244"/>
      <c r="S66" s="244"/>
      <c r="T66" s="244"/>
      <c r="U66" s="244"/>
      <c r="V66" s="244"/>
      <c r="W66" s="244"/>
      <c r="X66" s="244"/>
      <c r="Y66" s="244"/>
      <c r="Z66" s="244"/>
      <c r="AA66" s="47"/>
      <c r="AB66" s="47"/>
      <c r="AC66" s="47"/>
      <c r="AD66" s="47"/>
      <c r="AE66" s="47"/>
    </row>
    <row r="67" spans="2:31" ht="13.5" customHeight="1">
      <c r="X67" s="46">
        <v>492155000</v>
      </c>
      <c r="Z67" s="46">
        <v>449284000</v>
      </c>
    </row>
    <row r="68" spans="2:31">
      <c r="V68" s="94">
        <f>SUM(V12:V57)/2</f>
        <v>638700000</v>
      </c>
      <c r="X68" s="94">
        <f>SUM(X12:X57)/2</f>
        <v>697588000</v>
      </c>
      <c r="Z68" s="95">
        <f>Z67-Z64</f>
        <v>-86549000</v>
      </c>
    </row>
    <row r="70" spans="2:31" ht="17.399999999999999">
      <c r="C70" s="96" t="s">
        <v>221</v>
      </c>
      <c r="G70" s="97">
        <f>G62+G61</f>
        <v>101872000</v>
      </c>
    </row>
    <row r="72" spans="2:31" ht="13.2">
      <c r="I72" s="98">
        <f>I34+I35+I44+I51+I49+I33</f>
        <v>219374000</v>
      </c>
      <c r="O72" s="2"/>
      <c r="P72" s="23" t="s">
        <v>65</v>
      </c>
      <c r="X72" s="30">
        <v>986000</v>
      </c>
      <c r="Y72" s="6"/>
      <c r="Z72" s="30">
        <v>1223000</v>
      </c>
      <c r="AA72" s="30"/>
      <c r="AB72" s="2"/>
      <c r="AC72" s="23" t="s">
        <v>65</v>
      </c>
    </row>
    <row r="73" spans="2:31" ht="13.2">
      <c r="I73" s="98"/>
      <c r="O73" s="2"/>
      <c r="P73" s="23" t="s">
        <v>69</v>
      </c>
      <c r="X73" s="30">
        <v>0</v>
      </c>
      <c r="Y73" s="6"/>
      <c r="Z73" s="30">
        <v>0</v>
      </c>
      <c r="AA73" s="30"/>
      <c r="AB73" s="2"/>
      <c r="AC73" s="23" t="s">
        <v>69</v>
      </c>
    </row>
    <row r="74" spans="2:31" ht="13.2">
      <c r="I74" s="98">
        <v>196944000</v>
      </c>
      <c r="O74" s="2"/>
      <c r="P74" s="23" t="s">
        <v>73</v>
      </c>
      <c r="X74" s="30">
        <v>943000</v>
      </c>
      <c r="Y74" s="6"/>
      <c r="Z74" s="30">
        <v>1238000</v>
      </c>
      <c r="AA74" s="30"/>
      <c r="AB74" s="2"/>
      <c r="AC74" s="23" t="s">
        <v>73</v>
      </c>
    </row>
    <row r="75" spans="2:31" ht="13.2">
      <c r="I75" s="98">
        <v>3833000</v>
      </c>
      <c r="O75" s="2"/>
      <c r="P75" s="23" t="s">
        <v>77</v>
      </c>
      <c r="X75" s="30">
        <v>623000</v>
      </c>
      <c r="Y75" s="6"/>
      <c r="Z75" s="30">
        <v>327000</v>
      </c>
      <c r="AA75" s="30"/>
      <c r="AB75" s="2"/>
      <c r="AC75" s="23" t="s">
        <v>77</v>
      </c>
    </row>
    <row r="76" spans="2:31" ht="10.8" thickBot="1">
      <c r="I76" s="98">
        <v>7670000</v>
      </c>
      <c r="Q76" s="46" t="s">
        <v>222</v>
      </c>
      <c r="X76" s="99">
        <f>SUM(X72:X75)</f>
        <v>2552000</v>
      </c>
      <c r="Z76" s="99">
        <f>SUM(Z72:Z75)</f>
        <v>2788000</v>
      </c>
      <c r="AD76" s="46" t="s">
        <v>222</v>
      </c>
    </row>
    <row r="77" spans="2:31" ht="10.8" thickTop="1">
      <c r="I77" s="98">
        <v>784000</v>
      </c>
    </row>
    <row r="78" spans="2:31" ht="13.8" thickBot="1">
      <c r="I78" s="100">
        <f>SUM(I74:I77)</f>
        <v>209231000</v>
      </c>
      <c r="K78" s="101" t="e">
        <f>#REF!</f>
        <v>#REF!</v>
      </c>
      <c r="L78" s="102"/>
      <c r="M78" s="103" t="e">
        <f t="shared" ref="M78:M83" si="2">K78/K$84</f>
        <v>#REF!</v>
      </c>
      <c r="N78" s="102"/>
      <c r="O78" s="104"/>
      <c r="V78" s="105" t="s">
        <v>167</v>
      </c>
      <c r="W78" s="102"/>
      <c r="X78" s="106" t="e">
        <f>ROUND(X$90*$M78,-3)-1000</f>
        <v>#REF!</v>
      </c>
      <c r="Y78" s="102"/>
      <c r="Z78" s="106" t="e">
        <f>ROUND(Z$90*$M78,-3)+1000</f>
        <v>#REF!</v>
      </c>
      <c r="AA78" s="102"/>
      <c r="AB78" s="104"/>
    </row>
    <row r="79" spans="2:31" ht="13.8" thickTop="1">
      <c r="I79" s="98"/>
      <c r="K79" s="107">
        <f>I35</f>
        <v>120563000</v>
      </c>
      <c r="L79" s="108"/>
      <c r="M79" s="109" t="e">
        <f t="shared" si="2"/>
        <v>#REF!</v>
      </c>
      <c r="N79" s="108"/>
      <c r="O79" s="110"/>
      <c r="V79" s="111" t="s">
        <v>170</v>
      </c>
      <c r="W79" s="108"/>
      <c r="X79" s="112" t="e">
        <f>X90-X78-X80-X81-X82-X83</f>
        <v>#REF!</v>
      </c>
      <c r="Y79" s="108"/>
      <c r="Z79" s="112" t="e">
        <f>Z90-Z78-Z80-Z81-Z82-Z83</f>
        <v>#REF!</v>
      </c>
      <c r="AA79" s="108"/>
      <c r="AB79" s="110"/>
    </row>
    <row r="80" spans="2:31" ht="13.2">
      <c r="I80" s="98">
        <f>I78-I72</f>
        <v>-10143000</v>
      </c>
      <c r="K80" s="107">
        <f>I33</f>
        <v>14884000</v>
      </c>
      <c r="L80" s="108"/>
      <c r="M80" s="109" t="e">
        <f t="shared" si="2"/>
        <v>#REF!</v>
      </c>
      <c r="N80" s="108"/>
      <c r="O80" s="110"/>
      <c r="V80" s="111" t="s">
        <v>164</v>
      </c>
      <c r="W80" s="108"/>
      <c r="X80" s="112" t="e">
        <f>ROUND(X$90*$M80,-3)</f>
        <v>#REF!</v>
      </c>
      <c r="Y80" s="108"/>
      <c r="Z80" s="112" t="e">
        <f>ROUND(Z$90*$M80,-3)</f>
        <v>#REF!</v>
      </c>
      <c r="AA80" s="108"/>
      <c r="AB80" s="110"/>
    </row>
    <row r="81" spans="4:28" ht="13.2">
      <c r="K81" s="107">
        <f>$I$44</f>
        <v>4148000</v>
      </c>
      <c r="L81" s="108"/>
      <c r="M81" s="109" t="e">
        <f t="shared" si="2"/>
        <v>#REF!</v>
      </c>
      <c r="N81" s="108"/>
      <c r="O81" s="110"/>
      <c r="V81" s="111" t="s">
        <v>186</v>
      </c>
      <c r="W81" s="108"/>
      <c r="X81" s="112" t="e">
        <f>ROUND(X$90*$M81,-3)</f>
        <v>#REF!</v>
      </c>
      <c r="Y81" s="108"/>
      <c r="Z81" s="112" t="e">
        <f>ROUND(Z$90*$M81,-3)</f>
        <v>#REF!</v>
      </c>
      <c r="AA81" s="108"/>
      <c r="AB81" s="110"/>
    </row>
    <row r="82" spans="4:28" ht="13.2">
      <c r="K82" s="113">
        <f>I49</f>
        <v>18844000</v>
      </c>
      <c r="L82" s="108"/>
      <c r="M82" s="109" t="e">
        <f t="shared" si="2"/>
        <v>#REF!</v>
      </c>
      <c r="N82" s="108"/>
      <c r="O82" s="110"/>
      <c r="V82" s="111" t="s">
        <v>196</v>
      </c>
      <c r="W82" s="108"/>
      <c r="X82" s="112" t="e">
        <f>ROUND(X$90*$M82,-3)</f>
        <v>#REF!</v>
      </c>
      <c r="Y82" s="108"/>
      <c r="Z82" s="112" t="e">
        <f>ROUND(Z$90*$M82,-3)</f>
        <v>#REF!</v>
      </c>
      <c r="AA82" s="108"/>
      <c r="AB82" s="110"/>
    </row>
    <row r="83" spans="4:28" ht="13.2">
      <c r="D83" s="46" t="s">
        <v>223</v>
      </c>
      <c r="K83" s="113">
        <f>I51</f>
        <v>2166000</v>
      </c>
      <c r="L83" s="108"/>
      <c r="M83" s="109" t="e">
        <f t="shared" si="2"/>
        <v>#REF!</v>
      </c>
      <c r="N83" s="108"/>
      <c r="O83" s="110"/>
      <c r="V83" s="111" t="s">
        <v>203</v>
      </c>
      <c r="W83" s="108"/>
      <c r="X83" s="112" t="e">
        <f>ROUND(X$90*$M83,-3)</f>
        <v>#REF!</v>
      </c>
      <c r="Y83" s="108"/>
      <c r="Z83" s="112" t="e">
        <f>ROUND(Z$90*$M83,-3)</f>
        <v>#REF!</v>
      </c>
      <c r="AA83" s="108"/>
      <c r="AB83" s="110"/>
    </row>
    <row r="84" spans="4:28" ht="10.8" thickBot="1">
      <c r="I84" s="98">
        <f>518532000</f>
        <v>518532000</v>
      </c>
      <c r="K84" s="114" t="e">
        <f>SUM(K78:K83)</f>
        <v>#REF!</v>
      </c>
      <c r="L84" s="115"/>
      <c r="M84" s="116" t="e">
        <f>SUM(M78:M83)</f>
        <v>#REF!</v>
      </c>
      <c r="N84" s="115"/>
      <c r="O84" s="117"/>
      <c r="V84" s="115"/>
      <c r="W84" s="115"/>
      <c r="X84" s="118" t="e">
        <f>SUM(X78:X83)</f>
        <v>#REF!</v>
      </c>
      <c r="Y84" s="115"/>
      <c r="Z84" s="118" t="e">
        <f>SUM(Z78:Z83)</f>
        <v>#REF!</v>
      </c>
      <c r="AA84" s="115"/>
      <c r="AB84" s="117"/>
    </row>
    <row r="85" spans="4:28" ht="10.8" thickTop="1">
      <c r="I85" s="98">
        <f>I84-I64</f>
        <v>-129324000</v>
      </c>
    </row>
    <row r="86" spans="4:28" ht="13.2">
      <c r="I86" s="98"/>
      <c r="V86" s="6" t="s">
        <v>224</v>
      </c>
      <c r="X86" s="28">
        <v>180830000</v>
      </c>
      <c r="Y86" s="11"/>
      <c r="Z86" s="28">
        <v>186148000</v>
      </c>
    </row>
    <row r="87" spans="4:28" ht="13.2">
      <c r="I87" s="98"/>
      <c r="V87" s="6" t="s">
        <v>186</v>
      </c>
      <c r="X87" s="28">
        <v>3819000</v>
      </c>
      <c r="Y87" s="11"/>
      <c r="Z87" s="28">
        <v>3712000</v>
      </c>
    </row>
    <row r="88" spans="4:28" ht="13.2">
      <c r="I88" s="98"/>
      <c r="V88" s="6" t="s">
        <v>196</v>
      </c>
      <c r="X88" s="28">
        <v>6078000</v>
      </c>
      <c r="Y88" s="11"/>
      <c r="Z88" s="28">
        <v>5778000</v>
      </c>
    </row>
    <row r="89" spans="4:28" ht="13.2">
      <c r="I89" s="98">
        <v>712000</v>
      </c>
      <c r="V89" s="6" t="s">
        <v>203</v>
      </c>
      <c r="X89" s="30">
        <v>774000</v>
      </c>
      <c r="Y89" s="11"/>
      <c r="Z89" s="30">
        <v>711000</v>
      </c>
    </row>
    <row r="90" spans="4:28" ht="10.8" thickBot="1">
      <c r="I90" s="98">
        <v>795000</v>
      </c>
      <c r="X90" s="100">
        <f>SUM(X86:X89)</f>
        <v>191501000</v>
      </c>
      <c r="Z90" s="100">
        <f>SUM(Z86:Z89)</f>
        <v>196349000</v>
      </c>
    </row>
    <row r="91" spans="4:28" ht="10.8" thickTop="1">
      <c r="I91" s="98">
        <v>5352000</v>
      </c>
      <c r="M91" s="46" t="s">
        <v>225</v>
      </c>
    </row>
    <row r="92" spans="4:28">
      <c r="I92" s="98">
        <v>2289000</v>
      </c>
    </row>
    <row r="93" spans="4:28" ht="10.8" thickBot="1">
      <c r="I93" s="100">
        <f>SUM(I89:I92)</f>
        <v>9148000</v>
      </c>
      <c r="Z93" s="95">
        <v>495122000</v>
      </c>
    </row>
    <row r="94" spans="4:28" ht="10.8" thickTop="1"/>
    <row r="95" spans="4:28">
      <c r="I95" s="98">
        <v>860000</v>
      </c>
    </row>
    <row r="96" spans="4:28">
      <c r="I96" s="98">
        <v>795000</v>
      </c>
    </row>
    <row r="97" spans="4:9">
      <c r="I97" s="98">
        <v>531000</v>
      </c>
    </row>
    <row r="98" spans="4:9" ht="10.8" thickBot="1">
      <c r="D98" s="46" t="s">
        <v>226</v>
      </c>
      <c r="I98" s="100">
        <f>SUM(I95:I97)</f>
        <v>2186000</v>
      </c>
    </row>
    <row r="99" spans="4:9" ht="10.8" thickTop="1"/>
    <row r="101" spans="4:9">
      <c r="I101" s="98">
        <f>I93-I98</f>
        <v>6962000</v>
      </c>
    </row>
  </sheetData>
  <mergeCells count="10">
    <mergeCell ref="A6:M6"/>
    <mergeCell ref="P6:Z6"/>
    <mergeCell ref="B66:M66"/>
    <mergeCell ref="Q66:Z66"/>
    <mergeCell ref="A1:AA1"/>
    <mergeCell ref="A2:AA2"/>
    <mergeCell ref="A4:M4"/>
    <mergeCell ref="P4:Z4"/>
    <mergeCell ref="A5:M5"/>
    <mergeCell ref="P5:Z5"/>
  </mergeCells>
  <printOptions horizontalCentered="1" verticalCentered="1"/>
  <pageMargins left="0" right="0" top="0.18" bottom="0.4" header="0.18" footer="0.17"/>
  <pageSetup scale="90" firstPageNumber="14" fitToWidth="2" orientation="portrait" useFirstPageNumber="1" r:id="rId1"/>
  <headerFooter alignWithMargins="0">
    <oddFooter>&amp;C&amp;"Arial,Regular"&amp;11Executive Summary 2-&amp;P</oddFooter>
  </headerFooter>
  <colBreaks count="1" manualBreakCount="1">
    <brk id="14" min="3" max="6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11"/>
    <pageSetUpPr fitToPage="1"/>
  </sheetPr>
  <dimension ref="A1:BC70"/>
  <sheetViews>
    <sheetView workbookViewId="0">
      <pane ySplit="1416" topLeftCell="A37" activePane="bottomLeft"/>
      <selection sqref="A1:IV65536"/>
      <selection pane="bottomLeft" activeCell="C39" sqref="C39"/>
    </sheetView>
  </sheetViews>
  <sheetFormatPr defaultColWidth="10.6640625" defaultRowHeight="13.2"/>
  <cols>
    <col min="1" max="1" width="27.21875" style="121" customWidth="1"/>
    <col min="2" max="55" width="14.44140625" style="121" customWidth="1"/>
    <col min="56" max="16384" width="10.6640625" style="121"/>
  </cols>
  <sheetData>
    <row r="1" spans="1:55" ht="10.199999999999999" customHeight="1">
      <c r="A1" s="119"/>
      <c r="B1" s="120"/>
      <c r="C1" s="120"/>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c r="AN1" s="120"/>
      <c r="AO1" s="120"/>
      <c r="AP1" s="120"/>
      <c r="AQ1" s="120"/>
      <c r="AR1" s="120"/>
    </row>
    <row r="2" spans="1:55" ht="17.399999999999999">
      <c r="A2" s="122" t="s">
        <v>227</v>
      </c>
      <c r="B2" s="123" t="s">
        <v>228</v>
      </c>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5"/>
      <c r="AI2"/>
      <c r="AJ2"/>
      <c r="AK2"/>
      <c r="AL2"/>
      <c r="AM2"/>
      <c r="AN2"/>
      <c r="AO2"/>
      <c r="AP2"/>
      <c r="AQ2"/>
      <c r="AR2"/>
      <c r="AS2"/>
      <c r="AT2"/>
      <c r="AU2"/>
      <c r="AV2"/>
      <c r="AW2"/>
      <c r="AX2"/>
      <c r="AY2"/>
      <c r="AZ2"/>
      <c r="BA2"/>
      <c r="BB2"/>
      <c r="BC2"/>
    </row>
    <row r="3" spans="1:55">
      <c r="A3" s="123" t="s">
        <v>229</v>
      </c>
      <c r="B3" s="123" t="s">
        <v>23</v>
      </c>
      <c r="C3" s="126" t="s">
        <v>25</v>
      </c>
      <c r="D3" s="126" t="s">
        <v>27</v>
      </c>
      <c r="E3" s="126" t="s">
        <v>29</v>
      </c>
      <c r="F3" s="126" t="s">
        <v>31</v>
      </c>
      <c r="G3" s="126" t="s">
        <v>33</v>
      </c>
      <c r="H3" s="126" t="s">
        <v>35</v>
      </c>
      <c r="I3" s="126" t="s">
        <v>230</v>
      </c>
      <c r="J3" s="126" t="s">
        <v>37</v>
      </c>
      <c r="K3" s="126" t="s">
        <v>39</v>
      </c>
      <c r="L3" s="126" t="s">
        <v>41</v>
      </c>
      <c r="M3" s="126" t="s">
        <v>43</v>
      </c>
      <c r="N3" s="126" t="s">
        <v>45</v>
      </c>
      <c r="O3" s="126" t="s">
        <v>47</v>
      </c>
      <c r="P3" s="126" t="s">
        <v>51</v>
      </c>
      <c r="Q3" s="126" t="s">
        <v>57</v>
      </c>
      <c r="R3" s="126" t="s">
        <v>59</v>
      </c>
      <c r="S3" s="126" t="s">
        <v>61</v>
      </c>
      <c r="T3" s="126" t="s">
        <v>63</v>
      </c>
      <c r="U3" s="126" t="s">
        <v>67</v>
      </c>
      <c r="V3" s="126" t="s">
        <v>71</v>
      </c>
      <c r="W3" s="126" t="s">
        <v>75</v>
      </c>
      <c r="X3" s="126" t="s">
        <v>83</v>
      </c>
      <c r="Y3" s="126" t="s">
        <v>85</v>
      </c>
      <c r="Z3" s="126" t="s">
        <v>87</v>
      </c>
      <c r="AA3" s="126" t="s">
        <v>89</v>
      </c>
      <c r="AB3" s="126" t="s">
        <v>91</v>
      </c>
      <c r="AC3" s="126" t="s">
        <v>93</v>
      </c>
      <c r="AD3" s="126" t="s">
        <v>95</v>
      </c>
      <c r="AE3" s="126" t="s">
        <v>97</v>
      </c>
      <c r="AF3" s="126" t="s">
        <v>100</v>
      </c>
      <c r="AG3" s="126" t="s">
        <v>102</v>
      </c>
      <c r="AH3" s="127" t="s">
        <v>231</v>
      </c>
      <c r="AI3"/>
      <c r="AJ3"/>
      <c r="AK3"/>
      <c r="AL3"/>
      <c r="AM3"/>
      <c r="AN3"/>
      <c r="AO3"/>
      <c r="AP3"/>
      <c r="AQ3"/>
      <c r="AR3"/>
      <c r="AS3"/>
      <c r="AT3"/>
      <c r="AU3"/>
      <c r="AV3"/>
      <c r="AW3"/>
      <c r="AX3"/>
      <c r="AY3"/>
      <c r="AZ3"/>
      <c r="BA3"/>
      <c r="BB3"/>
      <c r="BC3"/>
    </row>
    <row r="4" spans="1:55" ht="19.2" customHeight="1">
      <c r="A4" s="123" t="s">
        <v>125</v>
      </c>
      <c r="B4" s="128">
        <v>2895000</v>
      </c>
      <c r="C4" s="129"/>
      <c r="D4" s="129">
        <v>2000</v>
      </c>
      <c r="E4" s="129">
        <v>13000</v>
      </c>
      <c r="F4" s="129"/>
      <c r="G4" s="129"/>
      <c r="H4" s="129"/>
      <c r="I4" s="129"/>
      <c r="J4" s="129"/>
      <c r="K4" s="129"/>
      <c r="L4" s="129"/>
      <c r="M4" s="129">
        <v>0</v>
      </c>
      <c r="N4" s="129"/>
      <c r="O4" s="129"/>
      <c r="P4" s="129"/>
      <c r="Q4" s="129"/>
      <c r="R4" s="129"/>
      <c r="S4" s="129"/>
      <c r="T4" s="129"/>
      <c r="U4" s="129"/>
      <c r="V4" s="129"/>
      <c r="W4" s="129"/>
      <c r="X4" s="129"/>
      <c r="Y4" s="129"/>
      <c r="Z4" s="129"/>
      <c r="AA4" s="129"/>
      <c r="AB4" s="129"/>
      <c r="AC4" s="129"/>
      <c r="AD4" s="129"/>
      <c r="AE4" s="129"/>
      <c r="AF4" s="129"/>
      <c r="AG4" s="129"/>
      <c r="AH4" s="130">
        <v>2910000</v>
      </c>
      <c r="AI4"/>
      <c r="AJ4"/>
      <c r="AK4"/>
      <c r="AL4"/>
      <c r="AM4"/>
      <c r="AN4"/>
      <c r="AO4"/>
      <c r="AP4"/>
      <c r="AQ4"/>
      <c r="AR4"/>
      <c r="AS4"/>
      <c r="AT4"/>
      <c r="AU4"/>
      <c r="AV4"/>
      <c r="AW4"/>
      <c r="AX4"/>
      <c r="AY4"/>
      <c r="AZ4"/>
      <c r="BA4"/>
      <c r="BB4"/>
      <c r="BC4"/>
    </row>
    <row r="5" spans="1:55" ht="19.2" customHeight="1">
      <c r="A5" s="89" t="s">
        <v>127</v>
      </c>
      <c r="B5" s="131">
        <v>92953000</v>
      </c>
      <c r="C5" s="132"/>
      <c r="D5" s="132">
        <v>65000</v>
      </c>
      <c r="E5" s="132"/>
      <c r="F5" s="132">
        <v>2697000</v>
      </c>
      <c r="G5" s="132"/>
      <c r="H5" s="132"/>
      <c r="I5" s="132"/>
      <c r="J5" s="132">
        <v>1002000</v>
      </c>
      <c r="K5" s="132"/>
      <c r="L5" s="132"/>
      <c r="M5" s="132">
        <v>3521000</v>
      </c>
      <c r="N5" s="132"/>
      <c r="O5" s="132"/>
      <c r="P5" s="132"/>
      <c r="Q5" s="132"/>
      <c r="R5" s="132"/>
      <c r="S5" s="132"/>
      <c r="T5" s="132"/>
      <c r="U5" s="132"/>
      <c r="V5" s="132"/>
      <c r="W5" s="132"/>
      <c r="X5" s="132">
        <v>0</v>
      </c>
      <c r="Y5" s="132"/>
      <c r="Z5" s="132"/>
      <c r="AA5" s="132"/>
      <c r="AB5" s="132"/>
      <c r="AC5" s="132"/>
      <c r="AD5" s="132"/>
      <c r="AE5" s="132"/>
      <c r="AF5" s="132"/>
      <c r="AG5" s="132"/>
      <c r="AH5" s="133">
        <v>100238000</v>
      </c>
      <c r="AI5"/>
      <c r="AJ5"/>
      <c r="AK5"/>
      <c r="AL5"/>
      <c r="AM5"/>
      <c r="AN5"/>
      <c r="AO5"/>
      <c r="AP5"/>
      <c r="AQ5"/>
      <c r="AR5"/>
      <c r="AS5"/>
      <c r="AT5"/>
      <c r="AU5"/>
      <c r="AV5"/>
      <c r="AW5"/>
      <c r="AX5"/>
      <c r="AY5"/>
      <c r="AZ5"/>
      <c r="BA5"/>
      <c r="BB5"/>
      <c r="BC5"/>
    </row>
    <row r="6" spans="1:55" ht="19.2" customHeight="1">
      <c r="A6" s="89" t="s">
        <v>129</v>
      </c>
      <c r="B6" s="131">
        <v>68956000</v>
      </c>
      <c r="C6" s="132"/>
      <c r="D6" s="132"/>
      <c r="E6" s="132"/>
      <c r="F6" s="132"/>
      <c r="G6" s="132"/>
      <c r="H6" s="132"/>
      <c r="I6" s="132"/>
      <c r="J6" s="132">
        <v>337000</v>
      </c>
      <c r="K6" s="132"/>
      <c r="L6" s="132"/>
      <c r="M6" s="132">
        <v>437000</v>
      </c>
      <c r="N6" s="132"/>
      <c r="O6" s="132"/>
      <c r="P6" s="132"/>
      <c r="Q6" s="132"/>
      <c r="R6" s="132"/>
      <c r="S6" s="132"/>
      <c r="T6" s="132"/>
      <c r="U6" s="132"/>
      <c r="V6" s="132"/>
      <c r="W6" s="132"/>
      <c r="X6" s="132"/>
      <c r="Y6" s="132"/>
      <c r="Z6" s="132"/>
      <c r="AA6" s="132"/>
      <c r="AB6" s="132"/>
      <c r="AC6" s="132">
        <v>350000</v>
      </c>
      <c r="AD6" s="132"/>
      <c r="AE6" s="132"/>
      <c r="AF6" s="132"/>
      <c r="AG6" s="132"/>
      <c r="AH6" s="133">
        <v>70080000</v>
      </c>
      <c r="AI6"/>
      <c r="AJ6"/>
      <c r="AK6"/>
      <c r="AL6"/>
      <c r="AM6"/>
      <c r="AN6"/>
      <c r="AO6"/>
      <c r="AP6"/>
      <c r="AQ6"/>
      <c r="AR6"/>
      <c r="AS6"/>
      <c r="AT6"/>
      <c r="AU6"/>
      <c r="AV6"/>
      <c r="AW6"/>
      <c r="AX6"/>
      <c r="AY6"/>
      <c r="AZ6"/>
      <c r="BA6"/>
      <c r="BB6"/>
      <c r="BC6"/>
    </row>
    <row r="7" spans="1:55" ht="19.2" customHeight="1">
      <c r="A7" s="89" t="s">
        <v>133</v>
      </c>
      <c r="B7" s="131"/>
      <c r="C7" s="132"/>
      <c r="D7" s="132"/>
      <c r="E7" s="132"/>
      <c r="F7" s="132"/>
      <c r="G7" s="132"/>
      <c r="H7" s="132"/>
      <c r="I7" s="132"/>
      <c r="J7" s="132"/>
      <c r="K7" s="132"/>
      <c r="L7" s="132"/>
      <c r="M7" s="132"/>
      <c r="N7" s="132"/>
      <c r="O7" s="132"/>
      <c r="P7" s="132"/>
      <c r="Q7" s="132"/>
      <c r="R7" s="132"/>
      <c r="S7" s="132"/>
      <c r="T7" s="132"/>
      <c r="U7" s="132"/>
      <c r="V7" s="132"/>
      <c r="W7" s="132"/>
      <c r="X7" s="132"/>
      <c r="Y7" s="132"/>
      <c r="Z7" s="132"/>
      <c r="AA7" s="132"/>
      <c r="AB7" s="132"/>
      <c r="AC7" s="132">
        <v>6831000</v>
      </c>
      <c r="AD7" s="132"/>
      <c r="AE7" s="132"/>
      <c r="AF7" s="132"/>
      <c r="AG7" s="132"/>
      <c r="AH7" s="133">
        <v>6831000</v>
      </c>
      <c r="AI7"/>
      <c r="AJ7"/>
      <c r="AK7"/>
      <c r="AL7"/>
      <c r="AM7"/>
      <c r="AN7"/>
      <c r="AO7"/>
      <c r="AP7"/>
      <c r="AQ7"/>
      <c r="AR7"/>
      <c r="AS7"/>
      <c r="AT7"/>
      <c r="AU7"/>
      <c r="AV7"/>
      <c r="AW7"/>
      <c r="AX7"/>
      <c r="AY7"/>
      <c r="AZ7"/>
      <c r="BA7"/>
      <c r="BB7"/>
      <c r="BC7"/>
    </row>
    <row r="8" spans="1:55" ht="19.2" customHeight="1">
      <c r="A8" s="89" t="s">
        <v>135</v>
      </c>
      <c r="B8" s="131">
        <v>144000</v>
      </c>
      <c r="C8" s="132"/>
      <c r="D8" s="132"/>
      <c r="E8" s="132"/>
      <c r="F8" s="132"/>
      <c r="G8" s="132"/>
      <c r="H8" s="132"/>
      <c r="I8" s="132"/>
      <c r="J8" s="132"/>
      <c r="K8" s="132"/>
      <c r="L8" s="132"/>
      <c r="M8" s="132">
        <v>0</v>
      </c>
      <c r="N8" s="132"/>
      <c r="O8" s="132"/>
      <c r="P8" s="132"/>
      <c r="Q8" s="132"/>
      <c r="R8" s="132"/>
      <c r="S8" s="132"/>
      <c r="T8" s="132"/>
      <c r="U8" s="132"/>
      <c r="V8" s="132"/>
      <c r="W8" s="132"/>
      <c r="X8" s="132"/>
      <c r="Y8" s="132"/>
      <c r="Z8" s="132"/>
      <c r="AA8" s="132"/>
      <c r="AB8" s="132"/>
      <c r="AC8" s="132"/>
      <c r="AD8" s="132"/>
      <c r="AE8" s="132"/>
      <c r="AF8" s="132"/>
      <c r="AG8" s="132"/>
      <c r="AH8" s="133">
        <v>144000</v>
      </c>
      <c r="AI8"/>
      <c r="AJ8"/>
      <c r="AK8"/>
      <c r="AL8"/>
      <c r="AM8"/>
      <c r="AN8"/>
      <c r="AO8"/>
      <c r="AP8"/>
      <c r="AQ8"/>
      <c r="AR8"/>
      <c r="AS8"/>
      <c r="AT8"/>
      <c r="AU8"/>
      <c r="AV8"/>
      <c r="AW8"/>
      <c r="AX8"/>
      <c r="AY8"/>
      <c r="AZ8"/>
      <c r="BA8"/>
      <c r="BB8"/>
      <c r="BC8"/>
    </row>
    <row r="9" spans="1:55" ht="19.2" customHeight="1">
      <c r="A9" s="89" t="s">
        <v>138</v>
      </c>
      <c r="B9" s="131">
        <v>15080000</v>
      </c>
      <c r="C9" s="132"/>
      <c r="D9" s="132"/>
      <c r="E9" s="132"/>
      <c r="F9" s="132"/>
      <c r="G9" s="132"/>
      <c r="H9" s="132"/>
      <c r="I9" s="132"/>
      <c r="J9" s="132"/>
      <c r="K9" s="132"/>
      <c r="L9" s="132"/>
      <c r="M9" s="132">
        <v>276000</v>
      </c>
      <c r="N9" s="132"/>
      <c r="O9" s="132"/>
      <c r="P9" s="132"/>
      <c r="Q9" s="132"/>
      <c r="R9" s="132"/>
      <c r="S9" s="132"/>
      <c r="T9" s="132"/>
      <c r="U9" s="132"/>
      <c r="V9" s="132"/>
      <c r="W9" s="132"/>
      <c r="X9" s="132"/>
      <c r="Y9" s="132">
        <v>185000</v>
      </c>
      <c r="Z9" s="132"/>
      <c r="AA9" s="132"/>
      <c r="AB9" s="132">
        <v>3071000</v>
      </c>
      <c r="AC9" s="132"/>
      <c r="AD9" s="132"/>
      <c r="AE9" s="132"/>
      <c r="AF9" s="132"/>
      <c r="AG9" s="132"/>
      <c r="AH9" s="133">
        <v>18612000</v>
      </c>
      <c r="AI9"/>
      <c r="AJ9"/>
      <c r="AK9"/>
      <c r="AL9"/>
      <c r="AM9"/>
      <c r="AN9"/>
      <c r="AO9"/>
      <c r="AP9"/>
      <c r="AQ9"/>
      <c r="AR9"/>
      <c r="AS9"/>
      <c r="AT9"/>
      <c r="AU9"/>
      <c r="AV9"/>
      <c r="AW9"/>
      <c r="AX9"/>
      <c r="AY9"/>
      <c r="AZ9"/>
      <c r="BA9"/>
      <c r="BB9"/>
      <c r="BC9"/>
    </row>
    <row r="10" spans="1:55" ht="19.2" customHeight="1">
      <c r="A10" s="89" t="s">
        <v>140</v>
      </c>
      <c r="B10" s="131">
        <v>3003000</v>
      </c>
      <c r="C10" s="132"/>
      <c r="D10" s="132"/>
      <c r="E10" s="132"/>
      <c r="F10" s="132"/>
      <c r="G10" s="132"/>
      <c r="H10" s="132"/>
      <c r="I10" s="132"/>
      <c r="J10" s="132"/>
      <c r="K10" s="132"/>
      <c r="L10" s="132"/>
      <c r="M10" s="132">
        <v>0</v>
      </c>
      <c r="N10" s="132"/>
      <c r="O10" s="132"/>
      <c r="P10" s="132"/>
      <c r="Q10" s="132"/>
      <c r="R10" s="132"/>
      <c r="S10" s="132"/>
      <c r="T10" s="132"/>
      <c r="U10" s="132"/>
      <c r="V10" s="132"/>
      <c r="W10" s="132"/>
      <c r="X10" s="132"/>
      <c r="Y10" s="132"/>
      <c r="Z10" s="132"/>
      <c r="AA10" s="132"/>
      <c r="AB10" s="132"/>
      <c r="AC10" s="132"/>
      <c r="AD10" s="132"/>
      <c r="AE10" s="132"/>
      <c r="AF10" s="132"/>
      <c r="AG10" s="132"/>
      <c r="AH10" s="133">
        <v>3003000</v>
      </c>
      <c r="AI10"/>
      <c r="AJ10"/>
      <c r="AK10"/>
      <c r="AL10"/>
      <c r="AM10"/>
      <c r="AN10"/>
      <c r="AO10"/>
      <c r="AP10"/>
      <c r="AQ10"/>
      <c r="AR10"/>
      <c r="AS10"/>
      <c r="AT10"/>
      <c r="AU10"/>
      <c r="AV10"/>
      <c r="AW10"/>
      <c r="AX10"/>
      <c r="AY10"/>
      <c r="AZ10"/>
      <c r="BA10"/>
      <c r="BB10"/>
      <c r="BC10"/>
    </row>
    <row r="11" spans="1:55" ht="19.2" customHeight="1">
      <c r="A11" s="89" t="s">
        <v>142</v>
      </c>
      <c r="B11" s="131">
        <v>2041000</v>
      </c>
      <c r="C11" s="132"/>
      <c r="D11" s="132"/>
      <c r="E11" s="132"/>
      <c r="F11" s="132"/>
      <c r="G11" s="132"/>
      <c r="H11" s="132"/>
      <c r="I11" s="132"/>
      <c r="J11" s="132"/>
      <c r="K11" s="132"/>
      <c r="L11" s="132">
        <v>907000</v>
      </c>
      <c r="M11" s="132"/>
      <c r="N11" s="132"/>
      <c r="O11" s="132"/>
      <c r="P11" s="132"/>
      <c r="Q11" s="132"/>
      <c r="R11" s="132"/>
      <c r="S11" s="132"/>
      <c r="T11" s="132"/>
      <c r="U11" s="132"/>
      <c r="V11" s="132"/>
      <c r="W11" s="132"/>
      <c r="X11" s="132"/>
      <c r="Y11" s="132"/>
      <c r="Z11" s="132"/>
      <c r="AA11" s="132"/>
      <c r="AB11" s="132"/>
      <c r="AC11" s="132"/>
      <c r="AD11" s="132"/>
      <c r="AE11" s="132"/>
      <c r="AF11" s="132"/>
      <c r="AG11" s="132"/>
      <c r="AH11" s="133">
        <v>2948000</v>
      </c>
      <c r="AI11"/>
      <c r="AJ11"/>
      <c r="AK11"/>
      <c r="AL11"/>
      <c r="AM11"/>
      <c r="AN11"/>
      <c r="AO11"/>
      <c r="AP11"/>
      <c r="AQ11"/>
      <c r="AR11"/>
      <c r="AS11"/>
      <c r="AT11"/>
      <c r="AU11"/>
      <c r="AV11"/>
      <c r="AW11"/>
      <c r="AX11"/>
      <c r="AY11"/>
      <c r="AZ11"/>
      <c r="BA11"/>
      <c r="BB11"/>
      <c r="BC11"/>
    </row>
    <row r="12" spans="1:55" ht="19.2" customHeight="1">
      <c r="A12" s="89" t="s">
        <v>144</v>
      </c>
      <c r="B12" s="131">
        <v>639000</v>
      </c>
      <c r="C12" s="132"/>
      <c r="D12" s="132"/>
      <c r="E12" s="132"/>
      <c r="F12" s="132"/>
      <c r="G12" s="132"/>
      <c r="H12" s="132"/>
      <c r="I12" s="132"/>
      <c r="J12" s="132"/>
      <c r="K12" s="132"/>
      <c r="L12" s="132"/>
      <c r="M12" s="132">
        <v>36000</v>
      </c>
      <c r="N12" s="132"/>
      <c r="O12" s="132"/>
      <c r="P12" s="132"/>
      <c r="Q12" s="132"/>
      <c r="R12" s="132"/>
      <c r="S12" s="132"/>
      <c r="T12" s="132"/>
      <c r="U12" s="132"/>
      <c r="V12" s="132"/>
      <c r="W12" s="132"/>
      <c r="X12" s="132"/>
      <c r="Y12" s="132"/>
      <c r="Z12" s="132"/>
      <c r="AA12" s="132"/>
      <c r="AB12" s="132"/>
      <c r="AC12" s="132"/>
      <c r="AD12" s="132"/>
      <c r="AE12" s="132"/>
      <c r="AF12" s="132"/>
      <c r="AG12" s="132"/>
      <c r="AH12" s="133">
        <v>675000</v>
      </c>
      <c r="AI12"/>
      <c r="AJ12"/>
      <c r="AK12"/>
      <c r="AL12"/>
      <c r="AM12"/>
      <c r="AN12"/>
      <c r="AO12"/>
      <c r="AP12"/>
      <c r="AQ12"/>
      <c r="AR12"/>
      <c r="AS12"/>
      <c r="AT12"/>
      <c r="AU12"/>
      <c r="AV12"/>
      <c r="AW12"/>
      <c r="AX12"/>
      <c r="AY12"/>
      <c r="AZ12"/>
      <c r="BA12"/>
      <c r="BB12"/>
      <c r="BC12"/>
    </row>
    <row r="13" spans="1:55" ht="19.2" customHeight="1">
      <c r="A13" s="89" t="s">
        <v>232</v>
      </c>
      <c r="B13" s="131">
        <v>0</v>
      </c>
      <c r="C13" s="132"/>
      <c r="D13" s="132"/>
      <c r="E13" s="132"/>
      <c r="F13" s="132"/>
      <c r="G13" s="132"/>
      <c r="H13" s="132"/>
      <c r="I13" s="132"/>
      <c r="J13" s="132"/>
      <c r="K13" s="132"/>
      <c r="L13" s="132"/>
      <c r="M13" s="132"/>
      <c r="N13" s="132"/>
      <c r="O13" s="132"/>
      <c r="P13" s="132"/>
      <c r="Q13" s="132"/>
      <c r="R13" s="132"/>
      <c r="S13" s="132"/>
      <c r="T13" s="132"/>
      <c r="U13" s="132"/>
      <c r="V13" s="132"/>
      <c r="W13" s="132"/>
      <c r="X13" s="132"/>
      <c r="Y13" s="132"/>
      <c r="Z13" s="132"/>
      <c r="AA13" s="132"/>
      <c r="AB13" s="132"/>
      <c r="AC13" s="132"/>
      <c r="AD13" s="132"/>
      <c r="AE13" s="132"/>
      <c r="AF13" s="132"/>
      <c r="AG13" s="132"/>
      <c r="AH13" s="133">
        <v>0</v>
      </c>
      <c r="AI13"/>
      <c r="AJ13"/>
      <c r="AK13"/>
      <c r="AL13"/>
      <c r="AM13"/>
      <c r="AN13"/>
      <c r="AO13"/>
      <c r="AP13"/>
      <c r="AQ13"/>
      <c r="AR13"/>
      <c r="AS13"/>
      <c r="AT13"/>
      <c r="AU13"/>
      <c r="AV13"/>
      <c r="AW13"/>
      <c r="AX13"/>
      <c r="AY13"/>
      <c r="AZ13"/>
      <c r="BA13"/>
      <c r="BB13"/>
      <c r="BC13"/>
    </row>
    <row r="14" spans="1:55" ht="19.2" customHeight="1">
      <c r="A14" s="89" t="s">
        <v>150</v>
      </c>
      <c r="B14" s="131">
        <v>416000</v>
      </c>
      <c r="C14" s="132"/>
      <c r="D14" s="132"/>
      <c r="E14" s="132"/>
      <c r="F14" s="132"/>
      <c r="G14" s="132">
        <v>358000</v>
      </c>
      <c r="H14" s="132">
        <v>3819000</v>
      </c>
      <c r="I14" s="132">
        <v>0</v>
      </c>
      <c r="J14" s="132"/>
      <c r="K14" s="132"/>
      <c r="L14" s="132"/>
      <c r="M14" s="132"/>
      <c r="N14" s="132"/>
      <c r="O14" s="132"/>
      <c r="P14" s="132"/>
      <c r="Q14" s="132">
        <v>1262000</v>
      </c>
      <c r="R14" s="132"/>
      <c r="S14" s="132"/>
      <c r="T14" s="132"/>
      <c r="U14" s="132"/>
      <c r="V14" s="132"/>
      <c r="W14" s="132"/>
      <c r="X14" s="132"/>
      <c r="Y14" s="132"/>
      <c r="Z14" s="132"/>
      <c r="AA14" s="132"/>
      <c r="AB14" s="132"/>
      <c r="AC14" s="132"/>
      <c r="AD14" s="132"/>
      <c r="AE14" s="132"/>
      <c r="AF14" s="132"/>
      <c r="AG14" s="132"/>
      <c r="AH14" s="133">
        <v>5855000</v>
      </c>
      <c r="AI14"/>
      <c r="AJ14"/>
      <c r="AK14"/>
      <c r="AL14"/>
      <c r="AM14"/>
      <c r="AN14"/>
      <c r="AO14"/>
      <c r="AP14"/>
      <c r="AQ14"/>
      <c r="AR14"/>
      <c r="AS14"/>
      <c r="AT14"/>
      <c r="AU14"/>
      <c r="AV14"/>
      <c r="AW14"/>
      <c r="AX14"/>
      <c r="AY14"/>
      <c r="AZ14"/>
      <c r="BA14"/>
      <c r="BB14"/>
      <c r="BC14"/>
    </row>
    <row r="15" spans="1:55" ht="19.2" customHeight="1">
      <c r="A15" s="89" t="s">
        <v>154</v>
      </c>
      <c r="B15" s="131">
        <v>4666000</v>
      </c>
      <c r="C15" s="132"/>
      <c r="D15" s="132"/>
      <c r="E15" s="132"/>
      <c r="F15" s="132"/>
      <c r="G15" s="132"/>
      <c r="H15" s="132"/>
      <c r="I15" s="132"/>
      <c r="J15" s="132"/>
      <c r="K15" s="132"/>
      <c r="L15" s="132"/>
      <c r="M15" s="132">
        <v>197000</v>
      </c>
      <c r="N15" s="132"/>
      <c r="O15" s="132"/>
      <c r="P15" s="132"/>
      <c r="Q15" s="132"/>
      <c r="R15" s="132"/>
      <c r="S15" s="132"/>
      <c r="T15" s="132">
        <v>0</v>
      </c>
      <c r="U15" s="132"/>
      <c r="V15" s="132">
        <v>1397000</v>
      </c>
      <c r="W15" s="132"/>
      <c r="X15" s="132"/>
      <c r="Y15" s="132"/>
      <c r="Z15" s="132"/>
      <c r="AA15" s="132"/>
      <c r="AB15" s="132"/>
      <c r="AC15" s="132">
        <v>73000</v>
      </c>
      <c r="AD15" s="132"/>
      <c r="AE15" s="132"/>
      <c r="AF15" s="132"/>
      <c r="AG15" s="132"/>
      <c r="AH15" s="133">
        <v>6333000</v>
      </c>
      <c r="AI15"/>
      <c r="AJ15"/>
      <c r="AK15"/>
      <c r="AL15"/>
      <c r="AM15"/>
      <c r="AN15"/>
      <c r="AO15"/>
      <c r="AP15"/>
      <c r="AQ15"/>
      <c r="AR15"/>
      <c r="AS15"/>
      <c r="AT15"/>
      <c r="AU15"/>
      <c r="AV15"/>
      <c r="AW15"/>
      <c r="AX15"/>
      <c r="AY15"/>
      <c r="AZ15"/>
      <c r="BA15"/>
      <c r="BB15"/>
      <c r="BC15"/>
    </row>
    <row r="16" spans="1:55" ht="19.2" customHeight="1">
      <c r="A16" s="89" t="s">
        <v>158</v>
      </c>
      <c r="B16" s="131">
        <v>6195000</v>
      </c>
      <c r="C16" s="132"/>
      <c r="D16" s="132"/>
      <c r="E16" s="132"/>
      <c r="F16" s="132"/>
      <c r="G16" s="132"/>
      <c r="H16" s="132"/>
      <c r="I16" s="132"/>
      <c r="J16" s="132"/>
      <c r="K16" s="132">
        <v>1200000</v>
      </c>
      <c r="L16" s="132"/>
      <c r="M16" s="132">
        <v>84000</v>
      </c>
      <c r="N16" s="132"/>
      <c r="O16" s="132"/>
      <c r="P16" s="132"/>
      <c r="Q16" s="132"/>
      <c r="R16" s="132"/>
      <c r="S16" s="132"/>
      <c r="T16" s="132"/>
      <c r="U16" s="132"/>
      <c r="V16" s="132"/>
      <c r="W16" s="132"/>
      <c r="X16" s="132"/>
      <c r="Y16" s="132"/>
      <c r="Z16" s="132"/>
      <c r="AA16" s="132"/>
      <c r="AB16" s="132"/>
      <c r="AC16" s="132"/>
      <c r="AD16" s="132"/>
      <c r="AE16" s="132"/>
      <c r="AF16" s="132"/>
      <c r="AG16" s="132"/>
      <c r="AH16" s="133">
        <v>7479000</v>
      </c>
      <c r="AI16"/>
      <c r="AJ16"/>
      <c r="AK16"/>
      <c r="AL16"/>
      <c r="AM16"/>
      <c r="AN16"/>
      <c r="AO16"/>
      <c r="AP16"/>
      <c r="AQ16"/>
      <c r="AR16"/>
      <c r="AS16"/>
      <c r="AT16"/>
      <c r="AU16"/>
      <c r="AV16"/>
      <c r="AW16"/>
      <c r="AX16"/>
      <c r="AY16"/>
      <c r="AZ16"/>
      <c r="BA16"/>
      <c r="BB16"/>
      <c r="BC16"/>
    </row>
    <row r="17" spans="1:55" ht="19.2" customHeight="1">
      <c r="A17" s="89" t="s">
        <v>233</v>
      </c>
      <c r="B17" s="131">
        <v>0</v>
      </c>
      <c r="C17" s="132"/>
      <c r="D17" s="132"/>
      <c r="E17" s="132"/>
      <c r="F17" s="132"/>
      <c r="G17" s="132"/>
      <c r="H17" s="132"/>
      <c r="I17" s="132"/>
      <c r="J17" s="132"/>
      <c r="K17" s="132"/>
      <c r="L17" s="132"/>
      <c r="M17" s="132"/>
      <c r="N17" s="132"/>
      <c r="O17" s="132"/>
      <c r="P17" s="132"/>
      <c r="Q17" s="132"/>
      <c r="R17" s="132"/>
      <c r="S17" s="132"/>
      <c r="T17" s="132"/>
      <c r="U17" s="132"/>
      <c r="V17" s="132"/>
      <c r="W17" s="132"/>
      <c r="X17" s="132"/>
      <c r="Y17" s="132"/>
      <c r="Z17" s="132"/>
      <c r="AA17" s="132"/>
      <c r="AB17" s="132"/>
      <c r="AC17" s="132"/>
      <c r="AD17" s="132"/>
      <c r="AE17" s="132"/>
      <c r="AF17" s="132"/>
      <c r="AG17" s="132"/>
      <c r="AH17" s="133">
        <v>0</v>
      </c>
      <c r="AI17"/>
      <c r="AJ17"/>
      <c r="AK17"/>
      <c r="AL17"/>
      <c r="AM17"/>
      <c r="AN17"/>
      <c r="AO17"/>
      <c r="AP17"/>
      <c r="AQ17"/>
      <c r="AR17"/>
      <c r="AS17"/>
      <c r="AT17"/>
      <c r="AU17"/>
      <c r="AV17"/>
      <c r="AW17"/>
      <c r="AX17"/>
      <c r="AY17"/>
      <c r="AZ17"/>
      <c r="BA17"/>
      <c r="BB17"/>
      <c r="BC17"/>
    </row>
    <row r="18" spans="1:55" ht="19.2" customHeight="1">
      <c r="A18" s="89" t="s">
        <v>165</v>
      </c>
      <c r="B18" s="131">
        <v>3438000</v>
      </c>
      <c r="C18" s="132"/>
      <c r="D18" s="132"/>
      <c r="E18" s="132"/>
      <c r="F18" s="132"/>
      <c r="G18" s="132"/>
      <c r="H18" s="132"/>
      <c r="I18" s="132"/>
      <c r="J18" s="132"/>
      <c r="K18" s="132"/>
      <c r="L18" s="132"/>
      <c r="M18" s="132">
        <v>0</v>
      </c>
      <c r="N18" s="132"/>
      <c r="O18" s="132"/>
      <c r="P18" s="132">
        <v>0</v>
      </c>
      <c r="Q18" s="132"/>
      <c r="R18" s="132"/>
      <c r="S18" s="132"/>
      <c r="T18" s="132"/>
      <c r="U18" s="132"/>
      <c r="V18" s="132"/>
      <c r="W18" s="132"/>
      <c r="X18" s="132"/>
      <c r="Y18" s="132">
        <v>4258000</v>
      </c>
      <c r="Z18" s="132">
        <v>3341000</v>
      </c>
      <c r="AA18" s="132">
        <v>3725000</v>
      </c>
      <c r="AB18" s="132"/>
      <c r="AC18" s="132"/>
      <c r="AD18" s="132"/>
      <c r="AE18" s="132"/>
      <c r="AF18" s="132"/>
      <c r="AG18" s="132"/>
      <c r="AH18" s="133">
        <v>14762000</v>
      </c>
      <c r="AI18"/>
      <c r="AJ18"/>
      <c r="AK18"/>
      <c r="AL18"/>
      <c r="AM18"/>
      <c r="AN18"/>
      <c r="AO18"/>
      <c r="AP18"/>
      <c r="AQ18"/>
      <c r="AR18"/>
      <c r="AS18"/>
      <c r="AT18"/>
      <c r="AU18"/>
      <c r="AV18"/>
      <c r="AW18"/>
      <c r="AX18"/>
      <c r="AY18"/>
      <c r="AZ18"/>
      <c r="BA18"/>
      <c r="BB18"/>
      <c r="BC18"/>
    </row>
    <row r="19" spans="1:55" ht="19.2" customHeight="1">
      <c r="A19" s="89" t="s">
        <v>168</v>
      </c>
      <c r="B19" s="131">
        <v>16059000</v>
      </c>
      <c r="C19" s="132"/>
      <c r="D19" s="132"/>
      <c r="E19" s="132"/>
      <c r="F19" s="132">
        <v>0</v>
      </c>
      <c r="G19" s="132"/>
      <c r="H19" s="132"/>
      <c r="I19" s="132"/>
      <c r="J19" s="132"/>
      <c r="K19" s="132">
        <v>1012000</v>
      </c>
      <c r="L19" s="132"/>
      <c r="M19" s="132">
        <v>1427000</v>
      </c>
      <c r="N19" s="132"/>
      <c r="O19" s="132">
        <v>0</v>
      </c>
      <c r="P19" s="132">
        <v>23282000</v>
      </c>
      <c r="Q19" s="132">
        <v>0</v>
      </c>
      <c r="R19" s="132"/>
      <c r="S19" s="132"/>
      <c r="T19" s="132"/>
      <c r="U19" s="132"/>
      <c r="V19" s="132">
        <v>400000</v>
      </c>
      <c r="W19" s="132"/>
      <c r="X19" s="132"/>
      <c r="Y19" s="132">
        <v>16511000</v>
      </c>
      <c r="Z19" s="132">
        <v>343000</v>
      </c>
      <c r="AA19" s="132">
        <v>74000</v>
      </c>
      <c r="AB19" s="132"/>
      <c r="AC19" s="132"/>
      <c r="AD19" s="132"/>
      <c r="AE19" s="132"/>
      <c r="AF19" s="132"/>
      <c r="AG19" s="132"/>
      <c r="AH19" s="133">
        <v>59108000</v>
      </c>
      <c r="AI19"/>
      <c r="AJ19"/>
      <c r="AK19"/>
      <c r="AL19"/>
      <c r="AM19"/>
      <c r="AN19"/>
      <c r="AO19"/>
      <c r="AP19"/>
      <c r="AQ19"/>
      <c r="AR19"/>
      <c r="AS19"/>
      <c r="AT19"/>
      <c r="AU19"/>
      <c r="AV19"/>
      <c r="AW19"/>
      <c r="AX19"/>
      <c r="AY19"/>
      <c r="AZ19"/>
      <c r="BA19"/>
      <c r="BB19"/>
      <c r="BC19"/>
    </row>
    <row r="20" spans="1:55" ht="19.2" customHeight="1">
      <c r="A20" s="89" t="s">
        <v>171</v>
      </c>
      <c r="B20" s="131">
        <v>0</v>
      </c>
      <c r="C20" s="132"/>
      <c r="D20" s="132"/>
      <c r="E20" s="132"/>
      <c r="F20" s="132"/>
      <c r="G20" s="132"/>
      <c r="H20" s="132"/>
      <c r="I20" s="132"/>
      <c r="J20" s="132"/>
      <c r="K20" s="132"/>
      <c r="L20" s="132"/>
      <c r="M20" s="132"/>
      <c r="N20" s="132"/>
      <c r="O20" s="132"/>
      <c r="P20" s="132">
        <v>12000</v>
      </c>
      <c r="Q20" s="132"/>
      <c r="R20" s="132"/>
      <c r="S20" s="132"/>
      <c r="T20" s="132"/>
      <c r="U20" s="132"/>
      <c r="V20" s="132"/>
      <c r="W20" s="132"/>
      <c r="X20" s="132"/>
      <c r="Y20" s="132">
        <v>771000</v>
      </c>
      <c r="Z20" s="132">
        <v>67822000</v>
      </c>
      <c r="AA20" s="132">
        <v>53510000</v>
      </c>
      <c r="AB20" s="132"/>
      <c r="AC20" s="132">
        <v>12000</v>
      </c>
      <c r="AD20" s="132"/>
      <c r="AE20" s="132"/>
      <c r="AF20" s="132"/>
      <c r="AG20" s="132"/>
      <c r="AH20" s="133">
        <v>122127000</v>
      </c>
      <c r="AI20"/>
      <c r="AJ20"/>
      <c r="AK20"/>
      <c r="AL20"/>
      <c r="AM20"/>
      <c r="AN20"/>
      <c r="AO20"/>
      <c r="AP20"/>
      <c r="AQ20"/>
      <c r="AR20"/>
      <c r="AS20"/>
      <c r="AT20"/>
      <c r="AU20"/>
      <c r="AV20"/>
      <c r="AW20"/>
      <c r="AX20"/>
      <c r="AY20"/>
      <c r="AZ20"/>
      <c r="BA20"/>
      <c r="BB20"/>
      <c r="BC20"/>
    </row>
    <row r="21" spans="1:55" ht="19.2" customHeight="1">
      <c r="A21" s="89" t="s">
        <v>173</v>
      </c>
      <c r="B21" s="131">
        <v>7344000</v>
      </c>
      <c r="C21" s="132"/>
      <c r="D21" s="132"/>
      <c r="E21" s="132"/>
      <c r="F21" s="132"/>
      <c r="G21" s="132"/>
      <c r="H21" s="132"/>
      <c r="I21" s="132"/>
      <c r="J21" s="132"/>
      <c r="K21" s="132">
        <v>100000</v>
      </c>
      <c r="L21" s="132"/>
      <c r="M21" s="132">
        <v>92000</v>
      </c>
      <c r="N21" s="132"/>
      <c r="O21" s="132"/>
      <c r="P21" s="132"/>
      <c r="Q21" s="132"/>
      <c r="R21" s="132"/>
      <c r="S21" s="132"/>
      <c r="T21" s="132"/>
      <c r="U21" s="132"/>
      <c r="V21" s="132"/>
      <c r="W21" s="132"/>
      <c r="X21" s="132"/>
      <c r="Y21" s="132"/>
      <c r="Z21" s="132"/>
      <c r="AA21" s="132"/>
      <c r="AB21" s="132"/>
      <c r="AC21" s="132"/>
      <c r="AD21" s="132"/>
      <c r="AE21" s="132"/>
      <c r="AF21" s="132"/>
      <c r="AG21" s="132"/>
      <c r="AH21" s="133">
        <v>7536000</v>
      </c>
      <c r="AI21"/>
      <c r="AJ21"/>
      <c r="AK21"/>
      <c r="AL21"/>
      <c r="AM21"/>
      <c r="AN21"/>
      <c r="AO21"/>
      <c r="AP21"/>
      <c r="AQ21"/>
      <c r="AR21"/>
      <c r="AS21"/>
      <c r="AT21"/>
      <c r="AU21"/>
      <c r="AV21"/>
      <c r="AW21"/>
      <c r="AX21"/>
      <c r="AY21"/>
      <c r="AZ21"/>
      <c r="BA21"/>
      <c r="BB21"/>
      <c r="BC21"/>
    </row>
    <row r="22" spans="1:55" ht="19.2" customHeight="1">
      <c r="A22" s="89" t="s">
        <v>176</v>
      </c>
      <c r="B22" s="131">
        <v>932000</v>
      </c>
      <c r="C22" s="132"/>
      <c r="D22" s="132"/>
      <c r="E22" s="132"/>
      <c r="F22" s="132"/>
      <c r="G22" s="132"/>
      <c r="H22" s="132"/>
      <c r="I22" s="132"/>
      <c r="J22" s="132"/>
      <c r="K22" s="132"/>
      <c r="L22" s="132"/>
      <c r="M22" s="132">
        <v>0</v>
      </c>
      <c r="N22" s="132"/>
      <c r="O22" s="132"/>
      <c r="P22" s="132"/>
      <c r="Q22" s="132"/>
      <c r="R22" s="132"/>
      <c r="S22" s="132"/>
      <c r="T22" s="132"/>
      <c r="U22" s="132"/>
      <c r="V22" s="132"/>
      <c r="W22" s="132"/>
      <c r="X22" s="132"/>
      <c r="Y22" s="132"/>
      <c r="Z22" s="132"/>
      <c r="AA22" s="132"/>
      <c r="AB22" s="132"/>
      <c r="AC22" s="132"/>
      <c r="AD22" s="132"/>
      <c r="AE22" s="132"/>
      <c r="AF22" s="132"/>
      <c r="AG22" s="132"/>
      <c r="AH22" s="133">
        <v>932000</v>
      </c>
      <c r="AI22"/>
      <c r="AJ22"/>
      <c r="AK22"/>
      <c r="AL22"/>
      <c r="AM22"/>
      <c r="AN22"/>
      <c r="AO22"/>
      <c r="AP22"/>
      <c r="AQ22"/>
      <c r="AR22"/>
      <c r="AS22"/>
      <c r="AT22"/>
      <c r="AU22"/>
      <c r="AV22"/>
      <c r="AW22"/>
      <c r="AX22"/>
      <c r="AY22"/>
      <c r="AZ22"/>
      <c r="BA22"/>
      <c r="BB22"/>
      <c r="BC22"/>
    </row>
    <row r="23" spans="1:55" ht="19.2" customHeight="1">
      <c r="A23" s="89" t="s">
        <v>178</v>
      </c>
      <c r="B23" s="131">
        <v>1122000</v>
      </c>
      <c r="C23" s="132"/>
      <c r="D23" s="132"/>
      <c r="E23" s="132"/>
      <c r="F23" s="132"/>
      <c r="G23" s="132"/>
      <c r="H23" s="132"/>
      <c r="I23" s="132"/>
      <c r="J23" s="132"/>
      <c r="K23" s="132"/>
      <c r="L23" s="132"/>
      <c r="M23" s="132">
        <v>0</v>
      </c>
      <c r="N23" s="132"/>
      <c r="O23" s="132"/>
      <c r="P23" s="132"/>
      <c r="Q23" s="132"/>
      <c r="R23" s="132"/>
      <c r="S23" s="132"/>
      <c r="T23" s="132"/>
      <c r="U23" s="132"/>
      <c r="V23" s="132"/>
      <c r="W23" s="132"/>
      <c r="X23" s="132"/>
      <c r="Y23" s="132"/>
      <c r="Z23" s="132"/>
      <c r="AA23" s="132"/>
      <c r="AB23" s="132"/>
      <c r="AC23" s="132"/>
      <c r="AD23" s="132"/>
      <c r="AE23" s="132"/>
      <c r="AF23" s="132"/>
      <c r="AG23" s="132"/>
      <c r="AH23" s="133">
        <v>1122000</v>
      </c>
      <c r="AI23"/>
      <c r="AJ23"/>
      <c r="AK23"/>
      <c r="AL23"/>
      <c r="AM23"/>
      <c r="AN23"/>
      <c r="AO23"/>
      <c r="AP23"/>
      <c r="AQ23"/>
      <c r="AR23"/>
      <c r="AS23"/>
      <c r="AT23"/>
      <c r="AU23"/>
      <c r="AV23"/>
      <c r="AW23"/>
      <c r="AX23"/>
      <c r="AY23"/>
      <c r="AZ23"/>
      <c r="BA23"/>
      <c r="BB23"/>
      <c r="BC23"/>
    </row>
    <row r="24" spans="1:55" ht="19.2" customHeight="1">
      <c r="A24" s="89" t="s">
        <v>180</v>
      </c>
      <c r="B24" s="131">
        <v>1249000</v>
      </c>
      <c r="C24" s="132"/>
      <c r="D24" s="132"/>
      <c r="E24" s="132"/>
      <c r="F24" s="132"/>
      <c r="G24" s="132"/>
      <c r="H24" s="132"/>
      <c r="I24" s="132"/>
      <c r="J24" s="132"/>
      <c r="K24" s="132"/>
      <c r="L24" s="132"/>
      <c r="M24" s="132">
        <v>6000</v>
      </c>
      <c r="N24" s="132"/>
      <c r="O24" s="132"/>
      <c r="P24" s="132"/>
      <c r="Q24" s="132"/>
      <c r="R24" s="132"/>
      <c r="S24" s="132"/>
      <c r="T24" s="132"/>
      <c r="U24" s="132"/>
      <c r="V24" s="132"/>
      <c r="W24" s="132"/>
      <c r="X24" s="132"/>
      <c r="Y24" s="132"/>
      <c r="Z24" s="132"/>
      <c r="AA24" s="132"/>
      <c r="AB24" s="132"/>
      <c r="AC24" s="132"/>
      <c r="AD24" s="132"/>
      <c r="AE24" s="132"/>
      <c r="AF24" s="132"/>
      <c r="AG24" s="132"/>
      <c r="AH24" s="133">
        <v>1255000</v>
      </c>
      <c r="AI24"/>
      <c r="AJ24"/>
      <c r="AK24"/>
      <c r="AL24"/>
      <c r="AM24"/>
      <c r="AN24"/>
      <c r="AO24"/>
      <c r="AP24"/>
      <c r="AQ24"/>
      <c r="AR24"/>
      <c r="AS24"/>
      <c r="AT24"/>
      <c r="AU24"/>
      <c r="AV24"/>
      <c r="AW24"/>
      <c r="AX24"/>
      <c r="AY24"/>
      <c r="AZ24"/>
      <c r="BA24"/>
      <c r="BB24"/>
      <c r="BC24"/>
    </row>
    <row r="25" spans="1:55" ht="19.2" customHeight="1">
      <c r="A25" s="89" t="s">
        <v>183</v>
      </c>
      <c r="B25" s="131">
        <v>490000</v>
      </c>
      <c r="C25" s="132"/>
      <c r="D25" s="132"/>
      <c r="E25" s="132"/>
      <c r="F25" s="132"/>
      <c r="G25" s="132"/>
      <c r="H25" s="132"/>
      <c r="I25" s="132"/>
      <c r="J25" s="132"/>
      <c r="K25" s="132"/>
      <c r="L25" s="132"/>
      <c r="M25" s="132">
        <v>0</v>
      </c>
      <c r="N25" s="132"/>
      <c r="O25" s="132"/>
      <c r="P25" s="132"/>
      <c r="Q25" s="132"/>
      <c r="R25" s="132"/>
      <c r="S25" s="132"/>
      <c r="T25" s="132"/>
      <c r="U25" s="132"/>
      <c r="V25" s="132"/>
      <c r="W25" s="132"/>
      <c r="X25" s="132"/>
      <c r="Y25" s="132"/>
      <c r="Z25" s="132"/>
      <c r="AA25" s="132"/>
      <c r="AB25" s="132"/>
      <c r="AC25" s="132"/>
      <c r="AD25" s="132"/>
      <c r="AE25" s="132"/>
      <c r="AF25" s="132"/>
      <c r="AG25" s="132"/>
      <c r="AH25" s="133">
        <v>490000</v>
      </c>
      <c r="AI25"/>
      <c r="AJ25"/>
      <c r="AK25"/>
      <c r="AL25"/>
      <c r="AM25"/>
      <c r="AN25"/>
      <c r="AO25"/>
      <c r="AP25"/>
      <c r="AQ25"/>
      <c r="AR25"/>
      <c r="AS25"/>
      <c r="AT25"/>
      <c r="AU25"/>
      <c r="AV25"/>
      <c r="AW25"/>
      <c r="AX25"/>
      <c r="AY25"/>
      <c r="AZ25"/>
      <c r="BA25"/>
      <c r="BB25"/>
      <c r="BC25"/>
    </row>
    <row r="26" spans="1:55" ht="19.2" customHeight="1">
      <c r="A26" s="89" t="s">
        <v>185</v>
      </c>
      <c r="B26" s="131">
        <v>3633000</v>
      </c>
      <c r="C26" s="132"/>
      <c r="D26" s="132">
        <v>2000</v>
      </c>
      <c r="E26" s="132"/>
      <c r="F26" s="132"/>
      <c r="G26" s="132"/>
      <c r="H26" s="132"/>
      <c r="I26" s="132"/>
      <c r="J26" s="132"/>
      <c r="K26" s="132"/>
      <c r="L26" s="132"/>
      <c r="M26" s="132">
        <v>12000</v>
      </c>
      <c r="N26" s="132"/>
      <c r="O26" s="132"/>
      <c r="P26" s="132"/>
      <c r="Q26" s="132"/>
      <c r="R26" s="132"/>
      <c r="S26" s="132"/>
      <c r="T26" s="132"/>
      <c r="U26" s="132"/>
      <c r="V26" s="132"/>
      <c r="W26" s="132"/>
      <c r="X26" s="132"/>
      <c r="Y26" s="132"/>
      <c r="Z26" s="132"/>
      <c r="AA26" s="132"/>
      <c r="AB26" s="132"/>
      <c r="AC26" s="132"/>
      <c r="AD26" s="132"/>
      <c r="AE26" s="132"/>
      <c r="AF26" s="132"/>
      <c r="AG26" s="132"/>
      <c r="AH26" s="133">
        <v>3647000</v>
      </c>
      <c r="AI26"/>
      <c r="AJ26"/>
      <c r="AK26"/>
      <c r="AL26"/>
      <c r="AM26"/>
      <c r="AN26"/>
      <c r="AO26"/>
      <c r="AP26"/>
      <c r="AQ26"/>
      <c r="AR26"/>
      <c r="AS26"/>
      <c r="AT26"/>
      <c r="AU26"/>
      <c r="AV26"/>
      <c r="AW26"/>
      <c r="AX26"/>
      <c r="AY26"/>
      <c r="AZ26"/>
      <c r="BA26"/>
      <c r="BB26"/>
      <c r="BC26"/>
    </row>
    <row r="27" spans="1:55" ht="19.2" customHeight="1">
      <c r="A27" s="89" t="s">
        <v>187</v>
      </c>
      <c r="B27" s="131">
        <v>3654000</v>
      </c>
      <c r="C27" s="132"/>
      <c r="D27" s="132"/>
      <c r="E27" s="132"/>
      <c r="F27" s="132"/>
      <c r="G27" s="132"/>
      <c r="H27" s="132"/>
      <c r="I27" s="132"/>
      <c r="J27" s="132"/>
      <c r="K27" s="132"/>
      <c r="L27" s="132"/>
      <c r="M27" s="132">
        <v>57000</v>
      </c>
      <c r="N27" s="132">
        <v>345000</v>
      </c>
      <c r="O27" s="132"/>
      <c r="P27" s="132">
        <v>0</v>
      </c>
      <c r="Q27" s="132"/>
      <c r="R27" s="132"/>
      <c r="S27" s="132"/>
      <c r="T27" s="132"/>
      <c r="U27" s="132"/>
      <c r="V27" s="132"/>
      <c r="W27" s="132"/>
      <c r="X27" s="132"/>
      <c r="Y27" s="132">
        <v>0</v>
      </c>
      <c r="Z27" s="132">
        <v>0</v>
      </c>
      <c r="AA27" s="132">
        <v>0</v>
      </c>
      <c r="AB27" s="132"/>
      <c r="AC27" s="132"/>
      <c r="AD27" s="132"/>
      <c r="AE27" s="132"/>
      <c r="AF27" s="132"/>
      <c r="AG27" s="132"/>
      <c r="AH27" s="133">
        <v>4056000</v>
      </c>
      <c r="AI27"/>
      <c r="AJ27"/>
      <c r="AK27"/>
      <c r="AL27"/>
      <c r="AM27"/>
      <c r="AN27"/>
      <c r="AO27"/>
      <c r="AP27"/>
      <c r="AQ27"/>
      <c r="AR27"/>
      <c r="AS27"/>
      <c r="AT27"/>
      <c r="AU27"/>
      <c r="AV27"/>
      <c r="AW27"/>
      <c r="AX27"/>
      <c r="AY27"/>
      <c r="AZ27"/>
      <c r="BA27"/>
      <c r="BB27"/>
      <c r="BC27"/>
    </row>
    <row r="28" spans="1:55" ht="19.2" customHeight="1">
      <c r="A28" s="89" t="s">
        <v>189</v>
      </c>
      <c r="B28" s="131"/>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v>5700000</v>
      </c>
      <c r="AF28" s="132"/>
      <c r="AG28" s="132"/>
      <c r="AH28" s="133">
        <v>5700000</v>
      </c>
      <c r="AI28"/>
      <c r="AJ28"/>
      <c r="AK28"/>
      <c r="AL28"/>
      <c r="AM28"/>
      <c r="AN28"/>
      <c r="AO28"/>
      <c r="AP28"/>
      <c r="AQ28"/>
      <c r="AR28"/>
      <c r="AS28"/>
      <c r="AT28"/>
      <c r="AU28"/>
      <c r="AV28"/>
      <c r="AW28"/>
      <c r="AX28"/>
      <c r="AY28"/>
      <c r="AZ28"/>
      <c r="BA28"/>
      <c r="BB28"/>
      <c r="BC28"/>
    </row>
    <row r="29" spans="1:55" ht="19.2" customHeight="1">
      <c r="A29" s="89" t="s">
        <v>191</v>
      </c>
      <c r="B29" s="131"/>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v>0</v>
      </c>
      <c r="AF29" s="132">
        <v>25328000</v>
      </c>
      <c r="AG29" s="132"/>
      <c r="AH29" s="133">
        <v>25328000</v>
      </c>
      <c r="AI29"/>
      <c r="AJ29"/>
      <c r="AK29"/>
      <c r="AL29"/>
      <c r="AM29"/>
      <c r="AN29"/>
      <c r="AO29"/>
      <c r="AP29"/>
      <c r="AQ29"/>
      <c r="AR29"/>
      <c r="AS29"/>
      <c r="AT29"/>
      <c r="AU29"/>
      <c r="AV29"/>
      <c r="AW29"/>
      <c r="AX29"/>
      <c r="AY29"/>
      <c r="AZ29"/>
      <c r="BA29"/>
      <c r="BB29"/>
      <c r="BC29"/>
    </row>
    <row r="30" spans="1:55" ht="19.2" customHeight="1">
      <c r="A30" s="89" t="s">
        <v>193</v>
      </c>
      <c r="B30" s="131">
        <v>2700000</v>
      </c>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3">
        <v>2700000</v>
      </c>
      <c r="AI30"/>
      <c r="AJ30"/>
      <c r="AK30"/>
      <c r="AL30"/>
      <c r="AM30"/>
      <c r="AN30"/>
      <c r="AO30"/>
      <c r="AP30"/>
      <c r="AQ30"/>
      <c r="AR30"/>
      <c r="AS30"/>
      <c r="AT30"/>
      <c r="AU30"/>
      <c r="AV30"/>
      <c r="AW30"/>
      <c r="AX30"/>
      <c r="AY30"/>
      <c r="AZ30"/>
      <c r="BA30"/>
      <c r="BB30"/>
      <c r="BC30"/>
    </row>
    <row r="31" spans="1:55" ht="19.2" customHeight="1">
      <c r="A31" s="89" t="s">
        <v>195</v>
      </c>
      <c r="B31" s="131">
        <v>951000</v>
      </c>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3">
        <v>951000</v>
      </c>
      <c r="AI31"/>
      <c r="AJ31"/>
      <c r="AK31"/>
      <c r="AL31"/>
      <c r="AM31"/>
      <c r="AN31"/>
      <c r="AO31"/>
      <c r="AP31"/>
      <c r="AQ31"/>
      <c r="AR31"/>
      <c r="AS31"/>
      <c r="AT31"/>
      <c r="AU31"/>
      <c r="AV31"/>
      <c r="AW31"/>
      <c r="AX31"/>
      <c r="AY31"/>
      <c r="AZ31"/>
      <c r="BA31"/>
      <c r="BB31"/>
      <c r="BC31"/>
    </row>
    <row r="32" spans="1:55" ht="19.2" customHeight="1">
      <c r="A32" s="89" t="s">
        <v>197</v>
      </c>
      <c r="B32" s="131">
        <v>8004000</v>
      </c>
      <c r="C32" s="132"/>
      <c r="D32" s="132"/>
      <c r="E32" s="132"/>
      <c r="F32" s="132"/>
      <c r="G32" s="132"/>
      <c r="H32" s="132"/>
      <c r="I32" s="132"/>
      <c r="J32" s="132"/>
      <c r="K32" s="132"/>
      <c r="L32" s="132"/>
      <c r="M32" s="132">
        <v>3000</v>
      </c>
      <c r="N32" s="132"/>
      <c r="O32" s="132"/>
      <c r="P32" s="132">
        <v>506000</v>
      </c>
      <c r="Q32" s="132">
        <v>84000</v>
      </c>
      <c r="R32" s="132">
        <v>20000</v>
      </c>
      <c r="S32" s="132"/>
      <c r="T32" s="132">
        <v>1276000</v>
      </c>
      <c r="U32" s="132">
        <v>284000</v>
      </c>
      <c r="V32" s="132">
        <v>2470000</v>
      </c>
      <c r="W32" s="132">
        <v>361000</v>
      </c>
      <c r="X32" s="132"/>
      <c r="Y32" s="132">
        <v>567000</v>
      </c>
      <c r="Z32" s="132">
        <v>2686000</v>
      </c>
      <c r="AA32" s="132">
        <v>2068000</v>
      </c>
      <c r="AB32" s="132"/>
      <c r="AC32" s="132">
        <v>149000</v>
      </c>
      <c r="AD32" s="132"/>
      <c r="AE32" s="132"/>
      <c r="AF32" s="132"/>
      <c r="AG32" s="132"/>
      <c r="AH32" s="133">
        <v>18478000</v>
      </c>
      <c r="AI32"/>
      <c r="AJ32"/>
      <c r="AK32"/>
      <c r="AL32"/>
      <c r="AM32"/>
      <c r="AN32"/>
      <c r="AO32"/>
      <c r="AP32"/>
      <c r="AQ32"/>
      <c r="AR32"/>
      <c r="AS32"/>
      <c r="AT32"/>
      <c r="AU32"/>
      <c r="AV32"/>
      <c r="AW32"/>
      <c r="AX32"/>
      <c r="AY32"/>
      <c r="AZ32"/>
      <c r="BA32"/>
      <c r="BB32"/>
      <c r="BC32"/>
    </row>
    <row r="33" spans="1:55" ht="19.2" customHeight="1">
      <c r="A33" s="89" t="s">
        <v>199</v>
      </c>
      <c r="B33" s="131">
        <v>10368000</v>
      </c>
      <c r="C33" s="132"/>
      <c r="D33" s="132"/>
      <c r="E33" s="132"/>
      <c r="F33" s="132">
        <v>351000</v>
      </c>
      <c r="G33" s="132"/>
      <c r="H33" s="132"/>
      <c r="I33" s="132"/>
      <c r="J33" s="132"/>
      <c r="K33" s="132"/>
      <c r="L33" s="132"/>
      <c r="M33" s="132">
        <v>3315000</v>
      </c>
      <c r="N33" s="132"/>
      <c r="O33" s="132">
        <v>0</v>
      </c>
      <c r="P33" s="132">
        <v>390000</v>
      </c>
      <c r="Q33" s="132"/>
      <c r="R33" s="132"/>
      <c r="S33" s="132"/>
      <c r="T33" s="132"/>
      <c r="U33" s="132"/>
      <c r="V33" s="132"/>
      <c r="W33" s="132"/>
      <c r="X33" s="132"/>
      <c r="Y33" s="132">
        <v>419000</v>
      </c>
      <c r="Z33" s="132">
        <v>2180000</v>
      </c>
      <c r="AA33" s="132">
        <v>1740000</v>
      </c>
      <c r="AB33" s="132"/>
      <c r="AC33" s="132"/>
      <c r="AD33" s="132">
        <v>991000</v>
      </c>
      <c r="AE33" s="132"/>
      <c r="AF33" s="132"/>
      <c r="AG33" s="132"/>
      <c r="AH33" s="133">
        <v>19754000</v>
      </c>
      <c r="AI33"/>
      <c r="AJ33"/>
      <c r="AK33"/>
      <c r="AL33"/>
      <c r="AM33"/>
      <c r="AN33"/>
      <c r="AO33"/>
      <c r="AP33"/>
      <c r="AQ33"/>
      <c r="AR33"/>
      <c r="AS33"/>
      <c r="AT33"/>
      <c r="AU33"/>
      <c r="AV33"/>
      <c r="AW33"/>
      <c r="AX33"/>
      <c r="AY33"/>
      <c r="AZ33"/>
      <c r="BA33"/>
      <c r="BB33"/>
      <c r="BC33"/>
    </row>
    <row r="34" spans="1:55" ht="19.2" customHeight="1">
      <c r="A34" s="89" t="s">
        <v>201</v>
      </c>
      <c r="B34" s="131">
        <v>417000</v>
      </c>
      <c r="C34" s="132"/>
      <c r="D34" s="132"/>
      <c r="E34" s="132"/>
      <c r="F34" s="132"/>
      <c r="G34" s="132"/>
      <c r="H34" s="132"/>
      <c r="I34" s="132"/>
      <c r="J34" s="132"/>
      <c r="K34" s="132"/>
      <c r="L34" s="132"/>
      <c r="M34" s="132">
        <v>0</v>
      </c>
      <c r="N34" s="132"/>
      <c r="O34" s="132"/>
      <c r="P34" s="132">
        <v>175000</v>
      </c>
      <c r="Q34" s="132"/>
      <c r="R34" s="132"/>
      <c r="S34" s="132"/>
      <c r="T34" s="132"/>
      <c r="U34" s="132"/>
      <c r="V34" s="132"/>
      <c r="W34" s="132"/>
      <c r="X34" s="132"/>
      <c r="Y34" s="132">
        <v>197000</v>
      </c>
      <c r="Z34" s="132">
        <v>722000</v>
      </c>
      <c r="AA34" s="132">
        <v>613000</v>
      </c>
      <c r="AB34" s="132"/>
      <c r="AC34" s="132">
        <v>67000</v>
      </c>
      <c r="AD34" s="132"/>
      <c r="AE34" s="132"/>
      <c r="AF34" s="132"/>
      <c r="AG34" s="132"/>
      <c r="AH34" s="133">
        <v>2191000</v>
      </c>
      <c r="AI34"/>
      <c r="AJ34"/>
      <c r="AK34"/>
      <c r="AL34"/>
      <c r="AM34"/>
      <c r="AN34"/>
      <c r="AO34"/>
      <c r="AP34"/>
      <c r="AQ34"/>
      <c r="AR34"/>
      <c r="AS34"/>
      <c r="AT34"/>
      <c r="AU34"/>
      <c r="AV34"/>
      <c r="AW34"/>
      <c r="AX34"/>
      <c r="AY34"/>
      <c r="AZ34"/>
      <c r="BA34"/>
      <c r="BB34"/>
      <c r="BC34"/>
    </row>
    <row r="35" spans="1:55" ht="18" customHeight="1">
      <c r="A35" s="89" t="s">
        <v>204</v>
      </c>
      <c r="B35" s="131">
        <v>553000</v>
      </c>
      <c r="C35" s="132"/>
      <c r="D35" s="132"/>
      <c r="E35" s="132"/>
      <c r="F35" s="132"/>
      <c r="G35" s="132"/>
      <c r="H35" s="132"/>
      <c r="I35" s="132"/>
      <c r="J35" s="132"/>
      <c r="K35" s="132"/>
      <c r="L35" s="132"/>
      <c r="M35" s="132">
        <v>3000</v>
      </c>
      <c r="N35" s="132"/>
      <c r="O35" s="132"/>
      <c r="P35" s="132"/>
      <c r="Q35" s="132"/>
      <c r="R35" s="132"/>
      <c r="S35" s="132"/>
      <c r="T35" s="132"/>
      <c r="U35" s="132"/>
      <c r="V35" s="132"/>
      <c r="W35" s="132"/>
      <c r="X35" s="132"/>
      <c r="Y35" s="132"/>
      <c r="Z35" s="132"/>
      <c r="AA35" s="132"/>
      <c r="AB35" s="132"/>
      <c r="AC35" s="132"/>
      <c r="AD35" s="132"/>
      <c r="AE35" s="132"/>
      <c r="AF35" s="132"/>
      <c r="AG35" s="132"/>
      <c r="AH35" s="133">
        <v>556000</v>
      </c>
      <c r="AI35"/>
      <c r="AJ35"/>
      <c r="AK35"/>
      <c r="AL35"/>
      <c r="AM35"/>
      <c r="AN35"/>
      <c r="AO35"/>
      <c r="AP35"/>
      <c r="AQ35"/>
      <c r="AR35"/>
      <c r="AS35"/>
      <c r="AT35"/>
      <c r="AU35"/>
      <c r="AV35"/>
      <c r="AW35"/>
      <c r="AX35"/>
      <c r="AY35"/>
      <c r="AZ35"/>
      <c r="BA35"/>
      <c r="BB35"/>
      <c r="BC35"/>
    </row>
    <row r="36" spans="1:55" ht="18" customHeight="1">
      <c r="A36" s="89" t="s">
        <v>206</v>
      </c>
      <c r="B36" s="131">
        <v>4015000</v>
      </c>
      <c r="C36" s="132">
        <v>1305000</v>
      </c>
      <c r="D36" s="132"/>
      <c r="E36" s="132"/>
      <c r="F36" s="132">
        <v>294000</v>
      </c>
      <c r="G36" s="132"/>
      <c r="H36" s="132"/>
      <c r="I36" s="132"/>
      <c r="J36" s="132"/>
      <c r="K36" s="132"/>
      <c r="L36" s="132"/>
      <c r="M36" s="132">
        <v>71000</v>
      </c>
      <c r="N36" s="132"/>
      <c r="O36" s="132">
        <v>5379000</v>
      </c>
      <c r="P36" s="132">
        <v>709000</v>
      </c>
      <c r="Q36" s="132"/>
      <c r="R36" s="132"/>
      <c r="S36" s="132"/>
      <c r="T36" s="132"/>
      <c r="U36" s="132"/>
      <c r="V36" s="132"/>
      <c r="W36" s="132"/>
      <c r="X36" s="132"/>
      <c r="Y36" s="132">
        <v>502000</v>
      </c>
      <c r="Z36" s="132">
        <v>887000</v>
      </c>
      <c r="AA36" s="132">
        <v>802000</v>
      </c>
      <c r="AB36" s="132"/>
      <c r="AC36" s="132"/>
      <c r="AD36" s="132"/>
      <c r="AE36" s="132"/>
      <c r="AF36" s="132"/>
      <c r="AG36" s="132">
        <v>14607000</v>
      </c>
      <c r="AH36" s="133">
        <v>28571000</v>
      </c>
      <c r="AI36"/>
      <c r="AJ36"/>
      <c r="AK36"/>
      <c r="AL36"/>
      <c r="AM36"/>
      <c r="AN36"/>
      <c r="AO36"/>
      <c r="AP36"/>
      <c r="AQ36"/>
      <c r="AR36"/>
      <c r="AS36"/>
      <c r="AT36"/>
      <c r="AU36"/>
      <c r="AV36"/>
      <c r="AW36"/>
      <c r="AX36"/>
      <c r="AY36"/>
      <c r="AZ36"/>
      <c r="BA36"/>
      <c r="BB36"/>
      <c r="BC36"/>
    </row>
    <row r="37" spans="1:55" ht="18" customHeight="1">
      <c r="A37" s="89" t="s">
        <v>217</v>
      </c>
      <c r="B37" s="131">
        <v>5138000</v>
      </c>
      <c r="C37" s="132">
        <v>0</v>
      </c>
      <c r="D37" s="132"/>
      <c r="E37" s="132"/>
      <c r="F37" s="132">
        <v>0</v>
      </c>
      <c r="G37" s="132"/>
      <c r="H37" s="132"/>
      <c r="I37" s="132"/>
      <c r="J37" s="132"/>
      <c r="K37" s="132"/>
      <c r="L37" s="132">
        <v>2860000</v>
      </c>
      <c r="M37" s="132"/>
      <c r="N37" s="132"/>
      <c r="O37" s="132">
        <v>276000</v>
      </c>
      <c r="P37" s="132">
        <v>0</v>
      </c>
      <c r="Q37" s="132"/>
      <c r="R37" s="132"/>
      <c r="S37" s="132"/>
      <c r="T37" s="132"/>
      <c r="U37" s="132"/>
      <c r="V37" s="132"/>
      <c r="W37" s="132"/>
      <c r="X37" s="132"/>
      <c r="Y37" s="132">
        <v>0</v>
      </c>
      <c r="Z37" s="132"/>
      <c r="AA37" s="132"/>
      <c r="AB37" s="132">
        <v>0</v>
      </c>
      <c r="AC37" s="132"/>
      <c r="AD37" s="132"/>
      <c r="AE37" s="132"/>
      <c r="AF37" s="132"/>
      <c r="AG37" s="132"/>
      <c r="AH37" s="133">
        <v>8274000</v>
      </c>
      <c r="AI37"/>
      <c r="AJ37"/>
      <c r="AK37"/>
      <c r="AL37"/>
      <c r="AM37"/>
      <c r="AN37"/>
      <c r="AO37"/>
      <c r="AP37"/>
      <c r="AQ37"/>
      <c r="AR37"/>
      <c r="AS37"/>
      <c r="AT37"/>
      <c r="AU37"/>
      <c r="AV37"/>
      <c r="AW37"/>
      <c r="AX37"/>
      <c r="AY37"/>
      <c r="AZ37"/>
      <c r="BA37"/>
      <c r="BB37"/>
      <c r="BC37"/>
    </row>
    <row r="38" spans="1:55" ht="18" customHeight="1">
      <c r="A38" s="89" t="s">
        <v>211</v>
      </c>
      <c r="B38" s="131">
        <v>428000</v>
      </c>
      <c r="C38" s="132"/>
      <c r="D38" s="132"/>
      <c r="E38" s="132"/>
      <c r="F38" s="132">
        <v>0</v>
      </c>
      <c r="G38" s="132"/>
      <c r="H38" s="132"/>
      <c r="I38" s="132"/>
      <c r="J38" s="132"/>
      <c r="K38" s="132"/>
      <c r="L38" s="132"/>
      <c r="M38" s="132">
        <v>386000</v>
      </c>
      <c r="N38" s="132">
        <v>0</v>
      </c>
      <c r="O38" s="132"/>
      <c r="P38" s="132"/>
      <c r="Q38" s="132"/>
      <c r="R38" s="132"/>
      <c r="S38" s="132"/>
      <c r="T38" s="132"/>
      <c r="U38" s="132"/>
      <c r="V38" s="132"/>
      <c r="W38" s="132"/>
      <c r="X38" s="132"/>
      <c r="Y38" s="132">
        <v>5500000</v>
      </c>
      <c r="Z38" s="132">
        <v>30061000</v>
      </c>
      <c r="AA38" s="132">
        <v>14221000</v>
      </c>
      <c r="AB38" s="132"/>
      <c r="AC38" s="132">
        <v>650000</v>
      </c>
      <c r="AD38" s="132"/>
      <c r="AE38" s="132">
        <v>2000000</v>
      </c>
      <c r="AF38" s="132"/>
      <c r="AG38" s="132">
        <v>0</v>
      </c>
      <c r="AH38" s="133">
        <v>53246000</v>
      </c>
      <c r="AI38"/>
      <c r="AJ38"/>
      <c r="AK38"/>
      <c r="AL38"/>
      <c r="AM38"/>
      <c r="AN38"/>
      <c r="AO38"/>
      <c r="AP38"/>
      <c r="AQ38"/>
      <c r="AR38"/>
      <c r="AS38"/>
      <c r="AT38"/>
      <c r="AU38"/>
      <c r="AV38"/>
      <c r="AW38"/>
      <c r="AX38"/>
      <c r="AY38"/>
      <c r="AZ38"/>
      <c r="BA38"/>
      <c r="BB38"/>
      <c r="BC38"/>
    </row>
    <row r="39" spans="1:55" ht="18" customHeight="1">
      <c r="A39" s="89" t="s">
        <v>213</v>
      </c>
      <c r="B39" s="131"/>
      <c r="C39" s="132"/>
      <c r="D39" s="132"/>
      <c r="E39" s="132">
        <v>0</v>
      </c>
      <c r="F39" s="132"/>
      <c r="G39" s="132"/>
      <c r="H39" s="132"/>
      <c r="I39" s="132"/>
      <c r="J39" s="132"/>
      <c r="K39" s="132"/>
      <c r="L39" s="132">
        <v>1779000</v>
      </c>
      <c r="M39" s="132"/>
      <c r="N39" s="132"/>
      <c r="O39" s="132">
        <v>4862000</v>
      </c>
      <c r="P39" s="132">
        <v>1587000</v>
      </c>
      <c r="Q39" s="132">
        <v>2218000</v>
      </c>
      <c r="R39" s="132"/>
      <c r="S39" s="132">
        <v>83091000</v>
      </c>
      <c r="T39" s="132"/>
      <c r="U39" s="132"/>
      <c r="V39" s="132"/>
      <c r="W39" s="132"/>
      <c r="X39" s="132"/>
      <c r="Y39" s="132"/>
      <c r="Z39" s="132">
        <v>15041000</v>
      </c>
      <c r="AA39" s="132">
        <v>29989000</v>
      </c>
      <c r="AB39" s="132"/>
      <c r="AC39" s="132"/>
      <c r="AD39" s="132"/>
      <c r="AE39" s="132"/>
      <c r="AF39" s="132"/>
      <c r="AG39" s="132"/>
      <c r="AH39" s="133">
        <v>138567000</v>
      </c>
      <c r="AI39" s="120"/>
      <c r="AJ39" s="120"/>
      <c r="AK39" s="120"/>
      <c r="AL39" s="120"/>
      <c r="AM39" s="120"/>
      <c r="AN39" s="120"/>
      <c r="AO39" s="120"/>
      <c r="AP39" s="120"/>
      <c r="AQ39" s="120"/>
      <c r="AR39" s="120"/>
    </row>
    <row r="40" spans="1:55" ht="15.6" customHeight="1">
      <c r="A40" s="134" t="s">
        <v>231</v>
      </c>
      <c r="B40" s="135">
        <v>267483000</v>
      </c>
      <c r="C40" s="136">
        <v>1305000</v>
      </c>
      <c r="D40" s="136">
        <v>69000</v>
      </c>
      <c r="E40" s="136">
        <v>13000</v>
      </c>
      <c r="F40" s="136">
        <v>3342000</v>
      </c>
      <c r="G40" s="136">
        <v>358000</v>
      </c>
      <c r="H40" s="136">
        <v>3819000</v>
      </c>
      <c r="I40" s="136">
        <v>0</v>
      </c>
      <c r="J40" s="136">
        <v>1339000</v>
      </c>
      <c r="K40" s="136">
        <v>2312000</v>
      </c>
      <c r="L40" s="136">
        <v>5546000</v>
      </c>
      <c r="M40" s="136">
        <v>9923000</v>
      </c>
      <c r="N40" s="136">
        <v>345000</v>
      </c>
      <c r="O40" s="136">
        <v>10517000</v>
      </c>
      <c r="P40" s="136">
        <v>26661000</v>
      </c>
      <c r="Q40" s="136">
        <v>3564000</v>
      </c>
      <c r="R40" s="136">
        <v>20000</v>
      </c>
      <c r="S40" s="136">
        <v>83091000</v>
      </c>
      <c r="T40" s="136">
        <v>1276000</v>
      </c>
      <c r="U40" s="136">
        <v>284000</v>
      </c>
      <c r="V40" s="136">
        <v>4267000</v>
      </c>
      <c r="W40" s="136">
        <v>361000</v>
      </c>
      <c r="X40" s="136">
        <v>0</v>
      </c>
      <c r="Y40" s="136">
        <v>28910000</v>
      </c>
      <c r="Z40" s="136">
        <v>123083000</v>
      </c>
      <c r="AA40" s="136">
        <v>106742000</v>
      </c>
      <c r="AB40" s="136">
        <v>3071000</v>
      </c>
      <c r="AC40" s="136">
        <v>8132000</v>
      </c>
      <c r="AD40" s="136">
        <v>991000</v>
      </c>
      <c r="AE40" s="136">
        <v>7700000</v>
      </c>
      <c r="AF40" s="136">
        <v>25328000</v>
      </c>
      <c r="AG40" s="136">
        <v>14607000</v>
      </c>
      <c r="AH40" s="137">
        <v>744459000</v>
      </c>
      <c r="AI40" s="138"/>
      <c r="AJ40" s="138"/>
      <c r="AK40" s="138"/>
    </row>
    <row r="41" spans="1:55" ht="18" customHeight="1">
      <c r="A41"/>
      <c r="B41"/>
      <c r="C41"/>
      <c r="D41"/>
      <c r="E41"/>
      <c r="F41"/>
      <c r="G41"/>
      <c r="H41"/>
      <c r="I41"/>
      <c r="J41"/>
      <c r="K41"/>
      <c r="L41"/>
      <c r="M41"/>
      <c r="N41"/>
      <c r="O41"/>
      <c r="P41"/>
      <c r="Q41"/>
      <c r="R41"/>
      <c r="S41"/>
      <c r="T41"/>
      <c r="U41"/>
      <c r="V41"/>
      <c r="W41"/>
      <c r="X41"/>
      <c r="Y41"/>
      <c r="Z41"/>
      <c r="AA41"/>
      <c r="AB41"/>
      <c r="AC41"/>
      <c r="AD41"/>
      <c r="AE41"/>
      <c r="AG41" s="138"/>
      <c r="AH41" s="138"/>
      <c r="AI41" s="138"/>
      <c r="AJ41" s="138"/>
      <c r="AK41" s="138"/>
    </row>
    <row r="42" spans="1:55" ht="18" customHeight="1">
      <c r="A42"/>
      <c r="B42"/>
      <c r="C42"/>
      <c r="D42"/>
      <c r="E42"/>
      <c r="F42"/>
      <c r="G42"/>
      <c r="H42"/>
      <c r="I42"/>
      <c r="J42"/>
      <c r="K42"/>
      <c r="L42"/>
      <c r="M42"/>
      <c r="N42"/>
      <c r="O42"/>
      <c r="P42"/>
      <c r="Q42"/>
      <c r="R42"/>
      <c r="S42"/>
      <c r="T42"/>
      <c r="U42"/>
      <c r="V42"/>
      <c r="W42"/>
      <c r="X42"/>
      <c r="Y42"/>
      <c r="Z42"/>
      <c r="AG42" s="138"/>
      <c r="AH42" s="138"/>
      <c r="AI42" s="138"/>
      <c r="AJ42" s="138"/>
      <c r="AK42" s="138"/>
    </row>
    <row r="43" spans="1:55" ht="18" hidden="1" customHeight="1">
      <c r="A43"/>
      <c r="B43"/>
      <c r="C43"/>
      <c r="D43"/>
      <c r="E43"/>
      <c r="F43"/>
      <c r="G43"/>
      <c r="H43"/>
      <c r="I43"/>
      <c r="J43"/>
      <c r="K43"/>
      <c r="L43"/>
      <c r="M43"/>
      <c r="N43"/>
      <c r="O43"/>
      <c r="P43"/>
      <c r="Q43"/>
      <c r="R43"/>
      <c r="S43"/>
      <c r="T43"/>
      <c r="U43"/>
      <c r="V43"/>
      <c r="W43"/>
      <c r="X43"/>
      <c r="Y43"/>
      <c r="Z43"/>
      <c r="AG43" s="138"/>
      <c r="AH43" s="138"/>
      <c r="AI43" s="138"/>
      <c r="AJ43" s="138"/>
      <c r="AK43" s="138"/>
    </row>
    <row r="44" spans="1:55" ht="18" hidden="1" customHeight="1">
      <c r="A44"/>
      <c r="B44"/>
      <c r="C44"/>
      <c r="D44"/>
      <c r="E44"/>
      <c r="F44"/>
      <c r="G44"/>
      <c r="H44"/>
      <c r="I44"/>
      <c r="J44"/>
      <c r="K44"/>
      <c r="L44"/>
      <c r="M44"/>
      <c r="N44"/>
      <c r="O44"/>
      <c r="P44"/>
      <c r="Q44"/>
      <c r="R44"/>
      <c r="S44"/>
      <c r="T44"/>
      <c r="U44"/>
      <c r="V44"/>
      <c r="W44"/>
      <c r="X44"/>
      <c r="Y44"/>
      <c r="Z44"/>
      <c r="AG44" s="138"/>
      <c r="AH44" s="138"/>
      <c r="AI44" s="138"/>
      <c r="AJ44" s="138"/>
      <c r="AK44" s="138"/>
    </row>
    <row r="45" spans="1:55" ht="18" hidden="1" customHeight="1">
      <c r="A45"/>
      <c r="B45"/>
      <c r="C45"/>
      <c r="D45"/>
      <c r="E45"/>
      <c r="F45"/>
      <c r="G45"/>
      <c r="H45"/>
      <c r="I45"/>
      <c r="J45"/>
      <c r="K45"/>
      <c r="L45"/>
      <c r="M45"/>
      <c r="N45"/>
      <c r="O45"/>
      <c r="P45"/>
      <c r="Q45"/>
      <c r="R45"/>
      <c r="S45"/>
      <c r="T45"/>
      <c r="U45"/>
      <c r="V45"/>
      <c r="W45"/>
      <c r="X45"/>
      <c r="Y45"/>
      <c r="Z45"/>
      <c r="AG45" s="138"/>
      <c r="AH45" s="138"/>
      <c r="AI45" s="138"/>
      <c r="AJ45" s="138"/>
      <c r="AK45" s="138"/>
    </row>
    <row r="46" spans="1:55" ht="18" hidden="1" customHeight="1">
      <c r="A46"/>
      <c r="B46"/>
      <c r="C46"/>
      <c r="D46"/>
      <c r="E46"/>
      <c r="F46"/>
      <c r="G46"/>
      <c r="H46"/>
      <c r="I46"/>
      <c r="J46"/>
      <c r="K46"/>
      <c r="L46"/>
      <c r="M46"/>
      <c r="N46"/>
      <c r="O46"/>
      <c r="P46"/>
      <c r="Q46"/>
      <c r="R46"/>
      <c r="S46"/>
      <c r="T46"/>
      <c r="U46"/>
      <c r="V46"/>
      <c r="W46"/>
      <c r="X46"/>
      <c r="Y46"/>
      <c r="Z46"/>
      <c r="AG46" s="138"/>
      <c r="AH46" s="138"/>
      <c r="AI46" s="138"/>
      <c r="AJ46" s="138"/>
      <c r="AK46" s="138"/>
    </row>
    <row r="47" spans="1:55" ht="18" hidden="1" customHeight="1">
      <c r="A47"/>
      <c r="B47"/>
      <c r="C47"/>
      <c r="D47"/>
      <c r="E47"/>
      <c r="F47"/>
      <c r="G47"/>
      <c r="H47"/>
      <c r="I47"/>
      <c r="J47"/>
      <c r="K47"/>
      <c r="L47"/>
      <c r="M47"/>
      <c r="N47"/>
      <c r="O47"/>
      <c r="P47"/>
      <c r="Q47"/>
      <c r="R47"/>
      <c r="S47"/>
      <c r="T47"/>
      <c r="U47"/>
      <c r="V47"/>
      <c r="W47"/>
      <c r="X47"/>
      <c r="Y47"/>
      <c r="Z47"/>
      <c r="AG47" s="138"/>
      <c r="AH47" s="138"/>
      <c r="AI47" s="138"/>
      <c r="AJ47" s="138"/>
      <c r="AK47" s="138"/>
    </row>
    <row r="48" spans="1:55" ht="18" hidden="1" customHeight="1">
      <c r="A48"/>
      <c r="B48"/>
      <c r="C48"/>
      <c r="D48"/>
      <c r="E48"/>
      <c r="F48"/>
      <c r="G48"/>
      <c r="H48"/>
      <c r="I48"/>
      <c r="J48"/>
      <c r="K48"/>
      <c r="L48"/>
      <c r="M48"/>
      <c r="N48"/>
      <c r="O48"/>
      <c r="P48"/>
      <c r="Q48"/>
      <c r="R48"/>
      <c r="S48"/>
      <c r="T48"/>
      <c r="U48"/>
      <c r="V48"/>
      <c r="W48"/>
      <c r="X48"/>
      <c r="Y48"/>
      <c r="Z48"/>
      <c r="AG48" s="138"/>
      <c r="AH48" s="138"/>
      <c r="AI48" s="138"/>
      <c r="AJ48" s="138"/>
      <c r="AK48" s="138"/>
    </row>
    <row r="49" spans="1:39" ht="18" hidden="1" customHeight="1">
      <c r="A49"/>
      <c r="B49"/>
      <c r="C49"/>
      <c r="D49"/>
      <c r="E49"/>
      <c r="F49"/>
      <c r="G49"/>
      <c r="H49"/>
      <c r="I49"/>
      <c r="J49"/>
      <c r="K49"/>
      <c r="L49"/>
      <c r="M49"/>
      <c r="N49"/>
      <c r="O49"/>
      <c r="P49"/>
      <c r="Q49"/>
      <c r="R49"/>
      <c r="S49"/>
      <c r="T49"/>
      <c r="U49"/>
      <c r="V49"/>
      <c r="W49"/>
      <c r="X49"/>
      <c r="Y49"/>
      <c r="Z49"/>
      <c r="AG49" s="138"/>
      <c r="AH49" s="138"/>
      <c r="AI49" s="138"/>
      <c r="AJ49" s="138"/>
      <c r="AK49" s="138"/>
    </row>
    <row r="50" spans="1:39" ht="18" hidden="1" customHeight="1">
      <c r="A50"/>
      <c r="B50"/>
      <c r="C50"/>
      <c r="D50"/>
      <c r="E50"/>
      <c r="F50"/>
      <c r="G50"/>
      <c r="H50"/>
      <c r="I50"/>
      <c r="J50"/>
      <c r="K50"/>
      <c r="L50"/>
      <c r="M50"/>
      <c r="N50"/>
      <c r="O50"/>
      <c r="P50"/>
      <c r="Q50"/>
      <c r="R50"/>
      <c r="S50"/>
      <c r="T50"/>
      <c r="U50"/>
      <c r="V50"/>
      <c r="W50"/>
      <c r="X50"/>
      <c r="Y50"/>
      <c r="Z50"/>
      <c r="AG50" s="138"/>
      <c r="AH50" s="138"/>
      <c r="AI50" s="138"/>
      <c r="AJ50" s="138"/>
      <c r="AK50" s="138"/>
    </row>
    <row r="51" spans="1:39" ht="18" hidden="1" customHeight="1">
      <c r="A51"/>
      <c r="B51"/>
      <c r="C51"/>
      <c r="D51"/>
      <c r="E51"/>
      <c r="F51"/>
      <c r="G51"/>
      <c r="H51"/>
      <c r="I51"/>
      <c r="J51"/>
      <c r="K51"/>
      <c r="L51"/>
      <c r="M51"/>
      <c r="N51"/>
      <c r="O51"/>
      <c r="P51"/>
      <c r="Q51"/>
      <c r="R51"/>
      <c r="S51"/>
      <c r="T51"/>
      <c r="U51"/>
      <c r="V51"/>
      <c r="W51"/>
      <c r="X51"/>
      <c r="Y51"/>
      <c r="Z51"/>
      <c r="AG51" s="138"/>
      <c r="AH51" s="138"/>
      <c r="AI51" s="138"/>
      <c r="AJ51" s="138"/>
      <c r="AK51" s="138"/>
    </row>
    <row r="52" spans="1:39" ht="18" hidden="1" customHeight="1">
      <c r="A52"/>
      <c r="B52"/>
      <c r="C52"/>
      <c r="D52"/>
      <c r="E52"/>
      <c r="F52"/>
      <c r="G52"/>
      <c r="H52"/>
      <c r="I52"/>
      <c r="J52"/>
      <c r="K52"/>
      <c r="L52"/>
      <c r="M52"/>
      <c r="N52"/>
      <c r="O52"/>
      <c r="P52"/>
      <c r="Q52"/>
      <c r="R52"/>
      <c r="S52"/>
      <c r="T52"/>
      <c r="U52"/>
      <c r="V52"/>
      <c r="W52"/>
      <c r="X52"/>
      <c r="Y52"/>
      <c r="Z52"/>
      <c r="AG52" s="138"/>
      <c r="AH52" s="138"/>
      <c r="AI52" s="138"/>
      <c r="AJ52" s="138"/>
      <c r="AK52" s="138"/>
    </row>
    <row r="53" spans="1:39" ht="18" hidden="1" customHeight="1">
      <c r="A53"/>
      <c r="B53"/>
      <c r="C53"/>
      <c r="D53"/>
      <c r="E53"/>
      <c r="F53"/>
      <c r="G53"/>
      <c r="H53"/>
      <c r="I53"/>
      <c r="J53"/>
      <c r="K53"/>
      <c r="L53"/>
      <c r="M53"/>
      <c r="N53"/>
      <c r="O53"/>
      <c r="P53"/>
      <c r="Q53"/>
      <c r="R53"/>
      <c r="S53"/>
      <c r="T53"/>
      <c r="U53"/>
      <c r="V53"/>
      <c r="W53"/>
      <c r="X53"/>
      <c r="Y53"/>
      <c r="Z53"/>
      <c r="AG53" s="138"/>
      <c r="AH53" s="138"/>
      <c r="AI53" s="138"/>
      <c r="AJ53" s="138"/>
      <c r="AK53" s="138"/>
    </row>
    <row r="54" spans="1:39" ht="18" hidden="1" customHeight="1">
      <c r="A54"/>
      <c r="B54"/>
      <c r="C54"/>
      <c r="D54"/>
      <c r="E54"/>
      <c r="F54"/>
      <c r="G54"/>
      <c r="H54"/>
      <c r="I54"/>
      <c r="J54"/>
      <c r="K54"/>
      <c r="L54"/>
      <c r="M54"/>
      <c r="N54"/>
      <c r="O54"/>
      <c r="P54"/>
      <c r="Q54"/>
      <c r="R54"/>
      <c r="S54"/>
      <c r="T54"/>
      <c r="U54"/>
      <c r="V54"/>
      <c r="W54"/>
      <c r="X54"/>
      <c r="Y54"/>
      <c r="Z54"/>
      <c r="AG54" s="138"/>
      <c r="AH54" s="138"/>
      <c r="AI54" s="138"/>
      <c r="AJ54" s="138"/>
      <c r="AK54" s="138"/>
    </row>
    <row r="55" spans="1:39" ht="18" hidden="1" customHeight="1">
      <c r="A55"/>
      <c r="B55"/>
      <c r="C55"/>
      <c r="D55"/>
      <c r="E55"/>
      <c r="F55"/>
      <c r="G55"/>
      <c r="H55"/>
      <c r="I55"/>
      <c r="J55"/>
      <c r="K55"/>
      <c r="L55"/>
      <c r="M55"/>
      <c r="N55"/>
      <c r="O55"/>
      <c r="P55"/>
      <c r="Q55"/>
      <c r="R55"/>
      <c r="S55"/>
      <c r="T55"/>
      <c r="U55"/>
      <c r="V55"/>
      <c r="W55"/>
      <c r="X55"/>
      <c r="Y55"/>
      <c r="Z55"/>
      <c r="AG55" s="138"/>
      <c r="AH55" s="138"/>
      <c r="AI55" s="138"/>
      <c r="AJ55" s="138"/>
      <c r="AK55" s="138"/>
    </row>
    <row r="56" spans="1:39" ht="18" hidden="1" customHeight="1">
      <c r="A56"/>
      <c r="B56"/>
      <c r="C56"/>
      <c r="D56"/>
      <c r="E56"/>
      <c r="F56"/>
      <c r="G56"/>
      <c r="H56"/>
      <c r="I56"/>
      <c r="J56"/>
      <c r="K56"/>
      <c r="L56"/>
      <c r="M56"/>
      <c r="N56"/>
      <c r="O56"/>
      <c r="P56"/>
      <c r="Q56"/>
      <c r="R56"/>
      <c r="S56"/>
      <c r="T56"/>
      <c r="U56"/>
      <c r="V56"/>
      <c r="W56"/>
      <c r="X56"/>
      <c r="Y56"/>
      <c r="Z56"/>
      <c r="AG56" s="138"/>
      <c r="AH56" s="138"/>
      <c r="AI56" s="138"/>
      <c r="AJ56" s="138"/>
      <c r="AK56" s="138"/>
    </row>
    <row r="57" spans="1:39" ht="18" hidden="1" customHeight="1">
      <c r="A57"/>
      <c r="B57"/>
      <c r="C57"/>
      <c r="D57"/>
      <c r="E57"/>
      <c r="F57"/>
      <c r="G57"/>
      <c r="H57"/>
      <c r="I57"/>
      <c r="J57"/>
      <c r="K57"/>
      <c r="L57"/>
      <c r="M57"/>
      <c r="N57"/>
      <c r="O57"/>
      <c r="P57"/>
      <c r="Q57"/>
      <c r="R57"/>
      <c r="S57"/>
      <c r="T57"/>
      <c r="U57"/>
      <c r="V57"/>
      <c r="W57"/>
      <c r="X57"/>
      <c r="Y57"/>
      <c r="Z57"/>
      <c r="AG57" s="138"/>
      <c r="AH57" s="138"/>
      <c r="AI57" s="138"/>
      <c r="AJ57" s="138"/>
      <c r="AK57" s="138"/>
    </row>
    <row r="58" spans="1:39" ht="18" hidden="1" customHeight="1">
      <c r="A58"/>
      <c r="B58"/>
      <c r="C58"/>
      <c r="D58"/>
      <c r="E58"/>
      <c r="F58"/>
      <c r="G58"/>
      <c r="H58"/>
      <c r="I58"/>
      <c r="J58"/>
      <c r="K58"/>
      <c r="L58"/>
      <c r="M58"/>
      <c r="N58"/>
      <c r="O58"/>
      <c r="P58"/>
      <c r="Q58"/>
      <c r="R58"/>
      <c r="S58"/>
      <c r="T58"/>
      <c r="U58"/>
      <c r="V58"/>
      <c r="W58"/>
      <c r="X58"/>
      <c r="Y58"/>
      <c r="Z58"/>
      <c r="AG58" s="138"/>
      <c r="AH58" s="138"/>
      <c r="AI58" s="138"/>
      <c r="AJ58" s="138"/>
      <c r="AK58" s="138"/>
    </row>
    <row r="59" spans="1:39" ht="18" hidden="1" customHeight="1">
      <c r="A59"/>
      <c r="B59"/>
      <c r="C59"/>
      <c r="D59"/>
      <c r="E59"/>
      <c r="F59"/>
      <c r="G59"/>
      <c r="H59"/>
      <c r="I59"/>
      <c r="J59"/>
      <c r="K59"/>
      <c r="L59"/>
      <c r="M59"/>
      <c r="N59"/>
      <c r="O59"/>
      <c r="P59"/>
      <c r="Q59"/>
      <c r="R59"/>
      <c r="S59"/>
      <c r="T59"/>
      <c r="U59"/>
      <c r="V59"/>
      <c r="W59"/>
      <c r="X59"/>
      <c r="Y59"/>
      <c r="Z59"/>
      <c r="AG59" s="138"/>
      <c r="AH59" s="138"/>
      <c r="AI59" s="138"/>
      <c r="AJ59" s="138"/>
      <c r="AK59" s="138"/>
    </row>
    <row r="60" spans="1:39" ht="18" hidden="1" customHeight="1">
      <c r="A60"/>
      <c r="B60"/>
      <c r="C60"/>
      <c r="D60"/>
      <c r="E60"/>
      <c r="F60"/>
      <c r="G60"/>
      <c r="H60"/>
      <c r="I60"/>
      <c r="J60"/>
      <c r="K60"/>
      <c r="L60"/>
      <c r="M60"/>
      <c r="N60"/>
      <c r="O60"/>
      <c r="P60"/>
      <c r="Q60"/>
      <c r="R60"/>
      <c r="S60"/>
      <c r="T60"/>
      <c r="U60"/>
      <c r="V60"/>
      <c r="W60"/>
      <c r="X60"/>
      <c r="Y60"/>
      <c r="Z60"/>
      <c r="AG60" s="138"/>
      <c r="AH60" s="138"/>
      <c r="AI60" s="138"/>
      <c r="AJ60" s="138"/>
      <c r="AK60" s="138"/>
    </row>
    <row r="61" spans="1:39" ht="18" hidden="1" customHeight="1">
      <c r="A61"/>
      <c r="B61"/>
      <c r="C61"/>
      <c r="D61"/>
      <c r="E61"/>
      <c r="F61"/>
      <c r="G61"/>
      <c r="H61"/>
      <c r="I61"/>
      <c r="J61"/>
      <c r="K61"/>
      <c r="L61"/>
      <c r="M61"/>
      <c r="N61"/>
      <c r="O61"/>
      <c r="P61"/>
      <c r="Q61"/>
      <c r="R61"/>
      <c r="S61"/>
      <c r="T61"/>
      <c r="U61"/>
      <c r="V61"/>
      <c r="W61"/>
      <c r="X61"/>
      <c r="Y61"/>
      <c r="Z61"/>
      <c r="AG61" s="138"/>
      <c r="AH61" s="138"/>
      <c r="AI61" s="138"/>
      <c r="AJ61" s="138"/>
      <c r="AK61" s="138"/>
    </row>
    <row r="62" spans="1:39" ht="18" hidden="1" customHeight="1">
      <c r="AE62" s="138"/>
      <c r="AF62" s="138"/>
      <c r="AG62" s="138"/>
      <c r="AH62" s="138"/>
      <c r="AI62" s="138"/>
    </row>
    <row r="63" spans="1:39" s="139" customFormat="1" ht="18" hidden="1" customHeight="1">
      <c r="B63" s="139">
        <v>268816000</v>
      </c>
      <c r="C63" s="139">
        <v>20000</v>
      </c>
      <c r="D63" s="139">
        <v>70000</v>
      </c>
      <c r="E63" s="139">
        <v>14000</v>
      </c>
      <c r="F63" s="139">
        <v>3458000</v>
      </c>
      <c r="G63" s="139">
        <v>358000</v>
      </c>
      <c r="H63" s="139">
        <v>3819000</v>
      </c>
      <c r="I63" s="139">
        <v>0</v>
      </c>
      <c r="J63" s="139">
        <v>7324000</v>
      </c>
      <c r="K63" s="139">
        <v>4874000</v>
      </c>
      <c r="L63" s="139">
        <v>5533000</v>
      </c>
      <c r="M63" s="139">
        <v>9553000</v>
      </c>
      <c r="N63" s="139">
        <v>345000</v>
      </c>
      <c r="O63" s="139">
        <v>10918000</v>
      </c>
      <c r="P63" s="139">
        <v>26205000</v>
      </c>
      <c r="Q63" s="139">
        <v>3522000</v>
      </c>
      <c r="R63" s="139">
        <v>20000</v>
      </c>
      <c r="S63" s="139">
        <v>93773000</v>
      </c>
      <c r="T63" s="139">
        <v>1266000</v>
      </c>
      <c r="U63" s="139">
        <v>284000</v>
      </c>
      <c r="V63" s="139">
        <v>3915000</v>
      </c>
      <c r="W63" s="139">
        <v>361000</v>
      </c>
      <c r="X63" s="139">
        <v>0</v>
      </c>
      <c r="Y63" s="139">
        <v>29091000</v>
      </c>
      <c r="Z63" s="139">
        <v>118118000</v>
      </c>
      <c r="AA63" s="139">
        <v>109871000</v>
      </c>
      <c r="AB63" s="139">
        <v>3035000</v>
      </c>
      <c r="AC63" s="140">
        <v>7025000</v>
      </c>
      <c r="AD63" s="140">
        <v>66000</v>
      </c>
      <c r="AE63" s="140">
        <v>5700000</v>
      </c>
      <c r="AF63" s="139">
        <v>25328000</v>
      </c>
      <c r="AG63" s="140">
        <v>15343000</v>
      </c>
    </row>
    <row r="64" spans="1:39" hidden="1">
      <c r="AJ64" s="138"/>
      <c r="AK64" s="138"/>
      <c r="AL64" s="138"/>
      <c r="AM64" s="138"/>
    </row>
    <row r="65" spans="2:39" s="142" customFormat="1" ht="10.199999999999999" hidden="1">
      <c r="B65" s="141">
        <v>1333000</v>
      </c>
      <c r="C65" s="141">
        <v>-1285000</v>
      </c>
      <c r="D65" s="141">
        <v>1000</v>
      </c>
      <c r="E65" s="141">
        <v>1000</v>
      </c>
      <c r="F65" s="141">
        <v>116000</v>
      </c>
      <c r="G65" s="141">
        <v>0</v>
      </c>
      <c r="H65" s="141">
        <v>0</v>
      </c>
      <c r="I65" s="141">
        <v>0</v>
      </c>
      <c r="J65" s="141">
        <v>5985000</v>
      </c>
      <c r="K65" s="141">
        <v>2562000</v>
      </c>
      <c r="L65" s="141">
        <v>-13000</v>
      </c>
      <c r="M65" s="141">
        <v>-370000</v>
      </c>
      <c r="N65" s="141">
        <v>0</v>
      </c>
      <c r="O65" s="141">
        <v>401000</v>
      </c>
      <c r="P65" s="141">
        <v>-456000</v>
      </c>
      <c r="Q65" s="141">
        <v>-42000</v>
      </c>
      <c r="R65" s="141">
        <v>0</v>
      </c>
      <c r="S65" s="141">
        <v>10682000</v>
      </c>
      <c r="T65" s="141">
        <v>-10000</v>
      </c>
      <c r="U65" s="141">
        <v>0</v>
      </c>
      <c r="V65" s="141">
        <v>-352000</v>
      </c>
      <c r="W65" s="141">
        <v>0</v>
      </c>
      <c r="X65" s="141">
        <v>0</v>
      </c>
      <c r="Y65" s="141">
        <v>181000</v>
      </c>
      <c r="Z65" s="141">
        <v>-4965000</v>
      </c>
      <c r="AA65" s="141">
        <v>3129000</v>
      </c>
      <c r="AB65" s="141">
        <v>-36000</v>
      </c>
      <c r="AC65" s="141">
        <v>-1107000</v>
      </c>
      <c r="AD65" s="141">
        <v>-925000</v>
      </c>
      <c r="AE65" s="141">
        <v>-2000000</v>
      </c>
      <c r="AF65" s="141">
        <v>0</v>
      </c>
      <c r="AG65" s="141">
        <v>736000</v>
      </c>
      <c r="AH65" s="141"/>
      <c r="AI65" s="141"/>
      <c r="AJ65" s="141"/>
      <c r="AK65" s="141"/>
      <c r="AL65" s="141"/>
      <c r="AM65" s="141"/>
    </row>
    <row r="66" spans="2:39" hidden="1">
      <c r="AJ66" s="138"/>
      <c r="AK66" s="138"/>
      <c r="AL66" s="138"/>
      <c r="AM66" s="138"/>
    </row>
    <row r="67" spans="2:39" hidden="1">
      <c r="AF67" s="138"/>
      <c r="AG67" s="138"/>
      <c r="AH67" s="138"/>
      <c r="AI67" s="138"/>
      <c r="AJ67" s="143"/>
    </row>
    <row r="68" spans="2:39">
      <c r="AF68" s="144" t="s">
        <v>234</v>
      </c>
      <c r="AG68" s="145"/>
      <c r="AH68" s="145">
        <v>0</v>
      </c>
      <c r="AI68" s="145"/>
      <c r="AJ68" s="145">
        <v>-556000</v>
      </c>
    </row>
    <row r="70" spans="2:39">
      <c r="AH70" s="146" t="s">
        <v>235</v>
      </c>
      <c r="AJ70" s="143">
        <v>0</v>
      </c>
    </row>
  </sheetData>
  <printOptions horizontalCentered="1" headings="1" gridLines="1"/>
  <pageMargins left="0" right="0" top="0.39" bottom="0.34" header="0.17" footer="0.17"/>
  <pageSetup paperSize="5" scale="73" fitToWidth="0" orientation="landscape" r:id="rId1"/>
  <headerFooter alignWithMargins="0">
    <oddHeader>&amp;A</oddHeader>
    <oddFooter>&amp;L&amp;8&amp;F&amp;C&amp;"Arial,Bold"As of: &amp;D  &amp;T&amp;RPage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C109"/>
  <sheetViews>
    <sheetView showGridLines="0" topLeftCell="A67" zoomScaleNormal="100" zoomScaleSheetLayoutView="100" workbookViewId="0">
      <selection activeCell="X21" sqref="X21"/>
    </sheetView>
  </sheetViews>
  <sheetFormatPr defaultColWidth="9" defaultRowHeight="13.2"/>
  <cols>
    <col min="1" max="1" width="6.44140625" customWidth="1"/>
    <col min="2" max="2" width="34.21875" customWidth="1"/>
    <col min="3" max="3" width="12" customWidth="1"/>
    <col min="4" max="4" width="1.21875" customWidth="1"/>
    <col min="5" max="5" width="12" customWidth="1"/>
    <col min="6" max="6" width="1.77734375" customWidth="1"/>
    <col min="7" max="7" width="12" customWidth="1"/>
    <col min="8" max="8" width="1.77734375" customWidth="1"/>
    <col min="9" max="9" width="12" customWidth="1"/>
    <col min="10" max="10" width="1.109375" customWidth="1"/>
    <col min="11" max="11" width="9.44140625" customWidth="1"/>
    <col min="12" max="12" width="1.6640625" customWidth="1"/>
    <col min="13" max="13" width="12" customWidth="1"/>
    <col min="14" max="14" width="1.77734375" customWidth="1"/>
    <col min="15" max="15" width="9.33203125" customWidth="1"/>
    <col min="16" max="16" width="1.109375" customWidth="1"/>
    <col min="17" max="17" width="9.33203125" customWidth="1"/>
    <col min="18" max="18" width="1.109375" customWidth="1"/>
    <col min="19" max="19" width="13.77734375" hidden="1" customWidth="1"/>
    <col min="20" max="21" width="9.33203125" hidden="1" customWidth="1"/>
    <col min="22" max="23" width="0" hidden="1" customWidth="1"/>
    <col min="28" max="28" width="0" hidden="1" customWidth="1"/>
  </cols>
  <sheetData>
    <row r="1" spans="1:19" ht="15.6">
      <c r="A1" s="147" t="s">
        <v>237</v>
      </c>
      <c r="B1" s="148"/>
      <c r="C1" s="148"/>
      <c r="D1" s="148"/>
      <c r="E1" s="148"/>
      <c r="F1" s="148"/>
      <c r="G1" s="148"/>
      <c r="H1" s="148"/>
      <c r="I1" s="149"/>
      <c r="J1" s="150"/>
      <c r="K1" s="150"/>
      <c r="L1" s="148"/>
      <c r="M1" s="148"/>
      <c r="N1" s="148"/>
      <c r="P1" s="148"/>
      <c r="R1" s="148"/>
    </row>
    <row r="2" spans="1:19">
      <c r="A2" s="151" t="s">
        <v>2</v>
      </c>
      <c r="B2" s="148"/>
      <c r="C2" s="148"/>
      <c r="D2" s="148"/>
      <c r="E2" s="148"/>
      <c r="F2" s="148"/>
      <c r="G2" s="148"/>
      <c r="H2" s="148"/>
      <c r="I2" s="149"/>
      <c r="J2" s="150"/>
      <c r="K2" s="150"/>
      <c r="L2" s="148"/>
      <c r="M2" s="148"/>
      <c r="N2" s="148"/>
      <c r="P2" s="148"/>
      <c r="R2" s="148"/>
    </row>
    <row r="3" spans="1:19" ht="6" customHeight="1">
      <c r="A3" s="151"/>
      <c r="B3" s="148"/>
      <c r="C3" s="148"/>
      <c r="D3" s="148"/>
      <c r="E3" s="148"/>
      <c r="F3" s="148"/>
      <c r="G3" s="148"/>
      <c r="H3" s="148"/>
      <c r="I3" s="149"/>
      <c r="J3" s="150"/>
      <c r="K3" s="150"/>
      <c r="L3" s="148"/>
      <c r="M3" s="148"/>
      <c r="N3" s="148"/>
      <c r="P3" s="148"/>
      <c r="R3" s="148"/>
    </row>
    <row r="4" spans="1:19" ht="13.8" customHeight="1">
      <c r="A4" s="152" t="s">
        <v>238</v>
      </c>
      <c r="B4" s="148"/>
      <c r="C4" s="148"/>
      <c r="D4" s="148"/>
      <c r="E4" s="148"/>
      <c r="F4" s="148"/>
      <c r="G4" s="148"/>
      <c r="H4" s="148"/>
      <c r="I4" s="149"/>
      <c r="J4" s="150"/>
      <c r="K4" s="150"/>
      <c r="L4" s="148"/>
      <c r="M4" s="148"/>
      <c r="N4" s="148"/>
      <c r="P4" s="148"/>
      <c r="R4" s="148"/>
    </row>
    <row r="5" spans="1:19">
      <c r="A5" s="148"/>
      <c r="B5" s="148"/>
      <c r="C5" s="148"/>
      <c r="D5" s="148"/>
      <c r="E5" s="148"/>
      <c r="F5" s="148"/>
      <c r="G5" s="148"/>
      <c r="H5" s="148"/>
      <c r="I5" s="149"/>
      <c r="J5" s="153"/>
      <c r="K5" s="153"/>
      <c r="L5" s="148"/>
      <c r="M5" s="148"/>
      <c r="N5" s="148"/>
      <c r="P5" s="148"/>
      <c r="R5" s="148"/>
    </row>
    <row r="6" spans="1:19" ht="15.6">
      <c r="A6" s="154"/>
      <c r="B6" s="154"/>
      <c r="C6" s="155" t="s">
        <v>4</v>
      </c>
      <c r="D6" s="154"/>
      <c r="E6" s="156" t="s">
        <v>5</v>
      </c>
      <c r="F6" s="154"/>
      <c r="G6" s="155" t="s">
        <v>6</v>
      </c>
      <c r="H6" s="154"/>
      <c r="I6" s="157" t="s">
        <v>239</v>
      </c>
      <c r="J6" s="158"/>
      <c r="K6" s="158"/>
      <c r="L6" s="154"/>
      <c r="M6" s="153"/>
      <c r="N6" s="155"/>
      <c r="P6" s="155"/>
      <c r="R6" s="155"/>
    </row>
    <row r="7" spans="1:19" ht="15.6">
      <c r="A7" s="154"/>
      <c r="B7" s="154"/>
      <c r="C7" s="155" t="s">
        <v>12</v>
      </c>
      <c r="D7" s="154"/>
      <c r="E7" s="156" t="s">
        <v>13</v>
      </c>
      <c r="F7" s="154"/>
      <c r="G7" s="155" t="s">
        <v>14</v>
      </c>
      <c r="H7" s="154"/>
      <c r="I7" s="159" t="s">
        <v>15</v>
      </c>
      <c r="J7" s="159"/>
      <c r="K7" s="159"/>
      <c r="L7" s="154"/>
      <c r="M7" s="155" t="s">
        <v>8</v>
      </c>
      <c r="N7" s="155"/>
      <c r="P7" s="155"/>
      <c r="R7" s="155"/>
    </row>
    <row r="8" spans="1:19" ht="15.6">
      <c r="A8" s="160" t="s">
        <v>17</v>
      </c>
      <c r="B8" s="161"/>
      <c r="C8" s="162" t="s">
        <v>18</v>
      </c>
      <c r="D8" s="154"/>
      <c r="E8" s="163" t="s">
        <v>18</v>
      </c>
      <c r="F8" s="154"/>
      <c r="G8" s="162" t="s">
        <v>18</v>
      </c>
      <c r="H8" s="154"/>
      <c r="I8" s="164" t="s">
        <v>19</v>
      </c>
      <c r="J8" s="165"/>
      <c r="K8" s="165" t="s">
        <v>20</v>
      </c>
      <c r="L8" s="154"/>
      <c r="M8" s="165" t="s">
        <v>240</v>
      </c>
      <c r="N8" s="155"/>
      <c r="P8" s="155"/>
      <c r="R8" s="155"/>
    </row>
    <row r="9" spans="1:19" ht="3.75" customHeight="1">
      <c r="A9" s="161"/>
      <c r="B9" s="161"/>
      <c r="C9" s="161"/>
      <c r="D9" s="154"/>
      <c r="E9" s="161"/>
      <c r="F9" s="154"/>
      <c r="G9" s="161"/>
      <c r="H9" s="154"/>
      <c r="I9" s="161"/>
      <c r="J9" s="161"/>
      <c r="K9" s="166"/>
      <c r="L9" s="154"/>
      <c r="M9" s="161"/>
      <c r="N9" s="154"/>
      <c r="P9" s="154"/>
      <c r="R9" s="154"/>
    </row>
    <row r="10" spans="1:19">
      <c r="A10" s="167" t="s">
        <v>241</v>
      </c>
      <c r="B10" s="168"/>
      <c r="C10" s="168"/>
      <c r="D10" s="168"/>
      <c r="E10" s="168"/>
      <c r="F10" s="168"/>
      <c r="G10" s="168"/>
      <c r="H10" s="168"/>
      <c r="I10" s="168"/>
      <c r="J10" s="168"/>
      <c r="K10" s="169"/>
      <c r="L10" s="168"/>
      <c r="M10" s="168"/>
      <c r="N10" s="168"/>
      <c r="P10" s="168"/>
      <c r="R10" s="168"/>
    </row>
    <row r="11" spans="1:19" ht="4.2" customHeight="1">
      <c r="A11" s="167"/>
      <c r="B11" s="168"/>
      <c r="C11" s="168"/>
      <c r="D11" s="168"/>
      <c r="E11" s="168"/>
      <c r="F11" s="168"/>
      <c r="G11" s="168"/>
      <c r="H11" s="168"/>
      <c r="I11" s="168"/>
      <c r="J11" s="168"/>
      <c r="K11" s="169"/>
      <c r="L11" s="168"/>
      <c r="M11" s="168"/>
      <c r="N11" s="168"/>
      <c r="P11" s="168"/>
      <c r="R11" s="168"/>
    </row>
    <row r="12" spans="1:19">
      <c r="A12" s="154"/>
      <c r="B12" s="168"/>
      <c r="C12" s="168"/>
      <c r="D12" s="168"/>
      <c r="E12" s="168"/>
      <c r="F12" s="168"/>
      <c r="G12" s="168"/>
      <c r="H12" s="168"/>
      <c r="I12" s="168"/>
      <c r="J12" s="168"/>
      <c r="K12" s="166"/>
      <c r="L12" s="168"/>
      <c r="M12" s="168"/>
      <c r="N12" s="168"/>
      <c r="P12" s="168"/>
      <c r="R12" s="168"/>
    </row>
    <row r="13" spans="1:19" hidden="1">
      <c r="A13" s="170" t="s">
        <v>242</v>
      </c>
      <c r="B13" s="168" t="s">
        <v>243</v>
      </c>
      <c r="C13" s="24">
        <v>0</v>
      </c>
      <c r="D13" s="168"/>
      <c r="E13" s="24">
        <v>0</v>
      </c>
      <c r="F13" s="168"/>
      <c r="G13" s="24">
        <v>0</v>
      </c>
      <c r="H13" s="168"/>
      <c r="I13" s="24">
        <v>0</v>
      </c>
      <c r="J13" s="28"/>
      <c r="K13" s="29" t="s">
        <v>308</v>
      </c>
      <c r="L13" s="168"/>
      <c r="M13" s="24">
        <v>0</v>
      </c>
      <c r="N13" s="28"/>
      <c r="P13" s="28"/>
      <c r="R13" s="28"/>
      <c r="S13" s="171"/>
    </row>
    <row r="14" spans="1:19" hidden="1">
      <c r="A14" s="170" t="s">
        <v>244</v>
      </c>
      <c r="B14" s="168" t="s">
        <v>245</v>
      </c>
      <c r="C14" s="27"/>
      <c r="D14" s="168"/>
      <c r="E14" s="27"/>
      <c r="F14" s="168"/>
      <c r="G14" s="27"/>
      <c r="H14" s="168"/>
      <c r="I14" s="27">
        <v>0</v>
      </c>
      <c r="J14" s="28"/>
      <c r="K14" s="29" t="s">
        <v>308</v>
      </c>
      <c r="L14" s="168"/>
      <c r="M14" s="27"/>
      <c r="N14" s="28"/>
      <c r="P14" s="28"/>
      <c r="R14" s="28"/>
      <c r="S14" s="171"/>
    </row>
    <row r="15" spans="1:19" hidden="1">
      <c r="A15" s="170" t="s">
        <v>246</v>
      </c>
      <c r="B15" s="168" t="s">
        <v>247</v>
      </c>
      <c r="C15" s="27"/>
      <c r="D15" s="168"/>
      <c r="E15" s="27"/>
      <c r="F15" s="168"/>
      <c r="G15" s="27"/>
      <c r="H15" s="168"/>
      <c r="I15" s="27">
        <v>0</v>
      </c>
      <c r="J15" s="28"/>
      <c r="K15" s="29" t="s">
        <v>308</v>
      </c>
      <c r="L15" s="168"/>
      <c r="M15" s="27"/>
      <c r="N15" s="28"/>
      <c r="P15" s="28"/>
      <c r="R15" s="28"/>
      <c r="S15" s="171"/>
    </row>
    <row r="16" spans="1:19">
      <c r="A16" s="170" t="s">
        <v>248</v>
      </c>
      <c r="B16" s="168" t="s">
        <v>249</v>
      </c>
      <c r="C16" s="24">
        <v>0</v>
      </c>
      <c r="D16" s="168"/>
      <c r="E16" s="24">
        <v>-370000</v>
      </c>
      <c r="F16" s="168"/>
      <c r="G16" s="24">
        <v>0</v>
      </c>
      <c r="H16" s="168"/>
      <c r="I16" s="24">
        <v>-370000</v>
      </c>
      <c r="J16" s="28"/>
      <c r="K16" s="29" t="s">
        <v>308</v>
      </c>
      <c r="L16" s="168"/>
      <c r="M16" s="24">
        <v>75000</v>
      </c>
      <c r="N16" s="28"/>
      <c r="P16" s="28"/>
      <c r="R16" s="28"/>
      <c r="S16" s="171"/>
    </row>
    <row r="17" spans="1:19">
      <c r="A17" s="170" t="s">
        <v>250</v>
      </c>
      <c r="B17" s="168" t="s">
        <v>251</v>
      </c>
      <c r="C17" s="27">
        <v>0</v>
      </c>
      <c r="D17" s="168"/>
      <c r="E17" s="27">
        <v>2200000</v>
      </c>
      <c r="F17" s="168"/>
      <c r="G17" s="27">
        <v>0</v>
      </c>
      <c r="H17" s="168"/>
      <c r="I17" s="27">
        <v>2200000</v>
      </c>
      <c r="J17" s="28"/>
      <c r="K17" s="29" t="s">
        <v>308</v>
      </c>
      <c r="L17" s="168"/>
      <c r="M17" s="27">
        <v>0</v>
      </c>
      <c r="N17" s="28"/>
      <c r="P17" s="28"/>
      <c r="R17" s="28"/>
      <c r="S17" s="171"/>
    </row>
    <row r="18" spans="1:19">
      <c r="A18" s="170" t="s">
        <v>252</v>
      </c>
      <c r="B18" s="168" t="s">
        <v>253</v>
      </c>
      <c r="C18" s="27">
        <v>0</v>
      </c>
      <c r="D18" s="168"/>
      <c r="E18" s="27">
        <v>0</v>
      </c>
      <c r="F18" s="168"/>
      <c r="G18" s="27">
        <v>0</v>
      </c>
      <c r="H18" s="168"/>
      <c r="I18" s="27">
        <v>0</v>
      </c>
      <c r="J18" s="28"/>
      <c r="K18" s="29" t="s">
        <v>308</v>
      </c>
      <c r="L18" s="168"/>
      <c r="M18" s="27">
        <v>10000000</v>
      </c>
      <c r="N18" s="28"/>
      <c r="P18" s="28"/>
      <c r="R18" s="28"/>
      <c r="S18" s="171"/>
    </row>
    <row r="19" spans="1:19" hidden="1">
      <c r="A19" s="170" t="s">
        <v>254</v>
      </c>
      <c r="B19" s="168" t="s">
        <v>255</v>
      </c>
      <c r="C19" s="27">
        <v>0</v>
      </c>
      <c r="D19" s="168"/>
      <c r="E19" s="27">
        <v>0</v>
      </c>
      <c r="F19" s="168"/>
      <c r="G19" s="27">
        <v>0</v>
      </c>
      <c r="H19" s="168"/>
      <c r="I19" s="27">
        <v>0</v>
      </c>
      <c r="J19" s="28"/>
      <c r="K19" s="29" t="s">
        <v>308</v>
      </c>
      <c r="L19" s="168"/>
      <c r="M19" s="27">
        <v>0</v>
      </c>
      <c r="N19" s="28"/>
      <c r="P19" s="28"/>
      <c r="R19" s="28"/>
      <c r="S19" s="171"/>
    </row>
    <row r="20" spans="1:19">
      <c r="A20" s="170" t="s">
        <v>256</v>
      </c>
      <c r="B20" s="168" t="s">
        <v>257</v>
      </c>
      <c r="C20" s="27">
        <v>84489000</v>
      </c>
      <c r="D20" s="168"/>
      <c r="E20" s="27">
        <v>83446000</v>
      </c>
      <c r="F20" s="168"/>
      <c r="G20" s="27">
        <v>81659000</v>
      </c>
      <c r="H20" s="168"/>
      <c r="I20" s="27">
        <v>1787000</v>
      </c>
      <c r="J20" s="28"/>
      <c r="K20" s="29">
        <v>2.1883687039739849E-2</v>
      </c>
      <c r="L20" s="168"/>
      <c r="M20" s="27">
        <v>70330000</v>
      </c>
      <c r="N20" s="28"/>
      <c r="P20" s="28"/>
      <c r="R20" s="28"/>
      <c r="S20" s="171"/>
    </row>
    <row r="21" spans="1:19">
      <c r="A21" s="170" t="s">
        <v>258</v>
      </c>
      <c r="B21" s="168" t="s">
        <v>259</v>
      </c>
      <c r="C21" s="27">
        <v>29332000</v>
      </c>
      <c r="D21" s="168"/>
      <c r="E21" s="27">
        <v>30061000</v>
      </c>
      <c r="F21" s="168"/>
      <c r="G21" s="27">
        <v>25350000</v>
      </c>
      <c r="H21" s="168"/>
      <c r="I21" s="27">
        <v>4711000</v>
      </c>
      <c r="J21" s="28"/>
      <c r="K21" s="29">
        <v>0.18583826429247188</v>
      </c>
      <c r="L21" s="168"/>
      <c r="M21" s="27">
        <v>12320000</v>
      </c>
      <c r="N21" s="28"/>
      <c r="P21" s="28"/>
      <c r="R21" s="28"/>
    </row>
    <row r="22" spans="1:19" hidden="1">
      <c r="A22" s="170" t="s">
        <v>260</v>
      </c>
      <c r="B22" s="168"/>
      <c r="C22" s="27"/>
      <c r="D22" s="168"/>
      <c r="E22" s="27"/>
      <c r="F22" s="168"/>
      <c r="G22" s="27"/>
      <c r="H22" s="168"/>
      <c r="I22" s="27"/>
      <c r="J22" s="28"/>
      <c r="K22" s="29"/>
      <c r="L22" s="168"/>
      <c r="M22" s="27">
        <v>0</v>
      </c>
      <c r="N22" s="28"/>
      <c r="P22" s="28"/>
      <c r="R22" s="28"/>
    </row>
    <row r="23" spans="1:19">
      <c r="A23" s="170" t="s">
        <v>261</v>
      </c>
      <c r="B23" s="168" t="s">
        <v>262</v>
      </c>
      <c r="C23" s="27">
        <v>19079000</v>
      </c>
      <c r="D23" s="168"/>
      <c r="E23" s="27">
        <v>14221000</v>
      </c>
      <c r="F23" s="168"/>
      <c r="G23" s="27">
        <v>9541000</v>
      </c>
      <c r="H23" s="168"/>
      <c r="I23" s="27">
        <v>4680000</v>
      </c>
      <c r="J23" s="28"/>
      <c r="K23" s="29">
        <v>0.49051462105748717</v>
      </c>
      <c r="L23" s="168"/>
      <c r="M23" s="27">
        <v>4046000</v>
      </c>
      <c r="N23" s="28"/>
      <c r="P23" s="28"/>
      <c r="R23" s="28"/>
    </row>
    <row r="24" spans="1:19">
      <c r="A24" s="170" t="s">
        <v>263</v>
      </c>
      <c r="B24" s="168" t="s">
        <v>264</v>
      </c>
      <c r="C24" s="31">
        <v>5100000</v>
      </c>
      <c r="D24" s="168"/>
      <c r="E24" s="31">
        <v>5500000</v>
      </c>
      <c r="F24" s="168"/>
      <c r="G24" s="31">
        <v>5000000</v>
      </c>
      <c r="H24" s="168"/>
      <c r="I24" s="31">
        <v>500000</v>
      </c>
      <c r="J24" s="28"/>
      <c r="K24" s="29">
        <v>9.999999997999999E-2</v>
      </c>
      <c r="L24" s="168"/>
      <c r="M24" s="31">
        <v>3000000</v>
      </c>
      <c r="N24" s="28"/>
      <c r="P24" s="28"/>
      <c r="R24" s="28"/>
    </row>
    <row r="25" spans="1:19" hidden="1">
      <c r="A25" s="170" t="s">
        <v>265</v>
      </c>
      <c r="B25" s="168" t="s">
        <v>266</v>
      </c>
      <c r="C25" s="30"/>
      <c r="D25" s="168"/>
      <c r="E25" s="30"/>
      <c r="F25" s="168"/>
      <c r="G25" s="30"/>
      <c r="H25" s="168"/>
      <c r="I25" s="30">
        <v>0</v>
      </c>
      <c r="J25" s="28"/>
      <c r="K25" s="29" t="s">
        <v>308</v>
      </c>
      <c r="L25" s="168"/>
      <c r="M25" s="30"/>
      <c r="N25" s="28"/>
      <c r="P25" s="28"/>
      <c r="R25" s="28"/>
    </row>
    <row r="26" spans="1:19" hidden="1">
      <c r="A26" s="170" t="s">
        <v>267</v>
      </c>
      <c r="B26" s="172" t="s">
        <v>268</v>
      </c>
      <c r="C26" s="30"/>
      <c r="D26" s="168"/>
      <c r="E26" s="30"/>
      <c r="F26" s="168"/>
      <c r="G26" s="30"/>
      <c r="H26" s="168"/>
      <c r="I26" s="30"/>
      <c r="J26" s="28"/>
      <c r="K26" s="29"/>
      <c r="L26" s="168"/>
      <c r="M26" s="30"/>
      <c r="N26" s="28"/>
      <c r="P26" s="28"/>
      <c r="R26" s="28"/>
    </row>
    <row r="27" spans="1:19" hidden="1">
      <c r="A27" s="170" t="s">
        <v>269</v>
      </c>
      <c r="B27" s="172" t="s">
        <v>270</v>
      </c>
      <c r="C27" s="30"/>
      <c r="D27" s="168"/>
      <c r="E27" s="30"/>
      <c r="F27" s="168"/>
      <c r="G27" s="30"/>
      <c r="H27" s="168"/>
      <c r="I27" s="30"/>
      <c r="J27" s="28"/>
      <c r="K27" s="29"/>
      <c r="L27" s="168"/>
      <c r="M27" s="30"/>
      <c r="N27" s="28"/>
      <c r="P27" s="28"/>
      <c r="R27" s="28"/>
    </row>
    <row r="28" spans="1:19" hidden="1">
      <c r="A28" s="170" t="s">
        <v>271</v>
      </c>
      <c r="B28" s="172" t="s">
        <v>272</v>
      </c>
      <c r="C28" s="30"/>
      <c r="D28" s="168"/>
      <c r="E28" s="30"/>
      <c r="F28" s="168"/>
      <c r="G28" s="30"/>
      <c r="H28" s="168"/>
      <c r="I28" s="30"/>
      <c r="J28" s="28"/>
      <c r="K28" s="29"/>
      <c r="L28" s="168"/>
      <c r="M28" s="30"/>
      <c r="N28" s="28"/>
      <c r="P28" s="28"/>
      <c r="R28" s="28"/>
    </row>
    <row r="29" spans="1:19" hidden="1">
      <c r="A29" s="170" t="s">
        <v>273</v>
      </c>
      <c r="B29" s="172" t="s">
        <v>274</v>
      </c>
      <c r="C29" s="30"/>
      <c r="D29" s="168"/>
      <c r="E29" s="30"/>
      <c r="F29" s="168"/>
      <c r="G29" s="30"/>
      <c r="H29" s="168"/>
      <c r="I29" s="30"/>
      <c r="J29" s="28"/>
      <c r="K29" s="29"/>
      <c r="L29" s="168"/>
      <c r="M29" s="30"/>
      <c r="N29" s="28"/>
      <c r="P29" s="28"/>
      <c r="R29" s="28"/>
    </row>
    <row r="30" spans="1:19" hidden="1">
      <c r="A30" s="170" t="s">
        <v>275</v>
      </c>
      <c r="B30" s="172" t="s">
        <v>276</v>
      </c>
      <c r="C30" s="173"/>
      <c r="D30" s="168"/>
      <c r="E30" s="173"/>
      <c r="F30" s="168"/>
      <c r="G30" s="173"/>
      <c r="H30" s="168"/>
      <c r="I30" s="173"/>
      <c r="J30" s="28"/>
      <c r="K30" s="29"/>
      <c r="L30" s="168"/>
      <c r="M30" s="173"/>
      <c r="N30" s="28"/>
      <c r="P30" s="28"/>
      <c r="R30" s="28"/>
    </row>
    <row r="31" spans="1:19" hidden="1">
      <c r="A31" s="170" t="s">
        <v>277</v>
      </c>
      <c r="B31" s="172" t="s">
        <v>278</v>
      </c>
      <c r="C31" s="30"/>
      <c r="D31" s="168"/>
      <c r="E31" s="30"/>
      <c r="F31" s="168"/>
      <c r="G31" s="30"/>
      <c r="H31" s="168"/>
      <c r="I31" s="30"/>
      <c r="J31" s="28"/>
      <c r="K31" s="29"/>
      <c r="L31" s="168"/>
      <c r="M31" s="30"/>
      <c r="N31" s="28"/>
      <c r="P31" s="28"/>
      <c r="R31" s="28"/>
    </row>
    <row r="32" spans="1:19" hidden="1">
      <c r="A32" s="170" t="s">
        <v>279</v>
      </c>
      <c r="B32" s="174" t="s">
        <v>280</v>
      </c>
      <c r="C32" s="30"/>
      <c r="D32" s="168"/>
      <c r="E32" s="30"/>
      <c r="F32" s="168"/>
      <c r="G32" s="30"/>
      <c r="H32" s="168"/>
      <c r="I32" s="30">
        <v>0</v>
      </c>
      <c r="J32" s="28"/>
      <c r="K32" s="29" t="s">
        <v>308</v>
      </c>
      <c r="L32" s="168"/>
      <c r="M32" s="30"/>
      <c r="N32" s="28"/>
      <c r="P32" s="28"/>
      <c r="R32" s="28"/>
    </row>
    <row r="33" spans="1:18" hidden="1">
      <c r="A33" s="170" t="s">
        <v>281</v>
      </c>
      <c r="B33" s="168" t="s">
        <v>282</v>
      </c>
      <c r="C33" s="175"/>
      <c r="D33" s="168"/>
      <c r="E33" s="175"/>
      <c r="F33" s="168"/>
      <c r="G33" s="175"/>
      <c r="H33" s="168"/>
      <c r="I33" s="175"/>
      <c r="J33" s="32"/>
      <c r="K33" s="29"/>
      <c r="L33" s="168"/>
      <c r="M33" s="175"/>
      <c r="N33" s="28"/>
      <c r="P33" s="28"/>
      <c r="R33" s="28"/>
    </row>
    <row r="34" spans="1:18" hidden="1">
      <c r="A34" s="170" t="s">
        <v>41</v>
      </c>
      <c r="B34" s="168" t="s">
        <v>42</v>
      </c>
      <c r="C34" s="175"/>
      <c r="D34" s="168"/>
      <c r="E34" s="175"/>
      <c r="F34" s="168"/>
      <c r="G34" s="175"/>
      <c r="H34" s="168"/>
      <c r="I34" s="175"/>
      <c r="J34" s="32"/>
      <c r="K34" s="29"/>
      <c r="L34" s="168"/>
      <c r="M34" s="175"/>
      <c r="N34" s="28"/>
      <c r="P34" s="28"/>
      <c r="R34" s="28"/>
    </row>
    <row r="35" spans="1:18" hidden="1">
      <c r="A35" s="170" t="s">
        <v>102</v>
      </c>
      <c r="B35" s="168" t="s">
        <v>103</v>
      </c>
      <c r="C35" s="176"/>
      <c r="D35" s="168"/>
      <c r="E35" s="176"/>
      <c r="F35" s="168"/>
      <c r="G35" s="176"/>
      <c r="H35" s="168"/>
      <c r="I35" s="176"/>
      <c r="J35" s="28"/>
      <c r="K35" s="29"/>
      <c r="L35" s="168"/>
      <c r="M35" s="176"/>
      <c r="N35" s="28"/>
      <c r="P35" s="28"/>
      <c r="R35" s="28"/>
    </row>
    <row r="36" spans="1:18">
      <c r="A36" s="154"/>
      <c r="B36" s="168"/>
      <c r="C36" s="177"/>
      <c r="D36" s="168"/>
      <c r="E36" s="177"/>
      <c r="F36" s="168"/>
      <c r="G36" s="177"/>
      <c r="H36" s="168"/>
      <c r="I36" s="177"/>
      <c r="J36" s="28"/>
      <c r="K36" s="29"/>
      <c r="L36" s="168"/>
      <c r="M36" s="177"/>
      <c r="N36" s="28"/>
      <c r="P36" s="28"/>
      <c r="R36" s="28"/>
    </row>
    <row r="37" spans="1:18">
      <c r="A37" s="154"/>
      <c r="B37" s="178" t="s">
        <v>283</v>
      </c>
      <c r="C37" s="78">
        <v>138000000</v>
      </c>
      <c r="D37" s="178"/>
      <c r="E37" s="78">
        <v>135058000</v>
      </c>
      <c r="F37" s="178"/>
      <c r="G37" s="78">
        <v>121550000</v>
      </c>
      <c r="H37" s="178"/>
      <c r="I37" s="78">
        <v>13508000</v>
      </c>
      <c r="J37" s="179"/>
      <c r="K37" s="29">
        <v>0.11113122171854273</v>
      </c>
      <c r="L37" s="178"/>
      <c r="M37" s="78">
        <v>99771000</v>
      </c>
      <c r="N37" s="179"/>
      <c r="P37" s="28"/>
      <c r="R37" s="28"/>
    </row>
    <row r="38" spans="1:18">
      <c r="A38" s="154"/>
      <c r="B38" s="180" t="s">
        <v>284</v>
      </c>
      <c r="C38" s="31">
        <f>C89</f>
        <v>9600000</v>
      </c>
      <c r="D38" s="168"/>
      <c r="E38" s="31">
        <f>E89</f>
        <v>9680000</v>
      </c>
      <c r="F38" s="168"/>
      <c r="G38" s="31">
        <f>G86</f>
        <v>9600000</v>
      </c>
      <c r="H38" s="168"/>
      <c r="I38" s="31">
        <f>E38-G38</f>
        <v>80000</v>
      </c>
      <c r="J38" s="32"/>
      <c r="K38" s="29">
        <f>IF(G38=0,"N/A",IF(I38/(G38+0.001)&gt;5,"&gt;500%",IF(I38/(G38+0.001)&lt;-5,"&lt;-500%",I38/(G38+0.001))))</f>
        <v>8.3333333324652776E-3</v>
      </c>
      <c r="L38" s="168"/>
      <c r="M38" s="31">
        <f>M89</f>
        <v>9295000</v>
      </c>
      <c r="N38" s="32"/>
      <c r="P38" s="28"/>
      <c r="R38" s="28"/>
    </row>
    <row r="39" spans="1:18">
      <c r="A39" s="154"/>
      <c r="B39" s="181"/>
      <c r="C39" s="182"/>
      <c r="D39" s="181"/>
      <c r="E39" s="182"/>
      <c r="F39" s="181"/>
      <c r="G39" s="182"/>
      <c r="H39" s="181"/>
      <c r="I39" s="182"/>
      <c r="J39" s="182"/>
      <c r="K39" s="29"/>
      <c r="L39" s="181"/>
      <c r="M39" s="182"/>
      <c r="N39" s="168"/>
      <c r="P39" s="28"/>
      <c r="R39" s="28"/>
    </row>
    <row r="40" spans="1:18" ht="22.2" customHeight="1">
      <c r="A40" s="154"/>
      <c r="B40" s="183" t="s">
        <v>285</v>
      </c>
      <c r="C40" s="184">
        <f>C37-C38</f>
        <v>128400000</v>
      </c>
      <c r="D40" s="185"/>
      <c r="E40" s="184">
        <f>E37-E38</f>
        <v>125378000</v>
      </c>
      <c r="F40" s="185"/>
      <c r="G40" s="184">
        <f>G37-G38</f>
        <v>111950000</v>
      </c>
      <c r="H40" s="185"/>
      <c r="I40" s="184">
        <f>E40-G40</f>
        <v>13428000</v>
      </c>
      <c r="J40" s="186"/>
      <c r="K40" s="187">
        <f>IF(G40=0,"N/A",IF(I40/(G40+0.001)&gt;5,"&gt;500%",I40/(G40+0.001)))</f>
        <v>0.11994640464385935</v>
      </c>
      <c r="L40" s="185"/>
      <c r="M40" s="184">
        <f>M37-M38</f>
        <v>90476000</v>
      </c>
      <c r="N40" s="188"/>
      <c r="P40" s="28"/>
      <c r="R40" s="28"/>
    </row>
    <row r="41" spans="1:18">
      <c r="A41" s="153"/>
      <c r="B41" s="153"/>
      <c r="C41" s="153"/>
      <c r="D41" s="153"/>
      <c r="E41" s="153"/>
      <c r="F41" s="153"/>
      <c r="G41" s="153"/>
      <c r="H41" s="153"/>
      <c r="I41" s="153"/>
      <c r="J41" s="153"/>
      <c r="K41" s="153"/>
      <c r="L41" s="153"/>
      <c r="M41" s="153"/>
      <c r="N41" s="153"/>
      <c r="P41" s="153"/>
      <c r="R41" s="153"/>
    </row>
    <row r="42" spans="1:18" ht="24" customHeight="1"/>
    <row r="44" spans="1:18" ht="21" customHeight="1">
      <c r="A44" s="189" t="s">
        <v>285</v>
      </c>
      <c r="B44" s="190"/>
      <c r="C44" s="190"/>
      <c r="D44" s="190"/>
      <c r="E44" s="191"/>
      <c r="F44" s="190"/>
      <c r="G44" s="191"/>
      <c r="H44" s="190"/>
      <c r="I44" s="191"/>
      <c r="J44" s="191"/>
      <c r="K44" s="192"/>
      <c r="L44" s="190"/>
      <c r="M44" s="193"/>
      <c r="N44" s="191"/>
      <c r="P44" s="191"/>
      <c r="R44" s="191"/>
    </row>
    <row r="45" spans="1:18" ht="12.75" customHeight="1">
      <c r="A45" s="194" t="s">
        <v>286</v>
      </c>
      <c r="B45" s="190"/>
      <c r="C45" s="190"/>
      <c r="D45" s="190"/>
      <c r="E45" s="191"/>
      <c r="F45" s="190"/>
      <c r="G45" s="191"/>
      <c r="H45" s="190"/>
      <c r="I45" s="191"/>
      <c r="J45" s="191"/>
      <c r="K45" s="192"/>
      <c r="L45" s="190"/>
      <c r="M45" s="193"/>
      <c r="N45" s="191"/>
      <c r="P45" s="191"/>
      <c r="R45" s="191"/>
    </row>
    <row r="46" spans="1:18" ht="2.25" customHeight="1">
      <c r="A46" s="195"/>
      <c r="B46" s="190"/>
      <c r="C46" s="190"/>
      <c r="D46" s="190"/>
      <c r="E46" s="191"/>
      <c r="F46" s="190"/>
      <c r="G46" s="191"/>
      <c r="H46" s="190"/>
      <c r="I46" s="191"/>
      <c r="J46" s="191"/>
      <c r="K46" s="192"/>
      <c r="L46" s="190"/>
      <c r="M46" s="193"/>
      <c r="N46" s="191"/>
      <c r="P46" s="191"/>
      <c r="R46" s="191"/>
    </row>
    <row r="47" spans="1:18">
      <c r="A47" s="196"/>
      <c r="B47" s="197"/>
      <c r="C47" s="198"/>
      <c r="D47" s="180"/>
      <c r="E47" s="199"/>
      <c r="F47" s="180"/>
      <c r="G47" s="199"/>
      <c r="H47" s="180"/>
      <c r="I47" s="199"/>
      <c r="J47" s="199"/>
      <c r="K47" s="200"/>
      <c r="L47" s="180"/>
      <c r="M47" s="199"/>
      <c r="N47" s="199"/>
      <c r="P47" s="199"/>
      <c r="R47" s="199"/>
    </row>
    <row r="48" spans="1:18" ht="15.6">
      <c r="A48" s="180"/>
      <c r="B48" s="180"/>
      <c r="C48" s="155" t="s">
        <v>4</v>
      </c>
      <c r="D48" s="154"/>
      <c r="E48" s="156" t="s">
        <v>5</v>
      </c>
      <c r="F48" s="154"/>
      <c r="G48" s="155" t="s">
        <v>6</v>
      </c>
      <c r="H48" s="180"/>
      <c r="I48" s="157" t="s">
        <v>119</v>
      </c>
      <c r="J48" s="158"/>
      <c r="K48" s="158"/>
      <c r="L48" s="180"/>
      <c r="M48" s="201"/>
      <c r="N48" s="202"/>
      <c r="P48" s="202"/>
      <c r="R48" s="202"/>
    </row>
    <row r="49" spans="1:29" ht="15.6">
      <c r="A49" s="196"/>
      <c r="B49" s="180"/>
      <c r="C49" s="155" t="s">
        <v>12</v>
      </c>
      <c r="D49" s="154"/>
      <c r="E49" s="156" t="s">
        <v>13</v>
      </c>
      <c r="F49" s="154"/>
      <c r="G49" s="155" t="s">
        <v>14</v>
      </c>
      <c r="H49" s="196"/>
      <c r="I49" s="203" t="s">
        <v>287</v>
      </c>
      <c r="J49" s="203"/>
      <c r="K49" s="203"/>
      <c r="L49" s="196"/>
      <c r="M49" s="155" t="s">
        <v>8</v>
      </c>
      <c r="N49" s="202"/>
      <c r="P49" s="202"/>
      <c r="R49" s="202"/>
    </row>
    <row r="50" spans="1:29" ht="15.6">
      <c r="A50" s="204" t="s">
        <v>288</v>
      </c>
      <c r="B50" s="196"/>
      <c r="C50" s="162" t="s">
        <v>18</v>
      </c>
      <c r="D50" s="154"/>
      <c r="E50" s="163" t="s">
        <v>18</v>
      </c>
      <c r="F50" s="154"/>
      <c r="G50" s="162" t="s">
        <v>18</v>
      </c>
      <c r="H50" s="196"/>
      <c r="I50" s="164" t="s">
        <v>19</v>
      </c>
      <c r="J50" s="165"/>
      <c r="K50" s="165" t="s">
        <v>20</v>
      </c>
      <c r="L50" s="196"/>
      <c r="M50" s="165" t="s">
        <v>240</v>
      </c>
      <c r="N50" s="202"/>
      <c r="P50" s="202"/>
      <c r="R50" s="202"/>
    </row>
    <row r="51" spans="1:29">
      <c r="A51" s="205"/>
      <c r="B51" s="206"/>
      <c r="C51" s="198"/>
      <c r="D51" s="180"/>
      <c r="E51" s="180"/>
      <c r="F51" s="180"/>
      <c r="G51" s="180"/>
      <c r="H51" s="180"/>
      <c r="I51" s="180"/>
      <c r="J51" s="180"/>
      <c r="K51" s="200"/>
      <c r="L51" s="180"/>
      <c r="M51" s="180"/>
      <c r="N51" s="180"/>
      <c r="P51" s="180"/>
      <c r="R51" s="180"/>
    </row>
    <row r="52" spans="1:29" hidden="1">
      <c r="A52" s="207" t="s">
        <v>124</v>
      </c>
      <c r="B52" s="180"/>
      <c r="C52" s="208">
        <f>IF(ISERROR(GETPIVOTDATA("PROPOSED",'ADOPTED Capital Budget'!$A$1,"ORDER#-DEPT",W52)), 0, GETPIVOTDATA("PROPOSED",'ADOPTED Capital Budget'!$A$1,"ORDER#-DEPT",W52))</f>
        <v>0</v>
      </c>
      <c r="D52" s="180"/>
      <c r="E52" s="208">
        <f>IF(ISERROR(GETPIVOTDATA("FY 15",'ADOPTED Capital Budget'!$A$1,"ORDER#-DEPT",Y52)), 0, GETPIVOTDATA("FY 15",'ADOPTED Capital Budget'!$A$1,"ORDER#-DEPT",Y52))</f>
        <v>0</v>
      </c>
      <c r="F52" s="180"/>
      <c r="G52" s="209">
        <v>0</v>
      </c>
      <c r="H52" s="180"/>
      <c r="I52" s="209">
        <f>G52-M52</f>
        <v>0</v>
      </c>
      <c r="J52" s="28"/>
      <c r="K52" s="200" t="str">
        <f>IF(M52=0,"na",IF(G52/M52-1&gt;500,"&gt;500%",G52/M52-1))</f>
        <v>na</v>
      </c>
      <c r="L52" s="180"/>
      <c r="M52" s="209">
        <v>0</v>
      </c>
      <c r="N52" s="25"/>
      <c r="P52" s="25"/>
      <c r="R52" s="25"/>
      <c r="Y52" t="s">
        <v>125</v>
      </c>
      <c r="AB52" t="s">
        <v>125</v>
      </c>
    </row>
    <row r="53" spans="1:29">
      <c r="A53" s="207" t="s">
        <v>289</v>
      </c>
      <c r="B53" s="180"/>
      <c r="C53" s="24">
        <v>1500000</v>
      </c>
      <c r="D53" s="180"/>
      <c r="E53" s="24">
        <v>0</v>
      </c>
      <c r="F53" s="180"/>
      <c r="G53" s="24">
        <v>0</v>
      </c>
      <c r="H53" s="180"/>
      <c r="I53" s="24">
        <v>0</v>
      </c>
      <c r="J53" s="28"/>
      <c r="K53" s="200" t="s">
        <v>308</v>
      </c>
      <c r="L53" s="180"/>
      <c r="M53" s="24">
        <v>0</v>
      </c>
      <c r="N53" s="28"/>
      <c r="P53" s="28"/>
      <c r="R53" s="28"/>
      <c r="Y53" t="s">
        <v>127</v>
      </c>
      <c r="AB53" t="s">
        <v>127</v>
      </c>
      <c r="AC53" t="s">
        <v>127</v>
      </c>
    </row>
    <row r="54" spans="1:29">
      <c r="A54" s="207" t="s">
        <v>290</v>
      </c>
      <c r="B54" s="180"/>
      <c r="C54" s="27">
        <v>4800000</v>
      </c>
      <c r="D54" s="180"/>
      <c r="E54" s="27">
        <v>0</v>
      </c>
      <c r="F54" s="180"/>
      <c r="G54" s="27">
        <v>0</v>
      </c>
      <c r="H54" s="180"/>
      <c r="I54" s="27">
        <v>0</v>
      </c>
      <c r="J54" s="28"/>
      <c r="K54" s="200" t="s">
        <v>308</v>
      </c>
      <c r="L54" s="180"/>
      <c r="M54" s="27">
        <v>2600000</v>
      </c>
      <c r="N54" s="28"/>
      <c r="P54" s="28"/>
      <c r="R54" s="28"/>
      <c r="Y54" t="s">
        <v>129</v>
      </c>
      <c r="AB54" t="s">
        <v>129</v>
      </c>
      <c r="AC54" t="s">
        <v>129</v>
      </c>
    </row>
    <row r="55" spans="1:29" hidden="1">
      <c r="A55" s="207" t="s">
        <v>130</v>
      </c>
      <c r="B55" s="180"/>
      <c r="C55" s="27">
        <v>0</v>
      </c>
      <c r="D55" s="180"/>
      <c r="E55" s="27">
        <v>0</v>
      </c>
      <c r="F55" s="180"/>
      <c r="G55" s="27">
        <v>0</v>
      </c>
      <c r="H55" s="180"/>
      <c r="I55" s="27">
        <v>0</v>
      </c>
      <c r="J55" s="28"/>
      <c r="K55" s="200" t="s">
        <v>308</v>
      </c>
      <c r="L55" s="180"/>
      <c r="M55" s="27">
        <v>0</v>
      </c>
      <c r="N55" s="28"/>
      <c r="P55" s="28"/>
      <c r="R55" s="28"/>
      <c r="Y55" t="s">
        <v>131</v>
      </c>
      <c r="AB55" t="s">
        <v>131</v>
      </c>
    </row>
    <row r="56" spans="1:29" hidden="1">
      <c r="A56" s="207" t="s">
        <v>291</v>
      </c>
      <c r="B56" s="180"/>
      <c r="C56" s="27">
        <v>0</v>
      </c>
      <c r="D56" s="180"/>
      <c r="E56" s="27">
        <v>0</v>
      </c>
      <c r="F56" s="180"/>
      <c r="G56" s="27">
        <v>0</v>
      </c>
      <c r="H56" s="180"/>
      <c r="I56" s="27">
        <v>0</v>
      </c>
      <c r="J56" s="28"/>
      <c r="K56" s="200" t="s">
        <v>308</v>
      </c>
      <c r="L56" s="180"/>
      <c r="M56" s="27">
        <v>0</v>
      </c>
      <c r="N56" s="28"/>
      <c r="P56" s="28"/>
      <c r="R56" s="28"/>
      <c r="Y56" t="s">
        <v>133</v>
      </c>
      <c r="AB56" t="s">
        <v>133</v>
      </c>
      <c r="AC56" t="s">
        <v>133</v>
      </c>
    </row>
    <row r="57" spans="1:29" hidden="1">
      <c r="A57" s="207" t="s">
        <v>292</v>
      </c>
      <c r="B57" s="180"/>
      <c r="C57" s="27">
        <v>0</v>
      </c>
      <c r="D57" s="180"/>
      <c r="E57" s="27">
        <v>0</v>
      </c>
      <c r="F57" s="180"/>
      <c r="G57" s="27">
        <v>0</v>
      </c>
      <c r="H57" s="180"/>
      <c r="I57" s="27">
        <v>0</v>
      </c>
      <c r="J57" s="28"/>
      <c r="K57" s="200" t="s">
        <v>308</v>
      </c>
      <c r="L57" s="180"/>
      <c r="M57" s="27">
        <v>0</v>
      </c>
      <c r="N57" s="28"/>
      <c r="P57" s="28"/>
      <c r="R57" s="28"/>
      <c r="Y57" t="s">
        <v>135</v>
      </c>
      <c r="AB57" t="s">
        <v>135</v>
      </c>
    </row>
    <row r="58" spans="1:29">
      <c r="A58" s="207" t="s">
        <v>293</v>
      </c>
      <c r="B58" s="180"/>
      <c r="C58" s="27">
        <v>3480000</v>
      </c>
      <c r="D58" s="180"/>
      <c r="E58" s="27">
        <v>8235000</v>
      </c>
      <c r="F58" s="180"/>
      <c r="G58" s="27">
        <v>8360000</v>
      </c>
      <c r="H58" s="180"/>
      <c r="I58" s="27">
        <v>-125000</v>
      </c>
      <c r="J58" s="28"/>
      <c r="K58" s="200">
        <v>-1.4952153108259312E-2</v>
      </c>
      <c r="L58" s="180"/>
      <c r="M58" s="27">
        <v>7850000</v>
      </c>
      <c r="N58" s="28"/>
      <c r="P58" s="28"/>
      <c r="R58" s="28"/>
      <c r="Y58" t="s">
        <v>138</v>
      </c>
      <c r="AB58" t="s">
        <v>138</v>
      </c>
      <c r="AC58" t="s">
        <v>138</v>
      </c>
    </row>
    <row r="59" spans="1:29" hidden="1">
      <c r="A59" s="207" t="s">
        <v>139</v>
      </c>
      <c r="B59" s="180"/>
      <c r="C59" s="27">
        <v>0</v>
      </c>
      <c r="D59" s="180"/>
      <c r="E59" s="27">
        <v>0</v>
      </c>
      <c r="F59" s="180"/>
      <c r="G59" s="27">
        <v>0</v>
      </c>
      <c r="H59" s="180"/>
      <c r="I59" s="27">
        <v>0</v>
      </c>
      <c r="J59" s="28"/>
      <c r="K59" s="200" t="s">
        <v>308</v>
      </c>
      <c r="L59" s="180"/>
      <c r="M59" s="27">
        <v>0</v>
      </c>
      <c r="N59" s="28"/>
      <c r="P59" s="28"/>
      <c r="R59" s="28"/>
      <c r="Y59" t="s">
        <v>140</v>
      </c>
      <c r="AB59" t="s">
        <v>140</v>
      </c>
      <c r="AC59" t="s">
        <v>140</v>
      </c>
    </row>
    <row r="60" spans="1:29">
      <c r="A60" s="207" t="s">
        <v>141</v>
      </c>
      <c r="B60" s="180"/>
      <c r="C60" s="27">
        <v>0</v>
      </c>
      <c r="D60" s="180"/>
      <c r="E60" s="27">
        <v>2850000</v>
      </c>
      <c r="F60" s="180"/>
      <c r="G60" s="27">
        <v>460000</v>
      </c>
      <c r="H60" s="180"/>
      <c r="I60" s="27">
        <v>2390000</v>
      </c>
      <c r="J60" s="28"/>
      <c r="K60" s="200" t="s">
        <v>309</v>
      </c>
      <c r="L60" s="180"/>
      <c r="M60" s="27">
        <v>75000</v>
      </c>
      <c r="N60" s="28"/>
      <c r="P60" s="28"/>
      <c r="R60" s="28"/>
      <c r="Y60" t="s">
        <v>142</v>
      </c>
      <c r="AB60" t="s">
        <v>142</v>
      </c>
      <c r="AC60" t="s">
        <v>142</v>
      </c>
    </row>
    <row r="61" spans="1:29">
      <c r="A61" s="207" t="s">
        <v>143</v>
      </c>
      <c r="B61" s="180"/>
      <c r="C61" s="27">
        <v>100000</v>
      </c>
      <c r="D61" s="180"/>
      <c r="E61" s="27">
        <v>0</v>
      </c>
      <c r="F61" s="180"/>
      <c r="G61" s="27">
        <v>6890000</v>
      </c>
      <c r="H61" s="180"/>
      <c r="I61" s="27">
        <v>-6890000</v>
      </c>
      <c r="J61" s="28"/>
      <c r="K61" s="200">
        <v>-0.9999999998548621</v>
      </c>
      <c r="L61" s="180"/>
      <c r="M61" s="27">
        <v>1070000</v>
      </c>
      <c r="N61" s="28"/>
      <c r="P61" s="28"/>
      <c r="R61" s="28"/>
      <c r="Y61" t="s">
        <v>144</v>
      </c>
      <c r="AB61" t="s">
        <v>144</v>
      </c>
      <c r="AC61" t="s">
        <v>144</v>
      </c>
    </row>
    <row r="62" spans="1:29">
      <c r="A62" s="207" t="s">
        <v>294</v>
      </c>
      <c r="B62" s="210"/>
      <c r="C62" s="27">
        <v>0</v>
      </c>
      <c r="D62" s="210"/>
      <c r="E62" s="27">
        <v>0</v>
      </c>
      <c r="F62" s="210"/>
      <c r="G62" s="27">
        <v>5000000</v>
      </c>
      <c r="H62" s="210"/>
      <c r="I62" s="27">
        <v>-5000000</v>
      </c>
      <c r="J62" s="211"/>
      <c r="K62" s="200">
        <v>-0.99999999979999998</v>
      </c>
      <c r="L62" s="210"/>
      <c r="M62" s="27">
        <v>5000000</v>
      </c>
      <c r="N62" s="28"/>
      <c r="P62" s="28"/>
      <c r="R62" s="28"/>
      <c r="Y62" s="212" t="s">
        <v>232</v>
      </c>
      <c r="AB62" t="s">
        <v>146</v>
      </c>
    </row>
    <row r="63" spans="1:29" hidden="1">
      <c r="A63" s="207" t="s">
        <v>151</v>
      </c>
      <c r="B63" s="210"/>
      <c r="C63" s="27">
        <v>0</v>
      </c>
      <c r="D63" s="210"/>
      <c r="E63" s="27">
        <v>0</v>
      </c>
      <c r="F63" s="210"/>
      <c r="G63" s="27">
        <v>0</v>
      </c>
      <c r="H63" s="210"/>
      <c r="I63" s="27">
        <v>0</v>
      </c>
      <c r="J63" s="211"/>
      <c r="K63" s="213" t="s">
        <v>308</v>
      </c>
      <c r="L63" s="210"/>
      <c r="M63" s="27">
        <v>0</v>
      </c>
      <c r="N63" s="28"/>
      <c r="P63" s="28"/>
      <c r="R63" s="28"/>
      <c r="Y63" t="s">
        <v>154</v>
      </c>
      <c r="AB63" t="s">
        <v>295</v>
      </c>
    </row>
    <row r="64" spans="1:29">
      <c r="A64" s="207" t="s">
        <v>296</v>
      </c>
      <c r="B64" s="180"/>
      <c r="C64" s="27">
        <v>450000</v>
      </c>
      <c r="D64" s="180"/>
      <c r="E64" s="27">
        <v>300000</v>
      </c>
      <c r="F64" s="180"/>
      <c r="G64" s="27">
        <v>2900000</v>
      </c>
      <c r="H64" s="180"/>
      <c r="I64" s="27">
        <v>-2600000</v>
      </c>
      <c r="J64" s="28"/>
      <c r="K64" s="200">
        <v>-0.89655172382877524</v>
      </c>
      <c r="L64" s="180"/>
      <c r="M64" s="27">
        <v>400000</v>
      </c>
      <c r="N64" s="28"/>
      <c r="P64" s="28"/>
      <c r="R64" s="28"/>
      <c r="Y64" t="s">
        <v>158</v>
      </c>
      <c r="AB64" t="s">
        <v>154</v>
      </c>
      <c r="AC64" t="s">
        <v>158</v>
      </c>
    </row>
    <row r="65" spans="1:29" ht="15" customHeight="1">
      <c r="A65" s="207" t="s">
        <v>297</v>
      </c>
      <c r="B65" s="180"/>
      <c r="C65" s="27">
        <v>0</v>
      </c>
      <c r="D65" s="180"/>
      <c r="E65" s="27">
        <v>0</v>
      </c>
      <c r="F65" s="180"/>
      <c r="G65" s="27">
        <v>0</v>
      </c>
      <c r="H65" s="180"/>
      <c r="I65" s="27">
        <v>0</v>
      </c>
      <c r="J65" s="28"/>
      <c r="K65" s="200" t="s">
        <v>308</v>
      </c>
      <c r="L65" s="180"/>
      <c r="M65" s="27">
        <v>4000000</v>
      </c>
      <c r="N65" s="28"/>
      <c r="P65" s="28"/>
      <c r="R65" s="28"/>
      <c r="Y65" t="s">
        <v>233</v>
      </c>
      <c r="AB65" t="s">
        <v>158</v>
      </c>
    </row>
    <row r="66" spans="1:29" hidden="1">
      <c r="A66" s="207" t="s">
        <v>298</v>
      </c>
      <c r="B66" s="180"/>
      <c r="C66" s="27">
        <v>0</v>
      </c>
      <c r="D66" s="180"/>
      <c r="E66" s="27">
        <v>0</v>
      </c>
      <c r="F66" s="180"/>
      <c r="G66" s="27">
        <v>0</v>
      </c>
      <c r="H66" s="180"/>
      <c r="I66" s="27">
        <v>0</v>
      </c>
      <c r="J66" s="28"/>
      <c r="K66" s="200" t="s">
        <v>308</v>
      </c>
      <c r="L66" s="180"/>
      <c r="M66" s="27">
        <v>0</v>
      </c>
      <c r="N66" s="28"/>
      <c r="P66" s="28"/>
      <c r="R66" s="28"/>
      <c r="Y66" t="s">
        <v>163</v>
      </c>
      <c r="AB66" t="s">
        <v>161</v>
      </c>
    </row>
    <row r="67" spans="1:29">
      <c r="A67" s="207" t="s">
        <v>164</v>
      </c>
      <c r="B67" s="180"/>
      <c r="C67" s="27">
        <v>109224000</v>
      </c>
      <c r="D67" s="180"/>
      <c r="E67" s="27">
        <v>109062000</v>
      </c>
      <c r="F67" s="180"/>
      <c r="G67" s="27">
        <v>66786000</v>
      </c>
      <c r="H67" s="180"/>
      <c r="I67" s="27">
        <v>42276000</v>
      </c>
      <c r="J67" s="28"/>
      <c r="K67" s="200">
        <v>0.63300691760798655</v>
      </c>
      <c r="L67" s="180"/>
      <c r="M67" s="27">
        <v>49841000</v>
      </c>
      <c r="N67" s="28"/>
      <c r="P67" s="28"/>
      <c r="R67" s="28"/>
      <c r="Y67" t="s">
        <v>165</v>
      </c>
      <c r="AB67" t="s">
        <v>163</v>
      </c>
      <c r="AC67" t="s">
        <v>165</v>
      </c>
    </row>
    <row r="68" spans="1:29">
      <c r="A68" s="207" t="s">
        <v>166</v>
      </c>
      <c r="B68" s="180"/>
      <c r="C68" s="27">
        <v>1925000</v>
      </c>
      <c r="D68" s="180"/>
      <c r="E68" s="27">
        <v>1550000</v>
      </c>
      <c r="F68" s="180"/>
      <c r="G68" s="27">
        <v>4660000</v>
      </c>
      <c r="H68" s="180"/>
      <c r="I68" s="27">
        <v>-3110000</v>
      </c>
      <c r="J68" s="28"/>
      <c r="K68" s="200">
        <v>-0.66738197410571198</v>
      </c>
      <c r="L68" s="180"/>
      <c r="M68" s="27">
        <v>10450000</v>
      </c>
      <c r="N68" s="28"/>
      <c r="P68" s="28"/>
      <c r="R68" s="28"/>
      <c r="Y68" t="s">
        <v>168</v>
      </c>
      <c r="AB68" t="s">
        <v>165</v>
      </c>
      <c r="AC68" t="s">
        <v>168</v>
      </c>
    </row>
    <row r="69" spans="1:29">
      <c r="A69" s="207" t="s">
        <v>169</v>
      </c>
      <c r="B69" s="180"/>
      <c r="C69" s="27">
        <v>1332000</v>
      </c>
      <c r="D69" s="180"/>
      <c r="E69" s="27">
        <v>560000</v>
      </c>
      <c r="F69" s="180"/>
      <c r="G69" s="27">
        <v>1260000</v>
      </c>
      <c r="H69" s="180"/>
      <c r="I69" s="27">
        <v>-700000</v>
      </c>
      <c r="J69" s="28"/>
      <c r="K69" s="200">
        <v>-0.5555555551146385</v>
      </c>
      <c r="L69" s="180"/>
      <c r="M69" s="27">
        <v>1220000</v>
      </c>
      <c r="N69" s="28"/>
      <c r="P69" s="28"/>
      <c r="R69" s="28"/>
      <c r="Y69" t="s">
        <v>171</v>
      </c>
      <c r="AB69" t="s">
        <v>168</v>
      </c>
      <c r="AC69" t="s">
        <v>171</v>
      </c>
    </row>
    <row r="70" spans="1:29">
      <c r="A70" s="207" t="s">
        <v>172</v>
      </c>
      <c r="B70" s="180"/>
      <c r="C70" s="27">
        <v>5249000</v>
      </c>
      <c r="D70" s="180"/>
      <c r="E70" s="27">
        <v>1981000</v>
      </c>
      <c r="F70" s="180"/>
      <c r="G70" s="27">
        <v>3994000</v>
      </c>
      <c r="H70" s="180"/>
      <c r="I70" s="27">
        <v>-2013000</v>
      </c>
      <c r="J70" s="28"/>
      <c r="K70" s="200">
        <v>-0.50400600888732949</v>
      </c>
      <c r="L70" s="180"/>
      <c r="M70" s="27">
        <v>900000</v>
      </c>
      <c r="N70" s="28"/>
      <c r="P70" s="28"/>
      <c r="R70" s="28"/>
      <c r="Y70" t="s">
        <v>173</v>
      </c>
      <c r="AB70" t="s">
        <v>171</v>
      </c>
      <c r="AC70" t="s">
        <v>173</v>
      </c>
    </row>
    <row r="71" spans="1:29" hidden="1">
      <c r="A71" s="207" t="s">
        <v>299</v>
      </c>
      <c r="B71" s="180"/>
      <c r="C71" s="27">
        <v>0</v>
      </c>
      <c r="D71" s="180"/>
      <c r="E71" s="27">
        <v>0</v>
      </c>
      <c r="F71" s="180"/>
      <c r="G71" s="27">
        <v>0</v>
      </c>
      <c r="H71" s="180"/>
      <c r="I71" s="27">
        <v>0</v>
      </c>
      <c r="J71" s="28"/>
      <c r="K71" s="200" t="s">
        <v>308</v>
      </c>
      <c r="L71" s="180"/>
      <c r="M71" s="27">
        <v>0</v>
      </c>
      <c r="N71" s="28"/>
      <c r="P71" s="28"/>
      <c r="R71" s="28"/>
      <c r="Y71" t="s">
        <v>176</v>
      </c>
      <c r="AB71" t="s">
        <v>173</v>
      </c>
    </row>
    <row r="72" spans="1:29" hidden="1">
      <c r="A72" s="207" t="s">
        <v>177</v>
      </c>
      <c r="B72" s="180"/>
      <c r="C72" s="27">
        <v>0</v>
      </c>
      <c r="D72" s="180"/>
      <c r="E72" s="27">
        <v>0</v>
      </c>
      <c r="F72" s="180"/>
      <c r="G72" s="27">
        <v>0</v>
      </c>
      <c r="H72" s="180"/>
      <c r="I72" s="27">
        <v>0</v>
      </c>
      <c r="J72" s="28"/>
      <c r="K72" s="200" t="s">
        <v>308</v>
      </c>
      <c r="L72" s="180"/>
      <c r="M72" s="27">
        <v>0</v>
      </c>
      <c r="N72" s="28"/>
      <c r="P72" s="28"/>
      <c r="R72" s="28"/>
      <c r="Y72" t="s">
        <v>178</v>
      </c>
      <c r="AB72" t="s">
        <v>176</v>
      </c>
    </row>
    <row r="73" spans="1:29" hidden="1">
      <c r="A73" s="207" t="s">
        <v>179</v>
      </c>
      <c r="B73" s="180"/>
      <c r="C73" s="27">
        <v>0</v>
      </c>
      <c r="D73" s="180"/>
      <c r="E73" s="27">
        <v>0</v>
      </c>
      <c r="F73" s="180"/>
      <c r="G73" s="27">
        <v>0</v>
      </c>
      <c r="H73" s="180"/>
      <c r="I73" s="27">
        <v>0</v>
      </c>
      <c r="J73" s="28"/>
      <c r="K73" s="200" t="s">
        <v>308</v>
      </c>
      <c r="L73" s="180"/>
      <c r="M73" s="27">
        <v>0</v>
      </c>
      <c r="N73" s="28"/>
      <c r="P73" s="28"/>
      <c r="R73" s="28"/>
      <c r="Y73" t="s">
        <v>180</v>
      </c>
      <c r="AB73" t="s">
        <v>178</v>
      </c>
      <c r="AC73" t="s">
        <v>180</v>
      </c>
    </row>
    <row r="74" spans="1:29" hidden="1">
      <c r="A74" s="207" t="s">
        <v>182</v>
      </c>
      <c r="B74" s="180"/>
      <c r="C74" s="27">
        <v>0</v>
      </c>
      <c r="D74" s="180"/>
      <c r="E74" s="27">
        <v>0</v>
      </c>
      <c r="F74" s="180"/>
      <c r="G74" s="27">
        <v>0</v>
      </c>
      <c r="H74" s="180"/>
      <c r="I74" s="27">
        <v>0</v>
      </c>
      <c r="J74" s="28"/>
      <c r="K74" s="200" t="s">
        <v>308</v>
      </c>
      <c r="L74" s="180"/>
      <c r="M74" s="27">
        <v>0</v>
      </c>
      <c r="N74" s="28"/>
      <c r="P74" s="28"/>
      <c r="R74" s="28"/>
      <c r="Y74" t="s">
        <v>183</v>
      </c>
      <c r="AB74" t="s">
        <v>180</v>
      </c>
    </row>
    <row r="75" spans="1:29" hidden="1">
      <c r="A75" s="207" t="s">
        <v>300</v>
      </c>
      <c r="B75" s="180"/>
      <c r="C75" s="27">
        <v>0</v>
      </c>
      <c r="D75" s="180"/>
      <c r="E75" s="27">
        <v>0</v>
      </c>
      <c r="F75" s="180"/>
      <c r="G75" s="27">
        <v>0</v>
      </c>
      <c r="H75" s="180"/>
      <c r="I75" s="27">
        <v>0</v>
      </c>
      <c r="J75" s="28"/>
      <c r="K75" s="200" t="s">
        <v>308</v>
      </c>
      <c r="L75" s="180"/>
      <c r="M75" s="27">
        <v>0</v>
      </c>
      <c r="N75" s="28"/>
      <c r="P75" s="28"/>
      <c r="R75" s="28"/>
      <c r="Y75" t="s">
        <v>185</v>
      </c>
      <c r="AB75" t="s">
        <v>183</v>
      </c>
    </row>
    <row r="76" spans="1:29" hidden="1">
      <c r="A76" s="207" t="s">
        <v>186</v>
      </c>
      <c r="B76" s="180"/>
      <c r="C76" s="27">
        <v>0</v>
      </c>
      <c r="D76" s="180"/>
      <c r="E76" s="27">
        <v>0</v>
      </c>
      <c r="F76" s="180"/>
      <c r="G76" s="27">
        <v>0</v>
      </c>
      <c r="H76" s="180"/>
      <c r="I76" s="27">
        <v>0</v>
      </c>
      <c r="J76" s="28"/>
      <c r="K76" s="200" t="s">
        <v>308</v>
      </c>
      <c r="L76" s="180"/>
      <c r="M76" s="27">
        <v>0</v>
      </c>
      <c r="N76" s="28"/>
      <c r="P76" s="28"/>
      <c r="R76" s="28"/>
      <c r="Y76" t="s">
        <v>187</v>
      </c>
      <c r="AB76" t="s">
        <v>185</v>
      </c>
    </row>
    <row r="77" spans="1:29" hidden="1">
      <c r="A77" s="207" t="s">
        <v>301</v>
      </c>
      <c r="B77" s="180"/>
      <c r="C77" s="27">
        <v>0</v>
      </c>
      <c r="D77" s="180"/>
      <c r="E77" s="27">
        <v>0</v>
      </c>
      <c r="F77" s="180"/>
      <c r="G77" s="27">
        <v>0</v>
      </c>
      <c r="H77" s="180"/>
      <c r="I77" s="27">
        <v>0</v>
      </c>
      <c r="J77" s="28"/>
      <c r="K77" s="200" t="s">
        <v>308</v>
      </c>
      <c r="L77" s="180"/>
      <c r="M77" s="27">
        <v>0</v>
      </c>
      <c r="N77" s="28"/>
      <c r="P77" s="28"/>
      <c r="R77" s="28"/>
      <c r="Y77" t="s">
        <v>189</v>
      </c>
      <c r="AB77" t="s">
        <v>187</v>
      </c>
    </row>
    <row r="78" spans="1:29" hidden="1">
      <c r="A78" s="207" t="s">
        <v>302</v>
      </c>
      <c r="B78" s="180"/>
      <c r="C78" s="27">
        <v>0</v>
      </c>
      <c r="D78" s="180"/>
      <c r="E78" s="27">
        <v>0</v>
      </c>
      <c r="F78" s="180"/>
      <c r="G78" s="27">
        <v>0</v>
      </c>
      <c r="H78" s="180"/>
      <c r="I78" s="27">
        <v>0</v>
      </c>
      <c r="J78" s="28"/>
      <c r="K78" s="200" t="s">
        <v>308</v>
      </c>
      <c r="L78" s="180"/>
      <c r="M78" s="27">
        <v>0</v>
      </c>
      <c r="N78" s="28"/>
      <c r="P78" s="28"/>
      <c r="R78" s="28"/>
      <c r="Y78" t="s">
        <v>191</v>
      </c>
    </row>
    <row r="79" spans="1:29" hidden="1">
      <c r="A79" s="207" t="s">
        <v>192</v>
      </c>
      <c r="B79" s="180"/>
      <c r="C79" s="27">
        <v>0</v>
      </c>
      <c r="D79" s="180"/>
      <c r="E79" s="27">
        <v>0</v>
      </c>
      <c r="F79" s="180"/>
      <c r="G79" s="27">
        <v>0</v>
      </c>
      <c r="H79" s="180"/>
      <c r="I79" s="27">
        <v>0</v>
      </c>
      <c r="J79" s="28"/>
      <c r="K79" s="200" t="s">
        <v>308</v>
      </c>
      <c r="L79" s="180"/>
      <c r="M79" s="27">
        <v>0</v>
      </c>
      <c r="N79" s="28"/>
      <c r="P79" s="28"/>
      <c r="R79" s="28"/>
      <c r="Y79" t="s">
        <v>193</v>
      </c>
    </row>
    <row r="80" spans="1:29" hidden="1">
      <c r="A80" s="207" t="s">
        <v>303</v>
      </c>
      <c r="B80" s="180"/>
      <c r="C80" s="27">
        <v>0</v>
      </c>
      <c r="D80" s="180"/>
      <c r="E80" s="27">
        <v>0</v>
      </c>
      <c r="F80" s="180"/>
      <c r="G80" s="27">
        <v>0</v>
      </c>
      <c r="H80" s="180"/>
      <c r="I80" s="27">
        <v>0</v>
      </c>
      <c r="J80" s="28"/>
      <c r="K80" s="200" t="s">
        <v>308</v>
      </c>
      <c r="L80" s="180"/>
      <c r="M80" s="27">
        <v>0</v>
      </c>
      <c r="N80" s="28"/>
      <c r="P80" s="28"/>
      <c r="R80" s="28"/>
      <c r="Y80" t="s">
        <v>195</v>
      </c>
      <c r="AC80" t="s">
        <v>195</v>
      </c>
    </row>
    <row r="81" spans="1:29" hidden="1">
      <c r="A81" s="207" t="s">
        <v>196</v>
      </c>
      <c r="B81" s="180"/>
      <c r="C81" s="27">
        <v>0</v>
      </c>
      <c r="D81" s="180"/>
      <c r="E81" s="27">
        <v>0</v>
      </c>
      <c r="F81" s="180"/>
      <c r="G81" s="27">
        <v>0</v>
      </c>
      <c r="H81" s="180"/>
      <c r="I81" s="27">
        <v>0</v>
      </c>
      <c r="J81" s="28"/>
      <c r="K81" s="200" t="s">
        <v>308</v>
      </c>
      <c r="L81" s="180"/>
      <c r="M81" s="27">
        <v>0</v>
      </c>
      <c r="N81" s="28"/>
      <c r="P81" s="28"/>
      <c r="R81" s="28"/>
      <c r="Y81" t="s">
        <v>197</v>
      </c>
    </row>
    <row r="82" spans="1:29" ht="13.95" customHeight="1">
      <c r="A82" s="207" t="s">
        <v>198</v>
      </c>
      <c r="B82" s="180"/>
      <c r="C82" s="27">
        <v>0</v>
      </c>
      <c r="D82" s="180"/>
      <c r="E82" s="27">
        <v>0</v>
      </c>
      <c r="F82" s="180"/>
      <c r="G82" s="27">
        <v>10000000</v>
      </c>
      <c r="H82" s="180"/>
      <c r="I82" s="27">
        <v>-10000000</v>
      </c>
      <c r="J82" s="28"/>
      <c r="K82" s="200">
        <v>-0.99999999989999999</v>
      </c>
      <c r="L82" s="180"/>
      <c r="M82" s="27">
        <v>6530000</v>
      </c>
      <c r="N82" s="28"/>
      <c r="P82" s="28"/>
      <c r="R82" s="28"/>
      <c r="Y82" t="s">
        <v>199</v>
      </c>
      <c r="AB82" t="s">
        <v>189</v>
      </c>
      <c r="AC82" t="s">
        <v>199</v>
      </c>
    </row>
    <row r="83" spans="1:29" hidden="1">
      <c r="A83" s="207" t="s">
        <v>200</v>
      </c>
      <c r="B83" s="180"/>
      <c r="C83" s="27">
        <v>0</v>
      </c>
      <c r="D83" s="180"/>
      <c r="E83" s="27">
        <v>0</v>
      </c>
      <c r="F83" s="180"/>
      <c r="G83" s="27">
        <v>0</v>
      </c>
      <c r="H83" s="180"/>
      <c r="I83" s="27">
        <v>0</v>
      </c>
      <c r="J83" s="28"/>
      <c r="K83" s="200" t="s">
        <v>308</v>
      </c>
      <c r="L83" s="180"/>
      <c r="M83" s="27">
        <v>0</v>
      </c>
      <c r="N83" s="28"/>
      <c r="P83" s="28"/>
      <c r="R83" s="28"/>
      <c r="Y83" t="s">
        <v>201</v>
      </c>
      <c r="AB83" t="s">
        <v>191</v>
      </c>
    </row>
    <row r="84" spans="1:29" hidden="1">
      <c r="A84" s="207" t="s">
        <v>202</v>
      </c>
      <c r="B84" s="180"/>
      <c r="C84" s="27">
        <v>0</v>
      </c>
      <c r="D84" s="180"/>
      <c r="E84" s="27">
        <v>0</v>
      </c>
      <c r="F84" s="180"/>
      <c r="G84" s="27">
        <v>0</v>
      </c>
      <c r="H84" s="180"/>
      <c r="I84" s="27">
        <v>0</v>
      </c>
      <c r="J84" s="28"/>
      <c r="K84" s="200" t="s">
        <v>308</v>
      </c>
      <c r="L84" s="180"/>
      <c r="M84" s="27">
        <v>0</v>
      </c>
      <c r="N84" s="28"/>
      <c r="P84" s="28"/>
      <c r="R84" s="28"/>
      <c r="Y84" t="s">
        <v>204</v>
      </c>
      <c r="AB84" t="s">
        <v>193</v>
      </c>
    </row>
    <row r="85" spans="1:29">
      <c r="A85" s="207" t="s">
        <v>205</v>
      </c>
      <c r="B85" s="180"/>
      <c r="C85" s="27">
        <v>340000</v>
      </c>
      <c r="D85" s="180"/>
      <c r="E85" s="27">
        <v>840000</v>
      </c>
      <c r="F85" s="180"/>
      <c r="G85" s="27">
        <v>1640000</v>
      </c>
      <c r="H85" s="180"/>
      <c r="I85" s="27">
        <v>-800000</v>
      </c>
      <c r="J85" s="28"/>
      <c r="K85" s="200">
        <v>-0.48780487775133852</v>
      </c>
      <c r="L85" s="180"/>
      <c r="M85" s="27">
        <v>540000</v>
      </c>
      <c r="N85" s="28"/>
      <c r="P85" s="28"/>
      <c r="R85" s="28"/>
      <c r="Y85" t="s">
        <v>206</v>
      </c>
      <c r="AB85" t="s">
        <v>195</v>
      </c>
      <c r="AC85" t="s">
        <v>206</v>
      </c>
    </row>
    <row r="86" spans="1:29">
      <c r="A86" s="207" t="s">
        <v>304</v>
      </c>
      <c r="B86" s="180"/>
      <c r="C86" s="31">
        <v>9600000</v>
      </c>
      <c r="D86" s="180"/>
      <c r="E86" s="31">
        <v>9680000</v>
      </c>
      <c r="F86" s="180"/>
      <c r="G86" s="31">
        <v>9600000</v>
      </c>
      <c r="H86" s="180"/>
      <c r="I86" s="31">
        <v>80000</v>
      </c>
      <c r="J86" s="32"/>
      <c r="K86" s="200">
        <v>8.3333333324652776E-3</v>
      </c>
      <c r="L86" s="180"/>
      <c r="M86" s="31">
        <v>9295000</v>
      </c>
      <c r="N86" s="28"/>
      <c r="P86" s="28"/>
      <c r="R86" s="28"/>
      <c r="Y86" s="212" t="s">
        <v>211</v>
      </c>
      <c r="AB86" t="s">
        <v>197</v>
      </c>
      <c r="AC86" t="s">
        <v>211</v>
      </c>
    </row>
    <row r="87" spans="1:29">
      <c r="A87" s="207"/>
      <c r="B87" s="180"/>
      <c r="C87" s="177"/>
      <c r="D87" s="180"/>
      <c r="E87" s="177"/>
      <c r="F87" s="180"/>
      <c r="G87" s="177"/>
      <c r="H87" s="180"/>
      <c r="I87" s="177"/>
      <c r="J87" s="32"/>
      <c r="K87" s="200"/>
      <c r="L87" s="180"/>
      <c r="M87" s="177"/>
      <c r="N87" s="28"/>
      <c r="P87" s="28"/>
      <c r="R87" s="28"/>
      <c r="Y87" s="212"/>
      <c r="AB87" t="s">
        <v>199</v>
      </c>
    </row>
    <row r="88" spans="1:29">
      <c r="A88" s="207"/>
      <c r="B88" s="214" t="s">
        <v>283</v>
      </c>
      <c r="C88" s="78">
        <f>SUM(C52:C86)</f>
        <v>138000000</v>
      </c>
      <c r="D88" s="214"/>
      <c r="E88" s="78">
        <f>SUM(E52:E86)</f>
        <v>135058000</v>
      </c>
      <c r="F88" s="214"/>
      <c r="G88" s="78">
        <f>SUM(G52:G86)</f>
        <v>121550000</v>
      </c>
      <c r="H88" s="214"/>
      <c r="I88" s="78">
        <f>E88-G88</f>
        <v>13508000</v>
      </c>
      <c r="J88" s="215"/>
      <c r="K88" s="200">
        <f>IF(G88=0,"N/A",IF(I88/(G88+0.001)&gt;5,"&gt;500%",IF(I88/(G88+0.001)&lt;-5,"&lt;-500%",I88/(G88+0.001))))</f>
        <v>0.11113122171854273</v>
      </c>
      <c r="L88" s="214"/>
      <c r="M88" s="78">
        <f>SUM(M52:M86)</f>
        <v>99771000</v>
      </c>
      <c r="N88" s="74"/>
      <c r="P88" s="28"/>
      <c r="R88" s="28"/>
      <c r="AB88" t="s">
        <v>201</v>
      </c>
    </row>
    <row r="89" spans="1:29" ht="19.5" customHeight="1">
      <c r="A89" s="207"/>
      <c r="B89" s="180" t="s">
        <v>284</v>
      </c>
      <c r="C89" s="31">
        <f>+C86</f>
        <v>9600000</v>
      </c>
      <c r="D89" s="168"/>
      <c r="E89" s="31">
        <f>+E86</f>
        <v>9680000</v>
      </c>
      <c r="F89" s="168"/>
      <c r="G89" s="31">
        <f>G86</f>
        <v>9600000</v>
      </c>
      <c r="H89" s="168"/>
      <c r="I89" s="31">
        <f>E89-G89</f>
        <v>80000</v>
      </c>
      <c r="J89" s="32"/>
      <c r="K89" s="29">
        <f>IF(G89=0,"N/A",IF(I89/(G89+0.001)&gt;5,"&gt;500%",IF(I89/(G89+0.001)&lt;-5,"&lt;-500%",I89/(G89+0.001))))</f>
        <v>8.3333333324652776E-3</v>
      </c>
      <c r="L89" s="168"/>
      <c r="M89" s="31">
        <f>M86</f>
        <v>9295000</v>
      </c>
      <c r="N89" s="25"/>
      <c r="P89" s="28"/>
      <c r="R89" s="28"/>
      <c r="AB89" t="s">
        <v>204</v>
      </c>
    </row>
    <row r="90" spans="1:29" ht="6.75" customHeight="1">
      <c r="A90" s="207"/>
      <c r="B90" s="198"/>
      <c r="C90" s="216"/>
      <c r="D90" s="198"/>
      <c r="E90" s="216"/>
      <c r="F90" s="198"/>
      <c r="G90" s="216"/>
      <c r="H90" s="198"/>
      <c r="I90" s="216"/>
      <c r="J90" s="32"/>
      <c r="K90" s="200"/>
      <c r="L90" s="198"/>
      <c r="M90" s="216"/>
      <c r="N90" s="25"/>
      <c r="P90" s="28"/>
      <c r="R90" s="28"/>
      <c r="AB90" t="s">
        <v>305</v>
      </c>
    </row>
    <row r="91" spans="1:29" ht="19.2" customHeight="1">
      <c r="A91" s="207"/>
      <c r="B91" s="217" t="s">
        <v>285</v>
      </c>
      <c r="C91" s="184">
        <f>+C88-C89</f>
        <v>128400000</v>
      </c>
      <c r="D91" s="218"/>
      <c r="E91" s="184">
        <f>+E88-E89</f>
        <v>125378000</v>
      </c>
      <c r="F91" s="218"/>
      <c r="G91" s="184">
        <f>+G88-G89</f>
        <v>111950000</v>
      </c>
      <c r="H91" s="218"/>
      <c r="I91" s="184">
        <f>E91-G91</f>
        <v>13428000</v>
      </c>
      <c r="J91" s="219"/>
      <c r="K91" s="220">
        <f>IF(G91=0,"N/A",IF(I91/(G91+0.001)&gt;5,"&gt;500%",I91/(G91+0.001)))</f>
        <v>0.11994640464385935</v>
      </c>
      <c r="L91" s="218"/>
      <c r="M91" s="184">
        <f>+M88-M89</f>
        <v>90476000</v>
      </c>
      <c r="N91" s="221"/>
    </row>
    <row r="92" spans="1:29">
      <c r="A92" s="201"/>
      <c r="B92" s="201"/>
      <c r="C92" s="201"/>
      <c r="D92" s="201"/>
      <c r="E92" s="201"/>
      <c r="F92" s="201"/>
      <c r="G92" s="201"/>
      <c r="H92" s="201"/>
      <c r="I92" s="201"/>
      <c r="J92" s="201"/>
      <c r="K92" s="201"/>
      <c r="L92" s="201"/>
      <c r="M92" s="201"/>
      <c r="N92" s="201"/>
    </row>
    <row r="93" spans="1:29" ht="36" customHeight="1">
      <c r="A93" s="250" t="s">
        <v>306</v>
      </c>
      <c r="B93" s="250"/>
      <c r="C93" s="250"/>
      <c r="D93" s="250"/>
      <c r="E93" s="250"/>
      <c r="F93" s="250"/>
      <c r="G93" s="250"/>
      <c r="H93" s="250"/>
      <c r="I93" s="250"/>
      <c r="J93" s="250"/>
      <c r="K93" s="250"/>
      <c r="L93" s="250"/>
      <c r="M93" s="250"/>
    </row>
    <row r="96" spans="1:29">
      <c r="G96">
        <v>20727000</v>
      </c>
    </row>
    <row r="97" spans="3:13">
      <c r="G97" s="222">
        <f>G96-G89</f>
        <v>11127000</v>
      </c>
    </row>
    <row r="102" spans="3:13">
      <c r="C102" t="b">
        <f>C91=C40</f>
        <v>1</v>
      </c>
      <c r="E102" t="b">
        <f>E91=E40</f>
        <v>1</v>
      </c>
      <c r="G102" t="b">
        <f>G91=G40</f>
        <v>1</v>
      </c>
      <c r="I102" t="b">
        <f>I91=I40</f>
        <v>1</v>
      </c>
      <c r="K102" t="b">
        <f>K91=K40</f>
        <v>1</v>
      </c>
      <c r="M102" t="b">
        <f>M91=M40</f>
        <v>1</v>
      </c>
    </row>
    <row r="107" spans="3:13">
      <c r="E107" s="223">
        <f>'ADOPTED Capital Budget'!$P$27</f>
        <v>0</v>
      </c>
    </row>
    <row r="109" spans="3:13">
      <c r="E109" s="171">
        <f>E107-E88</f>
        <v>-135058000</v>
      </c>
    </row>
  </sheetData>
  <mergeCells count="1">
    <mergeCell ref="A93:M93"/>
  </mergeCells>
  <conditionalFormatting sqref="I102 K102 G102 E102 M102">
    <cfRule type="cellIs" dxfId="6" priority="3" stopIfTrue="1" operator="equal">
      <formula>FALSE</formula>
    </cfRule>
    <cfRule type="cellIs" priority="4" stopIfTrue="1" operator="equal">
      <formula>TRUE</formula>
    </cfRule>
  </conditionalFormatting>
  <conditionalFormatting sqref="C102">
    <cfRule type="cellIs" dxfId="5" priority="1" stopIfTrue="1" operator="equal">
      <formula>FALSE</formula>
    </cfRule>
    <cfRule type="cellIs" priority="2" stopIfTrue="1" operator="equal">
      <formula>TRUE</formula>
    </cfRule>
  </conditionalFormatting>
  <printOptions horizontalCentered="1" gridLinesSet="0"/>
  <pageMargins left="0.25" right="0" top="0.57999999999999996" bottom="0.63" header="0.25" footer="0.27"/>
  <pageSetup scale="90" firstPageNumber="24" orientation="portrait" useFirstPageNumber="1" r:id="rId1"/>
  <headerFooter alignWithMargins="0">
    <oddFooter>&amp;C&amp;"Arial,Regular"&amp;11Executive Summary 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BC114"/>
  <sheetViews>
    <sheetView zoomScale="75" workbookViewId="0">
      <pane xSplit="1" ySplit="2" topLeftCell="B3" activePane="bottomRight" state="frozen"/>
      <selection sqref="A1:M94"/>
      <selection pane="topRight" sqref="A1:M94"/>
      <selection pane="bottomLeft" sqref="A1:M94"/>
      <selection pane="bottomRight" activeCell="L15" sqref="L15"/>
    </sheetView>
  </sheetViews>
  <sheetFormatPr defaultColWidth="10.6640625" defaultRowHeight="13.2"/>
  <cols>
    <col min="1" max="1" width="27.21875" style="228" customWidth="1"/>
    <col min="2" max="15" width="10.88671875" style="228" customWidth="1"/>
    <col min="16" max="16" width="11.88671875" style="228" customWidth="1"/>
    <col min="17" max="18" width="10.88671875" style="228" customWidth="1"/>
    <col min="19" max="20" width="11.88671875" style="228" customWidth="1"/>
    <col min="21" max="37" width="12.77734375" style="228" bestFit="1" customWidth="1"/>
    <col min="38" max="38" width="16" style="228" bestFit="1" customWidth="1"/>
    <col min="39" max="40" width="17.33203125" style="228" bestFit="1" customWidth="1"/>
    <col min="41" max="55" width="11.88671875" style="228" bestFit="1" customWidth="1"/>
    <col min="56" max="16384" width="10.6640625" style="228"/>
  </cols>
  <sheetData>
    <row r="1" spans="1:55" ht="15.6">
      <c r="A1" s="224" t="s">
        <v>227</v>
      </c>
      <c r="B1" s="225" t="s">
        <v>228</v>
      </c>
      <c r="C1" s="226"/>
      <c r="D1" s="226"/>
      <c r="E1" s="226"/>
      <c r="F1" s="226"/>
      <c r="G1" s="226"/>
      <c r="H1" s="226"/>
      <c r="I1" s="226"/>
      <c r="J1" s="226"/>
      <c r="K1" s="226"/>
      <c r="L1" s="226"/>
      <c r="M1" s="226"/>
      <c r="N1" s="226"/>
      <c r="O1" s="226"/>
      <c r="P1" s="227"/>
      <c r="Q1"/>
      <c r="R1"/>
      <c r="S1"/>
      <c r="T1"/>
      <c r="U1"/>
      <c r="V1"/>
      <c r="W1"/>
      <c r="X1"/>
      <c r="Y1"/>
      <c r="Z1"/>
      <c r="AA1"/>
      <c r="AB1"/>
      <c r="AC1"/>
      <c r="AD1"/>
      <c r="AE1"/>
      <c r="AF1"/>
      <c r="AG1"/>
      <c r="AH1"/>
      <c r="AI1"/>
      <c r="AJ1"/>
      <c r="AK1"/>
      <c r="AL1"/>
      <c r="AM1"/>
      <c r="AN1"/>
      <c r="AO1"/>
      <c r="AP1"/>
      <c r="AQ1"/>
      <c r="AR1"/>
      <c r="AS1"/>
      <c r="AT1"/>
      <c r="AU1"/>
      <c r="AV1"/>
      <c r="AW1"/>
      <c r="AX1"/>
      <c r="AY1"/>
      <c r="AZ1"/>
      <c r="BA1"/>
      <c r="BB1"/>
      <c r="BC1"/>
    </row>
    <row r="2" spans="1:55">
      <c r="A2" s="225" t="s">
        <v>229</v>
      </c>
      <c r="B2" s="225" t="s">
        <v>242</v>
      </c>
      <c r="C2" s="229" t="s">
        <v>244</v>
      </c>
      <c r="D2" s="229" t="s">
        <v>307</v>
      </c>
      <c r="E2" s="229" t="s">
        <v>246</v>
      </c>
      <c r="F2" s="229" t="s">
        <v>248</v>
      </c>
      <c r="G2" s="229" t="s">
        <v>250</v>
      </c>
      <c r="H2" s="229" t="s">
        <v>252</v>
      </c>
      <c r="I2" s="229" t="s">
        <v>254</v>
      </c>
      <c r="J2" s="229" t="s">
        <v>256</v>
      </c>
      <c r="K2" s="229" t="s">
        <v>258</v>
      </c>
      <c r="L2" s="229" t="s">
        <v>261</v>
      </c>
      <c r="M2" s="229" t="s">
        <v>263</v>
      </c>
      <c r="N2" s="229" t="s">
        <v>279</v>
      </c>
      <c r="O2" s="229" t="s">
        <v>265</v>
      </c>
      <c r="P2" s="230" t="s">
        <v>231</v>
      </c>
      <c r="Q2"/>
      <c r="R2"/>
      <c r="S2"/>
      <c r="T2"/>
      <c r="U2"/>
      <c r="V2"/>
      <c r="W2"/>
      <c r="X2"/>
      <c r="Y2"/>
      <c r="Z2"/>
      <c r="AA2"/>
      <c r="AB2"/>
      <c r="AC2"/>
      <c r="AD2"/>
      <c r="AE2"/>
      <c r="AF2"/>
      <c r="AG2"/>
      <c r="AH2"/>
      <c r="AI2"/>
      <c r="AJ2"/>
      <c r="AK2"/>
      <c r="AL2"/>
      <c r="AM2"/>
      <c r="AN2"/>
      <c r="AO2"/>
      <c r="AP2"/>
      <c r="AQ2"/>
      <c r="AR2"/>
      <c r="AS2"/>
      <c r="AT2"/>
      <c r="AU2"/>
      <c r="AV2"/>
      <c r="AW2"/>
      <c r="AX2"/>
      <c r="AY2"/>
      <c r="AZ2"/>
      <c r="BA2"/>
      <c r="BB2"/>
      <c r="BC2"/>
    </row>
    <row r="3" spans="1:55">
      <c r="A3" s="225" t="s">
        <v>127</v>
      </c>
      <c r="B3" s="231">
        <v>0</v>
      </c>
      <c r="C3" s="232">
        <v>0</v>
      </c>
      <c r="D3" s="232">
        <v>0</v>
      </c>
      <c r="E3" s="232">
        <v>0</v>
      </c>
      <c r="F3" s="232">
        <v>0</v>
      </c>
      <c r="G3" s="232">
        <v>0</v>
      </c>
      <c r="H3" s="232">
        <v>0</v>
      </c>
      <c r="I3" s="232">
        <v>0</v>
      </c>
      <c r="J3" s="232">
        <v>0</v>
      </c>
      <c r="K3" s="232">
        <v>0</v>
      </c>
      <c r="L3" s="232">
        <v>0</v>
      </c>
      <c r="M3" s="232">
        <v>0</v>
      </c>
      <c r="N3" s="232">
        <v>0</v>
      </c>
      <c r="O3" s="232">
        <v>0</v>
      </c>
      <c r="P3" s="233">
        <v>0</v>
      </c>
      <c r="Q3"/>
      <c r="R3"/>
      <c r="S3"/>
      <c r="T3"/>
      <c r="U3"/>
      <c r="V3"/>
      <c r="W3"/>
      <c r="X3"/>
      <c r="Y3"/>
      <c r="Z3"/>
      <c r="AA3"/>
      <c r="AB3"/>
      <c r="AC3"/>
      <c r="AD3"/>
      <c r="AE3"/>
      <c r="AF3"/>
      <c r="AG3"/>
      <c r="AH3"/>
      <c r="AI3"/>
      <c r="AJ3"/>
      <c r="AK3"/>
      <c r="AL3"/>
      <c r="AM3"/>
      <c r="AN3"/>
      <c r="AO3"/>
      <c r="AP3"/>
      <c r="AQ3"/>
      <c r="AR3"/>
      <c r="AS3"/>
      <c r="AT3"/>
      <c r="AU3"/>
      <c r="AV3"/>
      <c r="AW3"/>
      <c r="AX3"/>
      <c r="AY3"/>
      <c r="AZ3"/>
      <c r="BA3"/>
      <c r="BB3"/>
      <c r="BC3"/>
    </row>
    <row r="4" spans="1:55">
      <c r="A4" s="234" t="s">
        <v>129</v>
      </c>
      <c r="B4" s="235">
        <v>0</v>
      </c>
      <c r="C4" s="171">
        <v>0</v>
      </c>
      <c r="D4" s="171">
        <v>0</v>
      </c>
      <c r="E4" s="171">
        <v>0</v>
      </c>
      <c r="F4" s="171">
        <v>0</v>
      </c>
      <c r="G4" s="171">
        <v>0</v>
      </c>
      <c r="H4" s="171">
        <v>0</v>
      </c>
      <c r="I4" s="171">
        <v>0</v>
      </c>
      <c r="J4" s="171">
        <v>0</v>
      </c>
      <c r="K4" s="171">
        <v>0</v>
      </c>
      <c r="L4" s="171">
        <v>0</v>
      </c>
      <c r="M4" s="171">
        <v>0</v>
      </c>
      <c r="N4" s="171">
        <v>0</v>
      </c>
      <c r="O4" s="171">
        <v>0</v>
      </c>
      <c r="P4" s="236">
        <v>0</v>
      </c>
      <c r="Q4"/>
      <c r="R4"/>
      <c r="S4"/>
      <c r="T4"/>
      <c r="U4"/>
      <c r="V4"/>
      <c r="W4"/>
      <c r="X4"/>
      <c r="Y4"/>
      <c r="Z4"/>
      <c r="AA4"/>
      <c r="AB4"/>
      <c r="AC4"/>
      <c r="AD4"/>
      <c r="AE4"/>
      <c r="AF4"/>
      <c r="AG4"/>
      <c r="AH4"/>
      <c r="AI4"/>
      <c r="AJ4"/>
      <c r="AK4"/>
      <c r="AL4"/>
      <c r="AM4"/>
      <c r="AN4"/>
      <c r="AO4"/>
      <c r="AP4"/>
      <c r="AQ4"/>
      <c r="AR4"/>
      <c r="AS4"/>
      <c r="AT4"/>
      <c r="AU4"/>
      <c r="AV4"/>
      <c r="AW4"/>
      <c r="AX4"/>
      <c r="AY4"/>
      <c r="AZ4"/>
      <c r="BA4"/>
      <c r="BB4"/>
      <c r="BC4"/>
    </row>
    <row r="5" spans="1:55">
      <c r="A5" s="234" t="s">
        <v>133</v>
      </c>
      <c r="B5" s="235">
        <v>0</v>
      </c>
      <c r="C5" s="171">
        <v>0</v>
      </c>
      <c r="D5" s="171">
        <v>0</v>
      </c>
      <c r="E5" s="171">
        <v>0</v>
      </c>
      <c r="F5" s="171">
        <v>0</v>
      </c>
      <c r="G5" s="171">
        <v>0</v>
      </c>
      <c r="H5" s="171">
        <v>0</v>
      </c>
      <c r="I5" s="171">
        <v>0</v>
      </c>
      <c r="J5" s="171">
        <v>0</v>
      </c>
      <c r="K5" s="171">
        <v>0</v>
      </c>
      <c r="L5" s="171">
        <v>0</v>
      </c>
      <c r="M5" s="171">
        <v>0</v>
      </c>
      <c r="N5" s="171">
        <v>0</v>
      </c>
      <c r="O5" s="171">
        <v>0</v>
      </c>
      <c r="P5" s="236">
        <v>0</v>
      </c>
      <c r="Q5"/>
      <c r="R5"/>
      <c r="S5"/>
      <c r="T5"/>
      <c r="U5"/>
      <c r="V5"/>
      <c r="W5"/>
      <c r="X5"/>
      <c r="Y5"/>
      <c r="Z5"/>
      <c r="AA5"/>
      <c r="AB5"/>
      <c r="AC5"/>
      <c r="AD5"/>
      <c r="AE5"/>
      <c r="AF5"/>
      <c r="AG5"/>
      <c r="AH5"/>
      <c r="AI5"/>
      <c r="AJ5"/>
      <c r="AK5"/>
      <c r="AL5"/>
      <c r="AM5"/>
      <c r="AN5"/>
      <c r="AO5"/>
      <c r="AP5"/>
      <c r="AQ5"/>
      <c r="AR5"/>
      <c r="AS5"/>
      <c r="AT5"/>
      <c r="AU5"/>
      <c r="AV5"/>
      <c r="AW5"/>
      <c r="AX5"/>
      <c r="AY5"/>
      <c r="AZ5"/>
      <c r="BA5"/>
      <c r="BB5"/>
      <c r="BC5"/>
    </row>
    <row r="6" spans="1:55">
      <c r="A6" s="234" t="s">
        <v>138</v>
      </c>
      <c r="B6" s="235">
        <v>0</v>
      </c>
      <c r="C6" s="171">
        <v>0</v>
      </c>
      <c r="D6" s="171">
        <v>0</v>
      </c>
      <c r="E6" s="171">
        <v>0</v>
      </c>
      <c r="F6" s="171">
        <v>0</v>
      </c>
      <c r="G6" s="171">
        <v>0</v>
      </c>
      <c r="H6" s="171">
        <v>0</v>
      </c>
      <c r="I6" s="171">
        <v>0</v>
      </c>
      <c r="J6" s="171">
        <v>8235000</v>
      </c>
      <c r="K6" s="171">
        <v>0</v>
      </c>
      <c r="L6" s="171">
        <v>0</v>
      </c>
      <c r="M6" s="171">
        <v>0</v>
      </c>
      <c r="N6" s="171">
        <v>0</v>
      </c>
      <c r="O6" s="171">
        <v>0</v>
      </c>
      <c r="P6" s="236">
        <v>8235000</v>
      </c>
      <c r="Q6"/>
      <c r="R6"/>
      <c r="S6"/>
      <c r="T6"/>
      <c r="U6"/>
      <c r="V6"/>
      <c r="W6"/>
      <c r="X6"/>
      <c r="Y6"/>
      <c r="Z6"/>
      <c r="AA6"/>
      <c r="AB6"/>
      <c r="AC6"/>
      <c r="AD6"/>
      <c r="AE6"/>
      <c r="AF6"/>
      <c r="AG6"/>
      <c r="AH6"/>
      <c r="AI6"/>
      <c r="AJ6"/>
      <c r="AK6"/>
      <c r="AL6"/>
      <c r="AM6"/>
      <c r="AN6"/>
      <c r="AO6"/>
      <c r="AP6"/>
      <c r="AQ6"/>
      <c r="AR6"/>
      <c r="AS6"/>
      <c r="AT6"/>
      <c r="AU6"/>
      <c r="AV6"/>
      <c r="AW6"/>
      <c r="AX6"/>
      <c r="AY6"/>
      <c r="AZ6"/>
      <c r="BA6"/>
      <c r="BB6"/>
      <c r="BC6"/>
    </row>
    <row r="7" spans="1:55">
      <c r="A7" s="234" t="s">
        <v>140</v>
      </c>
      <c r="B7" s="235">
        <v>0</v>
      </c>
      <c r="C7" s="171">
        <v>0</v>
      </c>
      <c r="D7" s="171">
        <v>0</v>
      </c>
      <c r="E7" s="171">
        <v>0</v>
      </c>
      <c r="F7" s="171">
        <v>0</v>
      </c>
      <c r="G7" s="171">
        <v>0</v>
      </c>
      <c r="H7" s="171">
        <v>0</v>
      </c>
      <c r="I7" s="171">
        <v>0</v>
      </c>
      <c r="J7" s="171">
        <v>0</v>
      </c>
      <c r="K7" s="171">
        <v>0</v>
      </c>
      <c r="L7" s="171">
        <v>0</v>
      </c>
      <c r="M7" s="171">
        <v>0</v>
      </c>
      <c r="N7" s="171">
        <v>0</v>
      </c>
      <c r="O7" s="171">
        <v>0</v>
      </c>
      <c r="P7" s="236">
        <v>0</v>
      </c>
      <c r="Q7"/>
      <c r="R7"/>
      <c r="S7"/>
      <c r="T7"/>
      <c r="U7"/>
      <c r="V7"/>
      <c r="W7"/>
      <c r="X7"/>
      <c r="Y7"/>
      <c r="Z7"/>
      <c r="AA7"/>
      <c r="AB7"/>
      <c r="AC7"/>
      <c r="AD7"/>
      <c r="AE7"/>
      <c r="AF7"/>
      <c r="AG7"/>
      <c r="AH7"/>
      <c r="AI7"/>
      <c r="AJ7"/>
      <c r="AK7"/>
      <c r="AL7"/>
      <c r="AM7"/>
      <c r="AN7"/>
      <c r="AO7"/>
      <c r="AP7"/>
      <c r="AQ7"/>
      <c r="AR7"/>
      <c r="AS7"/>
      <c r="AT7"/>
      <c r="AU7"/>
      <c r="AV7"/>
      <c r="AW7"/>
      <c r="AX7"/>
      <c r="AY7"/>
      <c r="AZ7"/>
      <c r="BA7"/>
      <c r="BB7"/>
      <c r="BC7"/>
    </row>
    <row r="8" spans="1:55">
      <c r="A8" s="234" t="s">
        <v>142</v>
      </c>
      <c r="B8" s="235">
        <v>0</v>
      </c>
      <c r="C8" s="171">
        <v>0</v>
      </c>
      <c r="D8" s="171">
        <v>0</v>
      </c>
      <c r="E8" s="171">
        <v>0</v>
      </c>
      <c r="F8" s="171">
        <v>0</v>
      </c>
      <c r="G8" s="171">
        <v>0</v>
      </c>
      <c r="H8" s="171">
        <v>0</v>
      </c>
      <c r="I8" s="171">
        <v>0</v>
      </c>
      <c r="J8" s="171">
        <v>2850000</v>
      </c>
      <c r="K8" s="171">
        <v>0</v>
      </c>
      <c r="L8" s="171">
        <v>0</v>
      </c>
      <c r="M8" s="171">
        <v>0</v>
      </c>
      <c r="N8" s="171">
        <v>0</v>
      </c>
      <c r="O8" s="171">
        <v>0</v>
      </c>
      <c r="P8" s="236">
        <v>2850000</v>
      </c>
      <c r="Q8"/>
      <c r="R8"/>
      <c r="S8"/>
      <c r="T8"/>
      <c r="U8"/>
      <c r="V8"/>
      <c r="W8"/>
      <c r="X8"/>
      <c r="Y8"/>
      <c r="Z8"/>
      <c r="AA8"/>
      <c r="AB8"/>
      <c r="AC8"/>
      <c r="AD8"/>
      <c r="AE8"/>
      <c r="AF8"/>
      <c r="AG8"/>
      <c r="AH8"/>
      <c r="AI8"/>
      <c r="AJ8"/>
      <c r="AK8"/>
      <c r="AL8"/>
      <c r="AM8"/>
      <c r="AN8"/>
      <c r="AO8"/>
      <c r="AP8"/>
      <c r="AQ8"/>
      <c r="AR8"/>
      <c r="AS8"/>
      <c r="AT8"/>
      <c r="AU8"/>
      <c r="AV8"/>
      <c r="AW8"/>
      <c r="AX8"/>
      <c r="AY8"/>
      <c r="AZ8"/>
      <c r="BA8"/>
      <c r="BB8"/>
      <c r="BC8"/>
    </row>
    <row r="9" spans="1:55">
      <c r="A9" s="234" t="s">
        <v>144</v>
      </c>
      <c r="B9" s="235">
        <v>0</v>
      </c>
      <c r="C9" s="171">
        <v>0</v>
      </c>
      <c r="D9" s="171">
        <v>0</v>
      </c>
      <c r="E9" s="171">
        <v>0</v>
      </c>
      <c r="F9" s="171">
        <v>0</v>
      </c>
      <c r="G9" s="171">
        <v>0</v>
      </c>
      <c r="H9" s="171">
        <v>0</v>
      </c>
      <c r="I9" s="171">
        <v>0</v>
      </c>
      <c r="J9" s="171">
        <v>0</v>
      </c>
      <c r="K9" s="171">
        <v>0</v>
      </c>
      <c r="L9" s="171">
        <v>0</v>
      </c>
      <c r="M9" s="171">
        <v>0</v>
      </c>
      <c r="N9" s="171">
        <v>0</v>
      </c>
      <c r="O9" s="171">
        <v>0</v>
      </c>
      <c r="P9" s="236">
        <v>0</v>
      </c>
      <c r="Q9"/>
      <c r="R9"/>
      <c r="S9"/>
      <c r="T9"/>
      <c r="U9"/>
      <c r="V9"/>
      <c r="W9"/>
      <c r="X9"/>
      <c r="Y9"/>
      <c r="Z9"/>
      <c r="AA9"/>
      <c r="AB9"/>
      <c r="AC9"/>
      <c r="AD9"/>
      <c r="AE9"/>
      <c r="AF9"/>
      <c r="AG9"/>
      <c r="AH9"/>
      <c r="AI9"/>
      <c r="AJ9"/>
      <c r="AK9"/>
      <c r="AL9"/>
      <c r="AM9"/>
      <c r="AN9"/>
      <c r="AO9"/>
      <c r="AP9"/>
      <c r="AQ9"/>
      <c r="AR9"/>
      <c r="AS9"/>
      <c r="AT9"/>
      <c r="AU9"/>
      <c r="AV9"/>
      <c r="AW9"/>
      <c r="AX9"/>
      <c r="AY9"/>
      <c r="AZ9"/>
      <c r="BA9"/>
      <c r="BB9"/>
      <c r="BC9"/>
    </row>
    <row r="10" spans="1:55">
      <c r="A10" s="234" t="s">
        <v>232</v>
      </c>
      <c r="B10" s="235">
        <v>0</v>
      </c>
      <c r="C10" s="171">
        <v>0</v>
      </c>
      <c r="D10" s="171">
        <v>0</v>
      </c>
      <c r="E10" s="171">
        <v>0</v>
      </c>
      <c r="F10" s="171">
        <v>0</v>
      </c>
      <c r="G10" s="171">
        <v>0</v>
      </c>
      <c r="H10" s="171">
        <v>0</v>
      </c>
      <c r="I10" s="171">
        <v>0</v>
      </c>
      <c r="J10" s="171">
        <v>0</v>
      </c>
      <c r="K10" s="171">
        <v>0</v>
      </c>
      <c r="L10" s="171">
        <v>0</v>
      </c>
      <c r="M10" s="171">
        <v>0</v>
      </c>
      <c r="N10" s="171">
        <v>0</v>
      </c>
      <c r="O10" s="171">
        <v>0</v>
      </c>
      <c r="P10" s="236">
        <v>0</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row>
    <row r="11" spans="1:55">
      <c r="A11" s="234" t="s">
        <v>158</v>
      </c>
      <c r="B11" s="235">
        <v>0</v>
      </c>
      <c r="C11" s="171">
        <v>0</v>
      </c>
      <c r="D11" s="171">
        <v>0</v>
      </c>
      <c r="E11" s="171">
        <v>0</v>
      </c>
      <c r="F11" s="171">
        <v>0</v>
      </c>
      <c r="G11" s="171">
        <v>0</v>
      </c>
      <c r="H11" s="171">
        <v>0</v>
      </c>
      <c r="I11" s="171">
        <v>0</v>
      </c>
      <c r="J11" s="171">
        <v>300000</v>
      </c>
      <c r="K11" s="171">
        <v>0</v>
      </c>
      <c r="L11" s="171">
        <v>0</v>
      </c>
      <c r="M11" s="171">
        <v>0</v>
      </c>
      <c r="N11" s="171">
        <v>0</v>
      </c>
      <c r="O11" s="171">
        <v>0</v>
      </c>
      <c r="P11" s="236">
        <v>300000</v>
      </c>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row>
    <row r="12" spans="1:55">
      <c r="A12" s="234" t="s">
        <v>233</v>
      </c>
      <c r="B12" s="235">
        <v>0</v>
      </c>
      <c r="C12" s="171">
        <v>0</v>
      </c>
      <c r="D12" s="171">
        <v>0</v>
      </c>
      <c r="E12" s="171">
        <v>0</v>
      </c>
      <c r="F12" s="171">
        <v>0</v>
      </c>
      <c r="G12" s="171">
        <v>0</v>
      </c>
      <c r="H12" s="171">
        <v>0</v>
      </c>
      <c r="I12" s="171">
        <v>0</v>
      </c>
      <c r="J12" s="171">
        <v>0</v>
      </c>
      <c r="K12" s="171">
        <v>0</v>
      </c>
      <c r="L12" s="171">
        <v>0</v>
      </c>
      <c r="M12" s="171">
        <v>0</v>
      </c>
      <c r="N12" s="171">
        <v>0</v>
      </c>
      <c r="O12" s="171">
        <v>0</v>
      </c>
      <c r="P12" s="236">
        <v>0</v>
      </c>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row>
    <row r="13" spans="1:55">
      <c r="A13" s="234" t="s">
        <v>165</v>
      </c>
      <c r="B13" s="235">
        <v>0</v>
      </c>
      <c r="C13" s="171">
        <v>0</v>
      </c>
      <c r="D13" s="171">
        <v>0</v>
      </c>
      <c r="E13" s="171">
        <v>0</v>
      </c>
      <c r="F13" s="171">
        <v>-370000</v>
      </c>
      <c r="G13" s="171">
        <v>2200000</v>
      </c>
      <c r="H13" s="171">
        <v>0</v>
      </c>
      <c r="I13" s="171">
        <v>0</v>
      </c>
      <c r="J13" s="171">
        <v>58010000</v>
      </c>
      <c r="K13" s="171">
        <v>29501000</v>
      </c>
      <c r="L13" s="171">
        <v>14221000</v>
      </c>
      <c r="M13" s="171">
        <v>5500000</v>
      </c>
      <c r="N13" s="171">
        <v>0</v>
      </c>
      <c r="O13" s="171">
        <v>0</v>
      </c>
      <c r="P13" s="236">
        <v>109062000</v>
      </c>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row>
    <row r="14" spans="1:55">
      <c r="A14" s="234" t="s">
        <v>168</v>
      </c>
      <c r="B14" s="235">
        <v>0</v>
      </c>
      <c r="C14" s="171">
        <v>0</v>
      </c>
      <c r="D14" s="171">
        <v>0</v>
      </c>
      <c r="E14" s="171">
        <v>0</v>
      </c>
      <c r="F14" s="171">
        <v>0</v>
      </c>
      <c r="G14" s="171">
        <v>0</v>
      </c>
      <c r="H14" s="171">
        <v>0</v>
      </c>
      <c r="I14" s="171">
        <v>0</v>
      </c>
      <c r="J14" s="171">
        <v>1550000</v>
      </c>
      <c r="K14" s="171">
        <v>0</v>
      </c>
      <c r="L14" s="171">
        <v>0</v>
      </c>
      <c r="M14" s="171">
        <v>0</v>
      </c>
      <c r="N14" s="171">
        <v>0</v>
      </c>
      <c r="O14" s="171">
        <v>0</v>
      </c>
      <c r="P14" s="236">
        <v>1550000</v>
      </c>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row>
    <row r="15" spans="1:55">
      <c r="A15" s="234" t="s">
        <v>171</v>
      </c>
      <c r="B15" s="235">
        <v>0</v>
      </c>
      <c r="C15" s="171">
        <v>0</v>
      </c>
      <c r="D15" s="171">
        <v>0</v>
      </c>
      <c r="E15" s="171">
        <v>0</v>
      </c>
      <c r="F15" s="171">
        <v>0</v>
      </c>
      <c r="G15" s="171">
        <v>0</v>
      </c>
      <c r="H15" s="171">
        <v>0</v>
      </c>
      <c r="I15" s="171">
        <v>0</v>
      </c>
      <c r="J15" s="171">
        <v>0</v>
      </c>
      <c r="K15" s="171">
        <v>560000</v>
      </c>
      <c r="L15" s="171">
        <v>0</v>
      </c>
      <c r="M15" s="171">
        <v>0</v>
      </c>
      <c r="N15" s="171">
        <v>0</v>
      </c>
      <c r="O15" s="171">
        <v>0</v>
      </c>
      <c r="P15" s="236">
        <v>560000</v>
      </c>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row>
    <row r="16" spans="1:55">
      <c r="A16" s="234" t="s">
        <v>173</v>
      </c>
      <c r="B16" s="235">
        <v>0</v>
      </c>
      <c r="C16" s="171">
        <v>0</v>
      </c>
      <c r="D16" s="171">
        <v>0</v>
      </c>
      <c r="E16" s="171">
        <v>0</v>
      </c>
      <c r="F16" s="171">
        <v>0</v>
      </c>
      <c r="G16" s="171">
        <v>0</v>
      </c>
      <c r="H16" s="171">
        <v>0</v>
      </c>
      <c r="I16" s="171">
        <v>0</v>
      </c>
      <c r="J16" s="171">
        <v>1981000</v>
      </c>
      <c r="K16" s="171">
        <v>0</v>
      </c>
      <c r="L16" s="171">
        <v>0</v>
      </c>
      <c r="M16" s="171">
        <v>0</v>
      </c>
      <c r="N16" s="171">
        <v>0</v>
      </c>
      <c r="O16" s="171">
        <v>0</v>
      </c>
      <c r="P16" s="236">
        <v>1981000</v>
      </c>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row>
    <row r="17" spans="1:55">
      <c r="A17" s="234" t="s">
        <v>180</v>
      </c>
      <c r="B17" s="235">
        <v>0</v>
      </c>
      <c r="C17" s="171">
        <v>0</v>
      </c>
      <c r="D17" s="171">
        <v>0</v>
      </c>
      <c r="E17" s="171">
        <v>0</v>
      </c>
      <c r="F17" s="171">
        <v>0</v>
      </c>
      <c r="G17" s="171">
        <v>0</v>
      </c>
      <c r="H17" s="171">
        <v>0</v>
      </c>
      <c r="I17" s="171">
        <v>0</v>
      </c>
      <c r="J17" s="171">
        <v>0</v>
      </c>
      <c r="K17" s="171">
        <v>0</v>
      </c>
      <c r="L17" s="171">
        <v>0</v>
      </c>
      <c r="M17" s="171">
        <v>0</v>
      </c>
      <c r="N17" s="171">
        <v>0</v>
      </c>
      <c r="O17" s="171">
        <v>0</v>
      </c>
      <c r="P17" s="236">
        <v>0</v>
      </c>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row>
    <row r="18" spans="1:55">
      <c r="A18" s="234" t="s">
        <v>195</v>
      </c>
      <c r="B18" s="235">
        <v>0</v>
      </c>
      <c r="C18" s="171">
        <v>0</v>
      </c>
      <c r="D18" s="171">
        <v>0</v>
      </c>
      <c r="E18" s="171">
        <v>0</v>
      </c>
      <c r="F18" s="171">
        <v>0</v>
      </c>
      <c r="G18" s="171">
        <v>0</v>
      </c>
      <c r="H18" s="171">
        <v>0</v>
      </c>
      <c r="I18" s="171">
        <v>0</v>
      </c>
      <c r="J18" s="171">
        <v>0</v>
      </c>
      <c r="K18" s="171">
        <v>0</v>
      </c>
      <c r="L18" s="171">
        <v>0</v>
      </c>
      <c r="M18" s="171">
        <v>0</v>
      </c>
      <c r="N18" s="171">
        <v>0</v>
      </c>
      <c r="O18" s="171">
        <v>0</v>
      </c>
      <c r="P18" s="236">
        <v>0</v>
      </c>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row>
    <row r="19" spans="1:55" s="237" customFormat="1">
      <c r="A19" s="234" t="s">
        <v>197</v>
      </c>
      <c r="B19" s="235">
        <v>0</v>
      </c>
      <c r="C19" s="171">
        <v>0</v>
      </c>
      <c r="D19" s="171">
        <v>0</v>
      </c>
      <c r="E19" s="171">
        <v>0</v>
      </c>
      <c r="F19" s="171">
        <v>0</v>
      </c>
      <c r="G19" s="171">
        <v>0</v>
      </c>
      <c r="H19" s="171">
        <v>0</v>
      </c>
      <c r="I19" s="171">
        <v>0</v>
      </c>
      <c r="J19" s="171">
        <v>0</v>
      </c>
      <c r="K19" s="171">
        <v>0</v>
      </c>
      <c r="L19" s="171">
        <v>0</v>
      </c>
      <c r="M19" s="171">
        <v>0</v>
      </c>
      <c r="N19" s="171">
        <v>0</v>
      </c>
      <c r="O19" s="171">
        <v>0</v>
      </c>
      <c r="P19" s="236">
        <v>0</v>
      </c>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row>
    <row r="20" spans="1:55">
      <c r="A20" s="234" t="s">
        <v>199</v>
      </c>
      <c r="B20" s="235">
        <v>0</v>
      </c>
      <c r="C20" s="171">
        <v>0</v>
      </c>
      <c r="D20" s="171">
        <v>0</v>
      </c>
      <c r="E20" s="171">
        <v>0</v>
      </c>
      <c r="F20" s="171">
        <v>0</v>
      </c>
      <c r="G20" s="171">
        <v>0</v>
      </c>
      <c r="H20" s="171">
        <v>0</v>
      </c>
      <c r="I20" s="171">
        <v>0</v>
      </c>
      <c r="J20" s="171">
        <v>0</v>
      </c>
      <c r="K20" s="171">
        <v>0</v>
      </c>
      <c r="L20" s="171">
        <v>0</v>
      </c>
      <c r="M20" s="171">
        <v>0</v>
      </c>
      <c r="N20" s="171">
        <v>0</v>
      </c>
      <c r="O20" s="171">
        <v>0</v>
      </c>
      <c r="P20" s="236">
        <v>0</v>
      </c>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row>
    <row r="21" spans="1:55">
      <c r="A21" s="234" t="s">
        <v>206</v>
      </c>
      <c r="B21" s="235">
        <v>0</v>
      </c>
      <c r="C21" s="171">
        <v>0</v>
      </c>
      <c r="D21" s="171">
        <v>0</v>
      </c>
      <c r="E21" s="171">
        <v>0</v>
      </c>
      <c r="F21" s="171">
        <v>0</v>
      </c>
      <c r="G21" s="171">
        <v>0</v>
      </c>
      <c r="H21" s="171">
        <v>0</v>
      </c>
      <c r="I21" s="171">
        <v>0</v>
      </c>
      <c r="J21" s="171">
        <v>840000</v>
      </c>
      <c r="K21" s="171">
        <v>0</v>
      </c>
      <c r="L21" s="171">
        <v>0</v>
      </c>
      <c r="M21" s="171">
        <v>0</v>
      </c>
      <c r="N21" s="171">
        <v>0</v>
      </c>
      <c r="O21" s="171">
        <v>0</v>
      </c>
      <c r="P21" s="236">
        <v>840000</v>
      </c>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row>
    <row r="22" spans="1:55">
      <c r="A22" s="234" t="s">
        <v>217</v>
      </c>
      <c r="B22" s="235">
        <v>0</v>
      </c>
      <c r="C22" s="171">
        <v>0</v>
      </c>
      <c r="D22" s="171">
        <v>0</v>
      </c>
      <c r="E22" s="171">
        <v>0</v>
      </c>
      <c r="F22" s="171">
        <v>0</v>
      </c>
      <c r="G22" s="171">
        <v>0</v>
      </c>
      <c r="H22" s="171">
        <v>0</v>
      </c>
      <c r="I22" s="171">
        <v>0</v>
      </c>
      <c r="J22" s="171">
        <v>0</v>
      </c>
      <c r="K22" s="171">
        <v>0</v>
      </c>
      <c r="L22" s="171">
        <v>0</v>
      </c>
      <c r="M22" s="171">
        <v>0</v>
      </c>
      <c r="N22" s="171">
        <v>0</v>
      </c>
      <c r="O22" s="171">
        <v>0</v>
      </c>
      <c r="P22" s="236">
        <v>0</v>
      </c>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row>
    <row r="23" spans="1:55">
      <c r="A23" s="234" t="s">
        <v>211</v>
      </c>
      <c r="B23" s="235">
        <v>0</v>
      </c>
      <c r="C23" s="171">
        <v>0</v>
      </c>
      <c r="D23" s="171">
        <v>0</v>
      </c>
      <c r="E23" s="171">
        <v>0</v>
      </c>
      <c r="F23" s="171">
        <v>0</v>
      </c>
      <c r="G23" s="171">
        <v>0</v>
      </c>
      <c r="H23" s="171">
        <v>0</v>
      </c>
      <c r="I23" s="171">
        <v>0</v>
      </c>
      <c r="J23" s="171">
        <v>9680000</v>
      </c>
      <c r="K23" s="171">
        <v>0</v>
      </c>
      <c r="L23" s="171">
        <v>0</v>
      </c>
      <c r="M23" s="171">
        <v>0</v>
      </c>
      <c r="N23" s="171">
        <v>0</v>
      </c>
      <c r="O23" s="171">
        <v>0</v>
      </c>
      <c r="P23" s="236">
        <v>9680000</v>
      </c>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row>
    <row r="24" spans="1:55">
      <c r="A24" s="238" t="s">
        <v>231</v>
      </c>
      <c r="B24" s="239">
        <v>0</v>
      </c>
      <c r="C24" s="240">
        <v>0</v>
      </c>
      <c r="D24" s="240">
        <v>0</v>
      </c>
      <c r="E24" s="240">
        <v>0</v>
      </c>
      <c r="F24" s="240">
        <v>-370000</v>
      </c>
      <c r="G24" s="240">
        <v>2200000</v>
      </c>
      <c r="H24" s="240">
        <v>0</v>
      </c>
      <c r="I24" s="240">
        <v>0</v>
      </c>
      <c r="J24" s="240">
        <v>83446000</v>
      </c>
      <c r="K24" s="240">
        <v>30061000</v>
      </c>
      <c r="L24" s="240">
        <v>14221000</v>
      </c>
      <c r="M24" s="240">
        <v>5500000</v>
      </c>
      <c r="N24" s="240">
        <v>0</v>
      </c>
      <c r="O24" s="240">
        <v>0</v>
      </c>
      <c r="P24" s="223">
        <v>135058000</v>
      </c>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row>
    <row r="25" spans="1:55">
      <c r="A2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row>
    <row r="26" spans="1:55">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row>
    <row r="27" spans="1:55">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row>
    <row r="28" spans="1:55">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row>
    <row r="29" spans="1:55">
      <c r="A29"/>
      <c r="B29" s="241"/>
      <c r="C29" s="241"/>
      <c r="D29" s="241"/>
      <c r="E29" s="241"/>
      <c r="F29" s="241"/>
      <c r="G29" s="241"/>
      <c r="H29" s="241"/>
      <c r="I29" s="241"/>
      <c r="J29" s="241">
        <v>0</v>
      </c>
      <c r="K29" s="241">
        <v>25350000</v>
      </c>
      <c r="L29" s="241">
        <v>9541000</v>
      </c>
      <c r="M29" s="241">
        <v>5000000</v>
      </c>
      <c r="N29" s="241"/>
      <c r="O29" s="241"/>
      <c r="P29" s="241"/>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row>
    <row r="30" spans="1:55">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row>
    <row r="31" spans="1:5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row>
    <row r="32" spans="1:5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row>
    <row r="33" spans="1:5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row>
    <row r="34" spans="1:55">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row>
    <row r="35" spans="1:5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row>
    <row r="36" spans="1:55">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row>
    <row r="37" spans="1:55">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row>
    <row r="38" spans="1:55">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row>
    <row r="39" spans="1:55">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row>
    <row r="40" spans="1:55">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row>
    <row r="41" spans="1:55">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row>
    <row r="42" spans="1:55">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row>
    <row r="43" spans="1:55">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row>
    <row r="44" spans="1:55">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row>
    <row r="45" spans="1:55">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row>
    <row r="46" spans="1:55">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row>
    <row r="47" spans="1:55">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row>
    <row r="48" spans="1:55">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row>
    <row r="49" spans="1:40">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row>
    <row r="50" spans="1:40">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row>
    <row r="51" spans="1:40">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row>
    <row r="52" spans="1:40">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row>
    <row r="53" spans="1:40">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row>
    <row r="54" spans="1:40">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row>
    <row r="55" spans="1:40">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row>
    <row r="56" spans="1:40">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row>
    <row r="57" spans="1:40">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row>
    <row r="58" spans="1:40">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row>
    <row r="59" spans="1:40">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row>
    <row r="60" spans="1:40">
      <c r="A60"/>
      <c r="B60"/>
      <c r="C60"/>
      <c r="D60"/>
      <c r="E60"/>
      <c r="F60"/>
      <c r="G60"/>
      <c r="H60"/>
      <c r="I60"/>
      <c r="J60"/>
      <c r="K60"/>
      <c r="L60"/>
      <c r="M60"/>
      <c r="N60"/>
      <c r="O60"/>
      <c r="P60"/>
      <c r="Q60"/>
      <c r="R60"/>
      <c r="S60"/>
      <c r="T60"/>
      <c r="U60"/>
      <c r="V60"/>
    </row>
    <row r="61" spans="1:40">
      <c r="A61"/>
      <c r="B61"/>
      <c r="C61"/>
      <c r="D61"/>
      <c r="E61"/>
      <c r="F61"/>
      <c r="G61"/>
      <c r="H61"/>
      <c r="I61"/>
      <c r="J61"/>
      <c r="K61"/>
      <c r="L61"/>
      <c r="M61"/>
      <c r="N61"/>
      <c r="O61"/>
      <c r="P61"/>
      <c r="Q61"/>
      <c r="R61"/>
      <c r="S61"/>
      <c r="T61"/>
      <c r="U61"/>
      <c r="V61"/>
    </row>
    <row r="62" spans="1:40">
      <c r="A62"/>
      <c r="B62"/>
      <c r="C62"/>
      <c r="D62"/>
      <c r="E62"/>
      <c r="F62"/>
      <c r="G62"/>
      <c r="H62"/>
      <c r="I62"/>
      <c r="J62"/>
      <c r="K62"/>
      <c r="L62"/>
      <c r="M62"/>
      <c r="N62"/>
      <c r="O62"/>
      <c r="P62"/>
      <c r="Q62"/>
      <c r="R62"/>
      <c r="S62"/>
      <c r="T62"/>
      <c r="U62"/>
      <c r="V62"/>
    </row>
    <row r="63" spans="1:40">
      <c r="A63"/>
      <c r="B63"/>
      <c r="C63"/>
      <c r="D63"/>
      <c r="E63"/>
      <c r="F63"/>
      <c r="G63"/>
      <c r="H63"/>
      <c r="I63"/>
      <c r="J63"/>
      <c r="K63"/>
      <c r="L63"/>
      <c r="M63"/>
      <c r="N63"/>
      <c r="O63"/>
      <c r="P63"/>
      <c r="Q63"/>
      <c r="R63"/>
      <c r="S63"/>
      <c r="T63"/>
      <c r="U63"/>
      <c r="V63"/>
    </row>
    <row r="64" spans="1:40">
      <c r="A64"/>
      <c r="B64"/>
      <c r="C64"/>
      <c r="D64"/>
      <c r="E64"/>
      <c r="F64"/>
      <c r="G64"/>
      <c r="H64"/>
      <c r="I64"/>
      <c r="J64"/>
      <c r="K64"/>
      <c r="L64"/>
      <c r="M64"/>
      <c r="N64"/>
      <c r="O64"/>
      <c r="P64"/>
      <c r="Q64"/>
      <c r="R64"/>
      <c r="S64"/>
      <c r="T64"/>
      <c r="U64"/>
      <c r="V64"/>
    </row>
    <row r="65" spans="1:22">
      <c r="A65"/>
      <c r="B65"/>
      <c r="C65"/>
      <c r="D65"/>
      <c r="E65"/>
      <c r="F65"/>
      <c r="G65"/>
      <c r="H65"/>
      <c r="I65"/>
      <c r="J65"/>
      <c r="K65"/>
      <c r="L65"/>
      <c r="M65"/>
      <c r="N65"/>
      <c r="O65"/>
      <c r="P65"/>
      <c r="Q65"/>
      <c r="R65"/>
      <c r="S65"/>
      <c r="T65"/>
      <c r="U65"/>
      <c r="V65"/>
    </row>
    <row r="66" spans="1:22">
      <c r="A66"/>
      <c r="B66"/>
      <c r="C66"/>
      <c r="D66"/>
      <c r="E66"/>
      <c r="F66"/>
      <c r="G66"/>
      <c r="H66"/>
      <c r="I66"/>
      <c r="J66"/>
      <c r="K66"/>
      <c r="L66"/>
      <c r="M66"/>
      <c r="N66"/>
      <c r="O66"/>
      <c r="P66"/>
      <c r="Q66"/>
      <c r="R66"/>
      <c r="S66"/>
      <c r="T66"/>
      <c r="U66"/>
      <c r="V66"/>
    </row>
    <row r="67" spans="1:22">
      <c r="A67"/>
      <c r="B67"/>
      <c r="C67"/>
      <c r="D67"/>
      <c r="E67"/>
      <c r="F67"/>
      <c r="G67"/>
      <c r="H67"/>
      <c r="I67"/>
      <c r="J67"/>
      <c r="K67"/>
      <c r="L67"/>
      <c r="M67"/>
      <c r="N67"/>
      <c r="O67"/>
      <c r="P67"/>
      <c r="Q67"/>
      <c r="R67"/>
      <c r="S67"/>
      <c r="T67"/>
      <c r="U67"/>
      <c r="V67"/>
    </row>
    <row r="68" spans="1:22">
      <c r="A68"/>
      <c r="B68"/>
      <c r="C68"/>
      <c r="D68"/>
      <c r="E68"/>
      <c r="F68"/>
      <c r="G68"/>
      <c r="H68"/>
      <c r="I68"/>
      <c r="J68"/>
      <c r="K68"/>
      <c r="L68"/>
      <c r="M68"/>
      <c r="N68"/>
      <c r="O68"/>
      <c r="P68"/>
      <c r="Q68"/>
      <c r="R68"/>
      <c r="S68"/>
      <c r="T68"/>
      <c r="U68"/>
      <c r="V68"/>
    </row>
    <row r="69" spans="1:22">
      <c r="A69"/>
      <c r="B69"/>
      <c r="C69"/>
      <c r="D69"/>
      <c r="E69"/>
      <c r="F69"/>
      <c r="G69"/>
      <c r="H69"/>
      <c r="I69"/>
      <c r="J69"/>
      <c r="K69"/>
      <c r="L69"/>
      <c r="M69"/>
      <c r="N69"/>
      <c r="O69"/>
      <c r="P69"/>
      <c r="Q69"/>
      <c r="R69"/>
      <c r="S69"/>
      <c r="T69"/>
      <c r="U69"/>
      <c r="V69"/>
    </row>
    <row r="70" spans="1:22">
      <c r="A70"/>
      <c r="B70"/>
      <c r="C70"/>
      <c r="D70"/>
      <c r="E70"/>
      <c r="F70"/>
      <c r="G70"/>
      <c r="H70"/>
      <c r="I70"/>
      <c r="J70"/>
      <c r="K70"/>
      <c r="L70"/>
      <c r="M70"/>
      <c r="N70"/>
      <c r="O70"/>
      <c r="P70"/>
      <c r="Q70"/>
      <c r="R70"/>
      <c r="S70"/>
      <c r="T70"/>
      <c r="U70"/>
      <c r="V70"/>
    </row>
    <row r="71" spans="1:22">
      <c r="A71"/>
      <c r="B71"/>
      <c r="C71"/>
      <c r="D71"/>
      <c r="E71"/>
      <c r="F71"/>
      <c r="G71"/>
      <c r="H71"/>
      <c r="I71"/>
      <c r="J71"/>
      <c r="K71"/>
      <c r="L71"/>
      <c r="M71"/>
      <c r="N71"/>
      <c r="O71"/>
      <c r="P71"/>
      <c r="Q71"/>
      <c r="R71"/>
      <c r="S71"/>
      <c r="T71"/>
      <c r="U71"/>
      <c r="V71"/>
    </row>
    <row r="72" spans="1:22">
      <c r="A72"/>
      <c r="B72"/>
      <c r="C72"/>
      <c r="D72"/>
      <c r="E72"/>
      <c r="F72"/>
      <c r="G72"/>
      <c r="H72"/>
      <c r="I72"/>
      <c r="J72"/>
      <c r="K72"/>
      <c r="L72"/>
      <c r="M72"/>
      <c r="N72"/>
      <c r="O72"/>
      <c r="P72"/>
      <c r="Q72"/>
      <c r="R72"/>
      <c r="S72"/>
      <c r="T72"/>
      <c r="U72"/>
      <c r="V72"/>
    </row>
    <row r="73" spans="1:22">
      <c r="A73"/>
      <c r="B73"/>
      <c r="C73"/>
      <c r="D73"/>
      <c r="E73"/>
      <c r="F73"/>
      <c r="G73"/>
      <c r="H73"/>
      <c r="I73"/>
      <c r="J73"/>
      <c r="K73"/>
      <c r="L73"/>
      <c r="M73"/>
      <c r="N73"/>
      <c r="O73"/>
      <c r="P73"/>
      <c r="Q73"/>
      <c r="R73"/>
      <c r="S73"/>
      <c r="T73"/>
      <c r="U73"/>
      <c r="V73"/>
    </row>
    <row r="74" spans="1:22">
      <c r="A74"/>
      <c r="B74"/>
      <c r="C74"/>
      <c r="D74"/>
      <c r="E74"/>
      <c r="F74"/>
      <c r="G74"/>
      <c r="H74"/>
      <c r="I74"/>
      <c r="J74"/>
      <c r="K74"/>
      <c r="L74"/>
      <c r="M74"/>
      <c r="N74"/>
      <c r="O74"/>
      <c r="P74"/>
      <c r="Q74"/>
      <c r="R74"/>
      <c r="S74"/>
      <c r="T74"/>
      <c r="U74"/>
      <c r="V74"/>
    </row>
    <row r="75" spans="1:22">
      <c r="A75"/>
      <c r="B75"/>
      <c r="C75"/>
      <c r="D75"/>
      <c r="E75"/>
      <c r="F75"/>
      <c r="G75"/>
      <c r="H75"/>
      <c r="I75"/>
      <c r="J75"/>
      <c r="K75"/>
      <c r="L75"/>
      <c r="M75"/>
      <c r="N75"/>
      <c r="O75"/>
      <c r="P75"/>
      <c r="Q75"/>
      <c r="R75"/>
      <c r="S75"/>
      <c r="T75"/>
      <c r="U75"/>
      <c r="V75"/>
    </row>
    <row r="76" spans="1:22">
      <c r="A76"/>
      <c r="B76"/>
      <c r="C76"/>
      <c r="D76"/>
      <c r="E76"/>
      <c r="F76"/>
      <c r="G76"/>
      <c r="H76"/>
      <c r="I76"/>
      <c r="J76"/>
      <c r="K76"/>
      <c r="L76"/>
      <c r="M76"/>
      <c r="N76"/>
      <c r="O76"/>
      <c r="P76"/>
      <c r="Q76"/>
      <c r="R76"/>
      <c r="S76"/>
      <c r="T76"/>
      <c r="U76"/>
      <c r="V76"/>
    </row>
    <row r="77" spans="1:22">
      <c r="A77"/>
      <c r="B77"/>
      <c r="C77"/>
      <c r="D77"/>
      <c r="E77"/>
      <c r="F77"/>
      <c r="G77"/>
      <c r="H77"/>
      <c r="I77"/>
      <c r="J77"/>
      <c r="K77"/>
      <c r="L77"/>
      <c r="M77"/>
      <c r="N77"/>
      <c r="O77"/>
      <c r="P77"/>
      <c r="Q77"/>
      <c r="R77"/>
      <c r="S77"/>
      <c r="T77"/>
      <c r="U77"/>
      <c r="V77"/>
    </row>
    <row r="78" spans="1:22">
      <c r="A78"/>
      <c r="B78"/>
      <c r="C78"/>
      <c r="D78"/>
      <c r="E78"/>
      <c r="F78"/>
      <c r="G78"/>
      <c r="H78"/>
      <c r="I78"/>
      <c r="J78"/>
      <c r="K78"/>
      <c r="L78"/>
      <c r="M78"/>
      <c r="N78"/>
      <c r="O78"/>
      <c r="P78"/>
      <c r="Q78"/>
      <c r="R78"/>
      <c r="S78"/>
      <c r="T78"/>
      <c r="U78"/>
      <c r="V78"/>
    </row>
    <row r="79" spans="1:22">
      <c r="A79"/>
      <c r="B79"/>
      <c r="C79"/>
      <c r="D79"/>
      <c r="E79"/>
      <c r="F79"/>
      <c r="G79"/>
      <c r="H79"/>
      <c r="I79"/>
      <c r="J79"/>
      <c r="K79"/>
      <c r="L79"/>
      <c r="M79"/>
      <c r="N79"/>
      <c r="O79"/>
      <c r="P79"/>
      <c r="Q79"/>
      <c r="R79"/>
      <c r="S79"/>
      <c r="T79"/>
      <c r="U79"/>
      <c r="V79"/>
    </row>
    <row r="80" spans="1:22">
      <c r="A80"/>
      <c r="B80"/>
      <c r="C80"/>
      <c r="D80"/>
      <c r="E80"/>
      <c r="F80"/>
      <c r="G80"/>
      <c r="H80"/>
      <c r="I80"/>
      <c r="J80"/>
      <c r="K80"/>
      <c r="L80"/>
      <c r="M80"/>
      <c r="N80"/>
      <c r="O80"/>
      <c r="P80"/>
      <c r="Q80"/>
      <c r="R80"/>
      <c r="S80"/>
      <c r="T80"/>
      <c r="U80"/>
      <c r="V80"/>
    </row>
    <row r="81" spans="1:22">
      <c r="A81"/>
      <c r="B81"/>
      <c r="C81"/>
      <c r="D81"/>
      <c r="E81"/>
      <c r="F81"/>
      <c r="G81"/>
      <c r="H81"/>
      <c r="I81"/>
      <c r="J81"/>
      <c r="K81"/>
      <c r="L81"/>
      <c r="M81"/>
      <c r="N81"/>
      <c r="O81"/>
      <c r="P81"/>
      <c r="Q81"/>
      <c r="R81"/>
      <c r="S81"/>
      <c r="T81"/>
      <c r="U81"/>
      <c r="V81"/>
    </row>
    <row r="82" spans="1:22">
      <c r="A82"/>
      <c r="B82"/>
      <c r="C82"/>
      <c r="D82"/>
      <c r="E82"/>
      <c r="F82"/>
      <c r="G82"/>
      <c r="H82"/>
      <c r="I82"/>
      <c r="J82"/>
      <c r="K82"/>
      <c r="L82"/>
      <c r="M82"/>
      <c r="N82"/>
      <c r="O82"/>
      <c r="P82"/>
      <c r="Q82"/>
      <c r="R82"/>
      <c r="S82"/>
      <c r="T82"/>
      <c r="U82"/>
      <c r="V82"/>
    </row>
    <row r="83" spans="1:22">
      <c r="A83"/>
      <c r="B83"/>
      <c r="C83"/>
      <c r="D83"/>
      <c r="E83"/>
      <c r="F83"/>
      <c r="G83"/>
      <c r="H83"/>
      <c r="I83"/>
      <c r="J83"/>
      <c r="K83"/>
      <c r="L83"/>
      <c r="M83"/>
      <c r="N83"/>
      <c r="O83"/>
      <c r="P83"/>
      <c r="Q83"/>
      <c r="R83"/>
      <c r="S83"/>
      <c r="T83"/>
      <c r="U83"/>
      <c r="V83"/>
    </row>
    <row r="84" spans="1:22">
      <c r="A84"/>
      <c r="B84"/>
      <c r="C84"/>
      <c r="D84"/>
      <c r="E84"/>
      <c r="F84"/>
      <c r="G84"/>
      <c r="H84"/>
      <c r="I84"/>
      <c r="J84"/>
      <c r="K84"/>
      <c r="L84"/>
      <c r="M84"/>
      <c r="N84"/>
      <c r="O84"/>
      <c r="P84"/>
      <c r="Q84"/>
      <c r="R84"/>
      <c r="S84"/>
      <c r="T84"/>
      <c r="U84"/>
      <c r="V84"/>
    </row>
    <row r="85" spans="1:22">
      <c r="A85"/>
      <c r="B85"/>
      <c r="C85"/>
      <c r="D85"/>
      <c r="E85"/>
      <c r="F85"/>
      <c r="G85"/>
      <c r="H85"/>
      <c r="I85"/>
      <c r="J85"/>
      <c r="K85"/>
      <c r="L85"/>
      <c r="M85"/>
      <c r="N85"/>
      <c r="O85"/>
      <c r="P85"/>
      <c r="Q85"/>
      <c r="R85"/>
      <c r="S85"/>
      <c r="T85"/>
      <c r="U85"/>
      <c r="V85"/>
    </row>
    <row r="86" spans="1:22">
      <c r="A86"/>
      <c r="B86"/>
      <c r="C86"/>
      <c r="D86"/>
      <c r="E86"/>
      <c r="F86"/>
      <c r="G86"/>
      <c r="H86"/>
      <c r="I86"/>
      <c r="J86"/>
      <c r="K86"/>
      <c r="L86"/>
      <c r="M86"/>
      <c r="N86"/>
      <c r="O86"/>
      <c r="P86"/>
      <c r="Q86"/>
      <c r="R86"/>
      <c r="S86"/>
      <c r="T86"/>
      <c r="U86"/>
      <c r="V86"/>
    </row>
    <row r="87" spans="1:22">
      <c r="A87"/>
      <c r="B87"/>
      <c r="C87"/>
      <c r="D87"/>
      <c r="E87"/>
      <c r="F87"/>
      <c r="G87"/>
      <c r="H87"/>
      <c r="I87"/>
      <c r="J87"/>
      <c r="K87"/>
      <c r="L87"/>
      <c r="M87"/>
      <c r="N87"/>
      <c r="O87"/>
      <c r="P87"/>
      <c r="Q87"/>
      <c r="R87"/>
      <c r="S87"/>
      <c r="T87"/>
      <c r="U87"/>
      <c r="V87"/>
    </row>
    <row r="88" spans="1:22">
      <c r="A88"/>
      <c r="B88"/>
      <c r="C88"/>
      <c r="D88"/>
      <c r="E88"/>
      <c r="F88"/>
      <c r="G88"/>
      <c r="H88"/>
      <c r="I88"/>
      <c r="J88"/>
      <c r="K88"/>
      <c r="L88"/>
      <c r="M88"/>
      <c r="N88"/>
      <c r="O88"/>
      <c r="P88"/>
      <c r="Q88"/>
      <c r="R88"/>
      <c r="S88"/>
      <c r="T88"/>
      <c r="U88"/>
      <c r="V88"/>
    </row>
    <row r="89" spans="1:22">
      <c r="A89"/>
      <c r="B89"/>
      <c r="C89"/>
      <c r="D89"/>
      <c r="E89"/>
      <c r="F89"/>
      <c r="G89"/>
      <c r="H89"/>
      <c r="I89"/>
      <c r="J89"/>
      <c r="K89"/>
      <c r="L89"/>
      <c r="M89"/>
      <c r="N89"/>
      <c r="O89"/>
      <c r="P89"/>
      <c r="Q89"/>
      <c r="R89"/>
      <c r="S89"/>
      <c r="T89"/>
      <c r="U89"/>
      <c r="V89"/>
    </row>
    <row r="90" spans="1:22">
      <c r="A90"/>
      <c r="B90"/>
      <c r="C90"/>
      <c r="D90"/>
      <c r="E90"/>
      <c r="F90"/>
      <c r="G90"/>
      <c r="H90"/>
      <c r="I90"/>
      <c r="J90"/>
      <c r="K90"/>
      <c r="L90"/>
      <c r="M90"/>
      <c r="N90"/>
      <c r="O90"/>
      <c r="P90"/>
      <c r="Q90"/>
      <c r="R90"/>
      <c r="S90"/>
      <c r="T90"/>
      <c r="U90"/>
      <c r="V90"/>
    </row>
    <row r="91" spans="1:22">
      <c r="A91"/>
      <c r="B91"/>
      <c r="C91"/>
      <c r="D91"/>
      <c r="E91"/>
      <c r="F91"/>
      <c r="G91"/>
      <c r="H91"/>
      <c r="I91"/>
      <c r="J91"/>
      <c r="K91"/>
      <c r="L91"/>
      <c r="M91"/>
      <c r="N91"/>
      <c r="O91"/>
      <c r="P91"/>
      <c r="Q91"/>
      <c r="R91"/>
      <c r="S91"/>
      <c r="T91"/>
      <c r="U91"/>
      <c r="V91"/>
    </row>
    <row r="92" spans="1:22">
      <c r="A92"/>
      <c r="B92"/>
      <c r="C92"/>
      <c r="D92"/>
      <c r="E92"/>
      <c r="F92"/>
      <c r="G92"/>
      <c r="H92"/>
      <c r="I92"/>
      <c r="J92"/>
      <c r="K92"/>
      <c r="L92"/>
      <c r="M92"/>
      <c r="N92"/>
      <c r="O92"/>
      <c r="P92"/>
      <c r="Q92"/>
      <c r="R92"/>
      <c r="S92"/>
      <c r="T92"/>
      <c r="U92"/>
      <c r="V92"/>
    </row>
    <row r="93" spans="1:22">
      <c r="A93"/>
      <c r="B93"/>
      <c r="C93"/>
      <c r="D93"/>
      <c r="E93"/>
      <c r="F93"/>
      <c r="G93"/>
      <c r="H93"/>
      <c r="I93"/>
      <c r="J93"/>
      <c r="K93"/>
      <c r="L93"/>
      <c r="M93"/>
      <c r="N93"/>
      <c r="O93"/>
      <c r="P93"/>
      <c r="Q93"/>
      <c r="R93"/>
      <c r="S93"/>
      <c r="T93"/>
      <c r="U93"/>
      <c r="V93"/>
    </row>
    <row r="94" spans="1:22">
      <c r="A94"/>
      <c r="B94"/>
      <c r="C94"/>
      <c r="D94"/>
      <c r="E94"/>
      <c r="F94"/>
      <c r="G94"/>
      <c r="H94"/>
      <c r="I94"/>
      <c r="J94"/>
      <c r="K94"/>
      <c r="L94"/>
      <c r="M94"/>
      <c r="N94"/>
      <c r="O94"/>
      <c r="P94"/>
      <c r="Q94"/>
      <c r="R94"/>
      <c r="S94"/>
      <c r="T94"/>
      <c r="U94"/>
      <c r="V94"/>
    </row>
    <row r="95" spans="1:22">
      <c r="A95"/>
      <c r="B95"/>
      <c r="C95"/>
      <c r="D95"/>
      <c r="E95"/>
      <c r="F95"/>
      <c r="G95"/>
      <c r="H95"/>
      <c r="I95"/>
      <c r="J95"/>
      <c r="K95"/>
      <c r="L95"/>
      <c r="M95"/>
      <c r="N95"/>
      <c r="O95"/>
      <c r="P95"/>
      <c r="Q95"/>
      <c r="R95"/>
      <c r="S95"/>
      <c r="T95"/>
      <c r="U95"/>
      <c r="V95"/>
    </row>
    <row r="96" spans="1:22">
      <c r="A96"/>
      <c r="B96"/>
      <c r="C96"/>
      <c r="D96"/>
      <c r="E96"/>
      <c r="F96"/>
      <c r="G96"/>
      <c r="H96"/>
      <c r="I96"/>
      <c r="J96"/>
      <c r="K96"/>
      <c r="L96"/>
      <c r="M96"/>
      <c r="N96"/>
      <c r="O96"/>
      <c r="P96"/>
      <c r="Q96"/>
      <c r="R96"/>
      <c r="S96"/>
      <c r="T96"/>
      <c r="U96"/>
      <c r="V96"/>
    </row>
    <row r="97" spans="1:22">
      <c r="A97"/>
      <c r="B97"/>
      <c r="C97"/>
      <c r="D97"/>
      <c r="E97"/>
      <c r="F97"/>
      <c r="G97"/>
      <c r="H97"/>
      <c r="I97"/>
      <c r="J97"/>
      <c r="K97"/>
      <c r="L97"/>
      <c r="M97"/>
      <c r="N97"/>
      <c r="O97"/>
      <c r="P97"/>
      <c r="Q97"/>
      <c r="R97"/>
      <c r="S97"/>
      <c r="T97"/>
      <c r="U97"/>
      <c r="V97"/>
    </row>
    <row r="98" spans="1:22">
      <c r="A98"/>
      <c r="B98"/>
      <c r="C98"/>
      <c r="D98"/>
      <c r="E98"/>
      <c r="F98"/>
      <c r="G98"/>
      <c r="H98"/>
      <c r="I98"/>
      <c r="J98"/>
      <c r="K98"/>
      <c r="L98"/>
      <c r="M98"/>
      <c r="N98"/>
      <c r="O98"/>
      <c r="P98"/>
      <c r="Q98"/>
      <c r="R98"/>
      <c r="S98"/>
      <c r="T98"/>
      <c r="U98"/>
      <c r="V98"/>
    </row>
    <row r="99" spans="1:22">
      <c r="A99"/>
      <c r="B99"/>
      <c r="C99"/>
      <c r="D99"/>
      <c r="E99"/>
      <c r="F99"/>
      <c r="G99"/>
      <c r="H99"/>
      <c r="I99"/>
      <c r="J99"/>
      <c r="K99"/>
      <c r="L99"/>
      <c r="M99"/>
      <c r="N99"/>
      <c r="O99"/>
      <c r="P99"/>
      <c r="Q99"/>
      <c r="R99"/>
      <c r="S99"/>
      <c r="T99"/>
      <c r="U99"/>
      <c r="V99"/>
    </row>
    <row r="100" spans="1:22">
      <c r="A100"/>
      <c r="B100"/>
      <c r="C100"/>
      <c r="D100"/>
      <c r="E100"/>
      <c r="F100"/>
      <c r="G100"/>
      <c r="H100"/>
      <c r="I100"/>
      <c r="J100"/>
      <c r="K100"/>
      <c r="L100"/>
      <c r="M100"/>
      <c r="N100"/>
      <c r="O100"/>
      <c r="P100"/>
      <c r="Q100"/>
      <c r="R100"/>
      <c r="S100"/>
      <c r="T100"/>
      <c r="U100"/>
      <c r="V100"/>
    </row>
    <row r="101" spans="1:22">
      <c r="A101"/>
      <c r="B101"/>
      <c r="C101"/>
      <c r="D101"/>
      <c r="E101"/>
      <c r="F101"/>
      <c r="G101"/>
      <c r="H101"/>
      <c r="I101"/>
      <c r="J101"/>
      <c r="K101"/>
      <c r="L101"/>
      <c r="M101"/>
      <c r="N101"/>
      <c r="O101"/>
      <c r="P101"/>
      <c r="Q101"/>
      <c r="R101"/>
      <c r="S101"/>
      <c r="T101"/>
      <c r="U101"/>
      <c r="V101"/>
    </row>
    <row r="102" spans="1:22">
      <c r="A102"/>
      <c r="B102"/>
      <c r="C102"/>
      <c r="D102"/>
      <c r="E102"/>
      <c r="F102"/>
      <c r="G102"/>
      <c r="H102"/>
      <c r="I102"/>
      <c r="J102"/>
      <c r="K102"/>
      <c r="L102"/>
      <c r="M102"/>
      <c r="N102"/>
      <c r="O102"/>
      <c r="P102"/>
      <c r="Q102"/>
      <c r="R102"/>
      <c r="S102"/>
      <c r="T102"/>
      <c r="U102"/>
      <c r="V102"/>
    </row>
    <row r="103" spans="1:22">
      <c r="A103"/>
      <c r="B103"/>
      <c r="C103"/>
      <c r="D103"/>
      <c r="E103"/>
      <c r="F103"/>
      <c r="G103"/>
      <c r="H103"/>
      <c r="I103"/>
      <c r="J103"/>
      <c r="K103"/>
      <c r="L103"/>
      <c r="M103"/>
      <c r="N103"/>
      <c r="O103"/>
      <c r="P103"/>
      <c r="Q103"/>
      <c r="R103"/>
      <c r="S103"/>
      <c r="T103"/>
      <c r="U103"/>
      <c r="V103"/>
    </row>
    <row r="104" spans="1:22">
      <c r="A104"/>
      <c r="B104"/>
      <c r="C104"/>
      <c r="D104"/>
      <c r="E104"/>
      <c r="F104"/>
      <c r="G104"/>
      <c r="H104"/>
      <c r="I104"/>
      <c r="J104"/>
      <c r="K104"/>
      <c r="L104"/>
      <c r="M104"/>
      <c r="N104"/>
      <c r="O104"/>
      <c r="P104"/>
      <c r="Q104"/>
      <c r="R104"/>
      <c r="S104"/>
      <c r="T104"/>
      <c r="U104"/>
      <c r="V104"/>
    </row>
    <row r="105" spans="1:22">
      <c r="A105"/>
      <c r="B105"/>
      <c r="C105"/>
      <c r="D105"/>
      <c r="E105"/>
      <c r="F105"/>
      <c r="G105"/>
      <c r="H105"/>
      <c r="I105"/>
      <c r="J105"/>
      <c r="K105"/>
      <c r="L105"/>
      <c r="M105"/>
      <c r="N105"/>
      <c r="O105"/>
      <c r="P105"/>
      <c r="Q105"/>
      <c r="R105"/>
      <c r="S105"/>
      <c r="T105"/>
      <c r="U105"/>
      <c r="V105"/>
    </row>
    <row r="106" spans="1:22">
      <c r="A106"/>
      <c r="B106"/>
      <c r="C106"/>
      <c r="D106"/>
      <c r="E106"/>
      <c r="F106"/>
      <c r="G106"/>
      <c r="H106"/>
      <c r="I106"/>
      <c r="J106"/>
      <c r="K106"/>
      <c r="L106"/>
      <c r="M106"/>
      <c r="N106"/>
      <c r="O106"/>
      <c r="P106"/>
      <c r="Q106"/>
      <c r="R106"/>
      <c r="S106"/>
      <c r="T106"/>
      <c r="U106"/>
      <c r="V106"/>
    </row>
    <row r="107" spans="1:22">
      <c r="A107"/>
      <c r="B107"/>
      <c r="C107"/>
      <c r="D107"/>
      <c r="E107"/>
      <c r="F107"/>
      <c r="G107"/>
      <c r="H107"/>
      <c r="I107"/>
      <c r="J107"/>
      <c r="K107"/>
      <c r="L107"/>
      <c r="M107"/>
      <c r="N107"/>
      <c r="O107"/>
      <c r="P107"/>
      <c r="Q107"/>
      <c r="R107"/>
      <c r="S107"/>
      <c r="T107"/>
      <c r="U107"/>
      <c r="V107"/>
    </row>
    <row r="108" spans="1:22">
      <c r="A108"/>
      <c r="B108"/>
      <c r="C108"/>
      <c r="D108"/>
      <c r="E108"/>
      <c r="F108"/>
      <c r="G108"/>
      <c r="H108"/>
      <c r="I108"/>
      <c r="J108"/>
      <c r="K108"/>
      <c r="L108"/>
      <c r="M108"/>
      <c r="N108"/>
      <c r="O108"/>
      <c r="P108"/>
      <c r="Q108"/>
      <c r="R108"/>
      <c r="S108"/>
      <c r="T108"/>
      <c r="U108"/>
      <c r="V108"/>
    </row>
    <row r="109" spans="1:22">
      <c r="A109"/>
      <c r="B109"/>
      <c r="C109"/>
      <c r="D109"/>
      <c r="E109"/>
      <c r="F109"/>
      <c r="G109"/>
      <c r="H109"/>
      <c r="I109"/>
      <c r="J109"/>
      <c r="K109"/>
      <c r="L109"/>
      <c r="M109"/>
      <c r="N109"/>
      <c r="O109"/>
      <c r="P109"/>
      <c r="Q109"/>
      <c r="R109"/>
      <c r="S109"/>
      <c r="T109"/>
      <c r="U109"/>
      <c r="V109"/>
    </row>
    <row r="110" spans="1:22">
      <c r="A110"/>
      <c r="B110"/>
      <c r="C110"/>
      <c r="D110"/>
      <c r="E110"/>
      <c r="F110"/>
      <c r="G110"/>
      <c r="H110"/>
      <c r="I110"/>
      <c r="J110"/>
      <c r="K110"/>
      <c r="L110"/>
      <c r="M110"/>
      <c r="N110"/>
      <c r="O110"/>
      <c r="P110"/>
      <c r="Q110"/>
      <c r="R110"/>
      <c r="S110"/>
      <c r="T110"/>
      <c r="U110"/>
      <c r="V110"/>
    </row>
    <row r="111" spans="1:22">
      <c r="A111"/>
      <c r="B111"/>
      <c r="C111"/>
      <c r="D111"/>
      <c r="E111"/>
      <c r="F111"/>
      <c r="G111"/>
      <c r="H111"/>
      <c r="I111"/>
      <c r="J111"/>
      <c r="K111"/>
      <c r="L111"/>
      <c r="M111"/>
      <c r="N111"/>
      <c r="O111"/>
      <c r="P111"/>
      <c r="Q111"/>
      <c r="R111"/>
      <c r="S111"/>
      <c r="T111"/>
      <c r="U111"/>
      <c r="V111"/>
    </row>
    <row r="112" spans="1:22">
      <c r="A112"/>
      <c r="B112"/>
      <c r="C112"/>
      <c r="D112"/>
      <c r="E112"/>
      <c r="F112"/>
      <c r="G112"/>
      <c r="H112"/>
      <c r="I112"/>
      <c r="J112"/>
      <c r="K112"/>
      <c r="L112"/>
      <c r="M112"/>
      <c r="N112"/>
      <c r="O112"/>
      <c r="P112"/>
      <c r="Q112"/>
      <c r="R112"/>
      <c r="S112"/>
      <c r="T112"/>
      <c r="U112"/>
      <c r="V112"/>
    </row>
    <row r="113" spans="1:22">
      <c r="A113"/>
      <c r="B113"/>
      <c r="C113"/>
      <c r="D113"/>
      <c r="E113"/>
      <c r="F113"/>
      <c r="G113"/>
      <c r="H113"/>
      <c r="I113"/>
      <c r="J113"/>
      <c r="K113"/>
      <c r="L113"/>
      <c r="M113"/>
      <c r="N113"/>
      <c r="O113"/>
      <c r="P113"/>
      <c r="Q113"/>
      <c r="R113"/>
      <c r="S113"/>
      <c r="T113"/>
      <c r="U113"/>
      <c r="V113"/>
    </row>
    <row r="114" spans="1:22">
      <c r="A114"/>
      <c r="B114"/>
      <c r="C114"/>
      <c r="D114"/>
      <c r="E114"/>
      <c r="F114"/>
      <c r="G114"/>
      <c r="H114"/>
      <c r="I114"/>
      <c r="J114"/>
      <c r="K114"/>
      <c r="L114"/>
      <c r="M114"/>
      <c r="N114"/>
      <c r="O114"/>
      <c r="P114"/>
      <c r="Q114"/>
      <c r="R114"/>
      <c r="S114"/>
      <c r="T114"/>
      <c r="U114"/>
      <c r="V114"/>
    </row>
  </sheetData>
  <printOptions horizontalCentered="1" gridLines="1"/>
  <pageMargins left="0" right="0" top="0.75" bottom="0.75" header="0.25" footer="0.25"/>
  <pageSetup paperSize="5" orientation="landscape" r:id="rId1"/>
  <headerFooter alignWithMargins="0">
    <oddHeader>&amp;L&amp;"Arial,Bold"&amp;12&amp;A&amp;C&amp;F</oddHeader>
    <oddFooter>&amp;L&amp;8&amp;Z&amp;F&amp;CPrepared by Keith Eldridge &amp;D  &amp;T&amp;RPage &amp;P</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9"/>
  <sheetViews>
    <sheetView tabSelected="1" topLeftCell="A64" workbookViewId="0">
      <selection activeCell="D9" sqref="D9"/>
    </sheetView>
  </sheetViews>
  <sheetFormatPr defaultRowHeight="13.2"/>
  <cols>
    <col min="1" max="1" width="26.109375" customWidth="1"/>
    <col min="2" max="2" width="6.21875" customWidth="1"/>
    <col min="3" max="41" width="12.109375" customWidth="1"/>
    <col min="42" max="42" width="10.77734375" bestFit="1" customWidth="1"/>
    <col min="43" max="59" width="14.77734375" bestFit="1" customWidth="1"/>
  </cols>
  <sheetData>
    <row r="1" spans="1:41">
      <c r="A1" s="243" t="s">
        <v>227</v>
      </c>
      <c r="C1" s="243" t="s">
        <v>228</v>
      </c>
    </row>
    <row r="2" spans="1:41">
      <c r="A2" s="243" t="s">
        <v>229</v>
      </c>
      <c r="B2" s="243" t="s">
        <v>310</v>
      </c>
      <c r="C2" s="242" t="s">
        <v>23</v>
      </c>
      <c r="D2" s="242" t="s">
        <v>25</v>
      </c>
      <c r="E2" s="242" t="s">
        <v>27</v>
      </c>
      <c r="F2" s="242" t="s">
        <v>29</v>
      </c>
      <c r="G2" s="242" t="s">
        <v>31</v>
      </c>
      <c r="H2" s="242" t="s">
        <v>33</v>
      </c>
      <c r="I2" s="242" t="s">
        <v>41</v>
      </c>
      <c r="J2" s="242" t="s">
        <v>43</v>
      </c>
      <c r="K2" s="242" t="s">
        <v>45</v>
      </c>
      <c r="L2" s="242" t="s">
        <v>47</v>
      </c>
      <c r="M2" s="242" t="s">
        <v>49</v>
      </c>
      <c r="N2" s="242" t="s">
        <v>51</v>
      </c>
      <c r="O2" s="242" t="s">
        <v>53</v>
      </c>
      <c r="P2" s="242" t="s">
        <v>311</v>
      </c>
      <c r="Q2" s="242" t="s">
        <v>57</v>
      </c>
      <c r="R2" s="242" t="s">
        <v>59</v>
      </c>
      <c r="S2" s="242" t="s">
        <v>61</v>
      </c>
      <c r="T2" s="242" t="s">
        <v>83</v>
      </c>
      <c r="U2" s="242" t="s">
        <v>242</v>
      </c>
      <c r="V2" s="242" t="s">
        <v>246</v>
      </c>
      <c r="W2" s="242" t="s">
        <v>248</v>
      </c>
      <c r="X2" s="242" t="s">
        <v>250</v>
      </c>
      <c r="Y2" s="242" t="s">
        <v>252</v>
      </c>
      <c r="Z2" s="242" t="s">
        <v>254</v>
      </c>
      <c r="AA2" s="242" t="s">
        <v>256</v>
      </c>
      <c r="AB2" s="242" t="s">
        <v>258</v>
      </c>
      <c r="AC2" s="242" t="s">
        <v>261</v>
      </c>
      <c r="AD2" s="242" t="s">
        <v>263</v>
      </c>
      <c r="AE2" s="242" t="s">
        <v>279</v>
      </c>
      <c r="AF2" s="242" t="s">
        <v>265</v>
      </c>
      <c r="AG2" s="242" t="s">
        <v>85</v>
      </c>
      <c r="AH2" s="242" t="s">
        <v>87</v>
      </c>
      <c r="AI2" s="242" t="s">
        <v>89</v>
      </c>
      <c r="AJ2" s="242" t="s">
        <v>91</v>
      </c>
      <c r="AK2" s="242" t="s">
        <v>93</v>
      </c>
      <c r="AL2" s="242" t="s">
        <v>95</v>
      </c>
      <c r="AM2" s="242" t="s">
        <v>97</v>
      </c>
      <c r="AN2" s="242" t="s">
        <v>102</v>
      </c>
      <c r="AO2" s="242" t="s">
        <v>231</v>
      </c>
    </row>
    <row r="3" spans="1:41">
      <c r="A3" t="s">
        <v>125</v>
      </c>
      <c r="B3" s="242" t="s">
        <v>312</v>
      </c>
      <c r="C3" s="171">
        <v>2048000</v>
      </c>
      <c r="D3" s="171"/>
      <c r="E3" s="171"/>
      <c r="F3" s="171">
        <v>13000</v>
      </c>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71"/>
      <c r="AL3" s="171"/>
      <c r="AM3" s="171"/>
      <c r="AN3" s="171"/>
      <c r="AO3" s="171">
        <v>2061000</v>
      </c>
    </row>
    <row r="4" spans="1:41">
      <c r="B4" s="242" t="s">
        <v>313</v>
      </c>
      <c r="C4" s="171">
        <v>26000</v>
      </c>
      <c r="D4" s="171"/>
      <c r="E4" s="171"/>
      <c r="F4" s="171"/>
      <c r="G4" s="171"/>
      <c r="H4" s="171"/>
      <c r="I4" s="171"/>
      <c r="J4" s="171"/>
      <c r="K4" s="171"/>
      <c r="L4" s="171"/>
      <c r="M4" s="171"/>
      <c r="N4" s="171"/>
      <c r="O4" s="171"/>
      <c r="P4" s="171"/>
      <c r="Q4" s="171"/>
      <c r="R4" s="171"/>
      <c r="S4" s="171"/>
      <c r="T4" s="171"/>
      <c r="U4" s="171"/>
      <c r="V4" s="171"/>
      <c r="W4" s="171"/>
      <c r="X4" s="171"/>
      <c r="Y4" s="171"/>
      <c r="Z4" s="171"/>
      <c r="AA4" s="171"/>
      <c r="AB4" s="171"/>
      <c r="AC4" s="171"/>
      <c r="AD4" s="171"/>
      <c r="AE4" s="171"/>
      <c r="AF4" s="171"/>
      <c r="AG4" s="171"/>
      <c r="AH4" s="171"/>
      <c r="AI4" s="171"/>
      <c r="AJ4" s="171"/>
      <c r="AK4" s="171"/>
      <c r="AL4" s="171"/>
      <c r="AM4" s="171"/>
      <c r="AN4" s="171"/>
      <c r="AO4" s="171">
        <v>26000</v>
      </c>
    </row>
    <row r="5" spans="1:41">
      <c r="B5" s="242" t="s">
        <v>314</v>
      </c>
      <c r="C5" s="171">
        <v>821000</v>
      </c>
      <c r="D5" s="171"/>
      <c r="E5" s="171">
        <v>2000</v>
      </c>
      <c r="F5" s="171"/>
      <c r="G5" s="171"/>
      <c r="H5" s="171"/>
      <c r="I5" s="171"/>
      <c r="J5" s="171"/>
      <c r="K5" s="171"/>
      <c r="L5" s="171"/>
      <c r="M5" s="171"/>
      <c r="N5" s="171"/>
      <c r="O5" s="171"/>
      <c r="P5" s="171"/>
      <c r="Q5" s="171"/>
      <c r="R5" s="171"/>
      <c r="S5" s="171"/>
      <c r="T5" s="171"/>
      <c r="U5" s="171"/>
      <c r="V5" s="171"/>
      <c r="W5" s="171"/>
      <c r="X5" s="171"/>
      <c r="Y5" s="171"/>
      <c r="Z5" s="171"/>
      <c r="AA5" s="171"/>
      <c r="AB5" s="171"/>
      <c r="AC5" s="171"/>
      <c r="AD5" s="171"/>
      <c r="AE5" s="171"/>
      <c r="AF5" s="171"/>
      <c r="AG5" s="171"/>
      <c r="AH5" s="171"/>
      <c r="AI5" s="171"/>
      <c r="AJ5" s="171"/>
      <c r="AK5" s="171"/>
      <c r="AL5" s="171"/>
      <c r="AM5" s="171"/>
      <c r="AN5" s="171"/>
      <c r="AO5" s="171">
        <v>823000</v>
      </c>
    </row>
    <row r="6" spans="1:41">
      <c r="B6" s="242" t="s">
        <v>315</v>
      </c>
      <c r="C6" s="171">
        <v>0</v>
      </c>
      <c r="D6" s="171"/>
      <c r="E6" s="171"/>
      <c r="F6" s="171"/>
      <c r="G6" s="171"/>
      <c r="H6" s="171"/>
      <c r="I6" s="171"/>
      <c r="J6" s="171">
        <v>0</v>
      </c>
      <c r="K6" s="171"/>
      <c r="L6" s="171"/>
      <c r="M6" s="171"/>
      <c r="N6" s="171"/>
      <c r="O6" s="171"/>
      <c r="P6" s="171"/>
      <c r="Q6" s="171"/>
      <c r="R6" s="171"/>
      <c r="S6" s="171"/>
      <c r="T6" s="171"/>
      <c r="U6" s="171"/>
      <c r="V6" s="171"/>
      <c r="W6" s="171"/>
      <c r="X6" s="171"/>
      <c r="Y6" s="171"/>
      <c r="Z6" s="171"/>
      <c r="AA6" s="171"/>
      <c r="AB6" s="171"/>
      <c r="AC6" s="171"/>
      <c r="AD6" s="171"/>
      <c r="AE6" s="171"/>
      <c r="AF6" s="171"/>
      <c r="AG6" s="171"/>
      <c r="AH6" s="171"/>
      <c r="AI6" s="171"/>
      <c r="AJ6" s="171"/>
      <c r="AK6" s="171"/>
      <c r="AL6" s="171"/>
      <c r="AM6" s="171"/>
      <c r="AN6" s="171"/>
      <c r="AO6" s="171">
        <v>0</v>
      </c>
    </row>
    <row r="7" spans="1:41">
      <c r="A7" t="s">
        <v>316</v>
      </c>
      <c r="C7" s="171">
        <v>2895000</v>
      </c>
      <c r="D7" s="171"/>
      <c r="E7" s="171">
        <v>2000</v>
      </c>
      <c r="F7" s="171">
        <v>13000</v>
      </c>
      <c r="G7" s="171"/>
      <c r="H7" s="171"/>
      <c r="I7" s="171"/>
      <c r="J7" s="171">
        <v>0</v>
      </c>
      <c r="K7" s="171"/>
      <c r="L7" s="171"/>
      <c r="M7" s="171"/>
      <c r="N7" s="171"/>
      <c r="O7" s="171"/>
      <c r="P7" s="171"/>
      <c r="Q7" s="171"/>
      <c r="R7" s="171"/>
      <c r="S7" s="171"/>
      <c r="T7" s="171"/>
      <c r="U7" s="171"/>
      <c r="V7" s="171"/>
      <c r="W7" s="171"/>
      <c r="X7" s="171"/>
      <c r="Y7" s="171"/>
      <c r="Z7" s="171"/>
      <c r="AA7" s="171"/>
      <c r="AB7" s="171"/>
      <c r="AC7" s="171"/>
      <c r="AD7" s="171"/>
      <c r="AE7" s="171"/>
      <c r="AF7" s="171"/>
      <c r="AG7" s="171"/>
      <c r="AH7" s="171"/>
      <c r="AI7" s="171"/>
      <c r="AJ7" s="171"/>
      <c r="AK7" s="171"/>
      <c r="AL7" s="171"/>
      <c r="AM7" s="171"/>
      <c r="AN7" s="171"/>
      <c r="AO7" s="171">
        <v>2910000</v>
      </c>
    </row>
    <row r="8" spans="1:41">
      <c r="A8" t="s">
        <v>127</v>
      </c>
      <c r="B8" s="242" t="s">
        <v>312</v>
      </c>
      <c r="C8" s="171">
        <v>84073000</v>
      </c>
      <c r="D8" s="171"/>
      <c r="E8" s="171"/>
      <c r="F8" s="171"/>
      <c r="G8" s="171">
        <v>804000</v>
      </c>
      <c r="H8" s="171"/>
      <c r="I8" s="171"/>
      <c r="J8" s="171"/>
      <c r="K8" s="171"/>
      <c r="L8" s="171"/>
      <c r="M8" s="171"/>
      <c r="N8" s="171"/>
      <c r="O8" s="171"/>
      <c r="P8" s="171"/>
      <c r="Q8" s="171"/>
      <c r="R8" s="171"/>
      <c r="S8" s="171"/>
      <c r="T8" s="171">
        <v>0</v>
      </c>
      <c r="U8" s="171"/>
      <c r="V8" s="171"/>
      <c r="W8" s="171"/>
      <c r="X8" s="171"/>
      <c r="Y8" s="171"/>
      <c r="Z8" s="171"/>
      <c r="AA8" s="171"/>
      <c r="AB8" s="171"/>
      <c r="AC8" s="171"/>
      <c r="AD8" s="171"/>
      <c r="AE8" s="171"/>
      <c r="AF8" s="171"/>
      <c r="AG8" s="171"/>
      <c r="AH8" s="171"/>
      <c r="AI8" s="171"/>
      <c r="AJ8" s="171"/>
      <c r="AK8" s="171"/>
      <c r="AL8" s="171"/>
      <c r="AM8" s="171"/>
      <c r="AN8" s="171"/>
      <c r="AO8" s="171">
        <v>84877000</v>
      </c>
    </row>
    <row r="9" spans="1:41">
      <c r="B9" s="242" t="s">
        <v>313</v>
      </c>
      <c r="C9" s="171">
        <v>1451000</v>
      </c>
      <c r="D9" s="171"/>
      <c r="E9" s="171">
        <v>0</v>
      </c>
      <c r="F9" s="171"/>
      <c r="G9" s="171">
        <v>47000</v>
      </c>
      <c r="H9" s="171"/>
      <c r="I9" s="171"/>
      <c r="J9" s="171"/>
      <c r="K9" s="171"/>
      <c r="L9" s="171"/>
      <c r="M9" s="171"/>
      <c r="N9" s="171"/>
      <c r="O9" s="171"/>
      <c r="P9" s="171"/>
      <c r="Q9" s="171"/>
      <c r="R9" s="171"/>
      <c r="S9" s="171"/>
      <c r="T9" s="171">
        <v>0</v>
      </c>
      <c r="U9" s="171"/>
      <c r="V9" s="171"/>
      <c r="W9" s="171"/>
      <c r="X9" s="171"/>
      <c r="Y9" s="171"/>
      <c r="Z9" s="171"/>
      <c r="AA9" s="171"/>
      <c r="AB9" s="171"/>
      <c r="AC9" s="171"/>
      <c r="AD9" s="171"/>
      <c r="AE9" s="171"/>
      <c r="AF9" s="171"/>
      <c r="AG9" s="171"/>
      <c r="AH9" s="171"/>
      <c r="AI9" s="171"/>
      <c r="AJ9" s="171"/>
      <c r="AK9" s="171"/>
      <c r="AL9" s="171"/>
      <c r="AM9" s="171"/>
      <c r="AN9" s="171"/>
      <c r="AO9" s="171">
        <v>1498000</v>
      </c>
    </row>
    <row r="10" spans="1:41">
      <c r="B10" s="242" t="s">
        <v>314</v>
      </c>
      <c r="C10" s="171">
        <v>6912000</v>
      </c>
      <c r="D10" s="171"/>
      <c r="E10" s="171">
        <v>65000</v>
      </c>
      <c r="F10" s="171"/>
      <c r="G10" s="171">
        <v>1804000</v>
      </c>
      <c r="H10" s="171"/>
      <c r="I10" s="171"/>
      <c r="J10" s="171"/>
      <c r="K10" s="171"/>
      <c r="L10" s="171"/>
      <c r="M10" s="171"/>
      <c r="N10" s="171"/>
      <c r="O10" s="171"/>
      <c r="P10" s="171"/>
      <c r="Q10" s="171"/>
      <c r="R10" s="171"/>
      <c r="S10" s="171"/>
      <c r="T10" s="171">
        <v>0</v>
      </c>
      <c r="U10" s="171"/>
      <c r="V10" s="171"/>
      <c r="W10" s="171"/>
      <c r="X10" s="171"/>
      <c r="Y10" s="171"/>
      <c r="Z10" s="171"/>
      <c r="AA10" s="171"/>
      <c r="AB10" s="171"/>
      <c r="AC10" s="171"/>
      <c r="AD10" s="171"/>
      <c r="AE10" s="171"/>
      <c r="AF10" s="171"/>
      <c r="AG10" s="171"/>
      <c r="AH10" s="171"/>
      <c r="AI10" s="171"/>
      <c r="AJ10" s="171"/>
      <c r="AK10" s="171"/>
      <c r="AL10" s="171"/>
      <c r="AM10" s="171"/>
      <c r="AN10" s="171"/>
      <c r="AO10" s="171">
        <v>8781000</v>
      </c>
    </row>
    <row r="11" spans="1:41">
      <c r="B11" s="242" t="s">
        <v>315</v>
      </c>
      <c r="C11" s="171"/>
      <c r="D11" s="171"/>
      <c r="E11" s="171"/>
      <c r="F11" s="171"/>
      <c r="G11" s="171">
        <v>42000</v>
      </c>
      <c r="H11" s="171"/>
      <c r="I11" s="171"/>
      <c r="J11" s="171">
        <v>3521000</v>
      </c>
      <c r="K11" s="171"/>
      <c r="L11" s="171"/>
      <c r="M11" s="171"/>
      <c r="N11" s="171"/>
      <c r="O11" s="171"/>
      <c r="P11" s="171"/>
      <c r="Q11" s="171"/>
      <c r="R11" s="171"/>
      <c r="S11" s="171"/>
      <c r="T11" s="171">
        <v>0</v>
      </c>
      <c r="U11" s="171"/>
      <c r="V11" s="171"/>
      <c r="W11" s="171"/>
      <c r="X11" s="171">
        <v>0</v>
      </c>
      <c r="Y11" s="171"/>
      <c r="Z11" s="171"/>
      <c r="AA11" s="171"/>
      <c r="AB11" s="171"/>
      <c r="AC11" s="171"/>
      <c r="AD11" s="171"/>
      <c r="AE11" s="171"/>
      <c r="AF11" s="171"/>
      <c r="AG11" s="171"/>
      <c r="AH11" s="171"/>
      <c r="AI11" s="171"/>
      <c r="AJ11" s="171"/>
      <c r="AK11" s="171"/>
      <c r="AL11" s="171"/>
      <c r="AM11" s="171"/>
      <c r="AN11" s="171"/>
      <c r="AO11" s="171">
        <v>3563000</v>
      </c>
    </row>
    <row r="12" spans="1:41">
      <c r="A12" t="s">
        <v>317</v>
      </c>
      <c r="C12" s="171">
        <v>92436000</v>
      </c>
      <c r="D12" s="171"/>
      <c r="E12" s="171">
        <v>65000</v>
      </c>
      <c r="F12" s="171"/>
      <c r="G12" s="171">
        <v>2697000</v>
      </c>
      <c r="H12" s="171"/>
      <c r="I12" s="171"/>
      <c r="J12" s="171">
        <v>3521000</v>
      </c>
      <c r="K12" s="171"/>
      <c r="L12" s="171"/>
      <c r="M12" s="171"/>
      <c r="N12" s="171"/>
      <c r="O12" s="171"/>
      <c r="P12" s="171"/>
      <c r="Q12" s="171"/>
      <c r="R12" s="171"/>
      <c r="S12" s="171"/>
      <c r="T12" s="171">
        <v>0</v>
      </c>
      <c r="U12" s="171"/>
      <c r="V12" s="171"/>
      <c r="W12" s="171"/>
      <c r="X12" s="171">
        <v>0</v>
      </c>
      <c r="Y12" s="171"/>
      <c r="Z12" s="171"/>
      <c r="AA12" s="171"/>
      <c r="AB12" s="171"/>
      <c r="AC12" s="171"/>
      <c r="AD12" s="171"/>
      <c r="AE12" s="171"/>
      <c r="AF12" s="171"/>
      <c r="AG12" s="171"/>
      <c r="AH12" s="171"/>
      <c r="AI12" s="171"/>
      <c r="AJ12" s="171"/>
      <c r="AK12" s="171"/>
      <c r="AL12" s="171"/>
      <c r="AM12" s="171"/>
      <c r="AN12" s="171"/>
      <c r="AO12" s="171">
        <v>98719000</v>
      </c>
    </row>
    <row r="13" spans="1:41">
      <c r="A13" t="s">
        <v>129</v>
      </c>
      <c r="B13" s="242" t="s">
        <v>312</v>
      </c>
      <c r="C13" s="171">
        <v>64436000</v>
      </c>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c r="AK13" s="171">
        <v>0</v>
      </c>
      <c r="AL13" s="171"/>
      <c r="AM13" s="171"/>
      <c r="AN13" s="171"/>
      <c r="AO13" s="171">
        <v>64436000</v>
      </c>
    </row>
    <row r="14" spans="1:41">
      <c r="B14" s="242" t="s">
        <v>313</v>
      </c>
      <c r="C14" s="171">
        <v>1307000</v>
      </c>
      <c r="D14" s="171"/>
      <c r="E14" s="171"/>
      <c r="F14" s="171"/>
      <c r="G14" s="171"/>
      <c r="H14" s="171"/>
      <c r="I14" s="171"/>
      <c r="J14" s="171"/>
      <c r="K14" s="171"/>
      <c r="L14" s="171"/>
      <c r="M14" s="171"/>
      <c r="N14" s="171"/>
      <c r="O14" s="171"/>
      <c r="P14" s="171"/>
      <c r="Q14" s="171"/>
      <c r="R14" s="171"/>
      <c r="S14" s="171"/>
      <c r="T14" s="171"/>
      <c r="U14" s="171"/>
      <c r="V14" s="171"/>
      <c r="W14" s="171"/>
      <c r="X14" s="171"/>
      <c r="Y14" s="171"/>
      <c r="Z14" s="171"/>
      <c r="AA14" s="171"/>
      <c r="AB14" s="171"/>
      <c r="AC14" s="171"/>
      <c r="AD14" s="171"/>
      <c r="AE14" s="171"/>
      <c r="AF14" s="171"/>
      <c r="AG14" s="171"/>
      <c r="AH14" s="171"/>
      <c r="AI14" s="171"/>
      <c r="AJ14" s="171"/>
      <c r="AK14" s="171">
        <v>175000</v>
      </c>
      <c r="AL14" s="171"/>
      <c r="AM14" s="171"/>
      <c r="AN14" s="171"/>
      <c r="AO14" s="171">
        <v>1482000</v>
      </c>
    </row>
    <row r="15" spans="1:41">
      <c r="B15" s="242" t="s">
        <v>314</v>
      </c>
      <c r="C15" s="171">
        <v>3550000</v>
      </c>
      <c r="D15" s="171"/>
      <c r="E15" s="171"/>
      <c r="F15" s="171"/>
      <c r="G15" s="171"/>
      <c r="H15" s="171"/>
      <c r="I15" s="171"/>
      <c r="J15" s="171"/>
      <c r="K15" s="171"/>
      <c r="L15" s="171"/>
      <c r="M15" s="171"/>
      <c r="N15" s="171"/>
      <c r="O15" s="171"/>
      <c r="P15" s="171"/>
      <c r="Q15" s="171"/>
      <c r="R15" s="171"/>
      <c r="S15" s="171"/>
      <c r="T15" s="171"/>
      <c r="U15" s="171"/>
      <c r="V15" s="171"/>
      <c r="W15" s="171"/>
      <c r="X15" s="171"/>
      <c r="Y15" s="171"/>
      <c r="Z15" s="171"/>
      <c r="AA15" s="171"/>
      <c r="AB15" s="171"/>
      <c r="AC15" s="171"/>
      <c r="AD15" s="171"/>
      <c r="AE15" s="171"/>
      <c r="AF15" s="171"/>
      <c r="AG15" s="171"/>
      <c r="AH15" s="171"/>
      <c r="AI15" s="171"/>
      <c r="AJ15" s="171"/>
      <c r="AK15" s="171">
        <v>120000</v>
      </c>
      <c r="AL15" s="171"/>
      <c r="AM15" s="171"/>
      <c r="AN15" s="171"/>
      <c r="AO15" s="171">
        <v>3670000</v>
      </c>
    </row>
    <row r="16" spans="1:41">
      <c r="B16" s="242" t="s">
        <v>315</v>
      </c>
      <c r="C16" s="171">
        <v>0</v>
      </c>
      <c r="D16" s="171"/>
      <c r="E16" s="171"/>
      <c r="F16" s="171"/>
      <c r="G16" s="171"/>
      <c r="H16" s="171"/>
      <c r="I16" s="171"/>
      <c r="J16" s="171">
        <v>427000</v>
      </c>
      <c r="K16" s="171"/>
      <c r="L16" s="171"/>
      <c r="M16" s="171"/>
      <c r="N16" s="171"/>
      <c r="O16" s="171"/>
      <c r="P16" s="171"/>
      <c r="Q16" s="171"/>
      <c r="R16" s="171"/>
      <c r="S16" s="171"/>
      <c r="T16" s="171"/>
      <c r="U16" s="171"/>
      <c r="V16" s="171"/>
      <c r="W16" s="171"/>
      <c r="X16" s="171">
        <v>0</v>
      </c>
      <c r="Y16" s="171"/>
      <c r="Z16" s="171"/>
      <c r="AA16" s="171">
        <v>0</v>
      </c>
      <c r="AB16" s="171"/>
      <c r="AC16" s="171"/>
      <c r="AD16" s="171"/>
      <c r="AE16" s="171"/>
      <c r="AF16" s="171"/>
      <c r="AG16" s="171"/>
      <c r="AH16" s="171"/>
      <c r="AI16" s="171"/>
      <c r="AJ16" s="171"/>
      <c r="AK16" s="171">
        <v>55000</v>
      </c>
      <c r="AL16" s="171"/>
      <c r="AM16" s="171"/>
      <c r="AN16" s="171"/>
      <c r="AO16" s="171">
        <v>482000</v>
      </c>
    </row>
    <row r="17" spans="1:41">
      <c r="A17" t="s">
        <v>318</v>
      </c>
      <c r="C17" s="171">
        <v>69293000</v>
      </c>
      <c r="D17" s="171"/>
      <c r="E17" s="171"/>
      <c r="F17" s="171"/>
      <c r="G17" s="171"/>
      <c r="H17" s="171"/>
      <c r="I17" s="171"/>
      <c r="J17" s="171">
        <v>427000</v>
      </c>
      <c r="K17" s="171"/>
      <c r="L17" s="171"/>
      <c r="M17" s="171"/>
      <c r="N17" s="171"/>
      <c r="O17" s="171"/>
      <c r="P17" s="171"/>
      <c r="Q17" s="171"/>
      <c r="R17" s="171"/>
      <c r="S17" s="171"/>
      <c r="T17" s="171"/>
      <c r="U17" s="171"/>
      <c r="V17" s="171"/>
      <c r="W17" s="171"/>
      <c r="X17" s="171">
        <v>0</v>
      </c>
      <c r="Y17" s="171"/>
      <c r="Z17" s="171"/>
      <c r="AA17" s="171">
        <v>0</v>
      </c>
      <c r="AB17" s="171"/>
      <c r="AC17" s="171"/>
      <c r="AD17" s="171"/>
      <c r="AE17" s="171"/>
      <c r="AF17" s="171"/>
      <c r="AG17" s="171"/>
      <c r="AH17" s="171"/>
      <c r="AI17" s="171"/>
      <c r="AJ17" s="171"/>
      <c r="AK17" s="171">
        <v>350000</v>
      </c>
      <c r="AL17" s="171"/>
      <c r="AM17" s="171"/>
      <c r="AN17" s="171"/>
      <c r="AO17" s="171">
        <v>70070000</v>
      </c>
    </row>
    <row r="18" spans="1:41">
      <c r="A18" t="s">
        <v>133</v>
      </c>
      <c r="B18" s="242" t="s">
        <v>314</v>
      </c>
      <c r="C18" s="171"/>
      <c r="D18" s="171"/>
      <c r="E18" s="171"/>
      <c r="F18" s="171"/>
      <c r="G18" s="171"/>
      <c r="H18" s="171"/>
      <c r="I18" s="171"/>
      <c r="J18" s="171"/>
      <c r="K18" s="171"/>
      <c r="L18" s="171"/>
      <c r="M18" s="171"/>
      <c r="N18" s="171"/>
      <c r="O18" s="171"/>
      <c r="P18" s="171"/>
      <c r="Q18" s="171"/>
      <c r="R18" s="171"/>
      <c r="S18" s="171"/>
      <c r="T18" s="171"/>
      <c r="U18" s="171"/>
      <c r="V18" s="171"/>
      <c r="W18" s="171"/>
      <c r="X18" s="171"/>
      <c r="Y18" s="171"/>
      <c r="Z18" s="171"/>
      <c r="AA18" s="171"/>
      <c r="AB18" s="171"/>
      <c r="AC18" s="171"/>
      <c r="AD18" s="171"/>
      <c r="AE18" s="171"/>
      <c r="AF18" s="171"/>
      <c r="AG18" s="171"/>
      <c r="AH18" s="171"/>
      <c r="AI18" s="171"/>
      <c r="AJ18" s="171"/>
      <c r="AK18" s="171">
        <v>6831000</v>
      </c>
      <c r="AL18" s="171"/>
      <c r="AM18" s="171"/>
      <c r="AN18" s="171"/>
      <c r="AO18" s="171">
        <v>6831000</v>
      </c>
    </row>
    <row r="19" spans="1:41">
      <c r="B19" s="242" t="s">
        <v>315</v>
      </c>
      <c r="C19" s="171"/>
      <c r="D19" s="171"/>
      <c r="E19" s="171"/>
      <c r="F19" s="171"/>
      <c r="G19" s="171"/>
      <c r="H19" s="171"/>
      <c r="I19" s="171"/>
      <c r="J19" s="171"/>
      <c r="K19" s="171"/>
      <c r="L19" s="171"/>
      <c r="M19" s="171"/>
      <c r="N19" s="171"/>
      <c r="O19" s="171"/>
      <c r="P19" s="171"/>
      <c r="Q19" s="171"/>
      <c r="R19" s="171"/>
      <c r="S19" s="171"/>
      <c r="T19" s="171"/>
      <c r="U19" s="171"/>
      <c r="V19" s="171"/>
      <c r="W19" s="171"/>
      <c r="X19" s="171">
        <v>0</v>
      </c>
      <c r="Y19" s="171"/>
      <c r="Z19" s="171"/>
      <c r="AA19" s="171"/>
      <c r="AB19" s="171"/>
      <c r="AC19" s="171"/>
      <c r="AD19" s="171"/>
      <c r="AE19" s="171"/>
      <c r="AF19" s="171"/>
      <c r="AG19" s="171"/>
      <c r="AH19" s="171"/>
      <c r="AI19" s="171"/>
      <c r="AJ19" s="171"/>
      <c r="AK19" s="171"/>
      <c r="AL19" s="171"/>
      <c r="AM19" s="171"/>
      <c r="AN19" s="171"/>
      <c r="AO19" s="171">
        <v>0</v>
      </c>
    </row>
    <row r="20" spans="1:41">
      <c r="A20" t="s">
        <v>319</v>
      </c>
      <c r="C20" s="171"/>
      <c r="D20" s="171"/>
      <c r="E20" s="171"/>
      <c r="F20" s="171"/>
      <c r="G20" s="171"/>
      <c r="H20" s="171"/>
      <c r="I20" s="171"/>
      <c r="J20" s="171"/>
      <c r="K20" s="171"/>
      <c r="L20" s="171"/>
      <c r="M20" s="171"/>
      <c r="N20" s="171"/>
      <c r="O20" s="171"/>
      <c r="P20" s="171"/>
      <c r="Q20" s="171"/>
      <c r="R20" s="171"/>
      <c r="S20" s="171"/>
      <c r="T20" s="171"/>
      <c r="U20" s="171"/>
      <c r="V20" s="171"/>
      <c r="W20" s="171"/>
      <c r="X20" s="171">
        <v>0</v>
      </c>
      <c r="Y20" s="171"/>
      <c r="Z20" s="171"/>
      <c r="AA20" s="171"/>
      <c r="AB20" s="171"/>
      <c r="AC20" s="171"/>
      <c r="AD20" s="171"/>
      <c r="AE20" s="171"/>
      <c r="AF20" s="171"/>
      <c r="AG20" s="171"/>
      <c r="AH20" s="171"/>
      <c r="AI20" s="171"/>
      <c r="AJ20" s="171"/>
      <c r="AK20" s="171">
        <v>6831000</v>
      </c>
      <c r="AL20" s="171"/>
      <c r="AM20" s="171"/>
      <c r="AN20" s="171"/>
      <c r="AO20" s="171">
        <v>6831000</v>
      </c>
    </row>
    <row r="21" spans="1:41">
      <c r="A21" t="s">
        <v>135</v>
      </c>
      <c r="B21" s="242" t="s">
        <v>314</v>
      </c>
      <c r="C21" s="171">
        <v>144000</v>
      </c>
      <c r="D21" s="171"/>
      <c r="E21" s="171"/>
      <c r="F21" s="171"/>
      <c r="G21" s="171"/>
      <c r="H21" s="171"/>
      <c r="I21" s="171"/>
      <c r="J21" s="171"/>
      <c r="K21" s="171"/>
      <c r="L21" s="171"/>
      <c r="M21" s="171"/>
      <c r="N21" s="171"/>
      <c r="O21" s="171"/>
      <c r="P21" s="171"/>
      <c r="Q21" s="171"/>
      <c r="R21" s="171"/>
      <c r="S21" s="171"/>
      <c r="T21" s="171"/>
      <c r="U21" s="171"/>
      <c r="V21" s="171"/>
      <c r="W21" s="171"/>
      <c r="X21" s="171"/>
      <c r="Y21" s="171"/>
      <c r="Z21" s="171"/>
      <c r="AA21" s="171"/>
      <c r="AB21" s="171"/>
      <c r="AC21" s="171"/>
      <c r="AD21" s="171"/>
      <c r="AE21" s="171"/>
      <c r="AF21" s="171"/>
      <c r="AG21" s="171"/>
      <c r="AH21" s="171"/>
      <c r="AI21" s="171"/>
      <c r="AJ21" s="171"/>
      <c r="AK21" s="171"/>
      <c r="AL21" s="171"/>
      <c r="AM21" s="171"/>
      <c r="AN21" s="171"/>
      <c r="AO21" s="171">
        <v>144000</v>
      </c>
    </row>
    <row r="22" spans="1:41">
      <c r="B22" s="242" t="s">
        <v>315</v>
      </c>
      <c r="C22" s="171"/>
      <c r="D22" s="171"/>
      <c r="E22" s="171"/>
      <c r="F22" s="171"/>
      <c r="G22" s="171"/>
      <c r="H22" s="171"/>
      <c r="I22" s="171"/>
      <c r="J22" s="171">
        <v>0</v>
      </c>
      <c r="K22" s="171"/>
      <c r="L22" s="171"/>
      <c r="M22" s="171"/>
      <c r="N22" s="171"/>
      <c r="O22" s="171"/>
      <c r="P22" s="171"/>
      <c r="Q22" s="171"/>
      <c r="R22" s="171"/>
      <c r="S22" s="171"/>
      <c r="T22" s="171"/>
      <c r="U22" s="171"/>
      <c r="V22" s="171"/>
      <c r="W22" s="171"/>
      <c r="X22" s="171"/>
      <c r="Y22" s="171"/>
      <c r="Z22" s="171"/>
      <c r="AA22" s="171"/>
      <c r="AB22" s="171"/>
      <c r="AC22" s="171"/>
      <c r="AD22" s="171"/>
      <c r="AE22" s="171"/>
      <c r="AF22" s="171"/>
      <c r="AG22" s="171"/>
      <c r="AH22" s="171"/>
      <c r="AI22" s="171"/>
      <c r="AJ22" s="171"/>
      <c r="AK22" s="171"/>
      <c r="AL22" s="171"/>
      <c r="AM22" s="171"/>
      <c r="AN22" s="171"/>
      <c r="AO22" s="171">
        <v>0</v>
      </c>
    </row>
    <row r="23" spans="1:41">
      <c r="A23" t="s">
        <v>320</v>
      </c>
      <c r="C23" s="171">
        <v>144000</v>
      </c>
      <c r="D23" s="171"/>
      <c r="E23" s="171"/>
      <c r="F23" s="171"/>
      <c r="G23" s="171"/>
      <c r="H23" s="171"/>
      <c r="I23" s="171"/>
      <c r="J23" s="171">
        <v>0</v>
      </c>
      <c r="K23" s="171"/>
      <c r="L23" s="171"/>
      <c r="M23" s="171"/>
      <c r="N23" s="171"/>
      <c r="O23" s="171"/>
      <c r="P23" s="171"/>
      <c r="Q23" s="171"/>
      <c r="R23" s="171"/>
      <c r="S23" s="171"/>
      <c r="T23" s="171"/>
      <c r="U23" s="171"/>
      <c r="V23" s="171"/>
      <c r="W23" s="171"/>
      <c r="X23" s="171"/>
      <c r="Y23" s="171"/>
      <c r="Z23" s="171"/>
      <c r="AA23" s="171"/>
      <c r="AB23" s="171"/>
      <c r="AC23" s="171"/>
      <c r="AD23" s="171"/>
      <c r="AE23" s="171"/>
      <c r="AF23" s="171"/>
      <c r="AG23" s="171"/>
      <c r="AH23" s="171"/>
      <c r="AI23" s="171"/>
      <c r="AJ23" s="171"/>
      <c r="AK23" s="171"/>
      <c r="AL23" s="171"/>
      <c r="AM23" s="171"/>
      <c r="AN23" s="171"/>
      <c r="AO23" s="171">
        <v>144000</v>
      </c>
    </row>
    <row r="24" spans="1:41">
      <c r="A24" t="s">
        <v>138</v>
      </c>
      <c r="B24" s="242" t="s">
        <v>312</v>
      </c>
      <c r="C24" s="171">
        <v>5427000</v>
      </c>
      <c r="D24" s="171"/>
      <c r="E24" s="171"/>
      <c r="F24" s="171"/>
      <c r="G24" s="171"/>
      <c r="H24" s="171"/>
      <c r="I24" s="171"/>
      <c r="J24" s="171"/>
      <c r="K24" s="171"/>
      <c r="L24" s="171"/>
      <c r="M24" s="171"/>
      <c r="N24" s="171"/>
      <c r="O24" s="171"/>
      <c r="P24" s="171"/>
      <c r="Q24" s="171"/>
      <c r="R24" s="171"/>
      <c r="S24" s="171"/>
      <c r="T24" s="171"/>
      <c r="U24" s="171"/>
      <c r="V24" s="171"/>
      <c r="W24" s="171"/>
      <c r="X24" s="171"/>
      <c r="Y24" s="171"/>
      <c r="Z24" s="171"/>
      <c r="AA24" s="171"/>
      <c r="AB24" s="171"/>
      <c r="AC24" s="171"/>
      <c r="AD24" s="171"/>
      <c r="AE24" s="171"/>
      <c r="AF24" s="171"/>
      <c r="AG24" s="171">
        <v>107000</v>
      </c>
      <c r="AH24" s="171"/>
      <c r="AI24" s="171"/>
      <c r="AJ24" s="171"/>
      <c r="AK24" s="171"/>
      <c r="AL24" s="171"/>
      <c r="AM24" s="171"/>
      <c r="AN24" s="171"/>
      <c r="AO24" s="171">
        <v>5534000</v>
      </c>
    </row>
    <row r="25" spans="1:41">
      <c r="B25" s="242" t="s">
        <v>313</v>
      </c>
      <c r="C25" s="171">
        <v>656000</v>
      </c>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1"/>
      <c r="AB25" s="171"/>
      <c r="AC25" s="171"/>
      <c r="AD25" s="171"/>
      <c r="AE25" s="171"/>
      <c r="AF25" s="171"/>
      <c r="AG25" s="171">
        <v>15000</v>
      </c>
      <c r="AH25" s="171"/>
      <c r="AI25" s="171"/>
      <c r="AJ25" s="171"/>
      <c r="AK25" s="171"/>
      <c r="AL25" s="171"/>
      <c r="AM25" s="171"/>
      <c r="AN25" s="171"/>
      <c r="AO25" s="171">
        <v>671000</v>
      </c>
    </row>
    <row r="26" spans="1:41">
      <c r="B26" s="242" t="s">
        <v>314</v>
      </c>
      <c r="C26" s="171">
        <v>8964000</v>
      </c>
      <c r="D26" s="171"/>
      <c r="E26" s="171"/>
      <c r="F26" s="171"/>
      <c r="G26" s="171"/>
      <c r="H26" s="171"/>
      <c r="I26" s="171"/>
      <c r="J26" s="171"/>
      <c r="K26" s="171"/>
      <c r="L26" s="171"/>
      <c r="M26" s="171"/>
      <c r="N26" s="171"/>
      <c r="O26" s="171"/>
      <c r="P26" s="171"/>
      <c r="Q26" s="171"/>
      <c r="R26" s="171"/>
      <c r="S26" s="171"/>
      <c r="T26" s="171"/>
      <c r="U26" s="171"/>
      <c r="V26" s="171"/>
      <c r="W26" s="171"/>
      <c r="X26" s="171"/>
      <c r="Y26" s="171"/>
      <c r="Z26" s="171"/>
      <c r="AA26" s="171"/>
      <c r="AB26" s="171"/>
      <c r="AC26" s="171"/>
      <c r="AD26" s="171"/>
      <c r="AE26" s="171"/>
      <c r="AF26" s="171"/>
      <c r="AG26" s="171">
        <v>63000</v>
      </c>
      <c r="AH26" s="171"/>
      <c r="AI26" s="171"/>
      <c r="AJ26" s="171">
        <v>2979000</v>
      </c>
      <c r="AK26" s="171"/>
      <c r="AL26" s="171"/>
      <c r="AM26" s="171"/>
      <c r="AN26" s="171"/>
      <c r="AO26" s="171">
        <v>12006000</v>
      </c>
    </row>
    <row r="27" spans="1:41">
      <c r="B27" s="242" t="s">
        <v>315</v>
      </c>
      <c r="C27" s="171"/>
      <c r="D27" s="171"/>
      <c r="E27" s="171"/>
      <c r="F27" s="171"/>
      <c r="G27" s="171"/>
      <c r="H27" s="171"/>
      <c r="I27" s="171"/>
      <c r="J27" s="171">
        <v>277000</v>
      </c>
      <c r="K27" s="171"/>
      <c r="L27" s="171"/>
      <c r="M27" s="171"/>
      <c r="N27" s="171"/>
      <c r="O27" s="171"/>
      <c r="P27" s="171"/>
      <c r="Q27" s="171"/>
      <c r="R27" s="171"/>
      <c r="S27" s="171"/>
      <c r="T27" s="171"/>
      <c r="U27" s="171"/>
      <c r="V27" s="171"/>
      <c r="W27" s="171">
        <v>0</v>
      </c>
      <c r="X27" s="171">
        <v>0</v>
      </c>
      <c r="Y27" s="171"/>
      <c r="Z27" s="171">
        <v>0</v>
      </c>
      <c r="AA27" s="171">
        <v>8235000</v>
      </c>
      <c r="AB27" s="171"/>
      <c r="AC27" s="171"/>
      <c r="AD27" s="171"/>
      <c r="AE27" s="171"/>
      <c r="AF27" s="171"/>
      <c r="AG27" s="171">
        <v>0</v>
      </c>
      <c r="AH27" s="171"/>
      <c r="AI27" s="171"/>
      <c r="AJ27" s="171">
        <v>92000</v>
      </c>
      <c r="AK27" s="171"/>
      <c r="AL27" s="171"/>
      <c r="AM27" s="171"/>
      <c r="AN27" s="171"/>
      <c r="AO27" s="171">
        <v>8604000</v>
      </c>
    </row>
    <row r="28" spans="1:41">
      <c r="A28" t="s">
        <v>321</v>
      </c>
      <c r="C28" s="171">
        <v>15047000</v>
      </c>
      <c r="D28" s="171"/>
      <c r="E28" s="171"/>
      <c r="F28" s="171"/>
      <c r="G28" s="171"/>
      <c r="H28" s="171"/>
      <c r="I28" s="171"/>
      <c r="J28" s="171">
        <v>277000</v>
      </c>
      <c r="K28" s="171"/>
      <c r="L28" s="171"/>
      <c r="M28" s="171"/>
      <c r="N28" s="171"/>
      <c r="O28" s="171"/>
      <c r="P28" s="171"/>
      <c r="Q28" s="171"/>
      <c r="R28" s="171"/>
      <c r="S28" s="171"/>
      <c r="T28" s="171"/>
      <c r="U28" s="171"/>
      <c r="V28" s="171"/>
      <c r="W28" s="171">
        <v>0</v>
      </c>
      <c r="X28" s="171">
        <v>0</v>
      </c>
      <c r="Y28" s="171"/>
      <c r="Z28" s="171">
        <v>0</v>
      </c>
      <c r="AA28" s="171">
        <v>8235000</v>
      </c>
      <c r="AB28" s="171"/>
      <c r="AC28" s="171"/>
      <c r="AD28" s="171"/>
      <c r="AE28" s="171"/>
      <c r="AF28" s="171"/>
      <c r="AG28" s="171">
        <v>185000</v>
      </c>
      <c r="AH28" s="171"/>
      <c r="AI28" s="171"/>
      <c r="AJ28" s="171">
        <v>3071000</v>
      </c>
      <c r="AK28" s="171"/>
      <c r="AL28" s="171"/>
      <c r="AM28" s="171"/>
      <c r="AN28" s="171"/>
      <c r="AO28" s="171">
        <v>26815000</v>
      </c>
    </row>
    <row r="29" spans="1:41">
      <c r="A29" t="s">
        <v>140</v>
      </c>
      <c r="B29" s="242" t="s">
        <v>312</v>
      </c>
      <c r="C29" s="171"/>
      <c r="D29" s="171"/>
      <c r="E29" s="171"/>
      <c r="F29" s="171"/>
      <c r="G29" s="171"/>
      <c r="H29" s="171"/>
      <c r="I29" s="171"/>
      <c r="J29" s="171"/>
      <c r="K29" s="171"/>
      <c r="L29" s="171"/>
      <c r="M29" s="171"/>
      <c r="N29" s="171"/>
      <c r="O29" s="171"/>
      <c r="P29" s="171"/>
      <c r="Q29" s="171"/>
      <c r="R29" s="171"/>
      <c r="S29" s="171"/>
      <c r="T29" s="171"/>
      <c r="U29" s="171"/>
      <c r="V29" s="171"/>
      <c r="W29" s="171"/>
      <c r="X29" s="171"/>
      <c r="Y29" s="171"/>
      <c r="Z29" s="171"/>
      <c r="AA29" s="171"/>
      <c r="AB29" s="171"/>
      <c r="AC29" s="171"/>
      <c r="AD29" s="171"/>
      <c r="AE29" s="171"/>
      <c r="AF29" s="171"/>
      <c r="AG29" s="171"/>
      <c r="AH29" s="171"/>
      <c r="AI29" s="171"/>
      <c r="AJ29" s="171"/>
      <c r="AK29" s="171"/>
      <c r="AL29" s="171"/>
      <c r="AM29" s="171"/>
      <c r="AN29" s="171"/>
      <c r="AO29" s="171"/>
    </row>
    <row r="30" spans="1:41">
      <c r="B30" s="242" t="s">
        <v>313</v>
      </c>
      <c r="C30" s="171"/>
      <c r="D30" s="171"/>
      <c r="E30" s="171"/>
      <c r="F30" s="171"/>
      <c r="G30" s="171"/>
      <c r="H30" s="171"/>
      <c r="I30" s="171"/>
      <c r="J30" s="171"/>
      <c r="K30" s="171"/>
      <c r="L30" s="171"/>
      <c r="M30" s="171"/>
      <c r="N30" s="171"/>
      <c r="O30" s="171"/>
      <c r="P30" s="171"/>
      <c r="Q30" s="171"/>
      <c r="R30" s="171"/>
      <c r="S30" s="171"/>
      <c r="T30" s="171"/>
      <c r="U30" s="171"/>
      <c r="V30" s="171"/>
      <c r="W30" s="171"/>
      <c r="X30" s="171"/>
      <c r="Y30" s="171"/>
      <c r="Z30" s="171"/>
      <c r="AA30" s="171"/>
      <c r="AB30" s="171"/>
      <c r="AC30" s="171"/>
      <c r="AD30" s="171"/>
      <c r="AE30" s="171"/>
      <c r="AF30" s="171"/>
      <c r="AG30" s="171"/>
      <c r="AH30" s="171"/>
      <c r="AI30" s="171"/>
      <c r="AJ30" s="171"/>
      <c r="AK30" s="171"/>
      <c r="AL30" s="171"/>
      <c r="AM30" s="171"/>
      <c r="AN30" s="171"/>
      <c r="AO30" s="171"/>
    </row>
    <row r="31" spans="1:41">
      <c r="B31" s="242" t="s">
        <v>314</v>
      </c>
      <c r="C31" s="171">
        <v>3003000</v>
      </c>
      <c r="D31" s="171"/>
      <c r="E31" s="171"/>
      <c r="F31" s="171"/>
      <c r="G31" s="171"/>
      <c r="H31" s="171"/>
      <c r="I31" s="171"/>
      <c r="J31" s="171"/>
      <c r="K31" s="171"/>
      <c r="L31" s="171"/>
      <c r="M31" s="171"/>
      <c r="N31" s="171"/>
      <c r="O31" s="171"/>
      <c r="P31" s="171"/>
      <c r="Q31" s="171"/>
      <c r="R31" s="171"/>
      <c r="S31" s="171"/>
      <c r="T31" s="171"/>
      <c r="U31" s="171"/>
      <c r="V31" s="171"/>
      <c r="W31" s="171"/>
      <c r="X31" s="171"/>
      <c r="Y31" s="171"/>
      <c r="Z31" s="171"/>
      <c r="AA31" s="171"/>
      <c r="AB31" s="171"/>
      <c r="AC31" s="171"/>
      <c r="AD31" s="171"/>
      <c r="AE31" s="171"/>
      <c r="AF31" s="171"/>
      <c r="AG31" s="171"/>
      <c r="AH31" s="171"/>
      <c r="AI31" s="171"/>
      <c r="AJ31" s="171"/>
      <c r="AK31" s="171"/>
      <c r="AL31" s="171"/>
      <c r="AM31" s="171"/>
      <c r="AN31" s="171"/>
      <c r="AO31" s="171">
        <v>3003000</v>
      </c>
    </row>
    <row r="32" spans="1:41">
      <c r="B32" s="242" t="s">
        <v>315</v>
      </c>
      <c r="C32" s="171"/>
      <c r="D32" s="171"/>
      <c r="E32" s="171"/>
      <c r="F32" s="171"/>
      <c r="G32" s="171"/>
      <c r="H32" s="171"/>
      <c r="I32" s="171"/>
      <c r="J32" s="171">
        <v>0</v>
      </c>
      <c r="K32" s="171"/>
      <c r="L32" s="171"/>
      <c r="M32" s="171"/>
      <c r="N32" s="171"/>
      <c r="O32" s="171"/>
      <c r="P32" s="171"/>
      <c r="Q32" s="171"/>
      <c r="R32" s="171"/>
      <c r="S32" s="171"/>
      <c r="T32" s="171"/>
      <c r="U32" s="171"/>
      <c r="V32" s="171"/>
      <c r="W32" s="171"/>
      <c r="X32" s="171">
        <v>0</v>
      </c>
      <c r="Y32" s="171"/>
      <c r="Z32" s="171"/>
      <c r="AA32" s="171"/>
      <c r="AB32" s="171"/>
      <c r="AC32" s="171"/>
      <c r="AD32" s="171"/>
      <c r="AE32" s="171"/>
      <c r="AF32" s="171"/>
      <c r="AG32" s="171"/>
      <c r="AH32" s="171"/>
      <c r="AI32" s="171"/>
      <c r="AJ32" s="171"/>
      <c r="AK32" s="171"/>
      <c r="AL32" s="171"/>
      <c r="AM32" s="171"/>
      <c r="AN32" s="171"/>
      <c r="AO32" s="171">
        <v>0</v>
      </c>
    </row>
    <row r="33" spans="1:41">
      <c r="A33" t="s">
        <v>322</v>
      </c>
      <c r="C33" s="171">
        <v>3003000</v>
      </c>
      <c r="D33" s="171"/>
      <c r="E33" s="171"/>
      <c r="F33" s="171"/>
      <c r="G33" s="171"/>
      <c r="H33" s="171"/>
      <c r="I33" s="171"/>
      <c r="J33" s="171">
        <v>0</v>
      </c>
      <c r="K33" s="171"/>
      <c r="L33" s="171"/>
      <c r="M33" s="171"/>
      <c r="N33" s="171"/>
      <c r="O33" s="171"/>
      <c r="P33" s="171"/>
      <c r="Q33" s="171"/>
      <c r="R33" s="171"/>
      <c r="S33" s="171"/>
      <c r="T33" s="171"/>
      <c r="U33" s="171"/>
      <c r="V33" s="171"/>
      <c r="W33" s="171"/>
      <c r="X33" s="171">
        <v>0</v>
      </c>
      <c r="Y33" s="171"/>
      <c r="Z33" s="171"/>
      <c r="AA33" s="171"/>
      <c r="AB33" s="171"/>
      <c r="AC33" s="171"/>
      <c r="AD33" s="171"/>
      <c r="AE33" s="171"/>
      <c r="AF33" s="171"/>
      <c r="AG33" s="171"/>
      <c r="AH33" s="171"/>
      <c r="AI33" s="171"/>
      <c r="AJ33" s="171"/>
      <c r="AK33" s="171"/>
      <c r="AL33" s="171"/>
      <c r="AM33" s="171"/>
      <c r="AN33" s="171"/>
      <c r="AO33" s="171">
        <v>3003000</v>
      </c>
    </row>
    <row r="34" spans="1:41">
      <c r="A34" t="s">
        <v>142</v>
      </c>
      <c r="B34" s="242" t="s">
        <v>312</v>
      </c>
      <c r="C34" s="171">
        <v>1494000</v>
      </c>
      <c r="D34" s="171"/>
      <c r="E34" s="171"/>
      <c r="F34" s="171"/>
      <c r="G34" s="171"/>
      <c r="H34" s="171"/>
      <c r="I34" s="171">
        <v>184000</v>
      </c>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v>1678000</v>
      </c>
    </row>
    <row r="35" spans="1:41">
      <c r="B35" s="242" t="s">
        <v>313</v>
      </c>
      <c r="C35" s="171">
        <v>61000</v>
      </c>
      <c r="D35" s="171"/>
      <c r="E35" s="171"/>
      <c r="F35" s="171"/>
      <c r="G35" s="171"/>
      <c r="H35" s="171"/>
      <c r="I35" s="171">
        <v>29000</v>
      </c>
      <c r="J35" s="171"/>
      <c r="K35" s="171"/>
      <c r="L35" s="171"/>
      <c r="M35" s="171"/>
      <c r="N35" s="171"/>
      <c r="O35" s="171"/>
      <c r="P35" s="171"/>
      <c r="Q35" s="171"/>
      <c r="R35" s="171"/>
      <c r="S35" s="171"/>
      <c r="T35" s="171"/>
      <c r="U35" s="171"/>
      <c r="V35" s="171"/>
      <c r="W35" s="171"/>
      <c r="X35" s="171"/>
      <c r="Y35" s="171"/>
      <c r="Z35" s="171"/>
      <c r="AA35" s="171"/>
      <c r="AB35" s="171"/>
      <c r="AC35" s="171"/>
      <c r="AD35" s="171"/>
      <c r="AE35" s="171"/>
      <c r="AF35" s="171"/>
      <c r="AG35" s="171"/>
      <c r="AH35" s="171"/>
      <c r="AI35" s="171"/>
      <c r="AJ35" s="171"/>
      <c r="AK35" s="171"/>
      <c r="AL35" s="171"/>
      <c r="AM35" s="171"/>
      <c r="AN35" s="171"/>
      <c r="AO35" s="171">
        <v>90000</v>
      </c>
    </row>
    <row r="36" spans="1:41">
      <c r="B36" s="242" t="s">
        <v>314</v>
      </c>
      <c r="C36" s="171">
        <v>486000</v>
      </c>
      <c r="D36" s="171"/>
      <c r="E36" s="171"/>
      <c r="F36" s="171"/>
      <c r="G36" s="171"/>
      <c r="H36" s="171"/>
      <c r="I36" s="171">
        <v>533000</v>
      </c>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v>1019000</v>
      </c>
    </row>
    <row r="37" spans="1:41">
      <c r="B37" s="242" t="s">
        <v>315</v>
      </c>
      <c r="C37" s="171"/>
      <c r="D37" s="171"/>
      <c r="E37" s="171"/>
      <c r="F37" s="171"/>
      <c r="G37" s="171"/>
      <c r="H37" s="171"/>
      <c r="I37" s="171">
        <v>161000</v>
      </c>
      <c r="J37" s="171"/>
      <c r="K37" s="171"/>
      <c r="L37" s="171"/>
      <c r="M37" s="171"/>
      <c r="N37" s="171"/>
      <c r="O37" s="171"/>
      <c r="P37" s="171"/>
      <c r="Q37" s="171"/>
      <c r="R37" s="171"/>
      <c r="S37" s="171"/>
      <c r="T37" s="171"/>
      <c r="U37" s="171"/>
      <c r="V37" s="171"/>
      <c r="W37" s="171">
        <v>0</v>
      </c>
      <c r="X37" s="171">
        <v>0</v>
      </c>
      <c r="Y37" s="171"/>
      <c r="Z37" s="171"/>
      <c r="AA37" s="171">
        <v>2850000</v>
      </c>
      <c r="AB37" s="171"/>
      <c r="AC37" s="171"/>
      <c r="AD37" s="171"/>
      <c r="AE37" s="171"/>
      <c r="AF37" s="171"/>
      <c r="AG37" s="171"/>
      <c r="AH37" s="171"/>
      <c r="AI37" s="171"/>
      <c r="AJ37" s="171"/>
      <c r="AK37" s="171"/>
      <c r="AL37" s="171"/>
      <c r="AM37" s="171"/>
      <c r="AN37" s="171"/>
      <c r="AO37" s="171">
        <v>3011000</v>
      </c>
    </row>
    <row r="38" spans="1:41">
      <c r="A38" t="s">
        <v>323</v>
      </c>
      <c r="C38" s="171">
        <v>2041000</v>
      </c>
      <c r="D38" s="171"/>
      <c r="E38" s="171"/>
      <c r="F38" s="171"/>
      <c r="G38" s="171"/>
      <c r="H38" s="171"/>
      <c r="I38" s="171">
        <v>907000</v>
      </c>
      <c r="J38" s="171"/>
      <c r="K38" s="171"/>
      <c r="L38" s="171"/>
      <c r="M38" s="171"/>
      <c r="N38" s="171"/>
      <c r="O38" s="171"/>
      <c r="P38" s="171"/>
      <c r="Q38" s="171"/>
      <c r="R38" s="171"/>
      <c r="S38" s="171"/>
      <c r="T38" s="171"/>
      <c r="U38" s="171"/>
      <c r="V38" s="171"/>
      <c r="W38" s="171">
        <v>0</v>
      </c>
      <c r="X38" s="171">
        <v>0</v>
      </c>
      <c r="Y38" s="171"/>
      <c r="Z38" s="171"/>
      <c r="AA38" s="171">
        <v>2850000</v>
      </c>
      <c r="AB38" s="171"/>
      <c r="AC38" s="171"/>
      <c r="AD38" s="171"/>
      <c r="AE38" s="171"/>
      <c r="AF38" s="171"/>
      <c r="AG38" s="171"/>
      <c r="AH38" s="171"/>
      <c r="AI38" s="171"/>
      <c r="AJ38" s="171"/>
      <c r="AK38" s="171"/>
      <c r="AL38" s="171"/>
      <c r="AM38" s="171"/>
      <c r="AN38" s="171"/>
      <c r="AO38" s="171">
        <v>5798000</v>
      </c>
    </row>
    <row r="39" spans="1:41">
      <c r="A39" t="s">
        <v>144</v>
      </c>
      <c r="B39" s="242" t="s">
        <v>314</v>
      </c>
      <c r="C39" s="171">
        <v>639000</v>
      </c>
      <c r="D39" s="171"/>
      <c r="E39" s="171"/>
      <c r="F39" s="171"/>
      <c r="G39" s="171"/>
      <c r="H39" s="171"/>
      <c r="I39" s="171"/>
      <c r="J39" s="171"/>
      <c r="K39" s="171"/>
      <c r="L39" s="171"/>
      <c r="M39" s="171"/>
      <c r="N39" s="171"/>
      <c r="O39" s="171"/>
      <c r="P39" s="171"/>
      <c r="Q39" s="171"/>
      <c r="R39" s="171"/>
      <c r="S39" s="171"/>
      <c r="T39" s="171"/>
      <c r="U39" s="171"/>
      <c r="V39" s="171"/>
      <c r="W39" s="171"/>
      <c r="X39" s="171"/>
      <c r="Y39" s="171"/>
      <c r="Z39" s="171"/>
      <c r="AA39" s="171"/>
      <c r="AB39" s="171"/>
      <c r="AC39" s="171"/>
      <c r="AD39" s="171"/>
      <c r="AE39" s="171"/>
      <c r="AF39" s="171"/>
      <c r="AG39" s="171"/>
      <c r="AH39" s="171"/>
      <c r="AI39" s="171"/>
      <c r="AJ39" s="171"/>
      <c r="AK39" s="171"/>
      <c r="AL39" s="171"/>
      <c r="AM39" s="171"/>
      <c r="AN39" s="171"/>
      <c r="AO39" s="171">
        <v>639000</v>
      </c>
    </row>
    <row r="40" spans="1:41">
      <c r="B40" s="242" t="s">
        <v>315</v>
      </c>
      <c r="C40" s="171"/>
      <c r="D40" s="171"/>
      <c r="E40" s="171"/>
      <c r="F40" s="171"/>
      <c r="G40" s="171"/>
      <c r="H40" s="171"/>
      <c r="I40" s="171"/>
      <c r="J40" s="171">
        <v>36000</v>
      </c>
      <c r="K40" s="171"/>
      <c r="L40" s="171"/>
      <c r="M40" s="171"/>
      <c r="N40" s="171"/>
      <c r="O40" s="171"/>
      <c r="P40" s="171"/>
      <c r="Q40" s="171"/>
      <c r="R40" s="171"/>
      <c r="S40" s="171"/>
      <c r="T40" s="171"/>
      <c r="U40" s="171"/>
      <c r="V40" s="171"/>
      <c r="W40" s="171"/>
      <c r="X40" s="171">
        <v>0</v>
      </c>
      <c r="Y40" s="171"/>
      <c r="Z40" s="171"/>
      <c r="AA40" s="171">
        <v>0</v>
      </c>
      <c r="AB40" s="171"/>
      <c r="AC40" s="171"/>
      <c r="AD40" s="171"/>
      <c r="AE40" s="171"/>
      <c r="AF40" s="171"/>
      <c r="AG40" s="171"/>
      <c r="AH40" s="171"/>
      <c r="AI40" s="171"/>
      <c r="AJ40" s="171"/>
      <c r="AK40" s="171"/>
      <c r="AL40" s="171"/>
      <c r="AM40" s="171"/>
      <c r="AN40" s="171"/>
      <c r="AO40" s="171">
        <v>36000</v>
      </c>
    </row>
    <row r="41" spans="1:41">
      <c r="A41" t="s">
        <v>324</v>
      </c>
      <c r="C41" s="171">
        <v>639000</v>
      </c>
      <c r="D41" s="171"/>
      <c r="E41" s="171"/>
      <c r="F41" s="171"/>
      <c r="G41" s="171"/>
      <c r="H41" s="171"/>
      <c r="I41" s="171"/>
      <c r="J41" s="171">
        <v>36000</v>
      </c>
      <c r="K41" s="171"/>
      <c r="L41" s="171"/>
      <c r="M41" s="171"/>
      <c r="N41" s="171"/>
      <c r="O41" s="171"/>
      <c r="P41" s="171"/>
      <c r="Q41" s="171"/>
      <c r="R41" s="171"/>
      <c r="S41" s="171"/>
      <c r="T41" s="171"/>
      <c r="U41" s="171"/>
      <c r="V41" s="171"/>
      <c r="W41" s="171"/>
      <c r="X41" s="171">
        <v>0</v>
      </c>
      <c r="Y41" s="171"/>
      <c r="Z41" s="171"/>
      <c r="AA41" s="171">
        <v>0</v>
      </c>
      <c r="AB41" s="171"/>
      <c r="AC41" s="171"/>
      <c r="AD41" s="171"/>
      <c r="AE41" s="171"/>
      <c r="AF41" s="171"/>
      <c r="AG41" s="171"/>
      <c r="AH41" s="171"/>
      <c r="AI41" s="171"/>
      <c r="AJ41" s="171"/>
      <c r="AK41" s="171"/>
      <c r="AL41" s="171"/>
      <c r="AM41" s="171"/>
      <c r="AN41" s="171"/>
      <c r="AO41" s="171">
        <v>675000</v>
      </c>
    </row>
    <row r="42" spans="1:41">
      <c r="A42" t="s">
        <v>150</v>
      </c>
      <c r="B42" s="242" t="s">
        <v>312</v>
      </c>
      <c r="C42" s="171">
        <v>467000</v>
      </c>
      <c r="D42" s="171"/>
      <c r="E42" s="171"/>
      <c r="F42" s="171"/>
      <c r="G42" s="171"/>
      <c r="H42" s="171">
        <v>54000</v>
      </c>
      <c r="I42" s="171"/>
      <c r="J42" s="171"/>
      <c r="K42" s="171"/>
      <c r="L42" s="171"/>
      <c r="M42" s="171"/>
      <c r="N42" s="171"/>
      <c r="O42" s="171"/>
      <c r="P42" s="171"/>
      <c r="Q42" s="171">
        <v>305000</v>
      </c>
      <c r="R42" s="171"/>
      <c r="S42" s="171"/>
      <c r="T42" s="171"/>
      <c r="U42" s="171"/>
      <c r="V42" s="171"/>
      <c r="W42" s="171"/>
      <c r="X42" s="171"/>
      <c r="Y42" s="171"/>
      <c r="Z42" s="171"/>
      <c r="AA42" s="171"/>
      <c r="AB42" s="171"/>
      <c r="AC42" s="171"/>
      <c r="AD42" s="171"/>
      <c r="AE42" s="171"/>
      <c r="AF42" s="171"/>
      <c r="AG42" s="171"/>
      <c r="AH42" s="171"/>
      <c r="AI42" s="171"/>
      <c r="AJ42" s="171"/>
      <c r="AK42" s="171"/>
      <c r="AL42" s="171"/>
      <c r="AM42" s="171"/>
      <c r="AN42" s="171"/>
      <c r="AO42" s="171">
        <v>826000</v>
      </c>
    </row>
    <row r="43" spans="1:41">
      <c r="B43" s="242" t="s">
        <v>313</v>
      </c>
      <c r="C43" s="171">
        <v>7000</v>
      </c>
      <c r="D43" s="171"/>
      <c r="E43" s="171"/>
      <c r="F43" s="171"/>
      <c r="G43" s="171"/>
      <c r="H43" s="171">
        <v>5000</v>
      </c>
      <c r="I43" s="171"/>
      <c r="J43" s="171"/>
      <c r="K43" s="171"/>
      <c r="L43" s="171"/>
      <c r="M43" s="171"/>
      <c r="N43" s="171"/>
      <c r="O43" s="171"/>
      <c r="P43" s="171"/>
      <c r="Q43" s="171">
        <v>56000</v>
      </c>
      <c r="R43" s="171"/>
      <c r="S43" s="171"/>
      <c r="T43" s="171"/>
      <c r="U43" s="171"/>
      <c r="V43" s="171"/>
      <c r="W43" s="171"/>
      <c r="X43" s="171"/>
      <c r="Y43" s="171"/>
      <c r="Z43" s="171"/>
      <c r="AA43" s="171"/>
      <c r="AB43" s="171"/>
      <c r="AC43" s="171"/>
      <c r="AD43" s="171"/>
      <c r="AE43" s="171"/>
      <c r="AF43" s="171"/>
      <c r="AG43" s="171"/>
      <c r="AH43" s="171"/>
      <c r="AI43" s="171"/>
      <c r="AJ43" s="171"/>
      <c r="AK43" s="171"/>
      <c r="AL43" s="171"/>
      <c r="AM43" s="171"/>
      <c r="AN43" s="171"/>
      <c r="AO43" s="171">
        <v>68000</v>
      </c>
    </row>
    <row r="44" spans="1:41">
      <c r="B44" s="242" t="s">
        <v>314</v>
      </c>
      <c r="C44" s="171">
        <v>7000</v>
      </c>
      <c r="D44" s="171"/>
      <c r="E44" s="171"/>
      <c r="F44" s="171"/>
      <c r="G44" s="171"/>
      <c r="H44" s="171">
        <v>299000</v>
      </c>
      <c r="I44" s="171"/>
      <c r="J44" s="171"/>
      <c r="K44" s="171"/>
      <c r="L44" s="171"/>
      <c r="M44" s="171"/>
      <c r="N44" s="171"/>
      <c r="O44" s="171"/>
      <c r="P44" s="171"/>
      <c r="Q44" s="171">
        <v>864000</v>
      </c>
      <c r="R44" s="171"/>
      <c r="S44" s="171"/>
      <c r="T44" s="171"/>
      <c r="U44" s="171"/>
      <c r="V44" s="171"/>
      <c r="W44" s="171"/>
      <c r="X44" s="171"/>
      <c r="Y44" s="171"/>
      <c r="Z44" s="171"/>
      <c r="AA44" s="171"/>
      <c r="AB44" s="171"/>
      <c r="AC44" s="171"/>
      <c r="AD44" s="171"/>
      <c r="AE44" s="171"/>
      <c r="AF44" s="171"/>
      <c r="AG44" s="171"/>
      <c r="AH44" s="171"/>
      <c r="AI44" s="171"/>
      <c r="AJ44" s="171"/>
      <c r="AK44" s="171"/>
      <c r="AL44" s="171"/>
      <c r="AM44" s="171"/>
      <c r="AN44" s="171"/>
      <c r="AO44" s="171">
        <v>1170000</v>
      </c>
    </row>
    <row r="45" spans="1:41">
      <c r="B45" s="242" t="s">
        <v>315</v>
      </c>
      <c r="C45" s="171"/>
      <c r="D45" s="171"/>
      <c r="E45" s="171"/>
      <c r="F45" s="171"/>
      <c r="G45" s="171"/>
      <c r="H45" s="171"/>
      <c r="I45" s="171"/>
      <c r="J45" s="171"/>
      <c r="K45" s="171"/>
      <c r="L45" s="171"/>
      <c r="M45" s="171"/>
      <c r="N45" s="171"/>
      <c r="O45" s="171"/>
      <c r="P45" s="171"/>
      <c r="Q45" s="171">
        <v>37000</v>
      </c>
      <c r="R45" s="171"/>
      <c r="S45" s="171"/>
      <c r="T45" s="171"/>
      <c r="U45" s="171"/>
      <c r="V45" s="171"/>
      <c r="W45" s="171"/>
      <c r="X45" s="171"/>
      <c r="Y45" s="171"/>
      <c r="Z45" s="171"/>
      <c r="AA45" s="171"/>
      <c r="AB45" s="171"/>
      <c r="AC45" s="171"/>
      <c r="AD45" s="171"/>
      <c r="AE45" s="171"/>
      <c r="AF45" s="171"/>
      <c r="AG45" s="171"/>
      <c r="AH45" s="171"/>
      <c r="AI45" s="171"/>
      <c r="AJ45" s="171"/>
      <c r="AK45" s="171"/>
      <c r="AL45" s="171"/>
      <c r="AM45" s="171"/>
      <c r="AN45" s="171"/>
      <c r="AO45" s="171">
        <v>37000</v>
      </c>
    </row>
    <row r="46" spans="1:41">
      <c r="A46" t="s">
        <v>325</v>
      </c>
      <c r="C46" s="171">
        <v>481000</v>
      </c>
      <c r="D46" s="171"/>
      <c r="E46" s="171"/>
      <c r="F46" s="171"/>
      <c r="G46" s="171"/>
      <c r="H46" s="171">
        <v>358000</v>
      </c>
      <c r="I46" s="171"/>
      <c r="J46" s="171"/>
      <c r="K46" s="171"/>
      <c r="L46" s="171"/>
      <c r="M46" s="171"/>
      <c r="N46" s="171"/>
      <c r="O46" s="171"/>
      <c r="P46" s="171"/>
      <c r="Q46" s="171">
        <v>1262000</v>
      </c>
      <c r="R46" s="171"/>
      <c r="S46" s="171"/>
      <c r="T46" s="171"/>
      <c r="U46" s="171"/>
      <c r="V46" s="171"/>
      <c r="W46" s="171"/>
      <c r="X46" s="171"/>
      <c r="Y46" s="171"/>
      <c r="Z46" s="171"/>
      <c r="AA46" s="171"/>
      <c r="AB46" s="171"/>
      <c r="AC46" s="171"/>
      <c r="AD46" s="171"/>
      <c r="AE46" s="171"/>
      <c r="AF46" s="171"/>
      <c r="AG46" s="171"/>
      <c r="AH46" s="171"/>
      <c r="AI46" s="171"/>
      <c r="AJ46" s="171"/>
      <c r="AK46" s="171"/>
      <c r="AL46" s="171"/>
      <c r="AM46" s="171"/>
      <c r="AN46" s="171"/>
      <c r="AO46" s="171">
        <v>2101000</v>
      </c>
    </row>
    <row r="47" spans="1:41">
      <c r="A47" t="s">
        <v>154</v>
      </c>
      <c r="B47" s="242" t="s">
        <v>312</v>
      </c>
      <c r="C47" s="171">
        <v>3235000</v>
      </c>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1"/>
      <c r="AB47" s="171"/>
      <c r="AC47" s="171"/>
      <c r="AD47" s="171"/>
      <c r="AE47" s="171"/>
      <c r="AF47" s="171"/>
      <c r="AG47" s="171"/>
      <c r="AH47" s="171"/>
      <c r="AI47" s="171"/>
      <c r="AJ47" s="171"/>
      <c r="AK47" s="171">
        <v>73000</v>
      </c>
      <c r="AL47" s="171"/>
      <c r="AM47" s="171"/>
      <c r="AN47" s="171"/>
      <c r="AO47" s="171">
        <v>3308000</v>
      </c>
    </row>
    <row r="48" spans="1:41">
      <c r="B48" s="242" t="s">
        <v>313</v>
      </c>
      <c r="C48" s="171">
        <v>272000</v>
      </c>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v>0</v>
      </c>
      <c r="AL48" s="171"/>
      <c r="AM48" s="171"/>
      <c r="AN48" s="171"/>
      <c r="AO48" s="171">
        <v>272000</v>
      </c>
    </row>
    <row r="49" spans="1:41">
      <c r="B49" s="242" t="s">
        <v>314</v>
      </c>
      <c r="C49" s="171">
        <v>1159000</v>
      </c>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v>0</v>
      </c>
      <c r="AL49" s="171"/>
      <c r="AM49" s="171"/>
      <c r="AN49" s="171"/>
      <c r="AO49" s="171">
        <v>1159000</v>
      </c>
    </row>
    <row r="50" spans="1:41">
      <c r="B50" s="242" t="s">
        <v>315</v>
      </c>
      <c r="C50" s="171"/>
      <c r="D50" s="171"/>
      <c r="E50" s="171"/>
      <c r="F50" s="171"/>
      <c r="G50" s="171"/>
      <c r="H50" s="171"/>
      <c r="I50" s="171"/>
      <c r="J50" s="171">
        <v>197000</v>
      </c>
      <c r="K50" s="171"/>
      <c r="L50" s="171"/>
      <c r="M50" s="171"/>
      <c r="N50" s="171"/>
      <c r="O50" s="171"/>
      <c r="P50" s="171"/>
      <c r="Q50" s="171"/>
      <c r="R50" s="171"/>
      <c r="S50" s="171"/>
      <c r="T50" s="171"/>
      <c r="U50" s="171"/>
      <c r="V50" s="171"/>
      <c r="W50" s="171"/>
      <c r="X50" s="171"/>
      <c r="Y50" s="171"/>
      <c r="Z50" s="171"/>
      <c r="AA50" s="171"/>
      <c r="AB50" s="171"/>
      <c r="AC50" s="171"/>
      <c r="AD50" s="171"/>
      <c r="AE50" s="171"/>
      <c r="AF50" s="171"/>
      <c r="AG50" s="171"/>
      <c r="AH50" s="171"/>
      <c r="AI50" s="171"/>
      <c r="AJ50" s="171"/>
      <c r="AK50" s="171">
        <v>0</v>
      </c>
      <c r="AL50" s="171"/>
      <c r="AM50" s="171"/>
      <c r="AN50" s="171"/>
      <c r="AO50" s="171">
        <v>197000</v>
      </c>
    </row>
    <row r="51" spans="1:41">
      <c r="A51" t="s">
        <v>326</v>
      </c>
      <c r="C51" s="171">
        <v>4666000</v>
      </c>
      <c r="D51" s="171"/>
      <c r="E51" s="171"/>
      <c r="F51" s="171"/>
      <c r="G51" s="171"/>
      <c r="H51" s="171"/>
      <c r="I51" s="171"/>
      <c r="J51" s="171">
        <v>197000</v>
      </c>
      <c r="K51" s="171"/>
      <c r="L51" s="171"/>
      <c r="M51" s="171"/>
      <c r="N51" s="171"/>
      <c r="O51" s="171"/>
      <c r="P51" s="171"/>
      <c r="Q51" s="171"/>
      <c r="R51" s="171"/>
      <c r="S51" s="171"/>
      <c r="T51" s="171"/>
      <c r="U51" s="171"/>
      <c r="V51" s="171"/>
      <c r="W51" s="171"/>
      <c r="X51" s="171"/>
      <c r="Y51" s="171"/>
      <c r="Z51" s="171"/>
      <c r="AA51" s="171"/>
      <c r="AB51" s="171"/>
      <c r="AC51" s="171"/>
      <c r="AD51" s="171"/>
      <c r="AE51" s="171"/>
      <c r="AF51" s="171"/>
      <c r="AG51" s="171"/>
      <c r="AH51" s="171"/>
      <c r="AI51" s="171"/>
      <c r="AJ51" s="171"/>
      <c r="AK51" s="171">
        <v>73000</v>
      </c>
      <c r="AL51" s="171"/>
      <c r="AM51" s="171"/>
      <c r="AN51" s="171"/>
      <c r="AO51" s="171">
        <v>4936000</v>
      </c>
    </row>
    <row r="52" spans="1:41">
      <c r="A52" t="s">
        <v>158</v>
      </c>
      <c r="B52" s="242" t="s">
        <v>312</v>
      </c>
      <c r="C52" s="171">
        <v>5748000</v>
      </c>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c r="AK52" s="171"/>
      <c r="AL52" s="171"/>
      <c r="AM52" s="171"/>
      <c r="AN52" s="171"/>
      <c r="AO52" s="171">
        <v>5748000</v>
      </c>
    </row>
    <row r="53" spans="1:41">
      <c r="B53" s="242" t="s">
        <v>313</v>
      </c>
      <c r="C53" s="171">
        <v>58000</v>
      </c>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1"/>
      <c r="AB53" s="171"/>
      <c r="AC53" s="171"/>
      <c r="AD53" s="171"/>
      <c r="AE53" s="171"/>
      <c r="AF53" s="171"/>
      <c r="AG53" s="171"/>
      <c r="AH53" s="171"/>
      <c r="AI53" s="171"/>
      <c r="AJ53" s="171"/>
      <c r="AK53" s="171"/>
      <c r="AL53" s="171"/>
      <c r="AM53" s="171"/>
      <c r="AN53" s="171"/>
      <c r="AO53" s="171">
        <v>58000</v>
      </c>
    </row>
    <row r="54" spans="1:41">
      <c r="B54" s="242" t="s">
        <v>314</v>
      </c>
      <c r="C54" s="171">
        <v>265000</v>
      </c>
      <c r="D54" s="171"/>
      <c r="E54" s="171"/>
      <c r="F54" s="171"/>
      <c r="G54" s="171"/>
      <c r="H54" s="171"/>
      <c r="I54" s="171"/>
      <c r="J54" s="171"/>
      <c r="K54" s="171"/>
      <c r="L54" s="171"/>
      <c r="M54" s="171"/>
      <c r="N54" s="171"/>
      <c r="O54" s="171"/>
      <c r="P54" s="171"/>
      <c r="Q54" s="171"/>
      <c r="R54" s="171"/>
      <c r="S54" s="171"/>
      <c r="T54" s="171"/>
      <c r="U54" s="171"/>
      <c r="V54" s="171"/>
      <c r="W54" s="171"/>
      <c r="X54" s="171"/>
      <c r="Y54" s="171"/>
      <c r="Z54" s="171"/>
      <c r="AA54" s="171"/>
      <c r="AB54" s="171"/>
      <c r="AC54" s="171"/>
      <c r="AD54" s="171"/>
      <c r="AE54" s="171"/>
      <c r="AF54" s="171"/>
      <c r="AG54" s="171"/>
      <c r="AH54" s="171"/>
      <c r="AI54" s="171"/>
      <c r="AJ54" s="171"/>
      <c r="AK54" s="171"/>
      <c r="AL54" s="171"/>
      <c r="AM54" s="171"/>
      <c r="AN54" s="171"/>
      <c r="AO54" s="171">
        <v>265000</v>
      </c>
    </row>
    <row r="55" spans="1:41">
      <c r="B55" s="242" t="s">
        <v>315</v>
      </c>
      <c r="C55" s="171"/>
      <c r="D55" s="171"/>
      <c r="E55" s="171"/>
      <c r="F55" s="171"/>
      <c r="G55" s="171"/>
      <c r="H55" s="171"/>
      <c r="I55" s="171"/>
      <c r="J55" s="171">
        <v>84000</v>
      </c>
      <c r="K55" s="171"/>
      <c r="L55" s="171"/>
      <c r="M55" s="171"/>
      <c r="N55" s="171"/>
      <c r="O55" s="171"/>
      <c r="P55" s="171"/>
      <c r="Q55" s="171"/>
      <c r="R55" s="171"/>
      <c r="S55" s="171"/>
      <c r="T55" s="171"/>
      <c r="U55" s="171">
        <v>0</v>
      </c>
      <c r="V55" s="171"/>
      <c r="W55" s="171"/>
      <c r="X55" s="171">
        <v>0</v>
      </c>
      <c r="Y55" s="171"/>
      <c r="Z55" s="171">
        <v>0</v>
      </c>
      <c r="AA55" s="171">
        <v>300000</v>
      </c>
      <c r="AB55" s="171"/>
      <c r="AC55" s="171"/>
      <c r="AD55" s="171"/>
      <c r="AE55" s="171"/>
      <c r="AF55" s="171"/>
      <c r="AG55" s="171"/>
      <c r="AH55" s="171"/>
      <c r="AI55" s="171"/>
      <c r="AJ55" s="171"/>
      <c r="AK55" s="171"/>
      <c r="AL55" s="171"/>
      <c r="AM55" s="171"/>
      <c r="AN55" s="171"/>
      <c r="AO55" s="171">
        <v>384000</v>
      </c>
    </row>
    <row r="56" spans="1:41">
      <c r="A56" t="s">
        <v>327</v>
      </c>
      <c r="C56" s="171">
        <v>6071000</v>
      </c>
      <c r="D56" s="171"/>
      <c r="E56" s="171"/>
      <c r="F56" s="171"/>
      <c r="G56" s="171"/>
      <c r="H56" s="171"/>
      <c r="I56" s="171"/>
      <c r="J56" s="171">
        <v>84000</v>
      </c>
      <c r="K56" s="171"/>
      <c r="L56" s="171"/>
      <c r="M56" s="171"/>
      <c r="N56" s="171"/>
      <c r="O56" s="171"/>
      <c r="P56" s="171"/>
      <c r="Q56" s="171"/>
      <c r="R56" s="171"/>
      <c r="S56" s="171"/>
      <c r="T56" s="171"/>
      <c r="U56" s="171">
        <v>0</v>
      </c>
      <c r="V56" s="171"/>
      <c r="W56" s="171"/>
      <c r="X56" s="171">
        <v>0</v>
      </c>
      <c r="Y56" s="171"/>
      <c r="Z56" s="171">
        <v>0</v>
      </c>
      <c r="AA56" s="171">
        <v>300000</v>
      </c>
      <c r="AB56" s="171"/>
      <c r="AC56" s="171"/>
      <c r="AD56" s="171"/>
      <c r="AE56" s="171"/>
      <c r="AF56" s="171"/>
      <c r="AG56" s="171"/>
      <c r="AH56" s="171"/>
      <c r="AI56" s="171"/>
      <c r="AJ56" s="171"/>
      <c r="AK56" s="171"/>
      <c r="AL56" s="171"/>
      <c r="AM56" s="171"/>
      <c r="AN56" s="171"/>
      <c r="AO56" s="171">
        <v>6455000</v>
      </c>
    </row>
    <row r="57" spans="1:41">
      <c r="A57" t="s">
        <v>165</v>
      </c>
      <c r="B57" s="242" t="s">
        <v>312</v>
      </c>
      <c r="C57" s="171">
        <v>3102000</v>
      </c>
      <c r="D57" s="171"/>
      <c r="E57" s="171"/>
      <c r="F57" s="171"/>
      <c r="G57" s="171"/>
      <c r="H57" s="171"/>
      <c r="I57" s="171"/>
      <c r="J57" s="171"/>
      <c r="K57" s="171"/>
      <c r="L57" s="171"/>
      <c r="M57" s="171"/>
      <c r="N57" s="171">
        <v>0</v>
      </c>
      <c r="O57" s="171"/>
      <c r="P57" s="171"/>
      <c r="Q57" s="171"/>
      <c r="R57" s="171"/>
      <c r="S57" s="171"/>
      <c r="T57" s="171"/>
      <c r="U57" s="171"/>
      <c r="V57" s="171"/>
      <c r="W57" s="171"/>
      <c r="X57" s="171"/>
      <c r="Y57" s="171"/>
      <c r="Z57" s="171"/>
      <c r="AA57" s="171"/>
      <c r="AB57" s="171"/>
      <c r="AC57" s="171"/>
      <c r="AD57" s="171"/>
      <c r="AE57" s="171"/>
      <c r="AF57" s="171"/>
      <c r="AG57" s="171">
        <v>2200000</v>
      </c>
      <c r="AH57" s="171">
        <v>2670000</v>
      </c>
      <c r="AI57" s="171">
        <v>2468000</v>
      </c>
      <c r="AJ57" s="171"/>
      <c r="AK57" s="171"/>
      <c r="AL57" s="171"/>
      <c r="AM57" s="171"/>
      <c r="AN57" s="171"/>
      <c r="AO57" s="171">
        <v>10440000</v>
      </c>
    </row>
    <row r="58" spans="1:41">
      <c r="B58" s="242" t="s">
        <v>313</v>
      </c>
      <c r="C58" s="171">
        <v>36000</v>
      </c>
      <c r="D58" s="171"/>
      <c r="E58" s="171"/>
      <c r="F58" s="171"/>
      <c r="G58" s="171"/>
      <c r="H58" s="171"/>
      <c r="I58" s="171"/>
      <c r="J58" s="171"/>
      <c r="K58" s="171"/>
      <c r="L58" s="171"/>
      <c r="M58" s="171"/>
      <c r="N58" s="171">
        <v>0</v>
      </c>
      <c r="O58" s="171"/>
      <c r="P58" s="171"/>
      <c r="Q58" s="171"/>
      <c r="R58" s="171"/>
      <c r="S58" s="171"/>
      <c r="T58" s="171"/>
      <c r="U58" s="171"/>
      <c r="V58" s="171"/>
      <c r="W58" s="171"/>
      <c r="X58" s="171"/>
      <c r="Y58" s="171"/>
      <c r="Z58" s="171"/>
      <c r="AA58" s="171"/>
      <c r="AB58" s="171"/>
      <c r="AC58" s="171"/>
      <c r="AD58" s="171"/>
      <c r="AE58" s="171"/>
      <c r="AF58" s="171"/>
      <c r="AG58" s="171">
        <v>28000</v>
      </c>
      <c r="AH58" s="171">
        <v>23000</v>
      </c>
      <c r="AI58" s="171">
        <v>23000</v>
      </c>
      <c r="AJ58" s="171"/>
      <c r="AK58" s="171"/>
      <c r="AL58" s="171"/>
      <c r="AM58" s="171"/>
      <c r="AN58" s="171"/>
      <c r="AO58" s="171">
        <v>110000</v>
      </c>
    </row>
    <row r="59" spans="1:41">
      <c r="B59" s="242" t="s">
        <v>314</v>
      </c>
      <c r="C59" s="171">
        <v>300000</v>
      </c>
      <c r="D59" s="171"/>
      <c r="E59" s="171"/>
      <c r="F59" s="171"/>
      <c r="G59" s="171"/>
      <c r="H59" s="171"/>
      <c r="I59" s="171"/>
      <c r="J59" s="171"/>
      <c r="K59" s="171"/>
      <c r="L59" s="171"/>
      <c r="M59" s="171"/>
      <c r="N59" s="171">
        <v>0</v>
      </c>
      <c r="O59" s="171"/>
      <c r="P59" s="171"/>
      <c r="Q59" s="171"/>
      <c r="R59" s="171"/>
      <c r="S59" s="171"/>
      <c r="T59" s="171"/>
      <c r="U59" s="171"/>
      <c r="V59" s="171"/>
      <c r="W59" s="171"/>
      <c r="X59" s="171"/>
      <c r="Y59" s="171"/>
      <c r="Z59" s="171"/>
      <c r="AA59" s="171"/>
      <c r="AB59" s="171"/>
      <c r="AC59" s="171"/>
      <c r="AD59" s="171"/>
      <c r="AE59" s="171"/>
      <c r="AF59" s="171"/>
      <c r="AG59" s="171">
        <v>2030000</v>
      </c>
      <c r="AH59" s="171">
        <v>618000</v>
      </c>
      <c r="AI59" s="171">
        <v>1234000</v>
      </c>
      <c r="AJ59" s="171"/>
      <c r="AK59" s="171"/>
      <c r="AL59" s="171"/>
      <c r="AM59" s="171"/>
      <c r="AN59" s="171"/>
      <c r="AO59" s="171">
        <v>4182000</v>
      </c>
    </row>
    <row r="60" spans="1:41">
      <c r="B60" s="242" t="s">
        <v>315</v>
      </c>
      <c r="C60" s="171"/>
      <c r="D60" s="171"/>
      <c r="E60" s="171"/>
      <c r="F60" s="171"/>
      <c r="G60" s="171"/>
      <c r="H60" s="171"/>
      <c r="I60" s="171"/>
      <c r="J60" s="171">
        <v>0</v>
      </c>
      <c r="K60" s="171"/>
      <c r="L60" s="171"/>
      <c r="M60" s="171"/>
      <c r="N60" s="171">
        <v>0</v>
      </c>
      <c r="O60" s="171"/>
      <c r="P60" s="171"/>
      <c r="Q60" s="171"/>
      <c r="R60" s="171"/>
      <c r="S60" s="171"/>
      <c r="T60" s="171"/>
      <c r="U60" s="171">
        <v>0</v>
      </c>
      <c r="V60" s="171"/>
      <c r="W60" s="171">
        <v>-370000</v>
      </c>
      <c r="X60" s="171">
        <v>2200000</v>
      </c>
      <c r="Y60" s="171">
        <v>0</v>
      </c>
      <c r="Z60" s="171"/>
      <c r="AA60" s="171">
        <v>58010000</v>
      </c>
      <c r="AB60" s="171">
        <v>25201000</v>
      </c>
      <c r="AC60" s="171">
        <v>13410000</v>
      </c>
      <c r="AD60" s="171">
        <v>5500000</v>
      </c>
      <c r="AE60" s="171"/>
      <c r="AF60" s="171"/>
      <c r="AG60" s="171">
        <v>0</v>
      </c>
      <c r="AH60" s="171">
        <v>30000</v>
      </c>
      <c r="AI60" s="171">
        <v>0</v>
      </c>
      <c r="AJ60" s="171"/>
      <c r="AK60" s="171"/>
      <c r="AL60" s="171"/>
      <c r="AM60" s="171"/>
      <c r="AN60" s="171"/>
      <c r="AO60" s="171">
        <v>103981000</v>
      </c>
    </row>
    <row r="61" spans="1:41">
      <c r="A61" t="s">
        <v>328</v>
      </c>
      <c r="C61" s="171">
        <v>3438000</v>
      </c>
      <c r="D61" s="171"/>
      <c r="E61" s="171"/>
      <c r="F61" s="171"/>
      <c r="G61" s="171"/>
      <c r="H61" s="171"/>
      <c r="I61" s="171"/>
      <c r="J61" s="171">
        <v>0</v>
      </c>
      <c r="K61" s="171"/>
      <c r="L61" s="171"/>
      <c r="M61" s="171"/>
      <c r="N61" s="171">
        <v>0</v>
      </c>
      <c r="O61" s="171"/>
      <c r="P61" s="171"/>
      <c r="Q61" s="171"/>
      <c r="R61" s="171"/>
      <c r="S61" s="171"/>
      <c r="T61" s="171"/>
      <c r="U61" s="171">
        <v>0</v>
      </c>
      <c r="V61" s="171"/>
      <c r="W61" s="171">
        <v>-370000</v>
      </c>
      <c r="X61" s="171">
        <v>2200000</v>
      </c>
      <c r="Y61" s="171">
        <v>0</v>
      </c>
      <c r="Z61" s="171"/>
      <c r="AA61" s="171">
        <v>58010000</v>
      </c>
      <c r="AB61" s="171">
        <v>25201000</v>
      </c>
      <c r="AC61" s="171">
        <v>13410000</v>
      </c>
      <c r="AD61" s="171">
        <v>5500000</v>
      </c>
      <c r="AE61" s="171"/>
      <c r="AF61" s="171"/>
      <c r="AG61" s="171">
        <v>4258000</v>
      </c>
      <c r="AH61" s="171">
        <v>3341000</v>
      </c>
      <c r="AI61" s="171">
        <v>3725000</v>
      </c>
      <c r="AJ61" s="171"/>
      <c r="AK61" s="171"/>
      <c r="AL61" s="171"/>
      <c r="AM61" s="171"/>
      <c r="AN61" s="171"/>
      <c r="AO61" s="171">
        <v>118713000</v>
      </c>
    </row>
    <row r="62" spans="1:41">
      <c r="A62" t="s">
        <v>168</v>
      </c>
      <c r="B62" s="242" t="s">
        <v>312</v>
      </c>
      <c r="C62" s="171">
        <v>5028000</v>
      </c>
      <c r="D62" s="171"/>
      <c r="E62" s="171"/>
      <c r="F62" s="171"/>
      <c r="G62" s="171">
        <v>0</v>
      </c>
      <c r="H62" s="171"/>
      <c r="I62" s="171"/>
      <c r="J62" s="171"/>
      <c r="K62" s="171"/>
      <c r="L62" s="171">
        <v>0</v>
      </c>
      <c r="M62" s="171"/>
      <c r="N62" s="171">
        <v>3278000</v>
      </c>
      <c r="O62" s="171"/>
      <c r="P62" s="171"/>
      <c r="Q62" s="171">
        <v>0</v>
      </c>
      <c r="R62" s="171"/>
      <c r="S62" s="171"/>
      <c r="T62" s="171"/>
      <c r="U62" s="171"/>
      <c r="V62" s="171"/>
      <c r="W62" s="171"/>
      <c r="X62" s="171"/>
      <c r="Y62" s="171"/>
      <c r="Z62" s="171"/>
      <c r="AA62" s="171"/>
      <c r="AB62" s="171"/>
      <c r="AC62" s="171"/>
      <c r="AD62" s="171"/>
      <c r="AE62" s="171"/>
      <c r="AF62" s="171"/>
      <c r="AG62" s="171">
        <v>5986000</v>
      </c>
      <c r="AH62" s="171">
        <v>330000</v>
      </c>
      <c r="AI62" s="171">
        <v>11000</v>
      </c>
      <c r="AJ62" s="171"/>
      <c r="AK62" s="171"/>
      <c r="AL62" s="171"/>
      <c r="AM62" s="171"/>
      <c r="AN62" s="171"/>
      <c r="AO62" s="171">
        <v>14633000</v>
      </c>
    </row>
    <row r="63" spans="1:41">
      <c r="B63" s="242" t="s">
        <v>313</v>
      </c>
      <c r="C63" s="171">
        <v>682000</v>
      </c>
      <c r="D63" s="171"/>
      <c r="E63" s="171"/>
      <c r="F63" s="171"/>
      <c r="G63" s="171">
        <v>0</v>
      </c>
      <c r="H63" s="171"/>
      <c r="I63" s="171"/>
      <c r="J63" s="171"/>
      <c r="K63" s="171"/>
      <c r="L63" s="171">
        <v>0</v>
      </c>
      <c r="M63" s="171"/>
      <c r="N63" s="171">
        <v>434000</v>
      </c>
      <c r="O63" s="171"/>
      <c r="P63" s="171"/>
      <c r="Q63" s="171">
        <v>0</v>
      </c>
      <c r="R63" s="171"/>
      <c r="S63" s="171"/>
      <c r="T63" s="171"/>
      <c r="U63" s="171"/>
      <c r="V63" s="171"/>
      <c r="W63" s="171"/>
      <c r="X63" s="171"/>
      <c r="Y63" s="171"/>
      <c r="Z63" s="171"/>
      <c r="AA63" s="171"/>
      <c r="AB63" s="171"/>
      <c r="AC63" s="171"/>
      <c r="AD63" s="171"/>
      <c r="AE63" s="171"/>
      <c r="AF63" s="171"/>
      <c r="AG63" s="171">
        <v>863000</v>
      </c>
      <c r="AH63" s="171">
        <v>0</v>
      </c>
      <c r="AI63" s="171">
        <v>8000</v>
      </c>
      <c r="AJ63" s="171"/>
      <c r="AK63" s="171"/>
      <c r="AL63" s="171"/>
      <c r="AM63" s="171"/>
      <c r="AN63" s="171"/>
      <c r="AO63" s="171">
        <v>1987000</v>
      </c>
    </row>
    <row r="64" spans="1:41">
      <c r="B64" s="242" t="s">
        <v>314</v>
      </c>
      <c r="C64" s="171">
        <v>10349000</v>
      </c>
      <c r="D64" s="171"/>
      <c r="E64" s="171"/>
      <c r="F64" s="171"/>
      <c r="G64" s="171">
        <v>0</v>
      </c>
      <c r="H64" s="171"/>
      <c r="I64" s="171"/>
      <c r="J64" s="171"/>
      <c r="K64" s="171"/>
      <c r="L64" s="171">
        <v>0</v>
      </c>
      <c r="M64" s="171"/>
      <c r="N64" s="171">
        <v>19328000</v>
      </c>
      <c r="O64" s="171"/>
      <c r="P64" s="171"/>
      <c r="Q64" s="171">
        <v>0</v>
      </c>
      <c r="R64" s="171"/>
      <c r="S64" s="171"/>
      <c r="T64" s="171"/>
      <c r="U64" s="171"/>
      <c r="V64" s="171"/>
      <c r="W64" s="171"/>
      <c r="X64" s="171"/>
      <c r="Y64" s="171"/>
      <c r="Z64" s="171"/>
      <c r="AA64" s="171"/>
      <c r="AB64" s="171"/>
      <c r="AC64" s="171"/>
      <c r="AD64" s="171"/>
      <c r="AE64" s="171"/>
      <c r="AF64" s="171"/>
      <c r="AG64" s="171">
        <v>9223000</v>
      </c>
      <c r="AH64" s="171">
        <v>13000</v>
      </c>
      <c r="AI64" s="171">
        <v>55000</v>
      </c>
      <c r="AJ64" s="171"/>
      <c r="AK64" s="171"/>
      <c r="AL64" s="171"/>
      <c r="AM64" s="171"/>
      <c r="AN64" s="171"/>
      <c r="AO64" s="171">
        <v>38968000</v>
      </c>
    </row>
    <row r="65" spans="1:41">
      <c r="B65" s="242" t="s">
        <v>315</v>
      </c>
      <c r="C65" s="171"/>
      <c r="D65" s="171"/>
      <c r="E65" s="171"/>
      <c r="F65" s="171"/>
      <c r="G65" s="171">
        <v>0</v>
      </c>
      <c r="H65" s="171"/>
      <c r="I65" s="171"/>
      <c r="J65" s="171">
        <v>1227000</v>
      </c>
      <c r="K65" s="171"/>
      <c r="L65" s="171">
        <v>0</v>
      </c>
      <c r="M65" s="171"/>
      <c r="N65" s="171">
        <v>158000</v>
      </c>
      <c r="O65" s="171"/>
      <c r="P65" s="171"/>
      <c r="Q65" s="171">
        <v>0</v>
      </c>
      <c r="R65" s="171"/>
      <c r="S65" s="171"/>
      <c r="T65" s="171"/>
      <c r="U65" s="171"/>
      <c r="V65" s="171"/>
      <c r="W65" s="171">
        <v>0</v>
      </c>
      <c r="X65" s="171"/>
      <c r="Y65" s="171">
        <v>0</v>
      </c>
      <c r="Z65" s="171"/>
      <c r="AA65" s="171">
        <v>1550000</v>
      </c>
      <c r="AB65" s="171"/>
      <c r="AC65" s="171"/>
      <c r="AD65" s="171"/>
      <c r="AE65" s="171"/>
      <c r="AF65" s="171"/>
      <c r="AG65" s="171">
        <v>439000</v>
      </c>
      <c r="AH65" s="171">
        <v>0</v>
      </c>
      <c r="AI65" s="171">
        <v>0</v>
      </c>
      <c r="AJ65" s="171"/>
      <c r="AK65" s="171"/>
      <c r="AL65" s="171"/>
      <c r="AM65" s="171"/>
      <c r="AN65" s="171"/>
      <c r="AO65" s="171">
        <v>3374000</v>
      </c>
    </row>
    <row r="66" spans="1:41">
      <c r="A66" t="s">
        <v>329</v>
      </c>
      <c r="C66" s="171">
        <v>16059000</v>
      </c>
      <c r="D66" s="171"/>
      <c r="E66" s="171"/>
      <c r="F66" s="171"/>
      <c r="G66" s="171">
        <v>0</v>
      </c>
      <c r="H66" s="171"/>
      <c r="I66" s="171"/>
      <c r="J66" s="171">
        <v>1227000</v>
      </c>
      <c r="K66" s="171"/>
      <c r="L66" s="171">
        <v>0</v>
      </c>
      <c r="M66" s="171"/>
      <c r="N66" s="171">
        <v>23198000</v>
      </c>
      <c r="O66" s="171"/>
      <c r="P66" s="171"/>
      <c r="Q66" s="171">
        <v>0</v>
      </c>
      <c r="R66" s="171"/>
      <c r="S66" s="171"/>
      <c r="T66" s="171"/>
      <c r="U66" s="171"/>
      <c r="V66" s="171"/>
      <c r="W66" s="171">
        <v>0</v>
      </c>
      <c r="X66" s="171"/>
      <c r="Y66" s="171">
        <v>0</v>
      </c>
      <c r="Z66" s="171"/>
      <c r="AA66" s="171">
        <v>1550000</v>
      </c>
      <c r="AB66" s="171"/>
      <c r="AC66" s="171"/>
      <c r="AD66" s="171"/>
      <c r="AE66" s="171"/>
      <c r="AF66" s="171"/>
      <c r="AG66" s="171">
        <v>16511000</v>
      </c>
      <c r="AH66" s="171">
        <v>343000</v>
      </c>
      <c r="AI66" s="171">
        <v>74000</v>
      </c>
      <c r="AJ66" s="171"/>
      <c r="AK66" s="171"/>
      <c r="AL66" s="171"/>
      <c r="AM66" s="171"/>
      <c r="AN66" s="171"/>
      <c r="AO66" s="171">
        <v>58962000</v>
      </c>
    </row>
    <row r="67" spans="1:41">
      <c r="A67" t="s">
        <v>171</v>
      </c>
      <c r="B67" s="242" t="s">
        <v>312</v>
      </c>
      <c r="C67" s="171">
        <v>0</v>
      </c>
      <c r="D67" s="171"/>
      <c r="E67" s="171"/>
      <c r="F67" s="171"/>
      <c r="G67" s="171"/>
      <c r="H67" s="171"/>
      <c r="I67" s="171"/>
      <c r="J67" s="171"/>
      <c r="K67" s="171"/>
      <c r="L67" s="171"/>
      <c r="M67" s="171"/>
      <c r="N67" s="171">
        <v>12000</v>
      </c>
      <c r="O67" s="171"/>
      <c r="P67" s="171"/>
      <c r="Q67" s="171"/>
      <c r="R67" s="171"/>
      <c r="S67" s="171"/>
      <c r="T67" s="171"/>
      <c r="U67" s="171"/>
      <c r="V67" s="171"/>
      <c r="W67" s="171"/>
      <c r="X67" s="171"/>
      <c r="Y67" s="171"/>
      <c r="Z67" s="171"/>
      <c r="AA67" s="171"/>
      <c r="AB67" s="171"/>
      <c r="AC67" s="171"/>
      <c r="AD67" s="171"/>
      <c r="AE67" s="171"/>
      <c r="AF67" s="171"/>
      <c r="AG67" s="171">
        <v>435000</v>
      </c>
      <c r="AH67" s="171">
        <v>21053000</v>
      </c>
      <c r="AI67" s="171">
        <v>17750000</v>
      </c>
      <c r="AJ67" s="171"/>
      <c r="AK67" s="171">
        <v>12000</v>
      </c>
      <c r="AL67" s="171"/>
      <c r="AM67" s="171"/>
      <c r="AN67" s="171"/>
      <c r="AO67" s="171">
        <v>39262000</v>
      </c>
    </row>
    <row r="68" spans="1:41">
      <c r="B68" s="242" t="s">
        <v>313</v>
      </c>
      <c r="C68" s="171">
        <v>0</v>
      </c>
      <c r="D68" s="171"/>
      <c r="E68" s="171"/>
      <c r="F68" s="171"/>
      <c r="G68" s="171"/>
      <c r="H68" s="171"/>
      <c r="I68" s="171"/>
      <c r="J68" s="171"/>
      <c r="K68" s="171"/>
      <c r="L68" s="171"/>
      <c r="M68" s="171"/>
      <c r="N68" s="171">
        <v>0</v>
      </c>
      <c r="O68" s="171"/>
      <c r="P68" s="171"/>
      <c r="Q68" s="171"/>
      <c r="R68" s="171"/>
      <c r="S68" s="171"/>
      <c r="T68" s="171"/>
      <c r="U68" s="171"/>
      <c r="V68" s="171"/>
      <c r="W68" s="171"/>
      <c r="X68" s="171"/>
      <c r="Y68" s="171"/>
      <c r="Z68" s="171"/>
      <c r="AA68" s="171"/>
      <c r="AB68" s="171"/>
      <c r="AC68" s="171"/>
      <c r="AD68" s="171"/>
      <c r="AE68" s="171"/>
      <c r="AF68" s="171"/>
      <c r="AG68" s="171">
        <v>91000</v>
      </c>
      <c r="AH68" s="171">
        <v>9838000</v>
      </c>
      <c r="AI68" s="171">
        <v>4982000</v>
      </c>
      <c r="AJ68" s="171"/>
      <c r="AK68" s="171">
        <v>0</v>
      </c>
      <c r="AL68" s="171"/>
      <c r="AM68" s="171"/>
      <c r="AN68" s="171"/>
      <c r="AO68" s="171">
        <v>14911000</v>
      </c>
    </row>
    <row r="69" spans="1:41">
      <c r="B69" s="242" t="s">
        <v>314</v>
      </c>
      <c r="C69" s="171">
        <v>0</v>
      </c>
      <c r="D69" s="171"/>
      <c r="E69" s="171"/>
      <c r="F69" s="171"/>
      <c r="G69" s="171"/>
      <c r="H69" s="171"/>
      <c r="I69" s="171"/>
      <c r="J69" s="171"/>
      <c r="K69" s="171"/>
      <c r="L69" s="171"/>
      <c r="M69" s="171"/>
      <c r="N69" s="171">
        <v>0</v>
      </c>
      <c r="O69" s="171"/>
      <c r="P69" s="171"/>
      <c r="Q69" s="171"/>
      <c r="R69" s="171"/>
      <c r="S69" s="171"/>
      <c r="T69" s="171"/>
      <c r="U69" s="171"/>
      <c r="V69" s="171"/>
      <c r="W69" s="171"/>
      <c r="X69" s="171"/>
      <c r="Y69" s="171"/>
      <c r="Z69" s="171"/>
      <c r="AA69" s="171"/>
      <c r="AB69" s="171"/>
      <c r="AC69" s="171"/>
      <c r="AD69" s="171"/>
      <c r="AE69" s="171"/>
      <c r="AF69" s="171"/>
      <c r="AG69" s="171">
        <v>107000</v>
      </c>
      <c r="AH69" s="171">
        <v>29160000</v>
      </c>
      <c r="AI69" s="171">
        <v>22248000</v>
      </c>
      <c r="AJ69" s="171"/>
      <c r="AK69" s="171">
        <v>0</v>
      </c>
      <c r="AL69" s="171"/>
      <c r="AM69" s="171"/>
      <c r="AN69" s="171"/>
      <c r="AO69" s="171">
        <v>51515000</v>
      </c>
    </row>
    <row r="70" spans="1:41">
      <c r="B70" s="242" t="s">
        <v>315</v>
      </c>
      <c r="C70" s="171"/>
      <c r="D70" s="171"/>
      <c r="E70" s="171"/>
      <c r="F70" s="171"/>
      <c r="G70" s="171"/>
      <c r="H70" s="171"/>
      <c r="I70" s="171"/>
      <c r="J70" s="171"/>
      <c r="K70" s="171"/>
      <c r="L70" s="171"/>
      <c r="M70" s="171"/>
      <c r="N70" s="171">
        <v>0</v>
      </c>
      <c r="O70" s="171"/>
      <c r="P70" s="171"/>
      <c r="Q70" s="171"/>
      <c r="R70" s="171"/>
      <c r="S70" s="171"/>
      <c r="T70" s="171"/>
      <c r="U70" s="171"/>
      <c r="V70" s="171"/>
      <c r="W70" s="171"/>
      <c r="X70" s="171">
        <v>0</v>
      </c>
      <c r="Y70" s="171"/>
      <c r="Z70" s="171"/>
      <c r="AA70" s="171"/>
      <c r="AB70" s="171">
        <v>560000</v>
      </c>
      <c r="AC70" s="171"/>
      <c r="AD70" s="171"/>
      <c r="AE70" s="171"/>
      <c r="AF70" s="171"/>
      <c r="AG70" s="171">
        <v>138000</v>
      </c>
      <c r="AH70" s="171">
        <v>5905000</v>
      </c>
      <c r="AI70" s="171">
        <v>7642000</v>
      </c>
      <c r="AJ70" s="171"/>
      <c r="AK70" s="171">
        <v>0</v>
      </c>
      <c r="AL70" s="171"/>
      <c r="AM70" s="171"/>
      <c r="AN70" s="171"/>
      <c r="AO70" s="171">
        <v>14245000</v>
      </c>
    </row>
    <row r="71" spans="1:41">
      <c r="A71" t="s">
        <v>330</v>
      </c>
      <c r="C71" s="171">
        <v>0</v>
      </c>
      <c r="D71" s="171"/>
      <c r="E71" s="171"/>
      <c r="F71" s="171"/>
      <c r="G71" s="171"/>
      <c r="H71" s="171"/>
      <c r="I71" s="171"/>
      <c r="J71" s="171"/>
      <c r="K71" s="171"/>
      <c r="L71" s="171"/>
      <c r="M71" s="171"/>
      <c r="N71" s="171">
        <v>12000</v>
      </c>
      <c r="O71" s="171"/>
      <c r="P71" s="171"/>
      <c r="Q71" s="171"/>
      <c r="R71" s="171"/>
      <c r="S71" s="171"/>
      <c r="T71" s="171"/>
      <c r="U71" s="171"/>
      <c r="V71" s="171"/>
      <c r="W71" s="171"/>
      <c r="X71" s="171">
        <v>0</v>
      </c>
      <c r="Y71" s="171"/>
      <c r="Z71" s="171"/>
      <c r="AA71" s="171"/>
      <c r="AB71" s="171">
        <v>560000</v>
      </c>
      <c r="AC71" s="171"/>
      <c r="AD71" s="171"/>
      <c r="AE71" s="171"/>
      <c r="AF71" s="171"/>
      <c r="AG71" s="171">
        <v>771000</v>
      </c>
      <c r="AH71" s="171">
        <v>65956000</v>
      </c>
      <c r="AI71" s="171">
        <v>52622000</v>
      </c>
      <c r="AJ71" s="171"/>
      <c r="AK71" s="171">
        <v>12000</v>
      </c>
      <c r="AL71" s="171"/>
      <c r="AM71" s="171"/>
      <c r="AN71" s="171"/>
      <c r="AO71" s="171">
        <v>119933000</v>
      </c>
    </row>
    <row r="72" spans="1:41">
      <c r="A72" t="s">
        <v>173</v>
      </c>
      <c r="B72" s="242" t="s">
        <v>314</v>
      </c>
      <c r="C72" s="171">
        <v>7344000</v>
      </c>
      <c r="D72" s="171"/>
      <c r="E72" s="171"/>
      <c r="F72" s="171"/>
      <c r="G72" s="171"/>
      <c r="H72" s="171"/>
      <c r="I72" s="171"/>
      <c r="J72" s="171"/>
      <c r="K72" s="171"/>
      <c r="L72" s="171"/>
      <c r="M72" s="171"/>
      <c r="N72" s="171"/>
      <c r="O72" s="171"/>
      <c r="P72" s="171"/>
      <c r="Q72" s="171"/>
      <c r="R72" s="171"/>
      <c r="S72" s="171"/>
      <c r="T72" s="171"/>
      <c r="U72" s="171"/>
      <c r="V72" s="171"/>
      <c r="W72" s="171"/>
      <c r="X72" s="171"/>
      <c r="Y72" s="171"/>
      <c r="Z72" s="171"/>
      <c r="AA72" s="171"/>
      <c r="AB72" s="171"/>
      <c r="AC72" s="171"/>
      <c r="AD72" s="171"/>
      <c r="AE72" s="171"/>
      <c r="AF72" s="171"/>
      <c r="AG72" s="171"/>
      <c r="AH72" s="171"/>
      <c r="AI72" s="171"/>
      <c r="AJ72" s="171"/>
      <c r="AK72" s="171"/>
      <c r="AL72" s="171"/>
      <c r="AM72" s="171"/>
      <c r="AN72" s="171"/>
      <c r="AO72" s="171">
        <v>7344000</v>
      </c>
    </row>
    <row r="73" spans="1:41">
      <c r="B73" s="242" t="s">
        <v>315</v>
      </c>
      <c r="C73" s="171"/>
      <c r="D73" s="171"/>
      <c r="E73" s="171"/>
      <c r="F73" s="171"/>
      <c r="G73" s="171"/>
      <c r="H73" s="171"/>
      <c r="I73" s="171"/>
      <c r="J73" s="171">
        <v>92000</v>
      </c>
      <c r="K73" s="171"/>
      <c r="L73" s="171"/>
      <c r="M73" s="171"/>
      <c r="N73" s="171"/>
      <c r="O73" s="171"/>
      <c r="P73" s="171"/>
      <c r="Q73" s="171"/>
      <c r="R73" s="171"/>
      <c r="S73" s="171"/>
      <c r="T73" s="171"/>
      <c r="U73" s="171"/>
      <c r="V73" s="171"/>
      <c r="W73" s="171"/>
      <c r="X73" s="171"/>
      <c r="Y73" s="171"/>
      <c r="Z73" s="171"/>
      <c r="AA73" s="171">
        <v>1550000</v>
      </c>
      <c r="AB73" s="171"/>
      <c r="AC73" s="171"/>
      <c r="AD73" s="171"/>
      <c r="AE73" s="171"/>
      <c r="AF73" s="171"/>
      <c r="AG73" s="171"/>
      <c r="AH73" s="171"/>
      <c r="AI73" s="171"/>
      <c r="AJ73" s="171"/>
      <c r="AK73" s="171"/>
      <c r="AL73" s="171"/>
      <c r="AM73" s="171"/>
      <c r="AN73" s="171"/>
      <c r="AO73" s="171">
        <v>1642000</v>
      </c>
    </row>
    <row r="74" spans="1:41">
      <c r="A74" t="s">
        <v>331</v>
      </c>
      <c r="C74" s="171">
        <v>7344000</v>
      </c>
      <c r="D74" s="171"/>
      <c r="E74" s="171"/>
      <c r="F74" s="171"/>
      <c r="G74" s="171"/>
      <c r="H74" s="171"/>
      <c r="I74" s="171"/>
      <c r="J74" s="171">
        <v>92000</v>
      </c>
      <c r="K74" s="171"/>
      <c r="L74" s="171"/>
      <c r="M74" s="171"/>
      <c r="N74" s="171"/>
      <c r="O74" s="171"/>
      <c r="P74" s="171"/>
      <c r="Q74" s="171"/>
      <c r="R74" s="171"/>
      <c r="S74" s="171"/>
      <c r="T74" s="171"/>
      <c r="U74" s="171"/>
      <c r="V74" s="171"/>
      <c r="W74" s="171"/>
      <c r="X74" s="171"/>
      <c r="Y74" s="171"/>
      <c r="Z74" s="171"/>
      <c r="AA74" s="171">
        <v>1550000</v>
      </c>
      <c r="AB74" s="171"/>
      <c r="AC74" s="171"/>
      <c r="AD74" s="171"/>
      <c r="AE74" s="171"/>
      <c r="AF74" s="171"/>
      <c r="AG74" s="171"/>
      <c r="AH74" s="171"/>
      <c r="AI74" s="171"/>
      <c r="AJ74" s="171"/>
      <c r="AK74" s="171"/>
      <c r="AL74" s="171"/>
      <c r="AM74" s="171"/>
      <c r="AN74" s="171"/>
      <c r="AO74" s="171">
        <v>8986000</v>
      </c>
    </row>
    <row r="75" spans="1:41">
      <c r="A75" t="s">
        <v>176</v>
      </c>
      <c r="B75" s="242" t="s">
        <v>312</v>
      </c>
      <c r="C75" s="171">
        <v>811000</v>
      </c>
      <c r="D75" s="171"/>
      <c r="E75" s="171"/>
      <c r="F75" s="171"/>
      <c r="G75" s="171"/>
      <c r="H75" s="171"/>
      <c r="I75" s="171"/>
      <c r="J75" s="171"/>
      <c r="K75" s="171"/>
      <c r="L75" s="171"/>
      <c r="M75" s="171"/>
      <c r="N75" s="171"/>
      <c r="O75" s="171"/>
      <c r="P75" s="171"/>
      <c r="Q75" s="171"/>
      <c r="R75" s="171"/>
      <c r="S75" s="171"/>
      <c r="T75" s="171"/>
      <c r="U75" s="171"/>
      <c r="V75" s="171"/>
      <c r="W75" s="171"/>
      <c r="X75" s="171"/>
      <c r="Y75" s="171"/>
      <c r="Z75" s="171"/>
      <c r="AA75" s="171"/>
      <c r="AB75" s="171"/>
      <c r="AC75" s="171"/>
      <c r="AD75" s="171"/>
      <c r="AE75" s="171"/>
      <c r="AF75" s="171"/>
      <c r="AG75" s="171"/>
      <c r="AH75" s="171"/>
      <c r="AI75" s="171"/>
      <c r="AJ75" s="171"/>
      <c r="AK75" s="171"/>
      <c r="AL75" s="171"/>
      <c r="AM75" s="171"/>
      <c r="AN75" s="171"/>
      <c r="AO75" s="171">
        <v>811000</v>
      </c>
    </row>
    <row r="76" spans="1:41">
      <c r="B76" s="242" t="s">
        <v>313</v>
      </c>
      <c r="C76" s="171">
        <v>11000</v>
      </c>
      <c r="D76" s="171"/>
      <c r="E76" s="171"/>
      <c r="F76" s="171"/>
      <c r="G76" s="171"/>
      <c r="H76" s="171"/>
      <c r="I76" s="171"/>
      <c r="J76" s="171"/>
      <c r="K76" s="171"/>
      <c r="L76" s="171"/>
      <c r="M76" s="171"/>
      <c r="N76" s="171"/>
      <c r="O76" s="171"/>
      <c r="P76" s="171"/>
      <c r="Q76" s="171"/>
      <c r="R76" s="171"/>
      <c r="S76" s="171"/>
      <c r="T76" s="171"/>
      <c r="U76" s="171"/>
      <c r="V76" s="171"/>
      <c r="W76" s="171"/>
      <c r="X76" s="171"/>
      <c r="Y76" s="171"/>
      <c r="Z76" s="171"/>
      <c r="AA76" s="171"/>
      <c r="AB76" s="171"/>
      <c r="AC76" s="171"/>
      <c r="AD76" s="171"/>
      <c r="AE76" s="171"/>
      <c r="AF76" s="171"/>
      <c r="AG76" s="171"/>
      <c r="AH76" s="171"/>
      <c r="AI76" s="171"/>
      <c r="AJ76" s="171"/>
      <c r="AK76" s="171"/>
      <c r="AL76" s="171"/>
      <c r="AM76" s="171"/>
      <c r="AN76" s="171"/>
      <c r="AO76" s="171">
        <v>11000</v>
      </c>
    </row>
    <row r="77" spans="1:41">
      <c r="B77" s="242" t="s">
        <v>314</v>
      </c>
      <c r="C77" s="171">
        <v>110000</v>
      </c>
      <c r="D77" s="171"/>
      <c r="E77" s="171"/>
      <c r="F77" s="171"/>
      <c r="G77" s="171"/>
      <c r="H77" s="171"/>
      <c r="I77" s="171"/>
      <c r="J77" s="171"/>
      <c r="K77" s="171"/>
      <c r="L77" s="171"/>
      <c r="M77" s="171"/>
      <c r="N77" s="171"/>
      <c r="O77" s="171"/>
      <c r="P77" s="171"/>
      <c r="Q77" s="171"/>
      <c r="R77" s="171"/>
      <c r="S77" s="171"/>
      <c r="T77" s="171"/>
      <c r="U77" s="171"/>
      <c r="V77" s="171"/>
      <c r="W77" s="171"/>
      <c r="X77" s="171"/>
      <c r="Y77" s="171"/>
      <c r="Z77" s="171"/>
      <c r="AA77" s="171"/>
      <c r="AB77" s="171"/>
      <c r="AC77" s="171"/>
      <c r="AD77" s="171"/>
      <c r="AE77" s="171"/>
      <c r="AF77" s="171"/>
      <c r="AG77" s="171"/>
      <c r="AH77" s="171"/>
      <c r="AI77" s="171"/>
      <c r="AJ77" s="171"/>
      <c r="AK77" s="171"/>
      <c r="AL77" s="171"/>
      <c r="AM77" s="171"/>
      <c r="AN77" s="171"/>
      <c r="AO77" s="171">
        <v>110000</v>
      </c>
    </row>
    <row r="78" spans="1:41">
      <c r="B78" s="242" t="s">
        <v>315</v>
      </c>
      <c r="C78" s="171">
        <v>0</v>
      </c>
      <c r="D78" s="171"/>
      <c r="E78" s="171"/>
      <c r="F78" s="171"/>
      <c r="G78" s="171"/>
      <c r="H78" s="171"/>
      <c r="I78" s="171"/>
      <c r="J78" s="171">
        <v>0</v>
      </c>
      <c r="K78" s="171"/>
      <c r="L78" s="171"/>
      <c r="M78" s="171"/>
      <c r="N78" s="171"/>
      <c r="O78" s="171"/>
      <c r="P78" s="171"/>
      <c r="Q78" s="171"/>
      <c r="R78" s="171"/>
      <c r="S78" s="171"/>
      <c r="T78" s="171"/>
      <c r="U78" s="171"/>
      <c r="V78" s="171"/>
      <c r="W78" s="171"/>
      <c r="X78" s="171"/>
      <c r="Y78" s="171"/>
      <c r="Z78" s="171"/>
      <c r="AA78" s="171"/>
      <c r="AB78" s="171"/>
      <c r="AC78" s="171"/>
      <c r="AD78" s="171"/>
      <c r="AE78" s="171"/>
      <c r="AF78" s="171"/>
      <c r="AG78" s="171"/>
      <c r="AH78" s="171"/>
      <c r="AI78" s="171"/>
      <c r="AJ78" s="171"/>
      <c r="AK78" s="171"/>
      <c r="AL78" s="171"/>
      <c r="AM78" s="171"/>
      <c r="AN78" s="171"/>
      <c r="AO78" s="171">
        <v>0</v>
      </c>
    </row>
    <row r="79" spans="1:41">
      <c r="A79" t="s">
        <v>332</v>
      </c>
      <c r="C79" s="171">
        <v>932000</v>
      </c>
      <c r="D79" s="171"/>
      <c r="E79" s="171"/>
      <c r="F79" s="171"/>
      <c r="G79" s="171"/>
      <c r="H79" s="171"/>
      <c r="I79" s="171"/>
      <c r="J79" s="171">
        <v>0</v>
      </c>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c r="AK79" s="171"/>
      <c r="AL79" s="171"/>
      <c r="AM79" s="171"/>
      <c r="AN79" s="171"/>
      <c r="AO79" s="171">
        <v>932000</v>
      </c>
    </row>
    <row r="80" spans="1:41">
      <c r="A80" t="s">
        <v>178</v>
      </c>
      <c r="B80" s="242" t="s">
        <v>312</v>
      </c>
      <c r="C80" s="171">
        <v>1062000</v>
      </c>
      <c r="D80" s="171"/>
      <c r="E80" s="171"/>
      <c r="F80" s="171"/>
      <c r="G80" s="171"/>
      <c r="H80" s="171"/>
      <c r="I80" s="171"/>
      <c r="J80" s="171"/>
      <c r="K80" s="171"/>
      <c r="L80" s="171"/>
      <c r="M80" s="171"/>
      <c r="N80" s="171"/>
      <c r="O80" s="171"/>
      <c r="P80" s="171"/>
      <c r="Q80" s="171"/>
      <c r="R80" s="171"/>
      <c r="S80" s="171"/>
      <c r="T80" s="171"/>
      <c r="U80" s="171"/>
      <c r="V80" s="171"/>
      <c r="W80" s="171"/>
      <c r="X80" s="171"/>
      <c r="Y80" s="171"/>
      <c r="Z80" s="171"/>
      <c r="AA80" s="171"/>
      <c r="AB80" s="171"/>
      <c r="AC80" s="171"/>
      <c r="AD80" s="171"/>
      <c r="AE80" s="171"/>
      <c r="AF80" s="171"/>
      <c r="AG80" s="171"/>
      <c r="AH80" s="171"/>
      <c r="AI80" s="171"/>
      <c r="AJ80" s="171"/>
      <c r="AK80" s="171"/>
      <c r="AL80" s="171"/>
      <c r="AM80" s="171"/>
      <c r="AN80" s="171"/>
      <c r="AO80" s="171">
        <v>1062000</v>
      </c>
    </row>
    <row r="81" spans="1:41">
      <c r="B81" s="242" t="s">
        <v>313</v>
      </c>
      <c r="C81" s="171">
        <v>10000</v>
      </c>
      <c r="D81" s="171"/>
      <c r="E81" s="171"/>
      <c r="F81" s="171"/>
      <c r="G81" s="171"/>
      <c r="H81" s="171"/>
      <c r="I81" s="171"/>
      <c r="J81" s="171"/>
      <c r="K81" s="171"/>
      <c r="L81" s="171"/>
      <c r="M81" s="171"/>
      <c r="N81" s="171"/>
      <c r="O81" s="171"/>
      <c r="P81" s="171"/>
      <c r="Q81" s="171"/>
      <c r="R81" s="171"/>
      <c r="S81" s="171"/>
      <c r="T81" s="171"/>
      <c r="U81" s="171"/>
      <c r="V81" s="171"/>
      <c r="W81" s="171"/>
      <c r="X81" s="171"/>
      <c r="Y81" s="171"/>
      <c r="Z81" s="171"/>
      <c r="AA81" s="171"/>
      <c r="AB81" s="171"/>
      <c r="AC81" s="171"/>
      <c r="AD81" s="171"/>
      <c r="AE81" s="171"/>
      <c r="AF81" s="171"/>
      <c r="AG81" s="171"/>
      <c r="AH81" s="171"/>
      <c r="AI81" s="171"/>
      <c r="AJ81" s="171"/>
      <c r="AK81" s="171"/>
      <c r="AL81" s="171"/>
      <c r="AM81" s="171"/>
      <c r="AN81" s="171"/>
      <c r="AO81" s="171">
        <v>10000</v>
      </c>
    </row>
    <row r="82" spans="1:41">
      <c r="B82" s="242" t="s">
        <v>314</v>
      </c>
      <c r="C82" s="171">
        <v>50000</v>
      </c>
      <c r="D82" s="171"/>
      <c r="E82" s="171"/>
      <c r="F82" s="171"/>
      <c r="G82" s="171"/>
      <c r="H82" s="171"/>
      <c r="I82" s="171"/>
      <c r="J82" s="171"/>
      <c r="K82" s="171"/>
      <c r="L82" s="171"/>
      <c r="M82" s="171"/>
      <c r="N82" s="171"/>
      <c r="O82" s="171"/>
      <c r="P82" s="171"/>
      <c r="Q82" s="171"/>
      <c r="R82" s="171"/>
      <c r="S82" s="171"/>
      <c r="T82" s="171"/>
      <c r="U82" s="171"/>
      <c r="V82" s="171"/>
      <c r="W82" s="171"/>
      <c r="X82" s="171"/>
      <c r="Y82" s="171"/>
      <c r="Z82" s="171"/>
      <c r="AA82" s="171"/>
      <c r="AB82" s="171"/>
      <c r="AC82" s="171"/>
      <c r="AD82" s="171"/>
      <c r="AE82" s="171"/>
      <c r="AF82" s="171"/>
      <c r="AG82" s="171"/>
      <c r="AH82" s="171"/>
      <c r="AI82" s="171"/>
      <c r="AJ82" s="171"/>
      <c r="AK82" s="171"/>
      <c r="AL82" s="171"/>
      <c r="AM82" s="171"/>
      <c r="AN82" s="171"/>
      <c r="AO82" s="171">
        <v>50000</v>
      </c>
    </row>
    <row r="83" spans="1:41">
      <c r="B83" s="242" t="s">
        <v>315</v>
      </c>
      <c r="C83" s="171"/>
      <c r="D83" s="171"/>
      <c r="E83" s="171"/>
      <c r="F83" s="171"/>
      <c r="G83" s="171"/>
      <c r="H83" s="171"/>
      <c r="I83" s="171"/>
      <c r="J83" s="171">
        <v>0</v>
      </c>
      <c r="K83" s="171"/>
      <c r="L83" s="171"/>
      <c r="M83" s="171"/>
      <c r="N83" s="171"/>
      <c r="O83" s="171"/>
      <c r="P83" s="171"/>
      <c r="Q83" s="171"/>
      <c r="R83" s="171"/>
      <c r="S83" s="171"/>
      <c r="T83" s="171"/>
      <c r="U83" s="171"/>
      <c r="V83" s="171"/>
      <c r="W83" s="171"/>
      <c r="X83" s="171"/>
      <c r="Y83" s="171"/>
      <c r="Z83" s="171"/>
      <c r="AA83" s="171"/>
      <c r="AB83" s="171"/>
      <c r="AC83" s="171"/>
      <c r="AD83" s="171"/>
      <c r="AE83" s="171"/>
      <c r="AF83" s="171"/>
      <c r="AG83" s="171"/>
      <c r="AH83" s="171"/>
      <c r="AI83" s="171"/>
      <c r="AJ83" s="171"/>
      <c r="AK83" s="171"/>
      <c r="AL83" s="171"/>
      <c r="AM83" s="171"/>
      <c r="AN83" s="171"/>
      <c r="AO83" s="171">
        <v>0</v>
      </c>
    </row>
    <row r="84" spans="1:41">
      <c r="A84" t="s">
        <v>333</v>
      </c>
      <c r="C84" s="171">
        <v>1122000</v>
      </c>
      <c r="D84" s="171"/>
      <c r="E84" s="171"/>
      <c r="F84" s="171"/>
      <c r="G84" s="171"/>
      <c r="H84" s="171"/>
      <c r="I84" s="171"/>
      <c r="J84" s="171">
        <v>0</v>
      </c>
      <c r="K84" s="171"/>
      <c r="L84" s="171"/>
      <c r="M84" s="171"/>
      <c r="N84" s="171"/>
      <c r="O84" s="171"/>
      <c r="P84" s="171"/>
      <c r="Q84" s="171"/>
      <c r="R84" s="171"/>
      <c r="S84" s="171"/>
      <c r="T84" s="171"/>
      <c r="U84" s="171"/>
      <c r="V84" s="171"/>
      <c r="W84" s="171"/>
      <c r="X84" s="171"/>
      <c r="Y84" s="171"/>
      <c r="Z84" s="171"/>
      <c r="AA84" s="171"/>
      <c r="AB84" s="171"/>
      <c r="AC84" s="171"/>
      <c r="AD84" s="171"/>
      <c r="AE84" s="171"/>
      <c r="AF84" s="171"/>
      <c r="AG84" s="171"/>
      <c r="AH84" s="171"/>
      <c r="AI84" s="171"/>
      <c r="AJ84" s="171"/>
      <c r="AK84" s="171"/>
      <c r="AL84" s="171"/>
      <c r="AM84" s="171"/>
      <c r="AN84" s="171"/>
      <c r="AO84" s="171">
        <v>1122000</v>
      </c>
    </row>
    <row r="85" spans="1:41">
      <c r="A85" t="s">
        <v>180</v>
      </c>
      <c r="B85" s="242" t="s">
        <v>312</v>
      </c>
      <c r="C85" s="171">
        <v>1163000</v>
      </c>
      <c r="D85" s="171"/>
      <c r="E85" s="171"/>
      <c r="F85" s="171"/>
      <c r="G85" s="171"/>
      <c r="H85" s="171"/>
      <c r="I85" s="171"/>
      <c r="J85" s="171"/>
      <c r="K85" s="171"/>
      <c r="L85" s="171"/>
      <c r="M85" s="171"/>
      <c r="N85" s="171"/>
      <c r="O85" s="171"/>
      <c r="P85" s="171"/>
      <c r="Q85" s="171"/>
      <c r="R85" s="171"/>
      <c r="S85" s="171"/>
      <c r="T85" s="171"/>
      <c r="U85" s="171"/>
      <c r="V85" s="171"/>
      <c r="W85" s="171"/>
      <c r="X85" s="171"/>
      <c r="Y85" s="171"/>
      <c r="Z85" s="171"/>
      <c r="AA85" s="171"/>
      <c r="AB85" s="171"/>
      <c r="AC85" s="171"/>
      <c r="AD85" s="171"/>
      <c r="AE85" s="171"/>
      <c r="AF85" s="171"/>
      <c r="AG85" s="171"/>
      <c r="AH85" s="171"/>
      <c r="AI85" s="171"/>
      <c r="AJ85" s="171"/>
      <c r="AK85" s="171"/>
      <c r="AL85" s="171"/>
      <c r="AM85" s="171"/>
      <c r="AN85" s="171"/>
      <c r="AO85" s="171">
        <v>1163000</v>
      </c>
    </row>
    <row r="86" spans="1:41">
      <c r="B86" s="242" t="s">
        <v>313</v>
      </c>
      <c r="C86" s="171">
        <v>12000</v>
      </c>
      <c r="D86" s="171"/>
      <c r="E86" s="171"/>
      <c r="F86" s="171"/>
      <c r="G86" s="171"/>
      <c r="H86" s="171"/>
      <c r="I86" s="171"/>
      <c r="J86" s="171"/>
      <c r="K86" s="171"/>
      <c r="L86" s="171"/>
      <c r="M86" s="171"/>
      <c r="N86" s="171"/>
      <c r="O86" s="171"/>
      <c r="P86" s="171"/>
      <c r="Q86" s="171"/>
      <c r="R86" s="171"/>
      <c r="S86" s="171"/>
      <c r="T86" s="171"/>
      <c r="U86" s="171"/>
      <c r="V86" s="171"/>
      <c r="W86" s="171"/>
      <c r="X86" s="171"/>
      <c r="Y86" s="171"/>
      <c r="Z86" s="171"/>
      <c r="AA86" s="171"/>
      <c r="AB86" s="171"/>
      <c r="AC86" s="171"/>
      <c r="AD86" s="171"/>
      <c r="AE86" s="171"/>
      <c r="AF86" s="171"/>
      <c r="AG86" s="171"/>
      <c r="AH86" s="171"/>
      <c r="AI86" s="171"/>
      <c r="AJ86" s="171"/>
      <c r="AK86" s="171"/>
      <c r="AL86" s="171"/>
      <c r="AM86" s="171"/>
      <c r="AN86" s="171"/>
      <c r="AO86" s="171">
        <v>12000</v>
      </c>
    </row>
    <row r="87" spans="1:41">
      <c r="B87" s="242" t="s">
        <v>314</v>
      </c>
      <c r="C87" s="171">
        <v>74000</v>
      </c>
      <c r="D87" s="171"/>
      <c r="E87" s="171"/>
      <c r="F87" s="171"/>
      <c r="G87" s="171"/>
      <c r="H87" s="171"/>
      <c r="I87" s="171"/>
      <c r="J87" s="171"/>
      <c r="K87" s="171"/>
      <c r="L87" s="171"/>
      <c r="M87" s="171"/>
      <c r="N87" s="171"/>
      <c r="O87" s="171"/>
      <c r="P87" s="171"/>
      <c r="Q87" s="171"/>
      <c r="R87" s="171"/>
      <c r="S87" s="171"/>
      <c r="T87" s="171"/>
      <c r="U87" s="171"/>
      <c r="V87" s="171"/>
      <c r="W87" s="171"/>
      <c r="X87" s="171"/>
      <c r="Y87" s="171"/>
      <c r="Z87" s="171"/>
      <c r="AA87" s="171"/>
      <c r="AB87" s="171"/>
      <c r="AC87" s="171"/>
      <c r="AD87" s="171"/>
      <c r="AE87" s="171"/>
      <c r="AF87" s="171"/>
      <c r="AG87" s="171"/>
      <c r="AH87" s="171"/>
      <c r="AI87" s="171"/>
      <c r="AJ87" s="171"/>
      <c r="AK87" s="171"/>
      <c r="AL87" s="171"/>
      <c r="AM87" s="171"/>
      <c r="AN87" s="171"/>
      <c r="AO87" s="171">
        <v>74000</v>
      </c>
    </row>
    <row r="88" spans="1:41">
      <c r="B88" s="242" t="s">
        <v>315</v>
      </c>
      <c r="C88" s="171"/>
      <c r="D88" s="171"/>
      <c r="E88" s="171"/>
      <c r="F88" s="171"/>
      <c r="G88" s="171"/>
      <c r="H88" s="171"/>
      <c r="I88" s="171"/>
      <c r="J88" s="171">
        <v>6000</v>
      </c>
      <c r="K88" s="171"/>
      <c r="L88" s="171"/>
      <c r="M88" s="171"/>
      <c r="N88" s="171"/>
      <c r="O88" s="171"/>
      <c r="P88" s="171"/>
      <c r="Q88" s="171"/>
      <c r="R88" s="171"/>
      <c r="S88" s="171"/>
      <c r="T88" s="171"/>
      <c r="U88" s="171">
        <v>0</v>
      </c>
      <c r="V88" s="171"/>
      <c r="W88" s="171"/>
      <c r="X88" s="171"/>
      <c r="Y88" s="171"/>
      <c r="Z88" s="171"/>
      <c r="AA88" s="171"/>
      <c r="AB88" s="171"/>
      <c r="AC88" s="171"/>
      <c r="AD88" s="171"/>
      <c r="AE88" s="171"/>
      <c r="AF88" s="171"/>
      <c r="AG88" s="171"/>
      <c r="AH88" s="171"/>
      <c r="AI88" s="171"/>
      <c r="AJ88" s="171"/>
      <c r="AK88" s="171"/>
      <c r="AL88" s="171"/>
      <c r="AM88" s="171"/>
      <c r="AN88" s="171"/>
      <c r="AO88" s="171">
        <v>6000</v>
      </c>
    </row>
    <row r="89" spans="1:41">
      <c r="A89" t="s">
        <v>334</v>
      </c>
      <c r="C89" s="171">
        <v>1249000</v>
      </c>
      <c r="D89" s="171"/>
      <c r="E89" s="171"/>
      <c r="F89" s="171"/>
      <c r="G89" s="171"/>
      <c r="H89" s="171"/>
      <c r="I89" s="171"/>
      <c r="J89" s="171">
        <v>6000</v>
      </c>
      <c r="K89" s="171"/>
      <c r="L89" s="171"/>
      <c r="M89" s="171"/>
      <c r="N89" s="171"/>
      <c r="O89" s="171"/>
      <c r="P89" s="171"/>
      <c r="Q89" s="171"/>
      <c r="R89" s="171"/>
      <c r="S89" s="171"/>
      <c r="T89" s="171"/>
      <c r="U89" s="171">
        <v>0</v>
      </c>
      <c r="V89" s="171"/>
      <c r="W89" s="171"/>
      <c r="X89" s="171"/>
      <c r="Y89" s="171"/>
      <c r="Z89" s="171"/>
      <c r="AA89" s="171"/>
      <c r="AB89" s="171"/>
      <c r="AC89" s="171"/>
      <c r="AD89" s="171"/>
      <c r="AE89" s="171"/>
      <c r="AF89" s="171"/>
      <c r="AG89" s="171"/>
      <c r="AH89" s="171"/>
      <c r="AI89" s="171"/>
      <c r="AJ89" s="171"/>
      <c r="AK89" s="171"/>
      <c r="AL89" s="171"/>
      <c r="AM89" s="171"/>
      <c r="AN89" s="171"/>
      <c r="AO89" s="171">
        <v>1255000</v>
      </c>
    </row>
    <row r="90" spans="1:41">
      <c r="A90" t="s">
        <v>183</v>
      </c>
      <c r="B90" s="242" t="s">
        <v>312</v>
      </c>
      <c r="C90" s="171">
        <v>468000</v>
      </c>
      <c r="D90" s="171"/>
      <c r="E90" s="171"/>
      <c r="F90" s="171"/>
      <c r="G90" s="171"/>
      <c r="H90" s="171"/>
      <c r="I90" s="171"/>
      <c r="J90" s="171"/>
      <c r="K90" s="171"/>
      <c r="L90" s="171"/>
      <c r="M90" s="171"/>
      <c r="N90" s="171"/>
      <c r="O90" s="171"/>
      <c r="P90" s="171"/>
      <c r="Q90" s="171"/>
      <c r="R90" s="171"/>
      <c r="S90" s="171"/>
      <c r="T90" s="171"/>
      <c r="U90" s="171"/>
      <c r="V90" s="171"/>
      <c r="W90" s="171"/>
      <c r="X90" s="171"/>
      <c r="Y90" s="171"/>
      <c r="Z90" s="171"/>
      <c r="AA90" s="171"/>
      <c r="AB90" s="171"/>
      <c r="AC90" s="171"/>
      <c r="AD90" s="171"/>
      <c r="AE90" s="171"/>
      <c r="AF90" s="171"/>
      <c r="AG90" s="171"/>
      <c r="AH90" s="171"/>
      <c r="AI90" s="171"/>
      <c r="AJ90" s="171"/>
      <c r="AK90" s="171"/>
      <c r="AL90" s="171"/>
      <c r="AM90" s="171"/>
      <c r="AN90" s="171"/>
      <c r="AO90" s="171">
        <v>468000</v>
      </c>
    </row>
    <row r="91" spans="1:41">
      <c r="B91" s="242" t="s">
        <v>313</v>
      </c>
      <c r="C91" s="171">
        <v>6000</v>
      </c>
      <c r="D91" s="171"/>
      <c r="E91" s="171"/>
      <c r="F91" s="171"/>
      <c r="G91" s="171"/>
      <c r="H91" s="171"/>
      <c r="I91" s="171"/>
      <c r="J91" s="171"/>
      <c r="K91" s="171"/>
      <c r="L91" s="171"/>
      <c r="M91" s="171"/>
      <c r="N91" s="171"/>
      <c r="O91" s="171"/>
      <c r="P91" s="171"/>
      <c r="Q91" s="171"/>
      <c r="R91" s="171"/>
      <c r="S91" s="171"/>
      <c r="T91" s="171"/>
      <c r="U91" s="171"/>
      <c r="V91" s="171"/>
      <c r="W91" s="171"/>
      <c r="X91" s="171"/>
      <c r="Y91" s="171"/>
      <c r="Z91" s="171"/>
      <c r="AA91" s="171"/>
      <c r="AB91" s="171"/>
      <c r="AC91" s="171"/>
      <c r="AD91" s="171"/>
      <c r="AE91" s="171"/>
      <c r="AF91" s="171"/>
      <c r="AG91" s="171"/>
      <c r="AH91" s="171"/>
      <c r="AI91" s="171"/>
      <c r="AJ91" s="171"/>
      <c r="AK91" s="171"/>
      <c r="AL91" s="171"/>
      <c r="AM91" s="171"/>
      <c r="AN91" s="171"/>
      <c r="AO91" s="171">
        <v>6000</v>
      </c>
    </row>
    <row r="92" spans="1:41">
      <c r="B92" s="242" t="s">
        <v>314</v>
      </c>
      <c r="C92" s="171">
        <v>16000</v>
      </c>
      <c r="D92" s="171"/>
      <c r="E92" s="171"/>
      <c r="F92" s="171"/>
      <c r="G92" s="171"/>
      <c r="H92" s="171"/>
      <c r="I92" s="171"/>
      <c r="J92" s="171"/>
      <c r="K92" s="171"/>
      <c r="L92" s="171"/>
      <c r="M92" s="171"/>
      <c r="N92" s="171"/>
      <c r="O92" s="171"/>
      <c r="P92" s="171"/>
      <c r="Q92" s="171"/>
      <c r="R92" s="171"/>
      <c r="S92" s="171"/>
      <c r="T92" s="171"/>
      <c r="U92" s="171"/>
      <c r="V92" s="171"/>
      <c r="W92" s="171"/>
      <c r="X92" s="171"/>
      <c r="Y92" s="171"/>
      <c r="Z92" s="171"/>
      <c r="AA92" s="171"/>
      <c r="AB92" s="171"/>
      <c r="AC92" s="171"/>
      <c r="AD92" s="171"/>
      <c r="AE92" s="171"/>
      <c r="AF92" s="171"/>
      <c r="AG92" s="171"/>
      <c r="AH92" s="171"/>
      <c r="AI92" s="171"/>
      <c r="AJ92" s="171"/>
      <c r="AK92" s="171"/>
      <c r="AL92" s="171"/>
      <c r="AM92" s="171"/>
      <c r="AN92" s="171"/>
      <c r="AO92" s="171">
        <v>16000</v>
      </c>
    </row>
    <row r="93" spans="1:41">
      <c r="B93" s="242" t="s">
        <v>315</v>
      </c>
      <c r="C93" s="171"/>
      <c r="D93" s="171"/>
      <c r="E93" s="171"/>
      <c r="F93" s="171"/>
      <c r="G93" s="171"/>
      <c r="H93" s="171"/>
      <c r="I93" s="171"/>
      <c r="J93" s="171">
        <v>0</v>
      </c>
      <c r="K93" s="171"/>
      <c r="L93" s="171"/>
      <c r="M93" s="171"/>
      <c r="N93" s="171"/>
      <c r="O93" s="171"/>
      <c r="P93" s="171"/>
      <c r="Q93" s="171"/>
      <c r="R93" s="171"/>
      <c r="S93" s="171"/>
      <c r="T93" s="171"/>
      <c r="U93" s="171"/>
      <c r="V93" s="171"/>
      <c r="W93" s="171"/>
      <c r="X93" s="171"/>
      <c r="Y93" s="171"/>
      <c r="Z93" s="171"/>
      <c r="AA93" s="171"/>
      <c r="AB93" s="171"/>
      <c r="AC93" s="171"/>
      <c r="AD93" s="171"/>
      <c r="AE93" s="171"/>
      <c r="AF93" s="171"/>
      <c r="AG93" s="171"/>
      <c r="AH93" s="171"/>
      <c r="AI93" s="171"/>
      <c r="AJ93" s="171"/>
      <c r="AK93" s="171"/>
      <c r="AL93" s="171"/>
      <c r="AM93" s="171"/>
      <c r="AN93" s="171"/>
      <c r="AO93" s="171">
        <v>0</v>
      </c>
    </row>
    <row r="94" spans="1:41">
      <c r="A94" t="s">
        <v>335</v>
      </c>
      <c r="C94" s="171">
        <v>490000</v>
      </c>
      <c r="D94" s="171"/>
      <c r="E94" s="171"/>
      <c r="F94" s="171"/>
      <c r="G94" s="171"/>
      <c r="H94" s="171"/>
      <c r="I94" s="171"/>
      <c r="J94" s="171">
        <v>0</v>
      </c>
      <c r="K94" s="171"/>
      <c r="L94" s="171"/>
      <c r="M94" s="171"/>
      <c r="N94" s="171"/>
      <c r="O94" s="171"/>
      <c r="P94" s="171"/>
      <c r="Q94" s="171"/>
      <c r="R94" s="171"/>
      <c r="S94" s="171"/>
      <c r="T94" s="171"/>
      <c r="U94" s="171"/>
      <c r="V94" s="171"/>
      <c r="W94" s="171"/>
      <c r="X94" s="171"/>
      <c r="Y94" s="171"/>
      <c r="Z94" s="171"/>
      <c r="AA94" s="171"/>
      <c r="AB94" s="171"/>
      <c r="AC94" s="171"/>
      <c r="AD94" s="171"/>
      <c r="AE94" s="171"/>
      <c r="AF94" s="171"/>
      <c r="AG94" s="171"/>
      <c r="AH94" s="171"/>
      <c r="AI94" s="171"/>
      <c r="AJ94" s="171"/>
      <c r="AK94" s="171"/>
      <c r="AL94" s="171"/>
      <c r="AM94" s="171"/>
      <c r="AN94" s="171"/>
      <c r="AO94" s="171">
        <v>490000</v>
      </c>
    </row>
    <row r="95" spans="1:41">
      <c r="A95" t="s">
        <v>185</v>
      </c>
      <c r="B95" s="242" t="s">
        <v>312</v>
      </c>
      <c r="C95" s="171">
        <v>3098000</v>
      </c>
      <c r="D95" s="171"/>
      <c r="E95" s="171"/>
      <c r="F95" s="171"/>
      <c r="G95" s="171"/>
      <c r="H95" s="171"/>
      <c r="I95" s="171"/>
      <c r="J95" s="171"/>
      <c r="K95" s="171"/>
      <c r="L95" s="171"/>
      <c r="M95" s="171"/>
      <c r="N95" s="171"/>
      <c r="O95" s="171"/>
      <c r="P95" s="171"/>
      <c r="Q95" s="171"/>
      <c r="R95" s="171"/>
      <c r="S95" s="171"/>
      <c r="T95" s="171"/>
      <c r="U95" s="171"/>
      <c r="V95" s="171"/>
      <c r="W95" s="171"/>
      <c r="X95" s="171"/>
      <c r="Y95" s="171"/>
      <c r="Z95" s="171"/>
      <c r="AA95" s="171"/>
      <c r="AB95" s="171"/>
      <c r="AC95" s="171"/>
      <c r="AD95" s="171"/>
      <c r="AE95" s="171"/>
      <c r="AF95" s="171"/>
      <c r="AG95" s="171"/>
      <c r="AH95" s="171"/>
      <c r="AI95" s="171"/>
      <c r="AJ95" s="171"/>
      <c r="AK95" s="171"/>
      <c r="AL95" s="171"/>
      <c r="AM95" s="171"/>
      <c r="AN95" s="171"/>
      <c r="AO95" s="171">
        <v>3098000</v>
      </c>
    </row>
    <row r="96" spans="1:41">
      <c r="B96" s="242" t="s">
        <v>313</v>
      </c>
      <c r="C96" s="171">
        <v>76000</v>
      </c>
      <c r="D96" s="171"/>
      <c r="E96" s="171"/>
      <c r="F96" s="171"/>
      <c r="G96" s="171"/>
      <c r="H96" s="171"/>
      <c r="I96" s="171"/>
      <c r="J96" s="171"/>
      <c r="K96" s="171"/>
      <c r="L96" s="171"/>
      <c r="M96" s="171"/>
      <c r="N96" s="171"/>
      <c r="O96" s="171"/>
      <c r="P96" s="171"/>
      <c r="Q96" s="171"/>
      <c r="R96" s="171"/>
      <c r="S96" s="171"/>
      <c r="T96" s="171"/>
      <c r="U96" s="171"/>
      <c r="V96" s="171"/>
      <c r="W96" s="171"/>
      <c r="X96" s="171"/>
      <c r="Y96" s="171"/>
      <c r="Z96" s="171"/>
      <c r="AA96" s="171"/>
      <c r="AB96" s="171"/>
      <c r="AC96" s="171"/>
      <c r="AD96" s="171"/>
      <c r="AE96" s="171"/>
      <c r="AF96" s="171"/>
      <c r="AG96" s="171"/>
      <c r="AH96" s="171"/>
      <c r="AI96" s="171"/>
      <c r="AJ96" s="171"/>
      <c r="AK96" s="171"/>
      <c r="AL96" s="171"/>
      <c r="AM96" s="171"/>
      <c r="AN96" s="171"/>
      <c r="AO96" s="171">
        <v>76000</v>
      </c>
    </row>
    <row r="97" spans="1:41">
      <c r="B97" s="242" t="s">
        <v>314</v>
      </c>
      <c r="C97" s="171">
        <v>238000</v>
      </c>
      <c r="D97" s="171"/>
      <c r="E97" s="171">
        <v>2000</v>
      </c>
      <c r="F97" s="171"/>
      <c r="G97" s="171"/>
      <c r="H97" s="171"/>
      <c r="I97" s="171"/>
      <c r="J97" s="171"/>
      <c r="K97" s="171"/>
      <c r="L97" s="171"/>
      <c r="M97" s="171"/>
      <c r="N97" s="171"/>
      <c r="O97" s="171"/>
      <c r="P97" s="171"/>
      <c r="Q97" s="171"/>
      <c r="R97" s="171"/>
      <c r="S97" s="171"/>
      <c r="T97" s="171"/>
      <c r="U97" s="171"/>
      <c r="V97" s="171"/>
      <c r="W97" s="171"/>
      <c r="X97" s="171"/>
      <c r="Y97" s="171"/>
      <c r="Z97" s="171"/>
      <c r="AA97" s="171"/>
      <c r="AB97" s="171"/>
      <c r="AC97" s="171"/>
      <c r="AD97" s="171"/>
      <c r="AE97" s="171"/>
      <c r="AF97" s="171"/>
      <c r="AG97" s="171"/>
      <c r="AH97" s="171"/>
      <c r="AI97" s="171"/>
      <c r="AJ97" s="171"/>
      <c r="AK97" s="171"/>
      <c r="AL97" s="171"/>
      <c r="AM97" s="171"/>
      <c r="AN97" s="171"/>
      <c r="AO97" s="171">
        <v>240000</v>
      </c>
    </row>
    <row r="98" spans="1:41">
      <c r="B98" s="242" t="s">
        <v>315</v>
      </c>
      <c r="C98" s="171"/>
      <c r="D98" s="171"/>
      <c r="E98" s="171"/>
      <c r="F98" s="171"/>
      <c r="G98" s="171"/>
      <c r="H98" s="171"/>
      <c r="I98" s="171"/>
      <c r="J98" s="171">
        <v>12000</v>
      </c>
      <c r="K98" s="171"/>
      <c r="L98" s="171"/>
      <c r="M98" s="171"/>
      <c r="N98" s="171"/>
      <c r="O98" s="171"/>
      <c r="P98" s="171"/>
      <c r="Q98" s="171"/>
      <c r="R98" s="171"/>
      <c r="S98" s="171"/>
      <c r="T98" s="171"/>
      <c r="U98" s="171"/>
      <c r="V98" s="171"/>
      <c r="W98" s="171"/>
      <c r="X98" s="171"/>
      <c r="Y98" s="171"/>
      <c r="Z98" s="171"/>
      <c r="AA98" s="171"/>
      <c r="AB98" s="171"/>
      <c r="AC98" s="171"/>
      <c r="AD98" s="171"/>
      <c r="AE98" s="171"/>
      <c r="AF98" s="171"/>
      <c r="AG98" s="171"/>
      <c r="AH98" s="171"/>
      <c r="AI98" s="171"/>
      <c r="AJ98" s="171"/>
      <c r="AK98" s="171"/>
      <c r="AL98" s="171"/>
      <c r="AM98" s="171"/>
      <c r="AN98" s="171"/>
      <c r="AO98" s="171">
        <v>12000</v>
      </c>
    </row>
    <row r="99" spans="1:41">
      <c r="A99" t="s">
        <v>336</v>
      </c>
      <c r="C99" s="171">
        <v>3412000</v>
      </c>
      <c r="D99" s="171"/>
      <c r="E99" s="171">
        <v>2000</v>
      </c>
      <c r="F99" s="171"/>
      <c r="G99" s="171"/>
      <c r="H99" s="171"/>
      <c r="I99" s="171"/>
      <c r="J99" s="171">
        <v>12000</v>
      </c>
      <c r="K99" s="171"/>
      <c r="L99" s="171"/>
      <c r="M99" s="171"/>
      <c r="N99" s="171"/>
      <c r="O99" s="171"/>
      <c r="P99" s="171"/>
      <c r="Q99" s="171"/>
      <c r="R99" s="171"/>
      <c r="S99" s="171"/>
      <c r="T99" s="171"/>
      <c r="U99" s="171"/>
      <c r="V99" s="171"/>
      <c r="W99" s="171"/>
      <c r="X99" s="171"/>
      <c r="Y99" s="171"/>
      <c r="Z99" s="171"/>
      <c r="AA99" s="171"/>
      <c r="AB99" s="171"/>
      <c r="AC99" s="171"/>
      <c r="AD99" s="171"/>
      <c r="AE99" s="171"/>
      <c r="AF99" s="171"/>
      <c r="AG99" s="171"/>
      <c r="AH99" s="171"/>
      <c r="AI99" s="171"/>
      <c r="AJ99" s="171"/>
      <c r="AK99" s="171"/>
      <c r="AL99" s="171"/>
      <c r="AM99" s="171"/>
      <c r="AN99" s="171"/>
      <c r="AO99" s="171">
        <v>3426000</v>
      </c>
    </row>
    <row r="100" spans="1:41">
      <c r="A100" t="s">
        <v>187</v>
      </c>
      <c r="B100" s="242" t="s">
        <v>312</v>
      </c>
      <c r="C100" s="171">
        <v>2677000</v>
      </c>
      <c r="D100" s="171"/>
      <c r="E100" s="171"/>
      <c r="F100" s="171"/>
      <c r="G100" s="171"/>
      <c r="H100" s="171"/>
      <c r="I100" s="171"/>
      <c r="J100" s="171"/>
      <c r="K100" s="171">
        <v>313527</v>
      </c>
      <c r="L100" s="171"/>
      <c r="M100" s="171"/>
      <c r="N100" s="171">
        <v>0</v>
      </c>
      <c r="O100" s="171"/>
      <c r="P100" s="171"/>
      <c r="Q100" s="171"/>
      <c r="R100" s="171"/>
      <c r="S100" s="171"/>
      <c r="T100" s="171"/>
      <c r="U100" s="171"/>
      <c r="V100" s="171"/>
      <c r="W100" s="171"/>
      <c r="X100" s="171"/>
      <c r="Y100" s="171"/>
      <c r="Z100" s="171"/>
      <c r="AA100" s="171"/>
      <c r="AB100" s="171"/>
      <c r="AC100" s="171"/>
      <c r="AD100" s="171"/>
      <c r="AE100" s="171"/>
      <c r="AF100" s="171"/>
      <c r="AG100" s="171">
        <v>0</v>
      </c>
      <c r="AH100" s="171">
        <v>0</v>
      </c>
      <c r="AI100" s="171">
        <v>0</v>
      </c>
      <c r="AJ100" s="171"/>
      <c r="AK100" s="171"/>
      <c r="AL100" s="171"/>
      <c r="AM100" s="171"/>
      <c r="AN100" s="171"/>
      <c r="AO100" s="171">
        <v>2990527</v>
      </c>
    </row>
    <row r="101" spans="1:41">
      <c r="B101" s="242" t="s">
        <v>313</v>
      </c>
      <c r="C101" s="171">
        <v>112000</v>
      </c>
      <c r="D101" s="171"/>
      <c r="E101" s="171"/>
      <c r="F101" s="171"/>
      <c r="G101" s="171"/>
      <c r="H101" s="171"/>
      <c r="I101" s="171"/>
      <c r="J101" s="171"/>
      <c r="K101" s="171">
        <v>3489</v>
      </c>
      <c r="L101" s="171"/>
      <c r="M101" s="171"/>
      <c r="N101" s="171">
        <v>0</v>
      </c>
      <c r="O101" s="171"/>
      <c r="P101" s="171"/>
      <c r="Q101" s="171"/>
      <c r="R101" s="171"/>
      <c r="S101" s="171"/>
      <c r="T101" s="171"/>
      <c r="U101" s="171"/>
      <c r="V101" s="171"/>
      <c r="W101" s="171"/>
      <c r="X101" s="171"/>
      <c r="Y101" s="171"/>
      <c r="Z101" s="171"/>
      <c r="AA101" s="171"/>
      <c r="AB101" s="171"/>
      <c r="AC101" s="171"/>
      <c r="AD101" s="171"/>
      <c r="AE101" s="171"/>
      <c r="AF101" s="171"/>
      <c r="AG101" s="171">
        <v>0</v>
      </c>
      <c r="AH101" s="171">
        <v>0</v>
      </c>
      <c r="AI101" s="171">
        <v>0</v>
      </c>
      <c r="AJ101" s="171"/>
      <c r="AK101" s="171"/>
      <c r="AL101" s="171"/>
      <c r="AM101" s="171"/>
      <c r="AN101" s="171"/>
      <c r="AO101" s="171">
        <v>115489</v>
      </c>
    </row>
    <row r="102" spans="1:41">
      <c r="B102" s="242" t="s">
        <v>314</v>
      </c>
      <c r="C102" s="171">
        <v>865000</v>
      </c>
      <c r="D102" s="171"/>
      <c r="E102" s="171"/>
      <c r="F102" s="171"/>
      <c r="G102" s="171"/>
      <c r="H102" s="171"/>
      <c r="I102" s="171"/>
      <c r="J102" s="171"/>
      <c r="K102" s="171">
        <v>28000</v>
      </c>
      <c r="L102" s="171"/>
      <c r="M102" s="171"/>
      <c r="N102" s="171">
        <v>0</v>
      </c>
      <c r="O102" s="171"/>
      <c r="P102" s="171"/>
      <c r="Q102" s="171"/>
      <c r="R102" s="171"/>
      <c r="S102" s="171"/>
      <c r="T102" s="171"/>
      <c r="U102" s="171"/>
      <c r="V102" s="171"/>
      <c r="W102" s="171"/>
      <c r="X102" s="171"/>
      <c r="Y102" s="171"/>
      <c r="Z102" s="171"/>
      <c r="AA102" s="171"/>
      <c r="AB102" s="171"/>
      <c r="AC102" s="171"/>
      <c r="AD102" s="171"/>
      <c r="AE102" s="171"/>
      <c r="AF102" s="171"/>
      <c r="AG102" s="171">
        <v>0</v>
      </c>
      <c r="AH102" s="171">
        <v>0</v>
      </c>
      <c r="AI102" s="171">
        <v>0</v>
      </c>
      <c r="AJ102" s="171"/>
      <c r="AK102" s="171"/>
      <c r="AL102" s="171"/>
      <c r="AM102" s="171"/>
      <c r="AN102" s="171"/>
      <c r="AO102" s="171">
        <v>893000</v>
      </c>
    </row>
    <row r="103" spans="1:41">
      <c r="B103" s="242" t="s">
        <v>315</v>
      </c>
      <c r="C103" s="171"/>
      <c r="D103" s="171"/>
      <c r="E103" s="171"/>
      <c r="F103" s="171"/>
      <c r="G103" s="171"/>
      <c r="H103" s="171"/>
      <c r="I103" s="171"/>
      <c r="J103" s="171">
        <v>57000</v>
      </c>
      <c r="K103" s="171">
        <v>0</v>
      </c>
      <c r="L103" s="171"/>
      <c r="M103" s="171"/>
      <c r="N103" s="171">
        <v>0</v>
      </c>
      <c r="O103" s="171"/>
      <c r="P103" s="171"/>
      <c r="Q103" s="171"/>
      <c r="R103" s="171"/>
      <c r="S103" s="171"/>
      <c r="T103" s="171"/>
      <c r="U103" s="171"/>
      <c r="V103" s="171"/>
      <c r="W103" s="171"/>
      <c r="X103" s="171"/>
      <c r="Y103" s="171"/>
      <c r="Z103" s="171"/>
      <c r="AA103" s="171"/>
      <c r="AB103" s="171"/>
      <c r="AC103" s="171"/>
      <c r="AD103" s="171"/>
      <c r="AE103" s="171"/>
      <c r="AF103" s="171"/>
      <c r="AG103" s="171">
        <v>0</v>
      </c>
      <c r="AH103" s="171">
        <v>0</v>
      </c>
      <c r="AI103" s="171">
        <v>0</v>
      </c>
      <c r="AJ103" s="171"/>
      <c r="AK103" s="171"/>
      <c r="AL103" s="171"/>
      <c r="AM103" s="171"/>
      <c r="AN103" s="171"/>
      <c r="AO103" s="171">
        <v>57000</v>
      </c>
    </row>
    <row r="104" spans="1:41">
      <c r="A104" t="s">
        <v>337</v>
      </c>
      <c r="C104" s="171">
        <v>3654000</v>
      </c>
      <c r="D104" s="171"/>
      <c r="E104" s="171"/>
      <c r="F104" s="171"/>
      <c r="G104" s="171"/>
      <c r="H104" s="171"/>
      <c r="I104" s="171"/>
      <c r="J104" s="171">
        <v>57000</v>
      </c>
      <c r="K104" s="171">
        <v>345016</v>
      </c>
      <c r="L104" s="171"/>
      <c r="M104" s="171"/>
      <c r="N104" s="171">
        <v>0</v>
      </c>
      <c r="O104" s="171"/>
      <c r="P104" s="171"/>
      <c r="Q104" s="171"/>
      <c r="R104" s="171"/>
      <c r="S104" s="171"/>
      <c r="T104" s="171"/>
      <c r="U104" s="171"/>
      <c r="V104" s="171"/>
      <c r="W104" s="171"/>
      <c r="X104" s="171"/>
      <c r="Y104" s="171"/>
      <c r="Z104" s="171"/>
      <c r="AA104" s="171"/>
      <c r="AB104" s="171"/>
      <c r="AC104" s="171"/>
      <c r="AD104" s="171"/>
      <c r="AE104" s="171"/>
      <c r="AF104" s="171"/>
      <c r="AG104" s="171">
        <v>0</v>
      </c>
      <c r="AH104" s="171">
        <v>0</v>
      </c>
      <c r="AI104" s="171">
        <v>0</v>
      </c>
      <c r="AJ104" s="171"/>
      <c r="AK104" s="171"/>
      <c r="AL104" s="171"/>
      <c r="AM104" s="171"/>
      <c r="AN104" s="171"/>
      <c r="AO104" s="171">
        <v>4056016</v>
      </c>
    </row>
    <row r="105" spans="1:41">
      <c r="A105" t="s">
        <v>189</v>
      </c>
      <c r="B105" s="242" t="s">
        <v>313</v>
      </c>
      <c r="C105" s="171"/>
      <c r="D105" s="171"/>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c r="AA105" s="171"/>
      <c r="AB105" s="171"/>
      <c r="AC105" s="171"/>
      <c r="AD105" s="171"/>
      <c r="AE105" s="171"/>
      <c r="AF105" s="171"/>
      <c r="AG105" s="171"/>
      <c r="AH105" s="171"/>
      <c r="AI105" s="171"/>
      <c r="AJ105" s="171"/>
      <c r="AK105" s="171"/>
      <c r="AL105" s="171"/>
      <c r="AM105" s="171">
        <v>33000</v>
      </c>
      <c r="AN105" s="171"/>
      <c r="AO105" s="171">
        <v>33000</v>
      </c>
    </row>
    <row r="106" spans="1:41">
      <c r="B106" s="242" t="s">
        <v>314</v>
      </c>
      <c r="C106" s="171"/>
      <c r="D106" s="171"/>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c r="AA106" s="171"/>
      <c r="AB106" s="171"/>
      <c r="AC106" s="171"/>
      <c r="AD106" s="171"/>
      <c r="AE106" s="171"/>
      <c r="AF106" s="171"/>
      <c r="AG106" s="171"/>
      <c r="AH106" s="171"/>
      <c r="AI106" s="171"/>
      <c r="AJ106" s="171"/>
      <c r="AK106" s="171"/>
      <c r="AL106" s="171"/>
      <c r="AM106" s="171">
        <v>5667000</v>
      </c>
      <c r="AN106" s="171"/>
      <c r="AO106" s="171">
        <v>5667000</v>
      </c>
    </row>
    <row r="107" spans="1:41">
      <c r="B107" s="242" t="s">
        <v>315</v>
      </c>
      <c r="C107" s="171"/>
      <c r="D107" s="171"/>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c r="AA107" s="171"/>
      <c r="AB107" s="171"/>
      <c r="AC107" s="171"/>
      <c r="AD107" s="171"/>
      <c r="AE107" s="171"/>
      <c r="AF107" s="171"/>
      <c r="AG107" s="171"/>
      <c r="AH107" s="171"/>
      <c r="AI107" s="171"/>
      <c r="AJ107" s="171"/>
      <c r="AK107" s="171"/>
      <c r="AL107" s="171"/>
      <c r="AM107" s="171"/>
      <c r="AN107" s="171"/>
      <c r="AO107" s="171"/>
    </row>
    <row r="108" spans="1:41">
      <c r="B108" s="242" t="s">
        <v>338</v>
      </c>
      <c r="C108" s="171"/>
      <c r="D108" s="171"/>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c r="AA108" s="171"/>
      <c r="AB108" s="171"/>
      <c r="AC108" s="171"/>
      <c r="AD108" s="171"/>
      <c r="AE108" s="171"/>
      <c r="AF108" s="171"/>
      <c r="AG108" s="171"/>
      <c r="AH108" s="171"/>
      <c r="AI108" s="171"/>
      <c r="AJ108" s="171"/>
      <c r="AK108" s="171"/>
      <c r="AL108" s="171"/>
      <c r="AM108" s="171">
        <v>0</v>
      </c>
      <c r="AN108" s="171"/>
      <c r="AO108" s="171">
        <v>0</v>
      </c>
    </row>
    <row r="109" spans="1:41">
      <c r="A109" t="s">
        <v>339</v>
      </c>
      <c r="C109" s="171"/>
      <c r="D109" s="171"/>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c r="AA109" s="171"/>
      <c r="AB109" s="171"/>
      <c r="AC109" s="171"/>
      <c r="AD109" s="171"/>
      <c r="AE109" s="171"/>
      <c r="AF109" s="171"/>
      <c r="AG109" s="171"/>
      <c r="AH109" s="171"/>
      <c r="AI109" s="171"/>
      <c r="AJ109" s="171"/>
      <c r="AK109" s="171"/>
      <c r="AL109" s="171"/>
      <c r="AM109" s="171">
        <v>5700000</v>
      </c>
      <c r="AN109" s="171"/>
      <c r="AO109" s="171">
        <v>5700000</v>
      </c>
    </row>
    <row r="110" spans="1:41">
      <c r="A110" t="s">
        <v>191</v>
      </c>
      <c r="B110" s="242" t="s">
        <v>314</v>
      </c>
      <c r="C110" s="171"/>
      <c r="D110" s="171"/>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c r="AA110" s="171"/>
      <c r="AB110" s="171"/>
      <c r="AC110" s="171"/>
      <c r="AD110" s="171"/>
      <c r="AE110" s="171"/>
      <c r="AF110" s="171"/>
      <c r="AG110" s="171"/>
      <c r="AH110" s="171"/>
      <c r="AI110" s="171"/>
      <c r="AJ110" s="171"/>
      <c r="AK110" s="171"/>
      <c r="AL110" s="171"/>
      <c r="AM110" s="171">
        <v>0</v>
      </c>
      <c r="AN110" s="171"/>
      <c r="AO110" s="171">
        <v>0</v>
      </c>
    </row>
    <row r="111" spans="1:41">
      <c r="A111" t="s">
        <v>340</v>
      </c>
      <c r="C111" s="171"/>
      <c r="D111" s="171"/>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c r="AA111" s="171"/>
      <c r="AB111" s="171"/>
      <c r="AC111" s="171"/>
      <c r="AD111" s="171"/>
      <c r="AE111" s="171"/>
      <c r="AF111" s="171"/>
      <c r="AG111" s="171"/>
      <c r="AH111" s="171"/>
      <c r="AI111" s="171"/>
      <c r="AJ111" s="171"/>
      <c r="AK111" s="171"/>
      <c r="AL111" s="171"/>
      <c r="AM111" s="171">
        <v>0</v>
      </c>
      <c r="AN111" s="171"/>
      <c r="AO111" s="171">
        <v>0</v>
      </c>
    </row>
    <row r="112" spans="1:41">
      <c r="A112" t="s">
        <v>193</v>
      </c>
      <c r="B112" s="242" t="s">
        <v>312</v>
      </c>
      <c r="C112" s="171">
        <v>0</v>
      </c>
      <c r="D112" s="171"/>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c r="AA112" s="171"/>
      <c r="AB112" s="171"/>
      <c r="AC112" s="171"/>
      <c r="AD112" s="171"/>
      <c r="AE112" s="171"/>
      <c r="AF112" s="171"/>
      <c r="AG112" s="171"/>
      <c r="AH112" s="171"/>
      <c r="AI112" s="171"/>
      <c r="AJ112" s="171"/>
      <c r="AK112" s="171"/>
      <c r="AL112" s="171"/>
      <c r="AM112" s="171"/>
      <c r="AN112" s="171"/>
      <c r="AO112" s="171">
        <v>0</v>
      </c>
    </row>
    <row r="113" spans="1:41">
      <c r="B113" s="242" t="s">
        <v>313</v>
      </c>
      <c r="C113" s="171">
        <v>0</v>
      </c>
      <c r="D113" s="171"/>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c r="AA113" s="171"/>
      <c r="AB113" s="171"/>
      <c r="AC113" s="171"/>
      <c r="AD113" s="171"/>
      <c r="AE113" s="171"/>
      <c r="AF113" s="171"/>
      <c r="AG113" s="171"/>
      <c r="AH113" s="171"/>
      <c r="AI113" s="171"/>
      <c r="AJ113" s="171"/>
      <c r="AK113" s="171"/>
      <c r="AL113" s="171"/>
      <c r="AM113" s="171"/>
      <c r="AN113" s="171"/>
      <c r="AO113" s="171">
        <v>0</v>
      </c>
    </row>
    <row r="114" spans="1:41">
      <c r="B114" s="242" t="s">
        <v>314</v>
      </c>
      <c r="C114" s="171">
        <v>2705000</v>
      </c>
      <c r="D114" s="171"/>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c r="AA114" s="171"/>
      <c r="AB114" s="171"/>
      <c r="AC114" s="171"/>
      <c r="AD114" s="171"/>
      <c r="AE114" s="171"/>
      <c r="AF114" s="171"/>
      <c r="AG114" s="171"/>
      <c r="AH114" s="171"/>
      <c r="AI114" s="171"/>
      <c r="AJ114" s="171"/>
      <c r="AK114" s="171"/>
      <c r="AL114" s="171"/>
      <c r="AM114" s="171"/>
      <c r="AN114" s="171"/>
      <c r="AO114" s="171">
        <v>2705000</v>
      </c>
    </row>
    <row r="115" spans="1:41">
      <c r="B115" s="242" t="s">
        <v>315</v>
      </c>
      <c r="C115" s="171"/>
      <c r="D115" s="171"/>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c r="AA115" s="171"/>
      <c r="AB115" s="171"/>
      <c r="AC115" s="171"/>
      <c r="AD115" s="171"/>
      <c r="AE115" s="171"/>
      <c r="AF115" s="171"/>
      <c r="AG115" s="171"/>
      <c r="AH115" s="171"/>
      <c r="AI115" s="171"/>
      <c r="AJ115" s="171"/>
      <c r="AK115" s="171"/>
      <c r="AL115" s="171"/>
      <c r="AM115" s="171"/>
      <c r="AN115" s="171"/>
      <c r="AO115" s="171"/>
    </row>
    <row r="116" spans="1:41">
      <c r="A116" t="s">
        <v>341</v>
      </c>
      <c r="C116" s="171">
        <v>2705000</v>
      </c>
      <c r="D116" s="171"/>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c r="AA116" s="171"/>
      <c r="AB116" s="171"/>
      <c r="AC116" s="171"/>
      <c r="AD116" s="171"/>
      <c r="AE116" s="171"/>
      <c r="AF116" s="171"/>
      <c r="AG116" s="171"/>
      <c r="AH116" s="171"/>
      <c r="AI116" s="171"/>
      <c r="AJ116" s="171"/>
      <c r="AK116" s="171"/>
      <c r="AL116" s="171"/>
      <c r="AM116" s="171"/>
      <c r="AN116" s="171"/>
      <c r="AO116" s="171">
        <v>2705000</v>
      </c>
    </row>
    <row r="117" spans="1:41">
      <c r="A117" t="s">
        <v>195</v>
      </c>
      <c r="B117" s="242" t="s">
        <v>314</v>
      </c>
      <c r="C117" s="171">
        <v>951000</v>
      </c>
      <c r="D117" s="171"/>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c r="AA117" s="171"/>
      <c r="AB117" s="171"/>
      <c r="AC117" s="171"/>
      <c r="AD117" s="171"/>
      <c r="AE117" s="171"/>
      <c r="AF117" s="171"/>
      <c r="AG117" s="171"/>
      <c r="AH117" s="171"/>
      <c r="AI117" s="171"/>
      <c r="AJ117" s="171"/>
      <c r="AK117" s="171"/>
      <c r="AL117" s="171"/>
      <c r="AM117" s="171"/>
      <c r="AN117" s="171"/>
      <c r="AO117" s="171">
        <v>951000</v>
      </c>
    </row>
    <row r="118" spans="1:41">
      <c r="B118" s="242" t="s">
        <v>315</v>
      </c>
      <c r="C118" s="171"/>
      <c r="D118" s="171"/>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c r="AA118" s="171"/>
      <c r="AB118" s="171"/>
      <c r="AC118" s="171"/>
      <c r="AD118" s="171"/>
      <c r="AE118" s="171"/>
      <c r="AF118" s="171"/>
      <c r="AG118" s="171"/>
      <c r="AH118" s="171"/>
      <c r="AI118" s="171"/>
      <c r="AJ118" s="171"/>
      <c r="AK118" s="171"/>
      <c r="AL118" s="171"/>
      <c r="AM118" s="171"/>
      <c r="AN118" s="171"/>
      <c r="AO118" s="171"/>
    </row>
    <row r="119" spans="1:41">
      <c r="A119" t="s">
        <v>342</v>
      </c>
      <c r="C119" s="171">
        <v>951000</v>
      </c>
      <c r="D119" s="171"/>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c r="AA119" s="171"/>
      <c r="AB119" s="171"/>
      <c r="AC119" s="171"/>
      <c r="AD119" s="171"/>
      <c r="AE119" s="171"/>
      <c r="AF119" s="171"/>
      <c r="AG119" s="171"/>
      <c r="AH119" s="171"/>
      <c r="AI119" s="171"/>
      <c r="AJ119" s="171"/>
      <c r="AK119" s="171"/>
      <c r="AL119" s="171"/>
      <c r="AM119" s="171"/>
      <c r="AN119" s="171"/>
      <c r="AO119" s="171">
        <v>951000</v>
      </c>
    </row>
    <row r="120" spans="1:41">
      <c r="A120" t="s">
        <v>197</v>
      </c>
      <c r="B120" s="242" t="s">
        <v>312</v>
      </c>
      <c r="C120" s="171">
        <v>5863000</v>
      </c>
      <c r="D120" s="171"/>
      <c r="E120" s="171"/>
      <c r="F120" s="171"/>
      <c r="G120" s="171"/>
      <c r="H120" s="171"/>
      <c r="I120" s="171"/>
      <c r="J120" s="171"/>
      <c r="K120" s="171"/>
      <c r="L120" s="171"/>
      <c r="M120" s="171"/>
      <c r="N120" s="171">
        <v>319000</v>
      </c>
      <c r="O120" s="171"/>
      <c r="P120" s="171"/>
      <c r="Q120" s="171">
        <v>68000</v>
      </c>
      <c r="R120" s="171"/>
      <c r="S120" s="171"/>
      <c r="T120" s="171"/>
      <c r="U120" s="171"/>
      <c r="V120" s="171"/>
      <c r="W120" s="171"/>
      <c r="X120" s="171"/>
      <c r="Y120" s="171"/>
      <c r="Z120" s="171"/>
      <c r="AA120" s="171"/>
      <c r="AB120" s="171"/>
      <c r="AC120" s="171"/>
      <c r="AD120" s="171"/>
      <c r="AE120" s="171"/>
      <c r="AF120" s="171"/>
      <c r="AG120" s="171">
        <v>358000</v>
      </c>
      <c r="AH120" s="171">
        <v>1718000</v>
      </c>
      <c r="AI120" s="171">
        <v>1326000</v>
      </c>
      <c r="AJ120" s="171"/>
      <c r="AK120" s="171">
        <v>94000</v>
      </c>
      <c r="AL120" s="171"/>
      <c r="AM120" s="171"/>
      <c r="AN120" s="171"/>
      <c r="AO120" s="171">
        <v>9746000</v>
      </c>
    </row>
    <row r="121" spans="1:41">
      <c r="B121" s="242" t="s">
        <v>313</v>
      </c>
      <c r="C121" s="171">
        <v>80000</v>
      </c>
      <c r="D121" s="171"/>
      <c r="E121" s="171"/>
      <c r="F121" s="171"/>
      <c r="G121" s="171"/>
      <c r="H121" s="171"/>
      <c r="I121" s="171"/>
      <c r="J121" s="171"/>
      <c r="K121" s="171"/>
      <c r="L121" s="171"/>
      <c r="M121" s="171"/>
      <c r="N121" s="171">
        <v>10000</v>
      </c>
      <c r="O121" s="171"/>
      <c r="P121" s="171"/>
      <c r="Q121" s="171">
        <v>6000</v>
      </c>
      <c r="R121" s="171"/>
      <c r="S121" s="171"/>
      <c r="T121" s="171"/>
      <c r="U121" s="171"/>
      <c r="V121" s="171"/>
      <c r="W121" s="171"/>
      <c r="X121" s="171"/>
      <c r="Y121" s="171"/>
      <c r="Z121" s="171"/>
      <c r="AA121" s="171"/>
      <c r="AB121" s="171"/>
      <c r="AC121" s="171"/>
      <c r="AD121" s="171"/>
      <c r="AE121" s="171"/>
      <c r="AF121" s="171"/>
      <c r="AG121" s="171">
        <v>14000</v>
      </c>
      <c r="AH121" s="171">
        <v>186000</v>
      </c>
      <c r="AI121" s="171">
        <v>109000</v>
      </c>
      <c r="AJ121" s="171"/>
      <c r="AK121" s="171">
        <v>2000</v>
      </c>
      <c r="AL121" s="171"/>
      <c r="AM121" s="171"/>
      <c r="AN121" s="171"/>
      <c r="AO121" s="171">
        <v>407000</v>
      </c>
    </row>
    <row r="122" spans="1:41">
      <c r="B122" s="242" t="s">
        <v>314</v>
      </c>
      <c r="C122" s="171">
        <v>2061000</v>
      </c>
      <c r="D122" s="171"/>
      <c r="E122" s="171"/>
      <c r="F122" s="171"/>
      <c r="G122" s="171"/>
      <c r="H122" s="171"/>
      <c r="I122" s="171"/>
      <c r="J122" s="171"/>
      <c r="K122" s="171"/>
      <c r="L122" s="171"/>
      <c r="M122" s="171"/>
      <c r="N122" s="171">
        <v>177000</v>
      </c>
      <c r="O122" s="171"/>
      <c r="P122" s="171"/>
      <c r="Q122" s="171">
        <v>10000</v>
      </c>
      <c r="R122" s="171">
        <v>20000</v>
      </c>
      <c r="S122" s="171"/>
      <c r="T122" s="171"/>
      <c r="U122" s="171"/>
      <c r="V122" s="171"/>
      <c r="W122" s="171"/>
      <c r="X122" s="171"/>
      <c r="Y122" s="171"/>
      <c r="Z122" s="171"/>
      <c r="AA122" s="171"/>
      <c r="AB122" s="171"/>
      <c r="AC122" s="171"/>
      <c r="AD122" s="171"/>
      <c r="AE122" s="171"/>
      <c r="AF122" s="171"/>
      <c r="AG122" s="171">
        <v>195000</v>
      </c>
      <c r="AH122" s="171">
        <v>752000</v>
      </c>
      <c r="AI122" s="171">
        <v>633000</v>
      </c>
      <c r="AJ122" s="171"/>
      <c r="AK122" s="171">
        <v>53000</v>
      </c>
      <c r="AL122" s="171"/>
      <c r="AM122" s="171"/>
      <c r="AN122" s="171"/>
      <c r="AO122" s="171">
        <v>3901000</v>
      </c>
    </row>
    <row r="123" spans="1:41">
      <c r="B123" s="242" t="s">
        <v>315</v>
      </c>
      <c r="C123" s="171"/>
      <c r="D123" s="171"/>
      <c r="E123" s="171"/>
      <c r="F123" s="171"/>
      <c r="G123" s="171"/>
      <c r="H123" s="171"/>
      <c r="I123" s="171"/>
      <c r="J123" s="171">
        <v>3000</v>
      </c>
      <c r="K123" s="171"/>
      <c r="L123" s="171"/>
      <c r="M123" s="171"/>
      <c r="N123" s="171">
        <v>0</v>
      </c>
      <c r="O123" s="171"/>
      <c r="P123" s="171"/>
      <c r="Q123" s="171"/>
      <c r="R123" s="171"/>
      <c r="S123" s="171"/>
      <c r="T123" s="171"/>
      <c r="U123" s="171"/>
      <c r="V123" s="171"/>
      <c r="W123" s="171">
        <v>0</v>
      </c>
      <c r="X123" s="171"/>
      <c r="Y123" s="171"/>
      <c r="Z123" s="171"/>
      <c r="AA123" s="171"/>
      <c r="AB123" s="171"/>
      <c r="AC123" s="171"/>
      <c r="AD123" s="171"/>
      <c r="AE123" s="171"/>
      <c r="AF123" s="171"/>
      <c r="AG123" s="171">
        <v>0</v>
      </c>
      <c r="AH123" s="171">
        <v>30000</v>
      </c>
      <c r="AI123" s="171">
        <v>0</v>
      </c>
      <c r="AJ123" s="171"/>
      <c r="AK123" s="171">
        <v>0</v>
      </c>
      <c r="AL123" s="171"/>
      <c r="AM123" s="171"/>
      <c r="AN123" s="171"/>
      <c r="AO123" s="171">
        <v>33000</v>
      </c>
    </row>
    <row r="124" spans="1:41">
      <c r="A124" t="s">
        <v>343</v>
      </c>
      <c r="C124" s="171">
        <v>8004000</v>
      </c>
      <c r="D124" s="171"/>
      <c r="E124" s="171"/>
      <c r="F124" s="171"/>
      <c r="G124" s="171"/>
      <c r="H124" s="171"/>
      <c r="I124" s="171"/>
      <c r="J124" s="171">
        <v>3000</v>
      </c>
      <c r="K124" s="171"/>
      <c r="L124" s="171"/>
      <c r="M124" s="171"/>
      <c r="N124" s="171">
        <v>506000</v>
      </c>
      <c r="O124" s="171"/>
      <c r="P124" s="171"/>
      <c r="Q124" s="171">
        <v>84000</v>
      </c>
      <c r="R124" s="171">
        <v>20000</v>
      </c>
      <c r="S124" s="171"/>
      <c r="T124" s="171"/>
      <c r="U124" s="171"/>
      <c r="V124" s="171"/>
      <c r="W124" s="171">
        <v>0</v>
      </c>
      <c r="X124" s="171"/>
      <c r="Y124" s="171"/>
      <c r="Z124" s="171"/>
      <c r="AA124" s="171"/>
      <c r="AB124" s="171"/>
      <c r="AC124" s="171"/>
      <c r="AD124" s="171"/>
      <c r="AE124" s="171"/>
      <c r="AF124" s="171"/>
      <c r="AG124" s="171">
        <v>567000</v>
      </c>
      <c r="AH124" s="171">
        <v>2686000</v>
      </c>
      <c r="AI124" s="171">
        <v>2068000</v>
      </c>
      <c r="AJ124" s="171"/>
      <c r="AK124" s="171">
        <v>149000</v>
      </c>
      <c r="AL124" s="171"/>
      <c r="AM124" s="171"/>
      <c r="AN124" s="171"/>
      <c r="AO124" s="171">
        <v>14087000</v>
      </c>
    </row>
    <row r="125" spans="1:41">
      <c r="A125" t="s">
        <v>199</v>
      </c>
      <c r="B125" s="242" t="s">
        <v>312</v>
      </c>
      <c r="C125" s="171">
        <v>7267000</v>
      </c>
      <c r="D125" s="171"/>
      <c r="E125" s="171"/>
      <c r="F125" s="171"/>
      <c r="G125" s="171">
        <v>320000</v>
      </c>
      <c r="H125" s="171"/>
      <c r="I125" s="171"/>
      <c r="J125" s="171"/>
      <c r="K125" s="171"/>
      <c r="L125" s="171">
        <v>0</v>
      </c>
      <c r="M125" s="171"/>
      <c r="N125" s="171">
        <v>224000</v>
      </c>
      <c r="O125" s="171"/>
      <c r="P125" s="171"/>
      <c r="Q125" s="171"/>
      <c r="R125" s="171"/>
      <c r="S125" s="171"/>
      <c r="T125" s="171"/>
      <c r="U125" s="171"/>
      <c r="V125" s="171"/>
      <c r="W125" s="171"/>
      <c r="X125" s="171"/>
      <c r="Y125" s="171"/>
      <c r="Z125" s="171"/>
      <c r="AA125" s="171"/>
      <c r="AB125" s="171"/>
      <c r="AC125" s="171"/>
      <c r="AD125" s="171"/>
      <c r="AE125" s="171"/>
      <c r="AF125" s="171"/>
      <c r="AG125" s="171">
        <v>261000</v>
      </c>
      <c r="AH125" s="171">
        <v>1315000</v>
      </c>
      <c r="AI125" s="171">
        <v>1123000</v>
      </c>
      <c r="AJ125" s="171"/>
      <c r="AK125" s="171"/>
      <c r="AL125" s="171">
        <v>0</v>
      </c>
      <c r="AM125" s="171"/>
      <c r="AN125" s="171"/>
      <c r="AO125" s="171">
        <v>10510000</v>
      </c>
    </row>
    <row r="126" spans="1:41">
      <c r="B126" s="242" t="s">
        <v>313</v>
      </c>
      <c r="C126" s="171">
        <v>315000</v>
      </c>
      <c r="D126" s="171"/>
      <c r="E126" s="171"/>
      <c r="F126" s="171"/>
      <c r="G126" s="171">
        <v>9000</v>
      </c>
      <c r="H126" s="171"/>
      <c r="I126" s="171"/>
      <c r="J126" s="171"/>
      <c r="K126" s="171"/>
      <c r="L126" s="171">
        <v>0</v>
      </c>
      <c r="M126" s="171"/>
      <c r="N126" s="171">
        <v>10000</v>
      </c>
      <c r="O126" s="171"/>
      <c r="P126" s="171"/>
      <c r="Q126" s="171"/>
      <c r="R126" s="171"/>
      <c r="S126" s="171"/>
      <c r="T126" s="171"/>
      <c r="U126" s="171"/>
      <c r="V126" s="171"/>
      <c r="W126" s="171"/>
      <c r="X126" s="171"/>
      <c r="Y126" s="171"/>
      <c r="Z126" s="171"/>
      <c r="AA126" s="171"/>
      <c r="AB126" s="171"/>
      <c r="AC126" s="171"/>
      <c r="AD126" s="171"/>
      <c r="AE126" s="171"/>
      <c r="AF126" s="171"/>
      <c r="AG126" s="171">
        <v>9000</v>
      </c>
      <c r="AH126" s="171">
        <v>47000</v>
      </c>
      <c r="AI126" s="171">
        <v>35000</v>
      </c>
      <c r="AJ126" s="171"/>
      <c r="AK126" s="171"/>
      <c r="AL126" s="171">
        <v>0</v>
      </c>
      <c r="AM126" s="171"/>
      <c r="AN126" s="171"/>
      <c r="AO126" s="171">
        <v>425000</v>
      </c>
    </row>
    <row r="127" spans="1:41">
      <c r="B127" s="242" t="s">
        <v>314</v>
      </c>
      <c r="C127" s="171">
        <v>2782000</v>
      </c>
      <c r="D127" s="171"/>
      <c r="E127" s="171"/>
      <c r="F127" s="171"/>
      <c r="G127" s="171">
        <v>42000</v>
      </c>
      <c r="H127" s="171"/>
      <c r="I127" s="171"/>
      <c r="J127" s="171"/>
      <c r="K127" s="171"/>
      <c r="L127" s="171">
        <v>0</v>
      </c>
      <c r="M127" s="171"/>
      <c r="N127" s="171">
        <v>103000</v>
      </c>
      <c r="O127" s="171"/>
      <c r="P127" s="171"/>
      <c r="Q127" s="171"/>
      <c r="R127" s="171"/>
      <c r="S127" s="171"/>
      <c r="T127" s="171"/>
      <c r="U127" s="171"/>
      <c r="V127" s="171"/>
      <c r="W127" s="171"/>
      <c r="X127" s="171"/>
      <c r="Y127" s="171"/>
      <c r="Z127" s="171"/>
      <c r="AA127" s="171"/>
      <c r="AB127" s="171"/>
      <c r="AC127" s="171"/>
      <c r="AD127" s="171"/>
      <c r="AE127" s="171"/>
      <c r="AF127" s="171"/>
      <c r="AG127" s="171">
        <v>112000</v>
      </c>
      <c r="AH127" s="171">
        <v>602000</v>
      </c>
      <c r="AI127" s="171">
        <v>512000</v>
      </c>
      <c r="AJ127" s="171"/>
      <c r="AK127" s="171"/>
      <c r="AL127" s="171">
        <v>991000</v>
      </c>
      <c r="AM127" s="171"/>
      <c r="AN127" s="171"/>
      <c r="AO127" s="171">
        <v>5144000</v>
      </c>
    </row>
    <row r="128" spans="1:41">
      <c r="B128" s="242" t="s">
        <v>315</v>
      </c>
      <c r="C128" s="171"/>
      <c r="D128" s="171"/>
      <c r="E128" s="171"/>
      <c r="F128" s="171"/>
      <c r="G128" s="171">
        <v>0</v>
      </c>
      <c r="H128" s="171"/>
      <c r="I128" s="171"/>
      <c r="J128" s="171">
        <v>3315000</v>
      </c>
      <c r="K128" s="171"/>
      <c r="L128" s="171">
        <v>0</v>
      </c>
      <c r="M128" s="171"/>
      <c r="N128" s="171">
        <v>52000</v>
      </c>
      <c r="O128" s="171"/>
      <c r="P128" s="171"/>
      <c r="Q128" s="171"/>
      <c r="R128" s="171"/>
      <c r="S128" s="171"/>
      <c r="T128" s="171"/>
      <c r="U128" s="171"/>
      <c r="V128" s="171">
        <v>0</v>
      </c>
      <c r="W128" s="171">
        <v>0</v>
      </c>
      <c r="X128" s="171">
        <v>0</v>
      </c>
      <c r="Y128" s="171"/>
      <c r="Z128" s="171"/>
      <c r="AA128" s="171"/>
      <c r="AB128" s="171"/>
      <c r="AC128" s="171"/>
      <c r="AD128" s="171"/>
      <c r="AE128" s="171"/>
      <c r="AF128" s="171"/>
      <c r="AG128" s="171">
        <v>36000</v>
      </c>
      <c r="AH128" s="171">
        <v>208000</v>
      </c>
      <c r="AI128" s="171">
        <v>64000</v>
      </c>
      <c r="AJ128" s="171"/>
      <c r="AK128" s="171"/>
      <c r="AL128" s="171">
        <v>0</v>
      </c>
      <c r="AM128" s="171"/>
      <c r="AN128" s="171"/>
      <c r="AO128" s="171">
        <v>3675000</v>
      </c>
    </row>
    <row r="129" spans="1:41">
      <c r="A129" t="s">
        <v>344</v>
      </c>
      <c r="C129" s="171">
        <v>10364000</v>
      </c>
      <c r="D129" s="171"/>
      <c r="E129" s="171"/>
      <c r="F129" s="171"/>
      <c r="G129" s="171">
        <v>371000</v>
      </c>
      <c r="H129" s="171"/>
      <c r="I129" s="171"/>
      <c r="J129" s="171">
        <v>3315000</v>
      </c>
      <c r="K129" s="171"/>
      <c r="L129" s="171">
        <v>0</v>
      </c>
      <c r="M129" s="171"/>
      <c r="N129" s="171">
        <v>389000</v>
      </c>
      <c r="O129" s="171"/>
      <c r="P129" s="171"/>
      <c r="Q129" s="171"/>
      <c r="R129" s="171"/>
      <c r="S129" s="171"/>
      <c r="T129" s="171"/>
      <c r="U129" s="171"/>
      <c r="V129" s="171">
        <v>0</v>
      </c>
      <c r="W129" s="171">
        <v>0</v>
      </c>
      <c r="X129" s="171">
        <v>0</v>
      </c>
      <c r="Y129" s="171"/>
      <c r="Z129" s="171"/>
      <c r="AA129" s="171"/>
      <c r="AB129" s="171"/>
      <c r="AC129" s="171"/>
      <c r="AD129" s="171"/>
      <c r="AE129" s="171"/>
      <c r="AF129" s="171"/>
      <c r="AG129" s="171">
        <v>418000</v>
      </c>
      <c r="AH129" s="171">
        <v>2172000</v>
      </c>
      <c r="AI129" s="171">
        <v>1734000</v>
      </c>
      <c r="AJ129" s="171"/>
      <c r="AK129" s="171"/>
      <c r="AL129" s="171">
        <v>991000</v>
      </c>
      <c r="AM129" s="171"/>
      <c r="AN129" s="171"/>
      <c r="AO129" s="171">
        <v>19754000</v>
      </c>
    </row>
    <row r="130" spans="1:41">
      <c r="A130" t="s">
        <v>201</v>
      </c>
      <c r="B130" s="242" t="s">
        <v>312</v>
      </c>
      <c r="C130" s="171">
        <v>371000</v>
      </c>
      <c r="D130" s="171"/>
      <c r="E130" s="171"/>
      <c r="F130" s="171"/>
      <c r="G130" s="171"/>
      <c r="H130" s="171"/>
      <c r="I130" s="171"/>
      <c r="J130" s="171"/>
      <c r="K130" s="171"/>
      <c r="L130" s="171"/>
      <c r="M130" s="171"/>
      <c r="N130" s="171">
        <v>156000</v>
      </c>
      <c r="O130" s="171"/>
      <c r="P130" s="171"/>
      <c r="Q130" s="171"/>
      <c r="R130" s="171"/>
      <c r="S130" s="171"/>
      <c r="T130" s="171"/>
      <c r="U130" s="171"/>
      <c r="V130" s="171"/>
      <c r="W130" s="171"/>
      <c r="X130" s="171"/>
      <c r="Y130" s="171"/>
      <c r="Z130" s="171"/>
      <c r="AA130" s="171"/>
      <c r="AB130" s="171"/>
      <c r="AC130" s="171"/>
      <c r="AD130" s="171"/>
      <c r="AE130" s="171"/>
      <c r="AF130" s="171"/>
      <c r="AG130" s="171">
        <v>176000</v>
      </c>
      <c r="AH130" s="171">
        <v>645000</v>
      </c>
      <c r="AI130" s="171">
        <v>547000</v>
      </c>
      <c r="AJ130" s="171"/>
      <c r="AK130" s="171">
        <v>59000</v>
      </c>
      <c r="AL130" s="171"/>
      <c r="AM130" s="171"/>
      <c r="AN130" s="171"/>
      <c r="AO130" s="171">
        <v>1954000</v>
      </c>
    </row>
    <row r="131" spans="1:41">
      <c r="B131" s="242" t="s">
        <v>313</v>
      </c>
      <c r="C131" s="171">
        <v>7000</v>
      </c>
      <c r="D131" s="171"/>
      <c r="E131" s="171"/>
      <c r="F131" s="171"/>
      <c r="G131" s="171"/>
      <c r="H131" s="171"/>
      <c r="I131" s="171"/>
      <c r="J131" s="171"/>
      <c r="K131" s="171"/>
      <c r="L131" s="171"/>
      <c r="M131" s="171"/>
      <c r="N131" s="171">
        <v>3000</v>
      </c>
      <c r="O131" s="171"/>
      <c r="P131" s="171"/>
      <c r="Q131" s="171"/>
      <c r="R131" s="171"/>
      <c r="S131" s="171"/>
      <c r="T131" s="171"/>
      <c r="U131" s="171"/>
      <c r="V131" s="171"/>
      <c r="W131" s="171"/>
      <c r="X131" s="171"/>
      <c r="Y131" s="171"/>
      <c r="Z131" s="171"/>
      <c r="AA131" s="171"/>
      <c r="AB131" s="171"/>
      <c r="AC131" s="171"/>
      <c r="AD131" s="171"/>
      <c r="AE131" s="171"/>
      <c r="AF131" s="171"/>
      <c r="AG131" s="171">
        <v>3000</v>
      </c>
      <c r="AH131" s="171">
        <v>11000</v>
      </c>
      <c r="AI131" s="171">
        <v>10000</v>
      </c>
      <c r="AJ131" s="171"/>
      <c r="AK131" s="171">
        <v>2000</v>
      </c>
      <c r="AL131" s="171"/>
      <c r="AM131" s="171"/>
      <c r="AN131" s="171"/>
      <c r="AO131" s="171">
        <v>36000</v>
      </c>
    </row>
    <row r="132" spans="1:41">
      <c r="B132" s="242" t="s">
        <v>314</v>
      </c>
      <c r="C132" s="171">
        <v>23000</v>
      </c>
      <c r="D132" s="171"/>
      <c r="E132" s="171"/>
      <c r="F132" s="171"/>
      <c r="G132" s="171"/>
      <c r="H132" s="171"/>
      <c r="I132" s="171"/>
      <c r="J132" s="171"/>
      <c r="K132" s="171"/>
      <c r="L132" s="171"/>
      <c r="M132" s="171"/>
      <c r="N132" s="171">
        <v>10000</v>
      </c>
      <c r="O132" s="171"/>
      <c r="P132" s="171"/>
      <c r="Q132" s="171"/>
      <c r="R132" s="171"/>
      <c r="S132" s="171"/>
      <c r="T132" s="171"/>
      <c r="U132" s="171"/>
      <c r="V132" s="171"/>
      <c r="W132" s="171"/>
      <c r="X132" s="171"/>
      <c r="Y132" s="171"/>
      <c r="Z132" s="171"/>
      <c r="AA132" s="171"/>
      <c r="AB132" s="171"/>
      <c r="AC132" s="171"/>
      <c r="AD132" s="171"/>
      <c r="AE132" s="171"/>
      <c r="AF132" s="171"/>
      <c r="AG132" s="171">
        <v>11000</v>
      </c>
      <c r="AH132" s="171">
        <v>41000</v>
      </c>
      <c r="AI132" s="171">
        <v>35000</v>
      </c>
      <c r="AJ132" s="171"/>
      <c r="AK132" s="171">
        <v>4000</v>
      </c>
      <c r="AL132" s="171"/>
      <c r="AM132" s="171"/>
      <c r="AN132" s="171"/>
      <c r="AO132" s="171">
        <v>124000</v>
      </c>
    </row>
    <row r="133" spans="1:41">
      <c r="B133" s="242" t="s">
        <v>315</v>
      </c>
      <c r="C133" s="171"/>
      <c r="D133" s="171"/>
      <c r="E133" s="171"/>
      <c r="F133" s="171"/>
      <c r="G133" s="171"/>
      <c r="H133" s="171"/>
      <c r="I133" s="171"/>
      <c r="J133" s="171">
        <v>0</v>
      </c>
      <c r="K133" s="171"/>
      <c r="L133" s="171"/>
      <c r="M133" s="171"/>
      <c r="N133" s="171">
        <v>0</v>
      </c>
      <c r="O133" s="171"/>
      <c r="P133" s="171"/>
      <c r="Q133" s="171"/>
      <c r="R133" s="171"/>
      <c r="S133" s="171"/>
      <c r="T133" s="171"/>
      <c r="U133" s="171"/>
      <c r="V133" s="171"/>
      <c r="W133" s="171"/>
      <c r="X133" s="171"/>
      <c r="Y133" s="171"/>
      <c r="Z133" s="171"/>
      <c r="AA133" s="171"/>
      <c r="AB133" s="171"/>
      <c r="AC133" s="171"/>
      <c r="AD133" s="171"/>
      <c r="AE133" s="171"/>
      <c r="AF133" s="171"/>
      <c r="AG133" s="171">
        <v>0</v>
      </c>
      <c r="AH133" s="171">
        <v>0</v>
      </c>
      <c r="AI133" s="171">
        <v>0</v>
      </c>
      <c r="AJ133" s="171"/>
      <c r="AK133" s="171"/>
      <c r="AL133" s="171"/>
      <c r="AM133" s="171"/>
      <c r="AN133" s="171"/>
      <c r="AO133" s="171">
        <v>0</v>
      </c>
    </row>
    <row r="134" spans="1:41">
      <c r="A134" t="s">
        <v>345</v>
      </c>
      <c r="C134" s="171">
        <v>401000</v>
      </c>
      <c r="D134" s="171"/>
      <c r="E134" s="171"/>
      <c r="F134" s="171"/>
      <c r="G134" s="171"/>
      <c r="H134" s="171"/>
      <c r="I134" s="171"/>
      <c r="J134" s="171">
        <v>0</v>
      </c>
      <c r="K134" s="171"/>
      <c r="L134" s="171"/>
      <c r="M134" s="171"/>
      <c r="N134" s="171">
        <v>169000</v>
      </c>
      <c r="O134" s="171"/>
      <c r="P134" s="171"/>
      <c r="Q134" s="171"/>
      <c r="R134" s="171"/>
      <c r="S134" s="171"/>
      <c r="T134" s="171"/>
      <c r="U134" s="171"/>
      <c r="V134" s="171"/>
      <c r="W134" s="171"/>
      <c r="X134" s="171"/>
      <c r="Y134" s="171"/>
      <c r="Z134" s="171"/>
      <c r="AA134" s="171"/>
      <c r="AB134" s="171"/>
      <c r="AC134" s="171"/>
      <c r="AD134" s="171"/>
      <c r="AE134" s="171"/>
      <c r="AF134" s="171"/>
      <c r="AG134" s="171">
        <v>190000</v>
      </c>
      <c r="AH134" s="171">
        <v>697000</v>
      </c>
      <c r="AI134" s="171">
        <v>592000</v>
      </c>
      <c r="AJ134" s="171"/>
      <c r="AK134" s="171">
        <v>65000</v>
      </c>
      <c r="AL134" s="171"/>
      <c r="AM134" s="171"/>
      <c r="AN134" s="171"/>
      <c r="AO134" s="171">
        <v>2114000</v>
      </c>
    </row>
    <row r="135" spans="1:41">
      <c r="A135" t="s">
        <v>204</v>
      </c>
      <c r="B135" s="242" t="s">
        <v>312</v>
      </c>
      <c r="C135" s="171">
        <v>519000</v>
      </c>
      <c r="D135" s="171"/>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c r="AA135" s="171"/>
      <c r="AB135" s="171"/>
      <c r="AC135" s="171"/>
      <c r="AD135" s="171"/>
      <c r="AE135" s="171"/>
      <c r="AF135" s="171"/>
      <c r="AG135" s="171"/>
      <c r="AH135" s="171"/>
      <c r="AI135" s="171"/>
      <c r="AJ135" s="171"/>
      <c r="AK135" s="171"/>
      <c r="AL135" s="171"/>
      <c r="AM135" s="171"/>
      <c r="AN135" s="171"/>
      <c r="AO135" s="171">
        <v>519000</v>
      </c>
    </row>
    <row r="136" spans="1:41">
      <c r="B136" s="242" t="s">
        <v>313</v>
      </c>
      <c r="C136" s="171">
        <v>13000</v>
      </c>
      <c r="D136" s="171"/>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c r="AA136" s="171"/>
      <c r="AB136" s="171"/>
      <c r="AC136" s="171"/>
      <c r="AD136" s="171"/>
      <c r="AE136" s="171"/>
      <c r="AF136" s="171"/>
      <c r="AG136" s="171"/>
      <c r="AH136" s="171"/>
      <c r="AI136" s="171"/>
      <c r="AJ136" s="171"/>
      <c r="AK136" s="171"/>
      <c r="AL136" s="171"/>
      <c r="AM136" s="171"/>
      <c r="AN136" s="171"/>
      <c r="AO136" s="171">
        <v>13000</v>
      </c>
    </row>
    <row r="137" spans="1:41">
      <c r="B137" s="242" t="s">
        <v>314</v>
      </c>
      <c r="C137" s="171">
        <v>21000</v>
      </c>
      <c r="D137" s="171"/>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c r="AA137" s="171"/>
      <c r="AB137" s="171"/>
      <c r="AC137" s="171"/>
      <c r="AD137" s="171"/>
      <c r="AE137" s="171"/>
      <c r="AF137" s="171"/>
      <c r="AG137" s="171"/>
      <c r="AH137" s="171"/>
      <c r="AI137" s="171"/>
      <c r="AJ137" s="171"/>
      <c r="AK137" s="171"/>
      <c r="AL137" s="171"/>
      <c r="AM137" s="171"/>
      <c r="AN137" s="171"/>
      <c r="AO137" s="171">
        <v>21000</v>
      </c>
    </row>
    <row r="138" spans="1:41">
      <c r="B138" s="242" t="s">
        <v>315</v>
      </c>
      <c r="C138" s="171"/>
      <c r="D138" s="171"/>
      <c r="E138" s="171"/>
      <c r="F138" s="171"/>
      <c r="G138" s="171"/>
      <c r="H138" s="171"/>
      <c r="I138" s="171"/>
      <c r="J138" s="171">
        <v>3000</v>
      </c>
      <c r="K138" s="171"/>
      <c r="L138" s="171"/>
      <c r="M138" s="171"/>
      <c r="N138" s="171"/>
      <c r="O138" s="171"/>
      <c r="P138" s="171"/>
      <c r="Q138" s="171"/>
      <c r="R138" s="171"/>
      <c r="S138" s="171"/>
      <c r="T138" s="171"/>
      <c r="U138" s="171"/>
      <c r="V138" s="171"/>
      <c r="W138" s="171"/>
      <c r="X138" s="171"/>
      <c r="Y138" s="171"/>
      <c r="Z138" s="171"/>
      <c r="AA138" s="171"/>
      <c r="AB138" s="171"/>
      <c r="AC138" s="171"/>
      <c r="AD138" s="171"/>
      <c r="AE138" s="171"/>
      <c r="AF138" s="171"/>
      <c r="AG138" s="171"/>
      <c r="AH138" s="171"/>
      <c r="AI138" s="171"/>
      <c r="AJ138" s="171"/>
      <c r="AK138" s="171"/>
      <c r="AL138" s="171"/>
      <c r="AM138" s="171"/>
      <c r="AN138" s="171"/>
      <c r="AO138" s="171">
        <v>3000</v>
      </c>
    </row>
    <row r="139" spans="1:41">
      <c r="A139" t="s">
        <v>346</v>
      </c>
      <c r="C139" s="171">
        <v>553000</v>
      </c>
      <c r="D139" s="171"/>
      <c r="E139" s="171"/>
      <c r="F139" s="171"/>
      <c r="G139" s="171"/>
      <c r="H139" s="171"/>
      <c r="I139" s="171"/>
      <c r="J139" s="171">
        <v>3000</v>
      </c>
      <c r="K139" s="171"/>
      <c r="L139" s="171"/>
      <c r="M139" s="171"/>
      <c r="N139" s="171"/>
      <c r="O139" s="171"/>
      <c r="P139" s="171"/>
      <c r="Q139" s="171"/>
      <c r="R139" s="171"/>
      <c r="S139" s="171"/>
      <c r="T139" s="171"/>
      <c r="U139" s="171"/>
      <c r="V139" s="171"/>
      <c r="W139" s="171"/>
      <c r="X139" s="171"/>
      <c r="Y139" s="171"/>
      <c r="Z139" s="171"/>
      <c r="AA139" s="171"/>
      <c r="AB139" s="171"/>
      <c r="AC139" s="171"/>
      <c r="AD139" s="171"/>
      <c r="AE139" s="171"/>
      <c r="AF139" s="171"/>
      <c r="AG139" s="171"/>
      <c r="AH139" s="171"/>
      <c r="AI139" s="171"/>
      <c r="AJ139" s="171"/>
      <c r="AK139" s="171"/>
      <c r="AL139" s="171"/>
      <c r="AM139" s="171"/>
      <c r="AN139" s="171"/>
      <c r="AO139" s="171">
        <v>556000</v>
      </c>
    </row>
    <row r="140" spans="1:41">
      <c r="A140" t="s">
        <v>206</v>
      </c>
      <c r="B140" s="242" t="s">
        <v>312</v>
      </c>
      <c r="C140" s="171">
        <v>1722000</v>
      </c>
      <c r="D140" s="171"/>
      <c r="E140" s="171"/>
      <c r="F140" s="171"/>
      <c r="G140" s="171">
        <v>49000</v>
      </c>
      <c r="H140" s="171"/>
      <c r="I140" s="171"/>
      <c r="J140" s="171"/>
      <c r="K140" s="171"/>
      <c r="L140" s="171">
        <v>764000</v>
      </c>
      <c r="M140" s="171"/>
      <c r="N140" s="171">
        <v>91000</v>
      </c>
      <c r="O140" s="171"/>
      <c r="P140" s="171"/>
      <c r="Q140" s="171"/>
      <c r="R140" s="171"/>
      <c r="S140" s="171"/>
      <c r="T140" s="171"/>
      <c r="U140" s="171"/>
      <c r="V140" s="171"/>
      <c r="W140" s="171"/>
      <c r="X140" s="171"/>
      <c r="Y140" s="171"/>
      <c r="Z140" s="171"/>
      <c r="AA140" s="171"/>
      <c r="AB140" s="171"/>
      <c r="AC140" s="171"/>
      <c r="AD140" s="171"/>
      <c r="AE140" s="171"/>
      <c r="AF140" s="171"/>
      <c r="AG140" s="171">
        <v>199000</v>
      </c>
      <c r="AH140" s="171">
        <v>336000</v>
      </c>
      <c r="AI140" s="171">
        <v>316000</v>
      </c>
      <c r="AJ140" s="171"/>
      <c r="AK140" s="171"/>
      <c r="AL140" s="171"/>
      <c r="AM140" s="171"/>
      <c r="AN140" s="171">
        <v>4688380.92</v>
      </c>
      <c r="AO140" s="171">
        <v>8165380.9199999999</v>
      </c>
    </row>
    <row r="141" spans="1:41">
      <c r="B141" s="242" t="s">
        <v>313</v>
      </c>
      <c r="C141" s="171">
        <v>336000</v>
      </c>
      <c r="D141" s="171"/>
      <c r="E141" s="171"/>
      <c r="F141" s="171"/>
      <c r="G141" s="171">
        <v>10000</v>
      </c>
      <c r="H141" s="171"/>
      <c r="I141" s="171"/>
      <c r="J141" s="171"/>
      <c r="K141" s="171"/>
      <c r="L141" s="171">
        <v>191000</v>
      </c>
      <c r="M141" s="171"/>
      <c r="N141" s="171">
        <v>59000</v>
      </c>
      <c r="O141" s="171"/>
      <c r="P141" s="171"/>
      <c r="Q141" s="171"/>
      <c r="R141" s="171"/>
      <c r="S141" s="171"/>
      <c r="T141" s="171"/>
      <c r="U141" s="171"/>
      <c r="V141" s="171"/>
      <c r="W141" s="171"/>
      <c r="X141" s="171"/>
      <c r="Y141" s="171"/>
      <c r="Z141" s="171"/>
      <c r="AA141" s="171"/>
      <c r="AB141" s="171"/>
      <c r="AC141" s="171"/>
      <c r="AD141" s="171"/>
      <c r="AE141" s="171"/>
      <c r="AF141" s="171"/>
      <c r="AG141" s="171">
        <v>20000</v>
      </c>
      <c r="AH141" s="171">
        <v>37000</v>
      </c>
      <c r="AI141" s="171">
        <v>33000</v>
      </c>
      <c r="AJ141" s="171"/>
      <c r="AK141" s="171"/>
      <c r="AL141" s="171"/>
      <c r="AM141" s="171"/>
      <c r="AN141" s="171">
        <v>7828550</v>
      </c>
      <c r="AO141" s="171">
        <v>8514550</v>
      </c>
    </row>
    <row r="142" spans="1:41">
      <c r="B142" s="242" t="s">
        <v>314</v>
      </c>
      <c r="C142" s="171">
        <v>1957000</v>
      </c>
      <c r="D142" s="171">
        <v>20000</v>
      </c>
      <c r="E142" s="171"/>
      <c r="F142" s="171"/>
      <c r="G142" s="171">
        <v>235000</v>
      </c>
      <c r="H142" s="171"/>
      <c r="I142" s="171"/>
      <c r="J142" s="171"/>
      <c r="K142" s="171"/>
      <c r="L142" s="171">
        <v>4200000</v>
      </c>
      <c r="M142" s="171"/>
      <c r="N142" s="171">
        <v>474000</v>
      </c>
      <c r="O142" s="171"/>
      <c r="P142" s="171"/>
      <c r="Q142" s="171"/>
      <c r="R142" s="171"/>
      <c r="S142" s="171"/>
      <c r="T142" s="171"/>
      <c r="U142" s="171"/>
      <c r="V142" s="171"/>
      <c r="W142" s="171"/>
      <c r="X142" s="171"/>
      <c r="Y142" s="171"/>
      <c r="Z142" s="171"/>
      <c r="AA142" s="171"/>
      <c r="AB142" s="171"/>
      <c r="AC142" s="171"/>
      <c r="AD142" s="171"/>
      <c r="AE142" s="171"/>
      <c r="AF142" s="171"/>
      <c r="AG142" s="171">
        <v>215000</v>
      </c>
      <c r="AH142" s="171">
        <v>514000</v>
      </c>
      <c r="AI142" s="171">
        <v>453000</v>
      </c>
      <c r="AJ142" s="171"/>
      <c r="AK142" s="171"/>
      <c r="AL142" s="171"/>
      <c r="AM142" s="171"/>
      <c r="AN142" s="171">
        <v>1796206</v>
      </c>
      <c r="AO142" s="171">
        <v>9864206</v>
      </c>
    </row>
    <row r="143" spans="1:41">
      <c r="B143" s="242" t="s">
        <v>315</v>
      </c>
      <c r="C143" s="171"/>
      <c r="D143" s="171">
        <v>1285000</v>
      </c>
      <c r="E143" s="171"/>
      <c r="F143" s="171"/>
      <c r="G143" s="171">
        <v>0</v>
      </c>
      <c r="H143" s="171"/>
      <c r="I143" s="171"/>
      <c r="J143" s="171">
        <v>71000</v>
      </c>
      <c r="K143" s="171"/>
      <c r="L143" s="171">
        <v>223920</v>
      </c>
      <c r="M143" s="171"/>
      <c r="N143" s="171">
        <v>85000</v>
      </c>
      <c r="O143" s="171"/>
      <c r="P143" s="171"/>
      <c r="Q143" s="171"/>
      <c r="R143" s="171"/>
      <c r="S143" s="171"/>
      <c r="T143" s="171"/>
      <c r="U143" s="171"/>
      <c r="V143" s="171"/>
      <c r="W143" s="171">
        <v>0</v>
      </c>
      <c r="X143" s="171">
        <v>0</v>
      </c>
      <c r="Y143" s="171"/>
      <c r="Z143" s="171"/>
      <c r="AA143" s="171">
        <v>840000</v>
      </c>
      <c r="AB143" s="171"/>
      <c r="AC143" s="171"/>
      <c r="AD143" s="171"/>
      <c r="AE143" s="171"/>
      <c r="AF143" s="171"/>
      <c r="AG143" s="171">
        <v>68000</v>
      </c>
      <c r="AH143" s="171">
        <v>0</v>
      </c>
      <c r="AI143" s="171">
        <v>0</v>
      </c>
      <c r="AJ143" s="171"/>
      <c r="AK143" s="171"/>
      <c r="AL143" s="171"/>
      <c r="AM143" s="171"/>
      <c r="AN143" s="171">
        <v>294362</v>
      </c>
      <c r="AO143" s="171">
        <v>2867282</v>
      </c>
    </row>
    <row r="144" spans="1:41">
      <c r="A144" t="s">
        <v>347</v>
      </c>
      <c r="C144" s="171">
        <v>4015000</v>
      </c>
      <c r="D144" s="171">
        <v>1305000</v>
      </c>
      <c r="E144" s="171"/>
      <c r="F144" s="171"/>
      <c r="G144" s="171">
        <v>294000</v>
      </c>
      <c r="H144" s="171"/>
      <c r="I144" s="171"/>
      <c r="J144" s="171">
        <v>71000</v>
      </c>
      <c r="K144" s="171"/>
      <c r="L144" s="171">
        <v>5378920</v>
      </c>
      <c r="M144" s="171"/>
      <c r="N144" s="171">
        <v>709000</v>
      </c>
      <c r="O144" s="171"/>
      <c r="P144" s="171"/>
      <c r="Q144" s="171"/>
      <c r="R144" s="171"/>
      <c r="S144" s="171"/>
      <c r="T144" s="171"/>
      <c r="U144" s="171"/>
      <c r="V144" s="171"/>
      <c r="W144" s="171">
        <v>0</v>
      </c>
      <c r="X144" s="171">
        <v>0</v>
      </c>
      <c r="Y144" s="171"/>
      <c r="Z144" s="171"/>
      <c r="AA144" s="171">
        <v>840000</v>
      </c>
      <c r="AB144" s="171"/>
      <c r="AC144" s="171"/>
      <c r="AD144" s="171"/>
      <c r="AE144" s="171"/>
      <c r="AF144" s="171"/>
      <c r="AG144" s="171">
        <v>502000</v>
      </c>
      <c r="AH144" s="171">
        <v>887000</v>
      </c>
      <c r="AI144" s="171">
        <v>802000</v>
      </c>
      <c r="AJ144" s="171"/>
      <c r="AK144" s="171"/>
      <c r="AL144" s="171"/>
      <c r="AM144" s="171"/>
      <c r="AN144" s="171">
        <v>14607498.92</v>
      </c>
      <c r="AO144" s="171">
        <v>29411418.920000002</v>
      </c>
    </row>
    <row r="145" spans="1:41">
      <c r="A145" t="s">
        <v>211</v>
      </c>
      <c r="B145" s="242" t="s">
        <v>348</v>
      </c>
      <c r="C145" s="171">
        <v>428000</v>
      </c>
      <c r="D145" s="171">
        <v>0</v>
      </c>
      <c r="E145" s="171"/>
      <c r="F145" s="171">
        <v>0</v>
      </c>
      <c r="G145" s="171"/>
      <c r="H145" s="171"/>
      <c r="I145" s="171"/>
      <c r="J145" s="171">
        <v>386000</v>
      </c>
      <c r="K145" s="171">
        <v>0</v>
      </c>
      <c r="L145" s="171">
        <v>276000</v>
      </c>
      <c r="M145" s="171"/>
      <c r="N145" s="171"/>
      <c r="O145" s="171">
        <v>0</v>
      </c>
      <c r="P145" s="171">
        <v>0</v>
      </c>
      <c r="Q145" s="171"/>
      <c r="R145" s="171"/>
      <c r="S145" s="171"/>
      <c r="T145" s="171"/>
      <c r="U145" s="171"/>
      <c r="V145" s="171"/>
      <c r="W145" s="171"/>
      <c r="X145" s="171">
        <v>0</v>
      </c>
      <c r="Y145" s="171"/>
      <c r="Z145" s="171"/>
      <c r="AA145" s="171">
        <v>3100000</v>
      </c>
      <c r="AB145" s="171"/>
      <c r="AC145" s="171"/>
      <c r="AD145" s="171"/>
      <c r="AE145" s="171"/>
      <c r="AF145" s="171"/>
      <c r="AG145" s="171">
        <v>-23402000</v>
      </c>
      <c r="AH145" s="171">
        <v>117206000</v>
      </c>
      <c r="AI145" s="171">
        <v>13410000</v>
      </c>
      <c r="AJ145" s="171"/>
      <c r="AK145" s="171">
        <v>650000</v>
      </c>
      <c r="AL145" s="171"/>
      <c r="AM145" s="171">
        <v>2000000</v>
      </c>
      <c r="AN145" s="171"/>
      <c r="AO145" s="171">
        <v>114054000</v>
      </c>
    </row>
    <row r="146" spans="1:41">
      <c r="A146" t="s">
        <v>349</v>
      </c>
      <c r="C146" s="171">
        <v>428000</v>
      </c>
      <c r="D146" s="171">
        <v>0</v>
      </c>
      <c r="E146" s="171"/>
      <c r="F146" s="171">
        <v>0</v>
      </c>
      <c r="G146" s="171"/>
      <c r="H146" s="171"/>
      <c r="I146" s="171"/>
      <c r="J146" s="171">
        <v>386000</v>
      </c>
      <c r="K146" s="171">
        <v>0</v>
      </c>
      <c r="L146" s="171">
        <v>276000</v>
      </c>
      <c r="M146" s="171"/>
      <c r="N146" s="171"/>
      <c r="O146" s="171">
        <v>0</v>
      </c>
      <c r="P146" s="171">
        <v>0</v>
      </c>
      <c r="Q146" s="171"/>
      <c r="R146" s="171"/>
      <c r="S146" s="171"/>
      <c r="T146" s="171"/>
      <c r="U146" s="171"/>
      <c r="V146" s="171"/>
      <c r="W146" s="171"/>
      <c r="X146" s="171">
        <v>0</v>
      </c>
      <c r="Y146" s="171"/>
      <c r="Z146" s="171"/>
      <c r="AA146" s="171">
        <v>3100000</v>
      </c>
      <c r="AB146" s="171"/>
      <c r="AC146" s="171"/>
      <c r="AD146" s="171"/>
      <c r="AE146" s="171"/>
      <c r="AF146" s="171"/>
      <c r="AG146" s="171">
        <v>-23402000</v>
      </c>
      <c r="AH146" s="171">
        <v>117206000</v>
      </c>
      <c r="AI146" s="171">
        <v>13410000</v>
      </c>
      <c r="AJ146" s="171"/>
      <c r="AK146" s="171">
        <v>650000</v>
      </c>
      <c r="AL146" s="171"/>
      <c r="AM146" s="171">
        <v>2000000</v>
      </c>
      <c r="AN146" s="171"/>
      <c r="AO146" s="171">
        <v>114054000</v>
      </c>
    </row>
    <row r="147" spans="1:41">
      <c r="A147" t="s">
        <v>213</v>
      </c>
      <c r="B147" s="242" t="s">
        <v>338</v>
      </c>
      <c r="C147" s="171"/>
      <c r="D147" s="171"/>
      <c r="E147" s="171"/>
      <c r="F147" s="171"/>
      <c r="G147" s="171">
        <v>0</v>
      </c>
      <c r="H147" s="171"/>
      <c r="I147" s="171">
        <v>1779000</v>
      </c>
      <c r="J147" s="171"/>
      <c r="K147" s="171"/>
      <c r="L147" s="171">
        <v>4862000</v>
      </c>
      <c r="M147" s="171"/>
      <c r="N147" s="171">
        <v>1587000</v>
      </c>
      <c r="O147" s="171"/>
      <c r="P147" s="171"/>
      <c r="Q147" s="171">
        <v>2218000</v>
      </c>
      <c r="R147" s="171"/>
      <c r="S147" s="171">
        <v>83091000</v>
      </c>
      <c r="T147" s="171"/>
      <c r="U147" s="171"/>
      <c r="V147" s="171"/>
      <c r="W147" s="171"/>
      <c r="X147" s="171">
        <v>0</v>
      </c>
      <c r="Y147" s="171"/>
      <c r="Z147" s="171"/>
      <c r="AA147" s="171"/>
      <c r="AB147" s="171"/>
      <c r="AC147" s="171"/>
      <c r="AD147" s="171"/>
      <c r="AE147" s="171"/>
      <c r="AF147" s="171"/>
      <c r="AG147" s="171"/>
      <c r="AH147" s="171">
        <v>15363000</v>
      </c>
      <c r="AI147" s="171">
        <v>30013000</v>
      </c>
      <c r="AJ147" s="171">
        <v>0</v>
      </c>
      <c r="AK147" s="171"/>
      <c r="AL147" s="171"/>
      <c r="AM147" s="171"/>
      <c r="AN147" s="171"/>
      <c r="AO147" s="171">
        <v>138913000</v>
      </c>
    </row>
    <row r="148" spans="1:41">
      <c r="A148" t="s">
        <v>350</v>
      </c>
      <c r="C148" s="171"/>
      <c r="D148" s="171"/>
      <c r="E148" s="171"/>
      <c r="F148" s="171"/>
      <c r="G148" s="171">
        <v>0</v>
      </c>
      <c r="H148" s="171"/>
      <c r="I148" s="171">
        <v>1779000</v>
      </c>
      <c r="J148" s="171"/>
      <c r="K148" s="171"/>
      <c r="L148" s="171">
        <v>4862000</v>
      </c>
      <c r="M148" s="171"/>
      <c r="N148" s="171">
        <v>1587000</v>
      </c>
      <c r="O148" s="171"/>
      <c r="P148" s="171"/>
      <c r="Q148" s="171">
        <v>2218000</v>
      </c>
      <c r="R148" s="171"/>
      <c r="S148" s="171">
        <v>83091000</v>
      </c>
      <c r="T148" s="171"/>
      <c r="U148" s="171"/>
      <c r="V148" s="171"/>
      <c r="W148" s="171"/>
      <c r="X148" s="171">
        <v>0</v>
      </c>
      <c r="Y148" s="171"/>
      <c r="Z148" s="171"/>
      <c r="AA148" s="171"/>
      <c r="AB148" s="171"/>
      <c r="AC148" s="171"/>
      <c r="AD148" s="171"/>
      <c r="AE148" s="171"/>
      <c r="AF148" s="171"/>
      <c r="AG148" s="171"/>
      <c r="AH148" s="171">
        <v>15363000</v>
      </c>
      <c r="AI148" s="171">
        <v>30013000</v>
      </c>
      <c r="AJ148" s="171">
        <v>0</v>
      </c>
      <c r="AK148" s="171"/>
      <c r="AL148" s="171"/>
      <c r="AM148" s="171"/>
      <c r="AN148" s="171"/>
      <c r="AO148" s="171">
        <v>138913000</v>
      </c>
    </row>
    <row r="149" spans="1:41">
      <c r="A149" t="s">
        <v>231</v>
      </c>
      <c r="C149" s="171">
        <v>261837000</v>
      </c>
      <c r="D149" s="171">
        <v>1305000</v>
      </c>
      <c r="E149" s="171">
        <v>69000</v>
      </c>
      <c r="F149" s="171">
        <v>13000</v>
      </c>
      <c r="G149" s="171">
        <v>3362000</v>
      </c>
      <c r="H149" s="171">
        <v>358000</v>
      </c>
      <c r="I149" s="171">
        <v>2686000</v>
      </c>
      <c r="J149" s="171">
        <v>9714000</v>
      </c>
      <c r="K149" s="171">
        <v>345016</v>
      </c>
      <c r="L149" s="171">
        <v>10516920</v>
      </c>
      <c r="M149" s="171"/>
      <c r="N149" s="171">
        <v>26570000</v>
      </c>
      <c r="O149" s="171">
        <v>0</v>
      </c>
      <c r="P149" s="171">
        <v>0</v>
      </c>
      <c r="Q149" s="171">
        <v>3564000</v>
      </c>
      <c r="R149" s="171">
        <v>20000</v>
      </c>
      <c r="S149" s="171">
        <v>83091000</v>
      </c>
      <c r="T149" s="171">
        <v>0</v>
      </c>
      <c r="U149" s="171">
        <v>0</v>
      </c>
      <c r="V149" s="171">
        <v>0</v>
      </c>
      <c r="W149" s="171">
        <v>-370000</v>
      </c>
      <c r="X149" s="171">
        <v>2200000</v>
      </c>
      <c r="Y149" s="171">
        <v>0</v>
      </c>
      <c r="Z149" s="171">
        <v>0</v>
      </c>
      <c r="AA149" s="171">
        <v>76435000</v>
      </c>
      <c r="AB149" s="171">
        <v>25761000</v>
      </c>
      <c r="AC149" s="171">
        <v>13410000</v>
      </c>
      <c r="AD149" s="171">
        <v>5500000</v>
      </c>
      <c r="AE149" s="171"/>
      <c r="AF149" s="171"/>
      <c r="AG149" s="171">
        <v>0</v>
      </c>
      <c r="AH149" s="171">
        <v>208651000</v>
      </c>
      <c r="AI149" s="171">
        <v>105040000</v>
      </c>
      <c r="AJ149" s="171">
        <v>3071000</v>
      </c>
      <c r="AK149" s="171">
        <v>8130000</v>
      </c>
      <c r="AL149" s="171">
        <v>991000</v>
      </c>
      <c r="AM149" s="171">
        <v>7700000</v>
      </c>
      <c r="AN149" s="171">
        <v>14607498.92</v>
      </c>
      <c r="AO149" s="171">
        <v>874577434.91999996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OPBUDFD (2)</vt:lpstr>
      <vt:lpstr>OPBUDProgDP (2)</vt:lpstr>
      <vt:lpstr>Adopted Operating Budget</vt:lpstr>
      <vt:lpstr>Capital Budget</vt:lpstr>
      <vt:lpstr>ADOPTED Capital Budget</vt:lpstr>
      <vt:lpstr>Adopted Oper + Capital Table</vt:lpstr>
      <vt:lpstr>'ADOPTED Capital Budget'!Print_Area</vt:lpstr>
      <vt:lpstr>'Adopted Operating Budget'!Print_Area</vt:lpstr>
      <vt:lpstr>'Capital Budget'!Print_Area</vt:lpstr>
      <vt:lpstr>'OPBUDFD (2)'!Print_Area</vt:lpstr>
      <vt:lpstr>'OPBUDProgDP (2)'!Print_Area</vt:lpstr>
      <vt:lpstr>'Adopted Operating Budget'!Print_Titles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Eldridge, Keith</dc:creator>
  <cp:lastModifiedBy>Eldridge, Keith</cp:lastModifiedBy>
  <dcterms:created xsi:type="dcterms:W3CDTF">2016-12-08T17:37:46Z</dcterms:created>
  <dcterms:modified xsi:type="dcterms:W3CDTF">2016-12-08T18:32:34Z</dcterms:modified>
</cp:coreProperties>
</file>