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00" tabRatio="500" activeTab="1"/>
  </bookViews>
  <sheets>
    <sheet name="Q4" sheetId="1" r:id="rId1"/>
    <sheet name="Q6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L11" i="2"/>
  <c r="M4" i="2"/>
  <c r="M5" i="2"/>
  <c r="M6" i="2"/>
  <c r="M7" i="2"/>
  <c r="M8" i="2"/>
  <c r="M9" i="2"/>
  <c r="M10" i="2"/>
  <c r="M3" i="2"/>
  <c r="L8" i="2"/>
  <c r="L9" i="2"/>
  <c r="L10" i="2"/>
  <c r="L6" i="2"/>
  <c r="L7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3" i="2"/>
  <c r="H3" i="2"/>
  <c r="I3" i="2"/>
  <c r="L4" i="2"/>
  <c r="L5" i="2"/>
  <c r="L3" i="2"/>
  <c r="A11" i="2"/>
  <c r="A10" i="2"/>
  <c r="A9" i="2"/>
  <c r="A8" i="2"/>
  <c r="A7" i="2"/>
  <c r="A6" i="2"/>
  <c r="K4" i="2"/>
  <c r="K5" i="2"/>
  <c r="K6" i="2"/>
  <c r="K7" i="2"/>
  <c r="K8" i="2"/>
  <c r="K9" i="2"/>
  <c r="K10" i="2"/>
  <c r="K11" i="2"/>
  <c r="K3" i="2"/>
  <c r="D6" i="1"/>
  <c r="I6" i="1"/>
  <c r="D7" i="1"/>
  <c r="I7" i="1"/>
  <c r="J31" i="1"/>
  <c r="H6" i="1"/>
  <c r="H7" i="1"/>
  <c r="I31" i="1"/>
  <c r="G6" i="1"/>
  <c r="G7" i="1"/>
  <c r="H31" i="1"/>
  <c r="D3" i="1"/>
  <c r="I3" i="1"/>
  <c r="D4" i="1"/>
  <c r="I4" i="1"/>
  <c r="D5" i="1"/>
  <c r="I5" i="1"/>
  <c r="D8" i="1"/>
  <c r="I8" i="1"/>
  <c r="D9" i="1"/>
  <c r="I9" i="1"/>
  <c r="D10" i="1"/>
  <c r="I10" i="1"/>
  <c r="H3" i="1"/>
  <c r="H4" i="1"/>
  <c r="H5" i="1"/>
  <c r="H8" i="1"/>
  <c r="H9" i="1"/>
  <c r="H10" i="1"/>
  <c r="D2" i="1"/>
  <c r="I2" i="1"/>
  <c r="H2" i="1"/>
  <c r="G3" i="1"/>
  <c r="G4" i="1"/>
  <c r="G5" i="1"/>
  <c r="G8" i="1"/>
  <c r="G9" i="1"/>
  <c r="G10" i="1"/>
  <c r="G2" i="1"/>
  <c r="C6" i="1"/>
  <c r="C7" i="1"/>
  <c r="D22" i="1"/>
  <c r="C3" i="1"/>
  <c r="C4" i="1"/>
  <c r="C5" i="1"/>
  <c r="C8" i="1"/>
  <c r="C9" i="1"/>
  <c r="C10" i="1"/>
  <c r="C2" i="1"/>
</calcChain>
</file>

<file path=xl/sharedStrings.xml><?xml version="1.0" encoding="utf-8"?>
<sst xmlns="http://schemas.openxmlformats.org/spreadsheetml/2006/main" count="49" uniqueCount="40">
  <si>
    <t>X - Log of cache size</t>
  </si>
  <si>
    <t>Cache Size (byte)</t>
  </si>
  <si>
    <t>Y - cache miss rate (%)</t>
  </si>
  <si>
    <t>32 * 1024 = 32kb</t>
  </si>
  <si>
    <t>64 * 1024 = 64 kb</t>
  </si>
  <si>
    <t>1024 * 1024 = 1 MB</t>
  </si>
  <si>
    <t>2* 1024 * 1024 = 2 MB</t>
  </si>
  <si>
    <t>4* 1024 * 1024 = 4 MB</t>
  </si>
  <si>
    <t>16 * 1024</t>
  </si>
  <si>
    <t>total memory accesses</t>
  </si>
  <si>
    <t>hit</t>
  </si>
  <si>
    <t>miss</t>
  </si>
  <si>
    <t>Comments</t>
  </si>
  <si>
    <t>The cache size should be more than 8Kb for the miss rate to be less than 10%</t>
  </si>
  <si>
    <t>The cache size should be 64Kb or more for the miss rate to be less than 5%</t>
  </si>
  <si>
    <t>Question 4 - Part 1:</t>
  </si>
  <si>
    <t>Question 4 - Part 2:</t>
  </si>
  <si>
    <t xml:space="preserve">The miss rate would be reduced by the following ratio: </t>
  </si>
  <si>
    <t>CPI Latency 10</t>
  </si>
  <si>
    <t>CPI Latency 25</t>
  </si>
  <si>
    <t>CPI Latency 100</t>
  </si>
  <si>
    <t xml:space="preserve">CPI = </t>
  </si>
  <si>
    <t>Q 5:</t>
  </si>
  <si>
    <t xml:space="preserve">Part 2: </t>
  </si>
  <si>
    <t>Latency 10</t>
  </si>
  <si>
    <t>Latency 25</t>
  </si>
  <si>
    <t>Latency 100</t>
  </si>
  <si>
    <t>Speed up from 32 KB to 64 KB</t>
  </si>
  <si>
    <t>Cache Size</t>
  </si>
  <si>
    <t>Num Misses</t>
  </si>
  <si>
    <t>Write Through</t>
  </si>
  <si>
    <t>Num of Store Instructions</t>
  </si>
  <si>
    <t>Total memory operations</t>
  </si>
  <si>
    <t>No. of Dirty Evictions</t>
  </si>
  <si>
    <t xml:space="preserve"> into cache(numMiss*64)</t>
  </si>
  <si>
    <t>out of cache(numStores*4)</t>
  </si>
  <si>
    <t>into cache(numMiss*64)</t>
  </si>
  <si>
    <t>out of cache(numDirtyEvictions * 64)</t>
  </si>
  <si>
    <t>Write Back</t>
  </si>
  <si>
    <t>Total Data Traffic/Memory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</si>
</sst>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wrapText="1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5" borderId="0" xfId="0" applyNumberFormat="1" applyFill="1" applyAlignment="1">
      <alignment horizontal="center"/>
    </xf>
    <xf numFmtId="49" fontId="0" fillId="5" borderId="0" xfId="0" applyNumberFormat="1" applyFill="1" applyAlignment="1"/>
    <xf numFmtId="0" fontId="0" fillId="5" borderId="0" xfId="0" applyFill="1"/>
    <xf numFmtId="49" fontId="0" fillId="2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Y - cache miss rate (%)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'Q4'!$C$2:$C$10</c:f>
              <c:numCache>
                <c:formatCode>General</c:formatCode>
                <c:ptCount val="9"/>
                <c:pt idx="0">
                  <c:v>27.4989944024962</c:v>
                </c:pt>
                <c:pt idx="1">
                  <c:v>22.50601948409625</c:v>
                </c:pt>
                <c:pt idx="2">
                  <c:v>18.45224282085571</c:v>
                </c:pt>
                <c:pt idx="3">
                  <c:v>8.551404162206745</c:v>
                </c:pt>
                <c:pt idx="4">
                  <c:v>6.352133010897518</c:v>
                </c:pt>
                <c:pt idx="5">
                  <c:v>4.502721962281714</c:v>
                </c:pt>
                <c:pt idx="6">
                  <c:v>1.625133797648642</c:v>
                </c:pt>
                <c:pt idx="7">
                  <c:v>1.199763233356959</c:v>
                </c:pt>
                <c:pt idx="8">
                  <c:v>0.827613594646869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67432"/>
        <c:axId val="-2127064472"/>
      </c:scatterChart>
      <c:valAx>
        <c:axId val="-212706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064472"/>
        <c:crosses val="autoZero"/>
        <c:crossBetween val="midCat"/>
      </c:valAx>
      <c:valAx>
        <c:axId val="-212706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6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'Q4'!$G$1</c:f>
              <c:strCache>
                <c:ptCount val="1"/>
                <c:pt idx="0">
                  <c:v>CPI Latency 10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'Q4'!$G$2:$G$10</c:f>
              <c:numCache>
                <c:formatCode>General</c:formatCode>
                <c:ptCount val="9"/>
                <c:pt idx="0">
                  <c:v>4.474909496224658</c:v>
                </c:pt>
                <c:pt idx="1">
                  <c:v>4.025541753568662</c:v>
                </c:pt>
                <c:pt idx="2">
                  <c:v>3.660701853877013</c:v>
                </c:pt>
                <c:pt idx="3">
                  <c:v>2.769626374598607</c:v>
                </c:pt>
                <c:pt idx="4">
                  <c:v>2.571691970980777</c:v>
                </c:pt>
                <c:pt idx="5">
                  <c:v>2.405244976605354</c:v>
                </c:pt>
                <c:pt idx="6">
                  <c:v>2.146262041788378</c:v>
                </c:pt>
                <c:pt idx="7">
                  <c:v>2.107978691002126</c:v>
                </c:pt>
                <c:pt idx="8">
                  <c:v>2.074485223518218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'Q4'!$H$1</c:f>
              <c:strCache>
                <c:ptCount val="1"/>
                <c:pt idx="0">
                  <c:v>CPI Latency 25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'Q4'!$H$2:$H$10</c:f>
              <c:numCache>
                <c:formatCode>General</c:formatCode>
                <c:ptCount val="9"/>
                <c:pt idx="0">
                  <c:v>8.59975865659909</c:v>
                </c:pt>
                <c:pt idx="1">
                  <c:v>7.4014446761831</c:v>
                </c:pt>
                <c:pt idx="2">
                  <c:v>6.428538277005369</c:v>
                </c:pt>
                <c:pt idx="3">
                  <c:v>4.052336998929619</c:v>
                </c:pt>
                <c:pt idx="4">
                  <c:v>3.524511922615404</c:v>
                </c:pt>
                <c:pt idx="5">
                  <c:v>3.080653270947612</c:v>
                </c:pt>
                <c:pt idx="6">
                  <c:v>2.390032111435674</c:v>
                </c:pt>
                <c:pt idx="7">
                  <c:v>2.28794317600567</c:v>
                </c:pt>
                <c:pt idx="8">
                  <c:v>2.198627262715249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'Q4'!$I$1</c:f>
              <c:strCache>
                <c:ptCount val="1"/>
                <c:pt idx="0">
                  <c:v>CPI Latency 100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'Q4'!$I$2:$I$10</c:f>
              <c:numCache>
                <c:formatCode>General</c:formatCode>
                <c:ptCount val="9"/>
                <c:pt idx="0">
                  <c:v>29.22400445847124</c:v>
                </c:pt>
                <c:pt idx="1">
                  <c:v>24.28095928925529</c:v>
                </c:pt>
                <c:pt idx="2">
                  <c:v>20.26772039264715</c:v>
                </c:pt>
                <c:pt idx="3">
                  <c:v>10.46589012058468</c:v>
                </c:pt>
                <c:pt idx="4">
                  <c:v>8.288611680788543</c:v>
                </c:pt>
                <c:pt idx="5">
                  <c:v>6.457694742658897</c:v>
                </c:pt>
                <c:pt idx="6">
                  <c:v>3.608882459672156</c:v>
                </c:pt>
                <c:pt idx="7">
                  <c:v>3.187765601023389</c:v>
                </c:pt>
                <c:pt idx="8">
                  <c:v>2.8193374587004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8824"/>
        <c:axId val="2124104440"/>
      </c:scatterChart>
      <c:valAx>
        <c:axId val="21300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04440"/>
        <c:crosses val="autoZero"/>
        <c:crossBetween val="midCat"/>
      </c:valAx>
      <c:valAx>
        <c:axId val="212410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0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31750</xdr:rowOff>
    </xdr:from>
    <xdr:to>
      <xdr:col>3</xdr:col>
      <xdr:colOff>1435100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31750</xdr:rowOff>
    </xdr:from>
    <xdr:to>
      <xdr:col>11</xdr:col>
      <xdr:colOff>12700</xdr:colOff>
      <xdr:row>27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Ruler="0" workbookViewId="0">
      <selection activeCell="B1" sqref="B1:B10"/>
    </sheetView>
  </sheetViews>
  <sheetFormatPr baseColWidth="10" defaultRowHeight="15" x14ac:dyDescent="0"/>
  <cols>
    <col min="1" max="1" width="22.33203125" style="1" customWidth="1"/>
    <col min="2" max="2" width="20.33203125" customWidth="1"/>
    <col min="3" max="3" width="26.5" customWidth="1"/>
    <col min="4" max="4" width="20.33203125" customWidth="1"/>
    <col min="7" max="7" width="21" customWidth="1"/>
    <col min="8" max="9" width="21.33203125" customWidth="1"/>
    <col min="10" max="10" width="16.6640625" customWidth="1"/>
  </cols>
  <sheetData>
    <row r="1" spans="1:9">
      <c r="A1" s="4" t="s">
        <v>1</v>
      </c>
      <c r="B1" s="5" t="s">
        <v>0</v>
      </c>
      <c r="C1" s="5" t="s">
        <v>2</v>
      </c>
      <c r="D1" s="5" t="s">
        <v>9</v>
      </c>
      <c r="E1" s="5" t="s">
        <v>10</v>
      </c>
      <c r="F1" s="5" t="s">
        <v>11</v>
      </c>
      <c r="G1" s="6" t="s">
        <v>18</v>
      </c>
      <c r="H1" s="6" t="s">
        <v>19</v>
      </c>
      <c r="I1" s="6" t="s">
        <v>20</v>
      </c>
    </row>
    <row r="2" spans="1:9">
      <c r="A2" s="1">
        <v>256</v>
      </c>
      <c r="B2">
        <v>8</v>
      </c>
      <c r="C2">
        <f>F2/D2 * 100</f>
        <v>27.498994402496201</v>
      </c>
      <c r="D2">
        <f>SUM(E2:F2)</f>
        <v>49642128</v>
      </c>
      <c r="E2">
        <v>35991042</v>
      </c>
      <c r="F2">
        <v>13651086</v>
      </c>
      <c r="G2">
        <f>(G$12+(E2/D2)+(F2/D2)*10)</f>
        <v>4.4749094962246581</v>
      </c>
      <c r="H2">
        <f>(G$12+(E2/D2)+(F2/D2)*25)</f>
        <v>8.5997586565990893</v>
      </c>
      <c r="I2">
        <f>(G$12+(E2/D2)+(F2/D2)*100)</f>
        <v>29.224004458471239</v>
      </c>
    </row>
    <row r="3" spans="1:9">
      <c r="A3" s="1">
        <v>512</v>
      </c>
      <c r="B3">
        <v>9</v>
      </c>
      <c r="C3">
        <f t="shared" ref="C3:C10" si="0">F3/D3 * 100</f>
        <v>22.50601948409625</v>
      </c>
      <c r="D3">
        <f t="shared" ref="D3:D10" si="1">SUM(E3:F3)</f>
        <v>49642128</v>
      </c>
      <c r="E3">
        <v>38469661</v>
      </c>
      <c r="F3">
        <v>11172467</v>
      </c>
      <c r="G3">
        <f t="shared" ref="G3:G10" si="2">(G$12+(E3/D3)+(F3/D3)*10)</f>
        <v>4.0255417535686622</v>
      </c>
      <c r="H3">
        <f t="shared" ref="H3:H10" si="3">(G$12+(E3/D3)+(F3/D3)*25)</f>
        <v>7.4014446761831003</v>
      </c>
      <c r="I3">
        <f t="shared" ref="I3:I10" si="4">(G$12+(E3/D3)+(F3/D3)*100)</f>
        <v>24.280959289255286</v>
      </c>
    </row>
    <row r="4" spans="1:9">
      <c r="A4" s="1">
        <v>1024</v>
      </c>
      <c r="B4">
        <v>10</v>
      </c>
      <c r="C4">
        <f t="shared" si="0"/>
        <v>18.452242820855705</v>
      </c>
      <c r="D4">
        <f t="shared" si="1"/>
        <v>49642128</v>
      </c>
      <c r="E4">
        <v>40482042</v>
      </c>
      <c r="F4">
        <v>9160086</v>
      </c>
      <c r="G4">
        <f t="shared" si="2"/>
        <v>3.6607018538770135</v>
      </c>
      <c r="H4">
        <f t="shared" si="3"/>
        <v>6.4285382770053694</v>
      </c>
      <c r="I4">
        <f t="shared" si="4"/>
        <v>20.267720392647149</v>
      </c>
    </row>
    <row r="5" spans="1:9">
      <c r="A5" s="1" t="s">
        <v>8</v>
      </c>
      <c r="B5">
        <v>14</v>
      </c>
      <c r="C5">
        <f t="shared" si="0"/>
        <v>8.5514041622067456</v>
      </c>
      <c r="D5">
        <f t="shared" si="1"/>
        <v>49642128</v>
      </c>
      <c r="E5">
        <v>45397029</v>
      </c>
      <c r="F5">
        <v>4245099</v>
      </c>
      <c r="G5">
        <f t="shared" si="2"/>
        <v>2.7696263745986069</v>
      </c>
      <c r="H5">
        <f t="shared" si="3"/>
        <v>4.0523369989296185</v>
      </c>
      <c r="I5">
        <f t="shared" si="4"/>
        <v>10.465890120584678</v>
      </c>
    </row>
    <row r="6" spans="1:9">
      <c r="A6" s="1" t="s">
        <v>3</v>
      </c>
      <c r="B6">
        <v>15</v>
      </c>
      <c r="C6">
        <f t="shared" si="0"/>
        <v>6.3521330108975178</v>
      </c>
      <c r="D6">
        <f t="shared" si="1"/>
        <v>49642128</v>
      </c>
      <c r="E6">
        <v>46488794</v>
      </c>
      <c r="F6">
        <v>3153334</v>
      </c>
      <c r="G6">
        <f t="shared" si="2"/>
        <v>2.5716919709807766</v>
      </c>
      <c r="H6">
        <f t="shared" si="3"/>
        <v>3.524511922615404</v>
      </c>
      <c r="I6">
        <f t="shared" si="4"/>
        <v>8.2886116807885433</v>
      </c>
    </row>
    <row r="7" spans="1:9">
      <c r="A7" s="1" t="s">
        <v>4</v>
      </c>
      <c r="B7">
        <v>16</v>
      </c>
      <c r="C7">
        <f t="shared" si="0"/>
        <v>4.5027219622817141</v>
      </c>
      <c r="D7">
        <f t="shared" si="1"/>
        <v>49642128</v>
      </c>
      <c r="E7">
        <v>47406881</v>
      </c>
      <c r="F7">
        <v>2235247</v>
      </c>
      <c r="G7">
        <f t="shared" si="2"/>
        <v>2.4052449766053545</v>
      </c>
      <c r="H7">
        <f t="shared" si="3"/>
        <v>3.0806532709476118</v>
      </c>
      <c r="I7">
        <f t="shared" si="4"/>
        <v>6.4576947426588971</v>
      </c>
    </row>
    <row r="8" spans="1:9">
      <c r="A8" s="1" t="s">
        <v>5</v>
      </c>
      <c r="B8">
        <v>20</v>
      </c>
      <c r="C8">
        <f t="shared" si="0"/>
        <v>1.6251337976486424</v>
      </c>
      <c r="D8">
        <f t="shared" si="1"/>
        <v>49642128</v>
      </c>
      <c r="E8">
        <v>48835377</v>
      </c>
      <c r="F8">
        <v>806751</v>
      </c>
      <c r="G8">
        <f t="shared" si="2"/>
        <v>2.1462620417883778</v>
      </c>
      <c r="H8">
        <f t="shared" si="3"/>
        <v>2.3900321114356742</v>
      </c>
      <c r="I8">
        <f t="shared" si="4"/>
        <v>3.6088824596721558</v>
      </c>
    </row>
    <row r="9" spans="1:9">
      <c r="A9" s="1" t="s">
        <v>6</v>
      </c>
      <c r="B9">
        <v>21</v>
      </c>
      <c r="C9">
        <f t="shared" si="0"/>
        <v>1.1997632333569586</v>
      </c>
      <c r="D9">
        <f t="shared" si="1"/>
        <v>49642128</v>
      </c>
      <c r="E9">
        <v>49046540</v>
      </c>
      <c r="F9">
        <v>595588</v>
      </c>
      <c r="G9">
        <f t="shared" si="2"/>
        <v>2.1079786910021263</v>
      </c>
      <c r="H9">
        <f t="shared" si="3"/>
        <v>2.2879431760056699</v>
      </c>
      <c r="I9">
        <f t="shared" si="4"/>
        <v>3.187765601023389</v>
      </c>
    </row>
    <row r="10" spans="1:9">
      <c r="A10" s="1" t="s">
        <v>7</v>
      </c>
      <c r="B10">
        <v>22</v>
      </c>
      <c r="C10">
        <f t="shared" si="0"/>
        <v>0.82761359464686923</v>
      </c>
      <c r="D10">
        <f t="shared" si="1"/>
        <v>49642128</v>
      </c>
      <c r="E10">
        <v>49231283</v>
      </c>
      <c r="F10">
        <v>410845</v>
      </c>
      <c r="G10">
        <f t="shared" si="2"/>
        <v>2.0744852235182183</v>
      </c>
      <c r="H10">
        <f t="shared" si="3"/>
        <v>2.1986272627152488</v>
      </c>
      <c r="I10">
        <f t="shared" si="4"/>
        <v>2.8193374587004003</v>
      </c>
    </row>
    <row r="12" spans="1:9">
      <c r="F12" s="7" t="s">
        <v>21</v>
      </c>
      <c r="G12" s="7">
        <v>1</v>
      </c>
    </row>
    <row r="17" spans="1:10">
      <c r="A17" s="11" t="s">
        <v>12</v>
      </c>
      <c r="B17" s="11"/>
      <c r="C17" s="11"/>
      <c r="D17" s="11"/>
    </row>
    <row r="18" spans="1:10">
      <c r="A18" s="8" t="s">
        <v>15</v>
      </c>
      <c r="B18" s="8"/>
      <c r="C18" s="8"/>
      <c r="D18" s="8"/>
    </row>
    <row r="19" spans="1:10">
      <c r="A19" s="12" t="s">
        <v>13</v>
      </c>
      <c r="B19" s="12"/>
      <c r="C19" s="12"/>
      <c r="D19" s="12"/>
    </row>
    <row r="20" spans="1:10">
      <c r="A20" s="12" t="s">
        <v>14</v>
      </c>
      <c r="B20" s="12"/>
      <c r="C20" s="12"/>
      <c r="D20" s="12"/>
    </row>
    <row r="21" spans="1:10">
      <c r="A21" s="9" t="s">
        <v>16</v>
      </c>
      <c r="B21" s="9"/>
      <c r="C21" s="9"/>
      <c r="D21" s="9"/>
    </row>
    <row r="22" spans="1:10">
      <c r="A22" s="12" t="s">
        <v>17</v>
      </c>
      <c r="B22" s="12"/>
      <c r="C22" s="12"/>
      <c r="D22" s="10">
        <f>C6/C7</f>
        <v>1.4107317893727178</v>
      </c>
    </row>
    <row r="23" spans="1:10">
      <c r="A23" s="2"/>
      <c r="B23" s="2"/>
      <c r="C23" s="2"/>
      <c r="D23" s="2"/>
    </row>
    <row r="30" spans="1:10">
      <c r="F30" s="6" t="s">
        <v>22</v>
      </c>
      <c r="G30" s="6"/>
      <c r="H30" s="6" t="s">
        <v>24</v>
      </c>
      <c r="I30" s="6" t="s">
        <v>25</v>
      </c>
      <c r="J30" s="6" t="s">
        <v>26</v>
      </c>
    </row>
    <row r="31" spans="1:10" ht="30">
      <c r="F31" t="s">
        <v>23</v>
      </c>
      <c r="G31" s="3" t="s">
        <v>27</v>
      </c>
      <c r="H31">
        <f>(G6/G7)</f>
        <v>1.0692016804917466</v>
      </c>
      <c r="I31">
        <f>(H6/H7)</f>
        <v>1.1440793924631645</v>
      </c>
      <c r="J31">
        <f>(I6/I7)</f>
        <v>1.2835248507543704</v>
      </c>
    </row>
  </sheetData>
  <mergeCells count="4">
    <mergeCell ref="A17:D17"/>
    <mergeCell ref="A19:D19"/>
    <mergeCell ref="A20:D20"/>
    <mergeCell ref="A22:C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showRuler="0" topLeftCell="H1" workbookViewId="0">
      <selection activeCell="M16" sqref="M16"/>
    </sheetView>
  </sheetViews>
  <sheetFormatPr baseColWidth="10" defaultRowHeight="15" x14ac:dyDescent="0"/>
  <cols>
    <col min="2" max="3" width="26.6640625" customWidth="1"/>
    <col min="4" max="4" width="14.1640625" customWidth="1"/>
    <col min="5" max="5" width="22.6640625" customWidth="1"/>
    <col min="6" max="6" width="23.1640625" customWidth="1"/>
    <col min="7" max="7" width="25.33203125" customWidth="1"/>
    <col min="8" max="8" width="23.83203125" customWidth="1"/>
    <col min="9" max="9" width="27.6640625" customWidth="1"/>
    <col min="10" max="10" width="23.1640625" customWidth="1"/>
    <col min="11" max="11" width="23" customWidth="1"/>
    <col min="12" max="12" width="34.6640625" customWidth="1"/>
    <col min="13" max="13" width="26.6640625" customWidth="1"/>
  </cols>
  <sheetData>
    <row r="1" spans="1:13">
      <c r="A1" t="s">
        <v>28</v>
      </c>
      <c r="B1" t="s">
        <v>28</v>
      </c>
      <c r="C1" s="18" t="s">
        <v>0</v>
      </c>
      <c r="D1" t="s">
        <v>29</v>
      </c>
      <c r="E1" t="s">
        <v>32</v>
      </c>
      <c r="F1" t="s">
        <v>31</v>
      </c>
      <c r="G1" s="13" t="s">
        <v>30</v>
      </c>
      <c r="H1" s="13"/>
      <c r="I1" s="17" t="s">
        <v>39</v>
      </c>
      <c r="J1" t="s">
        <v>33</v>
      </c>
      <c r="K1" s="15" t="s">
        <v>38</v>
      </c>
      <c r="L1" s="16"/>
      <c r="M1" s="17" t="s">
        <v>39</v>
      </c>
    </row>
    <row r="2" spans="1:13">
      <c r="G2" t="s">
        <v>34</v>
      </c>
      <c r="H2" t="s">
        <v>35</v>
      </c>
      <c r="K2" t="s">
        <v>36</v>
      </c>
      <c r="L2" t="s">
        <v>37</v>
      </c>
    </row>
    <row r="3" spans="1:13">
      <c r="A3" s="1">
        <v>256</v>
      </c>
      <c r="B3" s="1">
        <v>256</v>
      </c>
      <c r="C3" s="14">
        <v>8</v>
      </c>
      <c r="D3">
        <v>13651086</v>
      </c>
      <c r="E3" s="14">
        <v>49642128</v>
      </c>
      <c r="F3">
        <v>21611962</v>
      </c>
      <c r="G3">
        <f>D3*64</f>
        <v>873669504</v>
      </c>
      <c r="H3">
        <f>F3*4</f>
        <v>86447848</v>
      </c>
      <c r="I3">
        <f>(G3+H3)/E3</f>
        <v>19.340777494470018</v>
      </c>
      <c r="J3">
        <v>4676824</v>
      </c>
      <c r="K3">
        <f>D3*64</f>
        <v>873669504</v>
      </c>
      <c r="L3">
        <f>J3*64</f>
        <v>299316736</v>
      </c>
      <c r="M3">
        <f>(K3+L3)/E3</f>
        <v>23.628846853624001</v>
      </c>
    </row>
    <row r="4" spans="1:13">
      <c r="A4" s="1">
        <v>512</v>
      </c>
      <c r="B4" s="1">
        <v>512</v>
      </c>
      <c r="C4" s="14">
        <v>9</v>
      </c>
      <c r="D4">
        <v>11172467</v>
      </c>
      <c r="E4" s="14">
        <v>49642128</v>
      </c>
      <c r="F4">
        <v>21611962</v>
      </c>
      <c r="G4">
        <f>D4*64</f>
        <v>715037888</v>
      </c>
      <c r="H4">
        <f t="shared" ref="H4:H11" si="0">F4*4</f>
        <v>86447848</v>
      </c>
      <c r="I4">
        <f t="shared" ref="I4:I11" si="1">(G4+H4)/E4</f>
        <v>16.14527354669405</v>
      </c>
      <c r="J4">
        <v>3789508</v>
      </c>
      <c r="K4">
        <f t="shared" ref="K4:K11" si="2">D4*64</f>
        <v>715037888</v>
      </c>
      <c r="L4">
        <f t="shared" ref="L4:L11" si="3">J4*64</f>
        <v>242528512</v>
      </c>
      <c r="M4">
        <f t="shared" ref="M4:M11" si="4">(K4+L4)/E4</f>
        <v>19.289390656258732</v>
      </c>
    </row>
    <row r="5" spans="1:13">
      <c r="A5" s="1">
        <v>1024</v>
      </c>
      <c r="B5" s="1">
        <v>1024</v>
      </c>
      <c r="C5" s="14">
        <v>10</v>
      </c>
      <c r="D5">
        <v>9160086</v>
      </c>
      <c r="E5" s="14">
        <v>49642128</v>
      </c>
      <c r="F5">
        <v>21611962</v>
      </c>
      <c r="G5">
        <f>D5*64</f>
        <v>586245504</v>
      </c>
      <c r="H5">
        <f t="shared" si="0"/>
        <v>86447848</v>
      </c>
      <c r="I5">
        <f t="shared" si="1"/>
        <v>13.550856482220102</v>
      </c>
      <c r="J5">
        <v>3148608</v>
      </c>
      <c r="K5">
        <f t="shared" si="2"/>
        <v>586245504</v>
      </c>
      <c r="L5">
        <f t="shared" si="3"/>
        <v>201510912</v>
      </c>
      <c r="M5">
        <f t="shared" si="4"/>
        <v>15.868707642831104</v>
      </c>
    </row>
    <row r="6" spans="1:13">
      <c r="A6">
        <f>16*1024</f>
        <v>16384</v>
      </c>
      <c r="B6" s="1" t="s">
        <v>8</v>
      </c>
      <c r="C6" s="14">
        <v>14</v>
      </c>
      <c r="D6">
        <v>4245099</v>
      </c>
      <c r="E6" s="14">
        <v>49642128</v>
      </c>
      <c r="F6">
        <v>21611962</v>
      </c>
      <c r="G6">
        <f>D6*64</f>
        <v>271686336</v>
      </c>
      <c r="H6">
        <f t="shared" si="0"/>
        <v>86447848</v>
      </c>
      <c r="I6">
        <f t="shared" si="1"/>
        <v>7.2143197406847666</v>
      </c>
      <c r="J6">
        <v>1688401</v>
      </c>
      <c r="K6">
        <f t="shared" si="2"/>
        <v>271686336</v>
      </c>
      <c r="L6">
        <f t="shared" si="3"/>
        <v>108057664</v>
      </c>
      <c r="M6">
        <f t="shared" si="4"/>
        <v>7.6496317804909575</v>
      </c>
    </row>
    <row r="7" spans="1:13">
      <c r="A7">
        <f>32*1024</f>
        <v>32768</v>
      </c>
      <c r="B7" s="1" t="s">
        <v>3</v>
      </c>
      <c r="C7" s="14">
        <v>15</v>
      </c>
      <c r="D7">
        <v>3153334</v>
      </c>
      <c r="E7" s="14">
        <v>49642128</v>
      </c>
      <c r="F7">
        <v>21611962</v>
      </c>
      <c r="G7">
        <f>D7*64</f>
        <v>201813376</v>
      </c>
      <c r="H7">
        <f t="shared" si="0"/>
        <v>86447848</v>
      </c>
      <c r="I7">
        <f t="shared" si="1"/>
        <v>5.8067862038468618</v>
      </c>
      <c r="J7">
        <v>1241321</v>
      </c>
      <c r="K7">
        <f t="shared" si="2"/>
        <v>201813376</v>
      </c>
      <c r="L7">
        <f t="shared" si="3"/>
        <v>79444544</v>
      </c>
      <c r="M7">
        <f t="shared" si="4"/>
        <v>5.665710382117382</v>
      </c>
    </row>
    <row r="8" spans="1:13">
      <c r="A8">
        <f>64*1024</f>
        <v>65536</v>
      </c>
      <c r="B8" s="1" t="s">
        <v>4</v>
      </c>
      <c r="C8" s="14">
        <v>16</v>
      </c>
      <c r="D8">
        <v>2235247</v>
      </c>
      <c r="E8" s="14">
        <v>49642128</v>
      </c>
      <c r="F8">
        <v>21611962</v>
      </c>
      <c r="G8">
        <f>D8*64</f>
        <v>143055808</v>
      </c>
      <c r="H8">
        <f t="shared" si="0"/>
        <v>86447848</v>
      </c>
      <c r="I8">
        <f t="shared" si="1"/>
        <v>4.6231631327327465</v>
      </c>
      <c r="J8">
        <v>888405</v>
      </c>
      <c r="K8">
        <f t="shared" si="2"/>
        <v>143055808</v>
      </c>
      <c r="L8">
        <f t="shared" si="3"/>
        <v>56857920</v>
      </c>
      <c r="M8">
        <f t="shared" si="4"/>
        <v>4.0270982742722072</v>
      </c>
    </row>
    <row r="9" spans="1:13">
      <c r="A9">
        <f>1024*1024</f>
        <v>1048576</v>
      </c>
      <c r="B9" s="1" t="s">
        <v>5</v>
      </c>
      <c r="C9" s="14">
        <v>20</v>
      </c>
      <c r="D9">
        <v>806751</v>
      </c>
      <c r="E9" s="14">
        <v>49642128</v>
      </c>
      <c r="F9">
        <v>21611962</v>
      </c>
      <c r="G9">
        <f>D9*64</f>
        <v>51632064</v>
      </c>
      <c r="H9">
        <f t="shared" si="0"/>
        <v>86447848</v>
      </c>
      <c r="I9">
        <f t="shared" si="1"/>
        <v>2.7815067073675812</v>
      </c>
      <c r="J9">
        <v>374593</v>
      </c>
      <c r="K9">
        <f t="shared" si="2"/>
        <v>51632064</v>
      </c>
      <c r="L9">
        <f t="shared" si="3"/>
        <v>23973952</v>
      </c>
      <c r="M9">
        <f t="shared" si="4"/>
        <v>1.5230212532387815</v>
      </c>
    </row>
    <row r="10" spans="1:13">
      <c r="A10">
        <f>2*1024*1024</f>
        <v>2097152</v>
      </c>
      <c r="B10" s="1" t="s">
        <v>6</v>
      </c>
      <c r="C10" s="14">
        <v>21</v>
      </c>
      <c r="D10">
        <v>595588</v>
      </c>
      <c r="E10" s="14">
        <v>49642128</v>
      </c>
      <c r="F10">
        <v>21611962</v>
      </c>
      <c r="G10">
        <f>D10*64</f>
        <v>38117632</v>
      </c>
      <c r="H10">
        <f t="shared" si="0"/>
        <v>86447848</v>
      </c>
      <c r="I10">
        <f t="shared" si="1"/>
        <v>2.5092695462209034</v>
      </c>
      <c r="J10">
        <v>323427</v>
      </c>
      <c r="K10">
        <f t="shared" si="2"/>
        <v>38117632</v>
      </c>
      <c r="L10">
        <f t="shared" si="3"/>
        <v>20699328</v>
      </c>
      <c r="M10">
        <f t="shared" si="4"/>
        <v>1.1848194742981204</v>
      </c>
    </row>
    <row r="11" spans="1:13">
      <c r="A11">
        <f>4*1024*1024</f>
        <v>4194304</v>
      </c>
      <c r="B11" s="1" t="s">
        <v>7</v>
      </c>
      <c r="C11" s="14">
        <v>22</v>
      </c>
      <c r="D11">
        <v>410845</v>
      </c>
      <c r="E11" s="14">
        <v>49642128</v>
      </c>
      <c r="F11">
        <v>21611962</v>
      </c>
      <c r="G11">
        <f>D11*64</f>
        <v>26294080</v>
      </c>
      <c r="H11">
        <f t="shared" si="0"/>
        <v>86447848</v>
      </c>
      <c r="I11">
        <f t="shared" si="1"/>
        <v>2.2710937774464464</v>
      </c>
      <c r="J11">
        <v>260065</v>
      </c>
      <c r="K11">
        <f t="shared" si="2"/>
        <v>26294080</v>
      </c>
      <c r="L11">
        <f t="shared" si="3"/>
        <v>16644160</v>
      </c>
      <c r="M11">
        <f t="shared" si="4"/>
        <v>0.86495566829850645</v>
      </c>
    </row>
    <row r="12" spans="1:13">
      <c r="C12" s="1"/>
    </row>
  </sheetData>
  <mergeCells count="2">
    <mergeCell ref="G1:H1"/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Q4</vt:lpstr>
      <vt:lpstr>Q6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</dc:creator>
  <cp:lastModifiedBy>Guri</cp:lastModifiedBy>
  <dcterms:created xsi:type="dcterms:W3CDTF">2015-06-30T22:13:42Z</dcterms:created>
  <dcterms:modified xsi:type="dcterms:W3CDTF">2015-07-03T00:07:42Z</dcterms:modified>
</cp:coreProperties>
</file>