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terials" sheetId="1" r:id="rId3"/>
  </sheets>
  <definedNames/>
  <calcPr/>
</workbook>
</file>

<file path=xl/sharedStrings.xml><?xml version="1.0" encoding="utf-8"?>
<sst xmlns="http://schemas.openxmlformats.org/spreadsheetml/2006/main" count="15" uniqueCount="12">
  <si>
    <t>Bill of Materials</t>
  </si>
  <si>
    <t>Item</t>
  </si>
  <si>
    <t>Quantity</t>
  </si>
  <si>
    <t>Cost</t>
  </si>
  <si>
    <t>Total Cost</t>
  </si>
  <si>
    <t>Total Cube Cost</t>
  </si>
  <si>
    <t>Phase #1</t>
  </si>
  <si>
    <t>LED</t>
  </si>
  <si>
    <t>--</t>
  </si>
  <si>
    <t>-</t>
  </si>
  <si>
    <t>Phase #2</t>
  </si>
  <si>
    <t>Phase #3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</si>
</sst>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3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</fills>
  <borders count="15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0" fontId="2" numFmtId="0" xfId="0" applyFont="1"/>
    <xf borderId="4" fillId="2" fontId="1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6" fillId="2" fontId="1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8" fillId="0" fontId="1" numFmtId="164" xfId="0" applyAlignment="1" applyBorder="1" applyFont="1" applyNumberFormat="1">
      <alignment readingOrder="0"/>
    </xf>
    <xf borderId="8" fillId="0" fontId="2" numFmtId="0" xfId="0" applyAlignment="1" applyBorder="1" applyFont="1">
      <alignment readingOrder="0"/>
    </xf>
    <xf borderId="4" fillId="3" fontId="1" numFmtId="0" xfId="0" applyAlignment="1" applyBorder="1" applyFill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readingOrder="0"/>
    </xf>
    <xf borderId="0" fillId="4" fontId="2" numFmtId="0" xfId="0" applyAlignment="1" applyFont="1">
      <alignment readingOrder="0"/>
    </xf>
    <xf borderId="0" fillId="4" fontId="2" numFmtId="164" xfId="0" applyAlignment="1" applyFont="1" applyNumberFormat="1">
      <alignment readingOrder="0"/>
    </xf>
    <xf borderId="8" fillId="4" fontId="2" numFmtId="164" xfId="0" applyAlignment="1" applyBorder="1" applyFont="1" applyNumberFormat="1">
      <alignment readingOrder="0"/>
    </xf>
    <xf borderId="0" fillId="0" fontId="2" numFmtId="164" xfId="0" applyFont="1" applyNumberFormat="1"/>
    <xf borderId="7" fillId="4" fontId="2" numFmtId="0" xfId="0" applyAlignment="1" applyBorder="1" applyFont="1">
      <alignment readingOrder="0"/>
    </xf>
    <xf borderId="8" fillId="4" fontId="2" numFmtId="164" xfId="0" applyBorder="1" applyFont="1" applyNumberFormat="1"/>
    <xf borderId="0" fillId="4" fontId="2" numFmtId="164" xfId="0" applyFont="1" applyNumberFormat="1"/>
    <xf borderId="7" fillId="5" fontId="4" numFmtId="0" xfId="0" applyAlignment="1" applyBorder="1" applyFill="1" applyFont="1">
      <alignment readingOrder="0"/>
    </xf>
    <xf borderId="0" fillId="5" fontId="2" numFmtId="0" xfId="0" applyAlignment="1" applyFont="1">
      <alignment readingOrder="0"/>
    </xf>
    <xf borderId="0" fillId="5" fontId="2" numFmtId="164" xfId="0" applyAlignment="1" applyFont="1" applyNumberFormat="1">
      <alignment readingOrder="0"/>
    </xf>
    <xf borderId="8" fillId="5" fontId="2" numFmtId="164" xfId="0" applyBorder="1" applyFont="1" applyNumberFormat="1"/>
    <xf borderId="7" fillId="5" fontId="5" numFmtId="0" xfId="0" applyBorder="1" applyFont="1"/>
    <xf borderId="0" fillId="5" fontId="2" numFmtId="0" xfId="0" applyFont="1"/>
    <xf borderId="0" fillId="5" fontId="2" numFmtId="164" xfId="0" applyFont="1" applyNumberFormat="1"/>
    <xf borderId="9" fillId="5" fontId="6" numFmtId="0" xfId="0" applyAlignment="1" applyBorder="1" applyFont="1">
      <alignment readingOrder="0"/>
    </xf>
    <xf borderId="10" fillId="5" fontId="2" numFmtId="0" xfId="0" applyAlignment="1" applyBorder="1" applyFont="1">
      <alignment readingOrder="0"/>
    </xf>
    <xf borderId="10" fillId="5" fontId="2" numFmtId="164" xfId="0" applyAlignment="1" applyBorder="1" applyFont="1" applyNumberFormat="1">
      <alignment readingOrder="0"/>
    </xf>
    <xf borderId="11" fillId="5" fontId="2" numFmtId="164" xfId="0" applyBorder="1" applyFont="1" applyNumberFormat="1"/>
    <xf borderId="7" fillId="0" fontId="2" numFmtId="0" xfId="0" applyBorder="1" applyFont="1"/>
    <xf borderId="8" fillId="0" fontId="1" numFmtId="164" xfId="0" applyBorder="1" applyFont="1" applyNumberFormat="1"/>
    <xf borderId="4" fillId="6" fontId="1" numFmtId="0" xfId="0" applyAlignment="1" applyBorder="1" applyFill="1" applyFont="1">
      <alignment horizontal="center"/>
    </xf>
    <xf borderId="0" fillId="4" fontId="2" numFmtId="0" xfId="0" applyFont="1"/>
    <xf borderId="7" fillId="4" fontId="7" numFmtId="0" xfId="0" applyBorder="1" applyFont="1"/>
    <xf borderId="0" fillId="0" fontId="1" numFmtId="0" xfId="0" applyAlignment="1" applyFont="1">
      <alignment readingOrder="0"/>
    </xf>
    <xf borderId="7" fillId="4" fontId="8" numFmtId="0" xfId="0" applyBorder="1" applyFont="1"/>
    <xf borderId="0" fillId="4" fontId="2" numFmtId="0" xfId="0" applyFont="1"/>
    <xf borderId="7" fillId="4" fontId="9" numFmtId="0" xfId="0" applyBorder="1" applyFont="1"/>
    <xf borderId="9" fillId="4" fontId="10" numFmtId="0" xfId="0" applyAlignment="1" applyBorder="1" applyFont="1">
      <alignment readingOrder="0"/>
    </xf>
    <xf borderId="10" fillId="4" fontId="2" numFmtId="0" xfId="0" applyAlignment="1" applyBorder="1" applyFont="1">
      <alignment readingOrder="0"/>
    </xf>
    <xf borderId="10" fillId="4" fontId="2" numFmtId="164" xfId="0" applyAlignment="1" applyBorder="1" applyFont="1" applyNumberFormat="1">
      <alignment readingOrder="0"/>
    </xf>
    <xf borderId="11" fillId="4" fontId="2" numFmtId="164" xfId="0" applyBorder="1" applyFont="1" applyNumberFormat="1"/>
    <xf borderId="8" fillId="0" fontId="2" numFmtId="164" xfId="0" applyBorder="1" applyFont="1" applyNumberFormat="1"/>
    <xf borderId="12" fillId="7" fontId="1" numFmtId="0" xfId="0" applyAlignment="1" applyBorder="1" applyFill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12" fillId="4" fontId="11" numFmtId="0" xfId="0" applyBorder="1" applyFont="1"/>
    <xf borderId="13" fillId="4" fontId="2" numFmtId="0" xfId="0" applyBorder="1" applyFont="1"/>
    <xf borderId="13" fillId="4" fontId="2" numFmtId="164" xfId="0" applyBorder="1" applyFont="1" applyNumberFormat="1"/>
    <xf borderId="14" fillId="4" fontId="2" numFmtId="164" xfId="0" applyBorder="1" applyFont="1" applyNumberFormat="1"/>
    <xf borderId="7" fillId="4" fontId="12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5.86"/>
    <col customWidth="1" min="6" max="7" width="14.43"/>
  </cols>
  <sheetData>
    <row r="1">
      <c r="A1" s="1" t="s">
        <v>0</v>
      </c>
      <c r="B1" s="2"/>
      <c r="C1" s="2"/>
      <c r="D1" s="3"/>
      <c r="G1" s="4"/>
      <c r="H1" s="4"/>
      <c r="I1" s="4"/>
      <c r="J1" s="4"/>
    </row>
    <row r="2">
      <c r="A2" s="5" t="s">
        <v>1</v>
      </c>
      <c r="B2" s="6" t="s">
        <v>2</v>
      </c>
      <c r="C2" s="6" t="s">
        <v>3</v>
      </c>
      <c r="D2" s="7" t="s">
        <v>4</v>
      </c>
      <c r="G2" s="4"/>
      <c r="H2" s="4"/>
      <c r="I2" s="4"/>
      <c r="J2" s="4"/>
    </row>
    <row r="3">
      <c r="A3" s="8" t="s">
        <v>5</v>
      </c>
      <c r="B3" s="9">
        <v>1.0</v>
      </c>
      <c r="C3" s="10">
        <f t="shared" ref="C3:D3" si="1">SUM(C6:C16,C19:C25,C28:C37)</f>
        <v>182.22296</v>
      </c>
      <c r="D3" s="11">
        <f t="shared" si="1"/>
        <v>372.2192</v>
      </c>
      <c r="G3" s="4"/>
      <c r="J3" s="4"/>
    </row>
    <row r="4">
      <c r="A4" s="8"/>
      <c r="B4" s="9"/>
      <c r="C4" s="9"/>
      <c r="D4" s="12"/>
      <c r="G4" s="4"/>
      <c r="J4" s="4"/>
    </row>
    <row r="5">
      <c r="A5" s="13" t="s">
        <v>6</v>
      </c>
      <c r="B5" s="14"/>
      <c r="C5" s="14"/>
      <c r="D5" s="15"/>
      <c r="G5" s="4"/>
      <c r="H5" s="4"/>
      <c r="I5" s="4"/>
      <c r="J5" s="4"/>
    </row>
    <row r="6">
      <c r="A6" s="16" t="str">
        <f>HYPERLINK("http://www.analog.com/media/en/technical-documentation/data-sheets/1083ffe.pdf","LT1083-5 - 5V Regulator")</f>
        <v>LT1083-5 - 5V Regulator</v>
      </c>
      <c r="B6" s="17">
        <v>8.0</v>
      </c>
      <c r="C6" s="18">
        <v>4.2</v>
      </c>
      <c r="D6" s="19">
        <v>0.0</v>
      </c>
      <c r="G6" s="4"/>
      <c r="H6" s="4"/>
      <c r="I6" s="20"/>
      <c r="J6" s="20"/>
    </row>
    <row r="7">
      <c r="A7" s="16" t="str">
        <f>HYPERLINK("https://www.digikey.com/product-detail/en/199D226X9016D1V1E3/718-1182-ND/1559821/?itemSeq=273156367","22uF Tant Cap")</f>
        <v>22uF Tant Cap</v>
      </c>
      <c r="B7" s="17">
        <v>1.0</v>
      </c>
      <c r="C7" s="18">
        <v>1.72</v>
      </c>
      <c r="D7" s="19">
        <f t="shared" ref="D7:D15" si="2">B7*C7</f>
        <v>1.72</v>
      </c>
      <c r="G7" s="4"/>
      <c r="H7" s="4"/>
      <c r="I7" s="20"/>
      <c r="J7" s="20"/>
    </row>
    <row r="8">
      <c r="A8" s="16" t="str">
        <f>HYPERLINK("https://www.digikey.com/product-detail/en/panasonic-electronic-components/ECA-1HHG100/P5567-ND/245166","10uF Film Cap")</f>
        <v>10uF Film Cap</v>
      </c>
      <c r="B8" s="17">
        <v>1.0</v>
      </c>
      <c r="C8" s="18">
        <v>0.23</v>
      </c>
      <c r="D8" s="19">
        <f t="shared" si="2"/>
        <v>0.23</v>
      </c>
      <c r="G8" s="4"/>
      <c r="H8" s="4"/>
      <c r="I8" s="20"/>
      <c r="J8" s="20"/>
    </row>
    <row r="9">
      <c r="A9" s="21" t="s">
        <v>7</v>
      </c>
      <c r="B9" s="17">
        <v>1.0</v>
      </c>
      <c r="C9" s="18">
        <v>0.23</v>
      </c>
      <c r="D9" s="22">
        <f t="shared" si="2"/>
        <v>0.23</v>
      </c>
      <c r="E9" s="9" t="s">
        <v>8</v>
      </c>
      <c r="G9" s="4"/>
      <c r="H9" s="4"/>
      <c r="I9" s="20"/>
      <c r="J9" s="20"/>
    </row>
    <row r="10">
      <c r="A10" s="16" t="str">
        <f>HYPERLINK("https://www.digikey.com/product-detail/en/te-connectivity-passive-product/LR1F1K0/A105951CT-ND/3477524","LR1F1K0 - 1K 0.6 W Resistor")</f>
        <v>LR1F1K0 - 1K 0.6 W Resistor</v>
      </c>
      <c r="B10" s="17">
        <v>1.0</v>
      </c>
      <c r="C10" s="23">
        <v>0.12</v>
      </c>
      <c r="D10" s="22">
        <f t="shared" si="2"/>
        <v>0.12</v>
      </c>
      <c r="H10" s="4"/>
      <c r="I10" s="20"/>
      <c r="J10" s="20"/>
    </row>
    <row r="11">
      <c r="A11" s="24" t="str">
        <f>HYPERLINK("https://www.digikey.com/product-detail/en/PJ-002A/CP-002A-ND/96962/?itemSeq=273156850","3.5mm Jack")</f>
        <v>3.5mm Jack</v>
      </c>
      <c r="B11" s="25">
        <v>1.0</v>
      </c>
      <c r="C11" s="26">
        <v>0.61</v>
      </c>
      <c r="D11" s="27">
        <f t="shared" si="2"/>
        <v>0.61</v>
      </c>
      <c r="E11" s="9" t="s">
        <v>8</v>
      </c>
      <c r="G11" s="4"/>
      <c r="H11" s="4"/>
      <c r="I11" s="20"/>
      <c r="J11" s="20"/>
    </row>
    <row r="12">
      <c r="A12" s="24" t="str">
        <f>HYPERLINK("https://www.digikey.com/product-detail/en/48ASSP1S3M1QAT/GH7809-ND/2677850/?itemSeq=273157120","Switch - 5A - Slide")</f>
        <v>Switch - 5A - Slide</v>
      </c>
      <c r="B12" s="25">
        <v>1.0</v>
      </c>
      <c r="C12" s="26">
        <v>3.95</v>
      </c>
      <c r="D12" s="27">
        <f t="shared" si="2"/>
        <v>3.95</v>
      </c>
      <c r="E12" s="9" t="s">
        <v>8</v>
      </c>
      <c r="G12" s="4"/>
      <c r="H12" s="4"/>
      <c r="I12" s="20"/>
      <c r="J12" s="20"/>
    </row>
    <row r="13">
      <c r="A13" s="28" t="str">
        <f>HYPERLINK("https://www.digikey.com/product-detail/en/mean-well-usa-inc/SGA60U12-P1J/1866-4550-ND/7706701","AC/DC Wall Adapter")</f>
        <v>AC/DC Wall Adapter</v>
      </c>
      <c r="B13" s="29">
        <v>1.0</v>
      </c>
      <c r="C13" s="30">
        <v>24.67</v>
      </c>
      <c r="D13" s="27">
        <f t="shared" si="2"/>
        <v>24.67</v>
      </c>
      <c r="E13" s="9" t="s">
        <v>8</v>
      </c>
      <c r="G13" s="4"/>
      <c r="H13" s="4"/>
      <c r="I13" s="20"/>
      <c r="J13" s="20"/>
    </row>
    <row r="14">
      <c r="A14" s="16" t="str">
        <f>HYPERLINK("https://www.adafruit.com/product/3721","AM2320 - Temp &amp; Humid")</f>
        <v>AM2320 - Temp &amp; Humid</v>
      </c>
      <c r="B14" s="17">
        <v>2.0</v>
      </c>
      <c r="C14" s="18">
        <v>3.95</v>
      </c>
      <c r="D14" s="22">
        <f t="shared" si="2"/>
        <v>7.9</v>
      </c>
      <c r="G14" s="4"/>
      <c r="H14" s="4"/>
      <c r="I14" s="20"/>
      <c r="J14" s="20"/>
    </row>
    <row r="15">
      <c r="A15" s="16" t="str">
        <f>HYPERLINK("https://www.digikey.com/product-detail/en/analog-devices-inc/TMP36GT9Z/TMP36GT9Z-ND/820404","TMP36 - Temp Sensor")</f>
        <v>TMP36 - Temp Sensor</v>
      </c>
      <c r="B15" s="17">
        <v>4.0</v>
      </c>
      <c r="C15" s="18">
        <v>1.48</v>
      </c>
      <c r="D15" s="22">
        <f t="shared" si="2"/>
        <v>5.92</v>
      </c>
      <c r="G15" s="4"/>
      <c r="H15" s="4"/>
      <c r="I15" s="20"/>
      <c r="J15" s="20"/>
    </row>
    <row r="16">
      <c r="A16" s="31" t="str">
        <f>HYPERLINK("https://www.digikey.com/product-detail/en/delta-electronics/ASB0305HP-00CP4/603-2070-ND/7403227","5V PWM with Tach FAN")</f>
        <v>5V PWM with Tach FAN</v>
      </c>
      <c r="B16" s="32">
        <v>2.0</v>
      </c>
      <c r="C16" s="33">
        <v>9.36</v>
      </c>
      <c r="D16" s="34">
        <f>C16*B16</f>
        <v>18.72</v>
      </c>
      <c r="E16" s="9" t="s">
        <v>9</v>
      </c>
      <c r="G16" s="4"/>
      <c r="H16" s="4"/>
      <c r="I16" s="20"/>
      <c r="J16" s="20"/>
    </row>
    <row r="17">
      <c r="A17" s="35"/>
      <c r="B17" s="4"/>
      <c r="C17" s="20"/>
      <c r="D17" s="36"/>
      <c r="G17" s="4"/>
      <c r="I17" s="20"/>
      <c r="J17" s="20"/>
    </row>
    <row r="18">
      <c r="A18" s="37" t="s">
        <v>10</v>
      </c>
      <c r="B18" s="14"/>
      <c r="C18" s="14"/>
      <c r="D18" s="15"/>
      <c r="G18" s="4"/>
      <c r="H18" s="4"/>
      <c r="I18" s="4"/>
      <c r="J18" s="4"/>
    </row>
    <row r="19">
      <c r="A19" s="16" t="str">
        <f>HYPERLINK("https://www.digikey.com/product-detail/en/microchip-technology/ATMEGA328P-PU/ATMEGA328P-PU-ND/1914589","ATMEGA 328P-PU")</f>
        <v>ATMEGA 328P-PU</v>
      </c>
      <c r="B19" s="38">
        <v>4.0</v>
      </c>
      <c r="C19" s="18">
        <v>2.14</v>
      </c>
      <c r="D19" s="19">
        <v>0.0</v>
      </c>
      <c r="G19" s="4"/>
      <c r="H19" s="4"/>
      <c r="I19" s="20"/>
      <c r="J19" s="20"/>
    </row>
    <row r="20">
      <c r="A20" s="39" t="str">
        <f>HYPERLINK("https://www.ebay.com/itm/5-1000pcs-DC5V-PL9823-F5-5mm-F8-8mm-round-hat-RGB-LED-Frosted-LED-Chips-P9823/152637379573?hash=item2389e593f5%3Am%3AmuYAbejKSPZJl1h8ZFmY5ng&amp;var=452136025618","PL9823 F8 RGB")</f>
        <v>PL9823 F8 RGB</v>
      </c>
      <c r="B20" s="38">
        <v>520.0</v>
      </c>
      <c r="C20" s="18">
        <v>0.16</v>
      </c>
      <c r="D20" s="22">
        <f t="shared" ref="D20:D25" si="3">B20*C20</f>
        <v>83.2</v>
      </c>
      <c r="G20" s="4"/>
      <c r="H20" s="4"/>
      <c r="I20" s="20"/>
      <c r="J20" s="20"/>
    </row>
    <row r="21">
      <c r="A21" s="16" t="str">
        <f>HYPERLINK("https://www.digikey.com/product-detail/en/K104K15X7RF5TL2/BC1084CT-ND/286706/?itemSeq=273156178","0.1uF Ceramic Cap")</f>
        <v>0.1uF Ceramic Cap</v>
      </c>
      <c r="B21" s="38">
        <v>520.0</v>
      </c>
      <c r="C21" s="17">
        <v>0.06</v>
      </c>
      <c r="D21" s="22">
        <f t="shared" si="3"/>
        <v>31.2</v>
      </c>
      <c r="E21" s="40"/>
      <c r="G21" s="4"/>
      <c r="H21" s="4"/>
      <c r="I21" s="4"/>
      <c r="J21" s="20"/>
      <c r="K21" s="4"/>
    </row>
    <row r="22">
      <c r="A22" s="41" t="str">
        <f>HYPERLINK("https://www.digikey.com/product-detail/en/te-connectivity-passive-product/LR1F10R/A105948CT-ND/3477520","LR1F10R - 10 Ohm 0.6 W Resistor")</f>
        <v>LR1F10R - 10 Ohm 0.6 W Resistor</v>
      </c>
      <c r="B22" s="17">
        <v>520.0</v>
      </c>
      <c r="C22" s="18">
        <v>0.02148</v>
      </c>
      <c r="D22" s="22">
        <f t="shared" si="3"/>
        <v>11.1696</v>
      </c>
      <c r="E22" s="40"/>
      <c r="I22" s="20"/>
      <c r="J22" s="20"/>
      <c r="K22" s="4"/>
    </row>
    <row r="23">
      <c r="A23" s="16" t="str">
        <f>HYPERLINK("https://bit.ly/2EifDAj","LR1F100R - 100 Ohm 0.6 W Resistor")</f>
        <v>LR1F100R - 100 Ohm 0.6 W Resistor</v>
      </c>
      <c r="B23" s="42">
        <v>520.0</v>
      </c>
      <c r="C23" s="18">
        <v>0.02148</v>
      </c>
      <c r="D23" s="22">
        <f t="shared" si="3"/>
        <v>11.1696</v>
      </c>
      <c r="E23" s="40"/>
      <c r="I23" s="20"/>
      <c r="J23" s="20"/>
      <c r="K23" s="4"/>
    </row>
    <row r="24">
      <c r="A24" s="43" t="str">
        <f>HYPERLINK("https://www.amazon.com/Assortmart-Washable-Plastic-Balls-Gross/dp/B0038HUS40/ref=sr_1_94?ie=UTF8&amp;qid=1537469210&amp;sr=8-94&amp;keywords=ping+pong+balls","Ping Pong Balls")</f>
        <v>Ping Pong Balls</v>
      </c>
      <c r="B24" s="38">
        <v>4.0</v>
      </c>
      <c r="C24" s="18">
        <v>9.29</v>
      </c>
      <c r="D24" s="22">
        <f t="shared" si="3"/>
        <v>37.16</v>
      </c>
      <c r="E24" s="40"/>
      <c r="G24" s="4"/>
      <c r="H24" s="4"/>
      <c r="I24" s="20"/>
      <c r="J24" s="20"/>
    </row>
    <row r="25">
      <c r="A25" s="44" t="str">
        <f>HYPERLINK("https://bit.ly/2yAaf5B","3/32 Heatshrink Tubing - 100FT")</f>
        <v>3/32 Heatshrink Tubing - 100FT</v>
      </c>
      <c r="B25" s="45">
        <v>1.0</v>
      </c>
      <c r="C25" s="46">
        <v>8.29</v>
      </c>
      <c r="D25" s="47">
        <f t="shared" si="3"/>
        <v>8.29</v>
      </c>
      <c r="G25" s="4"/>
      <c r="I25" s="20"/>
      <c r="J25" s="20"/>
      <c r="M25" s="4"/>
      <c r="N25" s="4"/>
      <c r="O25" s="20"/>
    </row>
    <row r="26">
      <c r="A26" s="35"/>
      <c r="B26" s="4"/>
      <c r="C26" s="20"/>
      <c r="D26" s="48"/>
      <c r="G26" s="4"/>
      <c r="I26" s="20"/>
      <c r="J26" s="20"/>
      <c r="M26" s="4"/>
      <c r="N26" s="4"/>
      <c r="O26" s="20"/>
    </row>
    <row r="27">
      <c r="A27" s="49" t="s">
        <v>11</v>
      </c>
      <c r="B27" s="50"/>
      <c r="C27" s="50"/>
      <c r="D27" s="51"/>
      <c r="G27" s="4"/>
      <c r="H27" s="4"/>
      <c r="I27" s="4"/>
      <c r="J27" s="4"/>
      <c r="O27" s="20"/>
    </row>
    <row r="28">
      <c r="A28" s="52" t="str">
        <f>HYPERLINK("https://www.adafruit.com/product/2050","LCD Display - 8 Bit 3.5 TFT")</f>
        <v>LCD Display - 8 Bit 3.5 TFT</v>
      </c>
      <c r="B28" s="53">
        <v>1.0</v>
      </c>
      <c r="C28" s="54">
        <v>39.95</v>
      </c>
      <c r="D28" s="55">
        <f t="shared" ref="D28:D29" si="4">C28</f>
        <v>39.95</v>
      </c>
      <c r="G28" s="4"/>
      <c r="I28" s="20"/>
      <c r="J28" s="20"/>
    </row>
    <row r="29">
      <c r="A29" s="56" t="str">
        <f>HYPERLINK("https://www.digikey.com/product-detail/en/adafruit-industries-llc/1381/1528-1055-ND/5011071","VS1053 MicroSD Board")</f>
        <v>VS1053 MicroSD Board</v>
      </c>
      <c r="B29" s="42">
        <v>1.0</v>
      </c>
      <c r="C29" s="23">
        <v>24.95</v>
      </c>
      <c r="D29" s="22">
        <f t="shared" si="4"/>
        <v>24.95</v>
      </c>
      <c r="I29" s="20"/>
      <c r="J29" s="20"/>
      <c r="M29" s="4"/>
      <c r="N29" s="20"/>
      <c r="O29" s="20"/>
    </row>
    <row r="30">
      <c r="A30" s="16" t="str">
        <f>HYPERLINK("https://www.digikey.com/product-detail/en/199D226X9016D1V1E3/718-1182-ND/1559821/?itemSeq=273156367","22uF Tant Cap")</f>
        <v>22uF Tant Cap</v>
      </c>
      <c r="B30" s="17">
        <v>1.0</v>
      </c>
      <c r="C30" s="18">
        <v>1.72</v>
      </c>
      <c r="D30" s="19">
        <f t="shared" ref="D30:D37" si="5">B30*C30</f>
        <v>1.72</v>
      </c>
      <c r="G30" s="4"/>
      <c r="H30" s="4"/>
      <c r="I30" s="20"/>
      <c r="J30" s="20"/>
      <c r="M30" s="4"/>
      <c r="N30" s="20"/>
      <c r="O30" s="20"/>
    </row>
    <row r="31">
      <c r="A31" s="16" t="str">
        <f>HYPERLINK("https://www.digikey.com/product-detail/en/panasonic-electronic-components/ECA-1HHG100/P5567-ND/245166","10uF Film Cap")</f>
        <v>10uF Film Cap</v>
      </c>
      <c r="B31" s="17">
        <v>1.0</v>
      </c>
      <c r="C31" s="18">
        <v>0.23</v>
      </c>
      <c r="D31" s="19">
        <f t="shared" si="5"/>
        <v>0.23</v>
      </c>
      <c r="G31" s="4"/>
      <c r="H31" s="4"/>
      <c r="I31" s="20"/>
      <c r="J31" s="20"/>
      <c r="M31" s="4"/>
      <c r="N31" s="20"/>
      <c r="O31" s="20"/>
    </row>
    <row r="32">
      <c r="A32" s="16" t="str">
        <f>HYPERLINK("https://www.adafruit.com/product/159","5mm LED - RGB")</f>
        <v>5mm LED - RGB</v>
      </c>
      <c r="B32" s="17">
        <v>1.0</v>
      </c>
      <c r="C32" s="18">
        <v>0.23</v>
      </c>
      <c r="D32" s="22">
        <f t="shared" si="5"/>
        <v>0.23</v>
      </c>
      <c r="G32" s="4"/>
      <c r="H32" s="4"/>
      <c r="I32" s="20"/>
      <c r="J32" s="20"/>
      <c r="M32" s="4"/>
      <c r="N32" s="20"/>
      <c r="O32" s="20"/>
    </row>
    <row r="33">
      <c r="A33" s="41" t="str">
        <f>HYPERLINK("https://www.digikey.com/product-detail/en/te-connectivity-passive-product/LR1F330R/A105958CT-ND/3477536","LR1F300R - 330 Ohm 0.6 W Resistor")</f>
        <v>LR1F300R - 330 Ohm 0.6 W Resistor</v>
      </c>
      <c r="B33" s="17">
        <v>1.0</v>
      </c>
      <c r="C33" s="23">
        <v>0.12</v>
      </c>
      <c r="D33" s="22">
        <f t="shared" si="5"/>
        <v>0.12</v>
      </c>
      <c r="H33" s="4"/>
      <c r="I33" s="20"/>
      <c r="J33" s="20"/>
      <c r="M33" s="4"/>
      <c r="N33" s="20"/>
      <c r="O33" s="20"/>
    </row>
    <row r="34">
      <c r="A34" s="16" t="str">
        <f>HYPERLINK("https://www.digikey.com/product-detail/en/adafruit-industries-llc/1669/1528-1847-ND/6612447","Stereo Speakers - 4 ohms")</f>
        <v>Stereo Speakers - 4 ohms</v>
      </c>
      <c r="B34" s="17">
        <v>1.0</v>
      </c>
      <c r="C34" s="18">
        <v>7.5</v>
      </c>
      <c r="D34" s="22">
        <f t="shared" si="5"/>
        <v>7.5</v>
      </c>
      <c r="G34" s="4"/>
      <c r="H34" s="4"/>
      <c r="I34" s="20"/>
      <c r="J34" s="20"/>
      <c r="M34" s="4"/>
      <c r="N34" s="20"/>
      <c r="O34" s="20"/>
    </row>
    <row r="35">
      <c r="A35" s="16" t="str">
        <f>HYPERLINK("https://amzn.to/2IVJtcH","SD Card - 16GB")</f>
        <v>SD Card - 16GB</v>
      </c>
      <c r="B35" s="17">
        <v>3.0</v>
      </c>
      <c r="C35" s="18">
        <v>7.12</v>
      </c>
      <c r="D35" s="22">
        <f t="shared" si="5"/>
        <v>21.36</v>
      </c>
      <c r="G35" s="4"/>
      <c r="H35" s="4"/>
      <c r="I35" s="4"/>
      <c r="J35" s="20"/>
      <c r="M35" s="4"/>
      <c r="N35" s="20"/>
      <c r="O35" s="20"/>
    </row>
    <row r="36">
      <c r="A36" s="16" t="str">
        <f>HYPERLINK("https://bit.ly/2Cc0NbM","FeatherWing Ethernet Board")</f>
        <v>FeatherWing Ethernet Board</v>
      </c>
      <c r="B36" s="17">
        <v>1.0</v>
      </c>
      <c r="C36" s="17">
        <v>19.95</v>
      </c>
      <c r="D36" s="22">
        <f t="shared" si="5"/>
        <v>19.95</v>
      </c>
      <c r="M36" s="4"/>
      <c r="N36" s="4"/>
      <c r="O36" s="20"/>
    </row>
    <row r="37">
      <c r="A37" s="44" t="str">
        <f>HYPERLINK("https://bit.ly/2NHreZj","2.8W Amp Breakout Board")</f>
        <v>2.8W Amp Breakout Board</v>
      </c>
      <c r="B37" s="45">
        <v>1.0</v>
      </c>
      <c r="C37" s="45">
        <v>9.95</v>
      </c>
      <c r="D37" s="47">
        <f t="shared" si="5"/>
        <v>9.95</v>
      </c>
      <c r="M37" s="4"/>
      <c r="N37" s="4"/>
      <c r="O37" s="20"/>
    </row>
    <row r="38">
      <c r="D38" s="57"/>
      <c r="M38" s="4"/>
      <c r="N38" s="4"/>
      <c r="O38" s="20"/>
    </row>
    <row r="39">
      <c r="B39" s="4"/>
      <c r="C39" s="4"/>
      <c r="D39" s="4"/>
      <c r="G39" s="4"/>
      <c r="H39" s="4"/>
      <c r="I39" s="4"/>
      <c r="J39" s="4"/>
      <c r="N39" s="20"/>
      <c r="O39" s="20"/>
    </row>
    <row r="40">
      <c r="C40" s="4"/>
      <c r="D40" s="4"/>
      <c r="G40" s="4"/>
      <c r="H40" s="4"/>
      <c r="I40" s="4"/>
      <c r="J40" s="4"/>
      <c r="N40" s="20"/>
      <c r="O40" s="20"/>
    </row>
    <row r="41">
      <c r="D41" s="4"/>
      <c r="G41" s="4"/>
      <c r="J41" s="4"/>
      <c r="M41" s="4"/>
      <c r="N41" s="4"/>
      <c r="O41" s="20"/>
    </row>
    <row r="42">
      <c r="B42" s="4"/>
      <c r="C42" s="4"/>
      <c r="D42" s="4"/>
      <c r="G42" s="4"/>
      <c r="H42" s="4"/>
      <c r="I42" s="4"/>
      <c r="J42" s="4"/>
      <c r="N42" s="20"/>
      <c r="O42" s="20"/>
    </row>
    <row r="43">
      <c r="C43" s="20"/>
      <c r="D43" s="20"/>
      <c r="G43" s="4"/>
      <c r="H43" s="4"/>
      <c r="I43" s="20"/>
      <c r="J43" s="20"/>
      <c r="N43" s="20"/>
      <c r="O43" s="20"/>
    </row>
    <row r="44">
      <c r="C44" s="20"/>
      <c r="D44" s="20"/>
      <c r="G44" s="4"/>
      <c r="H44" s="4"/>
      <c r="I44" s="20"/>
      <c r="J44" s="20"/>
      <c r="M44" s="4"/>
      <c r="N44" s="20"/>
      <c r="O44" s="20"/>
    </row>
    <row r="45">
      <c r="B45" s="4"/>
      <c r="C45" s="20"/>
      <c r="D45" s="20"/>
      <c r="G45" s="4"/>
      <c r="H45" s="4"/>
      <c r="I45" s="20"/>
      <c r="J45" s="20"/>
      <c r="M45" s="4"/>
      <c r="N45" s="20"/>
      <c r="O45" s="20"/>
    </row>
    <row r="46">
      <c r="A46" s="4"/>
      <c r="B46" s="4"/>
      <c r="C46" s="20"/>
      <c r="D46" s="20"/>
      <c r="G46" s="4"/>
      <c r="H46" s="4"/>
      <c r="I46" s="20"/>
      <c r="J46" s="20"/>
      <c r="M46" s="4"/>
      <c r="N46" s="20"/>
      <c r="O46" s="20"/>
    </row>
    <row r="47">
      <c r="B47" s="4"/>
      <c r="C47" s="20"/>
      <c r="D47" s="20"/>
      <c r="H47" s="4"/>
      <c r="I47" s="20"/>
      <c r="J47" s="20"/>
      <c r="M47" s="4"/>
      <c r="N47" s="20"/>
      <c r="O47" s="20"/>
    </row>
    <row r="48">
      <c r="A48" s="4"/>
      <c r="B48" s="4"/>
      <c r="C48" s="20"/>
      <c r="D48" s="20"/>
      <c r="G48" s="4"/>
      <c r="H48" s="4"/>
      <c r="I48" s="20"/>
      <c r="J48" s="20"/>
      <c r="M48" s="4"/>
      <c r="N48" s="20"/>
      <c r="O48" s="20"/>
    </row>
    <row r="49">
      <c r="A49" s="4"/>
      <c r="B49" s="4"/>
      <c r="C49" s="20"/>
      <c r="D49" s="20"/>
      <c r="G49" s="4"/>
      <c r="H49" s="4"/>
      <c r="I49" s="20"/>
      <c r="J49" s="20"/>
      <c r="M49" s="4"/>
      <c r="N49" s="20"/>
      <c r="O49" s="20"/>
    </row>
    <row r="50">
      <c r="A50" s="4"/>
      <c r="B50" s="4"/>
      <c r="C50" s="20"/>
      <c r="D50" s="20"/>
      <c r="G50" s="4"/>
      <c r="H50" s="4"/>
      <c r="I50" s="20"/>
      <c r="J50" s="20"/>
      <c r="M50" s="4"/>
      <c r="N50" s="20"/>
      <c r="O50" s="20"/>
    </row>
    <row r="51">
      <c r="A51" s="4"/>
      <c r="B51" s="4"/>
      <c r="C51" s="20"/>
      <c r="D51" s="20"/>
      <c r="G51" s="4"/>
      <c r="H51" s="4"/>
      <c r="I51" s="20"/>
      <c r="J51" s="20"/>
      <c r="M51" s="4"/>
      <c r="N51" s="20"/>
      <c r="O51" s="20"/>
    </row>
    <row r="52">
      <c r="A52" s="4"/>
      <c r="B52" s="4"/>
      <c r="C52" s="20"/>
      <c r="D52" s="20"/>
      <c r="G52" s="4"/>
      <c r="H52" s="4"/>
      <c r="I52" s="20"/>
      <c r="J52" s="20"/>
      <c r="M52" s="4"/>
      <c r="N52" s="20"/>
      <c r="O52" s="20"/>
    </row>
    <row r="53">
      <c r="A53" s="4"/>
      <c r="B53" s="4"/>
      <c r="C53" s="20"/>
      <c r="D53" s="20"/>
      <c r="G53" s="4"/>
      <c r="H53" s="4"/>
      <c r="I53" s="20"/>
      <c r="J53" s="20"/>
      <c r="M53" s="4"/>
      <c r="N53" s="20"/>
      <c r="O53" s="20"/>
    </row>
    <row r="54">
      <c r="A54" s="4"/>
      <c r="C54" s="20"/>
      <c r="D54" s="20"/>
      <c r="G54" s="4"/>
      <c r="I54" s="20"/>
      <c r="J54" s="20"/>
      <c r="M54" s="4"/>
      <c r="N54" s="20"/>
      <c r="O54" s="20"/>
    </row>
    <row r="55">
      <c r="A55" s="4"/>
      <c r="B55" s="4"/>
      <c r="C55" s="4"/>
      <c r="D55" s="4"/>
      <c r="G55" s="4"/>
      <c r="H55" s="4"/>
      <c r="I55" s="4"/>
      <c r="J55" s="4"/>
      <c r="N55" s="20"/>
      <c r="O55" s="20"/>
    </row>
    <row r="56">
      <c r="A56" s="4"/>
      <c r="B56" s="4"/>
      <c r="C56" s="20"/>
      <c r="D56" s="20"/>
      <c r="G56" s="4"/>
      <c r="H56" s="4"/>
      <c r="I56" s="20"/>
      <c r="J56" s="20"/>
      <c r="M56" s="4"/>
      <c r="N56" s="20"/>
      <c r="O56" s="20"/>
    </row>
    <row r="57">
      <c r="A57" s="4"/>
      <c r="B57" s="4"/>
      <c r="C57" s="20"/>
      <c r="D57" s="20"/>
      <c r="G57" s="4"/>
      <c r="H57" s="4"/>
      <c r="I57" s="20"/>
      <c r="J57" s="20"/>
      <c r="N57" s="20"/>
      <c r="O57" s="20"/>
    </row>
    <row r="58">
      <c r="A58" s="4"/>
      <c r="B58" s="4"/>
      <c r="C58" s="4"/>
      <c r="D58" s="20"/>
      <c r="E58" s="4"/>
      <c r="G58" s="4"/>
      <c r="H58" s="4"/>
      <c r="I58" s="4"/>
      <c r="J58" s="20"/>
      <c r="K58" s="4"/>
      <c r="N58" s="20"/>
      <c r="O58" s="20"/>
    </row>
    <row r="59">
      <c r="C59" s="20"/>
      <c r="D59" s="20"/>
      <c r="E59" s="4"/>
      <c r="I59" s="20"/>
      <c r="J59" s="20"/>
      <c r="K59" s="4"/>
    </row>
    <row r="60">
      <c r="C60" s="20"/>
      <c r="D60" s="20"/>
      <c r="E60" s="4"/>
      <c r="I60" s="20"/>
      <c r="J60" s="20"/>
      <c r="K60" s="4"/>
    </row>
    <row r="61">
      <c r="A61" s="4"/>
      <c r="B61" s="4"/>
      <c r="C61" s="20"/>
      <c r="D61" s="20"/>
      <c r="G61" s="4"/>
      <c r="H61" s="4"/>
      <c r="I61" s="20"/>
      <c r="J61" s="20"/>
    </row>
    <row r="62">
      <c r="A62" s="4"/>
      <c r="B62" s="4"/>
      <c r="C62" s="20"/>
      <c r="D62" s="20"/>
      <c r="G62" s="4"/>
      <c r="H62" s="4"/>
      <c r="I62" s="20"/>
      <c r="J62" s="20"/>
    </row>
    <row r="63">
      <c r="A63" s="4"/>
      <c r="B63" s="4"/>
      <c r="C63" s="20"/>
      <c r="D63" s="20"/>
      <c r="G63" s="4"/>
      <c r="H63" s="4"/>
      <c r="I63" s="20"/>
      <c r="J63" s="20"/>
    </row>
    <row r="64">
      <c r="A64" s="4"/>
      <c r="B64" s="4"/>
      <c r="C64" s="20"/>
      <c r="D64" s="20"/>
      <c r="G64" s="4"/>
      <c r="H64" s="4"/>
      <c r="I64" s="20"/>
      <c r="J64" s="20"/>
    </row>
    <row r="65">
      <c r="A65" s="4"/>
      <c r="C65" s="20"/>
      <c r="D65" s="20"/>
      <c r="G65" s="4"/>
      <c r="I65" s="20"/>
      <c r="J65" s="20"/>
    </row>
    <row r="66">
      <c r="A66" s="4"/>
      <c r="B66" s="4"/>
      <c r="C66" s="4"/>
      <c r="D66" s="4"/>
      <c r="G66" s="4"/>
      <c r="H66" s="4"/>
      <c r="I66" s="4"/>
      <c r="J66" s="4"/>
    </row>
    <row r="67">
      <c r="A67" s="4"/>
      <c r="C67" s="20"/>
      <c r="D67" s="20"/>
      <c r="G67" s="4"/>
      <c r="I67" s="20"/>
      <c r="J67" s="20"/>
    </row>
    <row r="68">
      <c r="C68" s="20"/>
      <c r="D68" s="20"/>
      <c r="I68" s="20"/>
      <c r="J68" s="20"/>
    </row>
    <row r="69">
      <c r="A69" s="4"/>
      <c r="B69" s="4"/>
      <c r="C69" s="20"/>
      <c r="D69" s="20"/>
      <c r="G69" s="4"/>
      <c r="H69" s="4"/>
      <c r="I69" s="20"/>
      <c r="J69" s="20"/>
    </row>
    <row r="70">
      <c r="A70" s="4"/>
      <c r="B70" s="4"/>
      <c r="C70" s="20"/>
      <c r="D70" s="20"/>
      <c r="G70" s="4"/>
      <c r="H70" s="4"/>
      <c r="I70" s="20"/>
      <c r="J70" s="20"/>
    </row>
    <row r="71">
      <c r="A71" s="4"/>
      <c r="B71" s="4"/>
      <c r="C71" s="20"/>
      <c r="D71" s="20"/>
      <c r="G71" s="4"/>
      <c r="H71" s="4"/>
      <c r="I71" s="20"/>
      <c r="J71" s="20"/>
    </row>
    <row r="72">
      <c r="A72" s="4"/>
      <c r="B72" s="4"/>
      <c r="C72" s="20"/>
      <c r="D72" s="20"/>
      <c r="G72" s="4"/>
      <c r="H72" s="4"/>
      <c r="I72" s="20"/>
      <c r="J72" s="20"/>
    </row>
    <row r="73">
      <c r="B73" s="4"/>
      <c r="C73" s="20"/>
      <c r="D73" s="20"/>
      <c r="H73" s="4"/>
      <c r="I73" s="20"/>
      <c r="J73" s="20"/>
    </row>
    <row r="74">
      <c r="A74" s="4"/>
      <c r="B74" s="4"/>
      <c r="C74" s="20"/>
      <c r="D74" s="20"/>
      <c r="G74" s="4"/>
      <c r="H74" s="4"/>
      <c r="I74" s="20"/>
      <c r="J74" s="20"/>
    </row>
    <row r="75">
      <c r="A75" s="4"/>
      <c r="B75" s="4"/>
      <c r="C75" s="4"/>
      <c r="D75" s="20"/>
      <c r="G75" s="4"/>
      <c r="H75" s="4"/>
      <c r="I75" s="4"/>
      <c r="J75" s="20"/>
    </row>
    <row r="76">
      <c r="C76" s="20"/>
      <c r="D76" s="20"/>
      <c r="I76" s="20"/>
      <c r="J76" s="20"/>
    </row>
    <row r="77">
      <c r="D77" s="20"/>
      <c r="J77" s="20"/>
    </row>
    <row r="78">
      <c r="D78" s="20"/>
      <c r="J78" s="20"/>
    </row>
    <row r="79">
      <c r="D79" s="20"/>
      <c r="J79" s="20"/>
    </row>
    <row r="80">
      <c r="A80" s="4"/>
      <c r="C80" s="20"/>
      <c r="D80" s="20"/>
    </row>
  </sheetData>
  <mergeCells count="4">
    <mergeCell ref="A27:D27"/>
    <mergeCell ref="A1:D1"/>
    <mergeCell ref="A5:D5"/>
    <mergeCell ref="A18:D18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