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.pod13.l0hosting.com\JC78\Users\cristianna.colema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1" i="1" l="1"/>
  <c r="J791" i="1"/>
  <c r="H791" i="1"/>
  <c r="L788" i="1"/>
  <c r="J788" i="1"/>
  <c r="H788" i="1"/>
  <c r="L787" i="1"/>
  <c r="J787" i="1"/>
  <c r="H787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L768" i="1"/>
  <c r="J768" i="1"/>
  <c r="H768" i="1"/>
  <c r="L767" i="1"/>
  <c r="J767" i="1"/>
  <c r="H767" i="1"/>
  <c r="L766" i="1"/>
  <c r="J766" i="1"/>
  <c r="H766" i="1"/>
  <c r="L765" i="1"/>
  <c r="J765" i="1"/>
  <c r="H765" i="1"/>
  <c r="L764" i="1"/>
  <c r="J764" i="1"/>
  <c r="H764" i="1"/>
  <c r="L762" i="1"/>
  <c r="J762" i="1"/>
  <c r="H762" i="1"/>
  <c r="L761" i="1"/>
  <c r="J761" i="1"/>
  <c r="H761" i="1"/>
  <c r="L760" i="1"/>
  <c r="J760" i="1"/>
  <c r="H760" i="1"/>
  <c r="L758" i="1"/>
  <c r="J758" i="1"/>
  <c r="H758" i="1"/>
  <c r="L757" i="1"/>
  <c r="J757" i="1"/>
  <c r="H757" i="1"/>
  <c r="L756" i="1"/>
  <c r="J756" i="1"/>
  <c r="H756" i="1"/>
  <c r="L755" i="1"/>
  <c r="J755" i="1"/>
  <c r="H755" i="1"/>
  <c r="L754" i="1"/>
  <c r="J754" i="1"/>
  <c r="H754" i="1"/>
  <c r="L753" i="1"/>
  <c r="J753" i="1"/>
  <c r="H753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L741" i="1"/>
  <c r="J741" i="1"/>
  <c r="H741" i="1"/>
  <c r="E741" i="1"/>
  <c r="L740" i="1"/>
  <c r="J740" i="1"/>
  <c r="H740" i="1"/>
  <c r="E740" i="1"/>
  <c r="L739" i="1"/>
  <c r="J739" i="1"/>
  <c r="H739" i="1"/>
  <c r="L738" i="1"/>
  <c r="J738" i="1"/>
  <c r="H738" i="1"/>
  <c r="L737" i="1"/>
  <c r="J737" i="1"/>
  <c r="H737" i="1"/>
  <c r="L734" i="1"/>
  <c r="H734" i="1"/>
  <c r="L733" i="1"/>
  <c r="H733" i="1"/>
  <c r="L732" i="1"/>
  <c r="H732" i="1"/>
  <c r="L731" i="1"/>
  <c r="H731" i="1"/>
  <c r="L730" i="1"/>
  <c r="J730" i="1"/>
  <c r="H730" i="1"/>
  <c r="L729" i="1"/>
  <c r="J729" i="1"/>
  <c r="H729" i="1"/>
  <c r="L728" i="1"/>
  <c r="J728" i="1"/>
  <c r="H728" i="1"/>
  <c r="L727" i="1"/>
  <c r="J727" i="1"/>
  <c r="H727" i="1"/>
  <c r="L726" i="1"/>
  <c r="J726" i="1"/>
  <c r="H726" i="1"/>
  <c r="L725" i="1"/>
  <c r="J725" i="1"/>
  <c r="H725" i="1"/>
  <c r="L724" i="1"/>
  <c r="J724" i="1"/>
  <c r="H724" i="1"/>
  <c r="J721" i="1"/>
  <c r="H721" i="1"/>
  <c r="L718" i="1"/>
  <c r="J718" i="1"/>
  <c r="H718" i="1"/>
  <c r="L717" i="1"/>
  <c r="J717" i="1"/>
  <c r="H717" i="1"/>
  <c r="L716" i="1"/>
  <c r="H716" i="1"/>
  <c r="L715" i="1"/>
  <c r="H715" i="1"/>
  <c r="L714" i="1"/>
  <c r="J714" i="1"/>
  <c r="H714" i="1"/>
  <c r="L713" i="1"/>
  <c r="J713" i="1"/>
  <c r="H713" i="1"/>
  <c r="L712" i="1"/>
  <c r="H712" i="1"/>
  <c r="L711" i="1"/>
  <c r="H711" i="1"/>
  <c r="L710" i="1"/>
  <c r="J710" i="1"/>
  <c r="H710" i="1"/>
  <c r="L709" i="1"/>
  <c r="J709" i="1"/>
  <c r="H709" i="1"/>
  <c r="L708" i="1"/>
  <c r="H708" i="1"/>
  <c r="L707" i="1"/>
  <c r="H707" i="1"/>
  <c r="L704" i="1"/>
  <c r="L703" i="1"/>
  <c r="L702" i="1"/>
  <c r="L701" i="1"/>
  <c r="L700" i="1"/>
  <c r="L699" i="1"/>
  <c r="J696" i="1"/>
  <c r="J693" i="1"/>
  <c r="L692" i="1"/>
  <c r="L691" i="1"/>
  <c r="L690" i="1"/>
  <c r="J690" i="1"/>
  <c r="L689" i="1"/>
  <c r="J689" i="1"/>
  <c r="H689" i="1"/>
  <c r="L688" i="1"/>
  <c r="L687" i="1"/>
  <c r="L686" i="1"/>
  <c r="J686" i="1"/>
  <c r="L685" i="1"/>
  <c r="J685" i="1"/>
  <c r="H685" i="1"/>
  <c r="L684" i="1"/>
  <c r="L683" i="1"/>
  <c r="L682" i="1"/>
  <c r="J682" i="1"/>
  <c r="L681" i="1"/>
  <c r="J681" i="1"/>
  <c r="H681" i="1"/>
  <c r="L678" i="1"/>
  <c r="J678" i="1"/>
  <c r="H678" i="1"/>
  <c r="L677" i="1"/>
  <c r="J677" i="1"/>
  <c r="H677" i="1"/>
  <c r="L676" i="1"/>
  <c r="J676" i="1"/>
  <c r="H676" i="1"/>
  <c r="L673" i="1"/>
  <c r="J673" i="1"/>
  <c r="H673" i="1"/>
  <c r="L672" i="1"/>
  <c r="J672" i="1"/>
  <c r="H672" i="1"/>
  <c r="L671" i="1"/>
  <c r="J671" i="1"/>
  <c r="H671" i="1"/>
  <c r="L670" i="1"/>
  <c r="J670" i="1"/>
  <c r="H670" i="1"/>
  <c r="L669" i="1"/>
  <c r="J669" i="1"/>
  <c r="H669" i="1"/>
  <c r="L666" i="1"/>
  <c r="J666" i="1"/>
  <c r="H666" i="1"/>
  <c r="L665" i="1"/>
  <c r="J665" i="1"/>
  <c r="H665" i="1"/>
  <c r="L664" i="1"/>
  <c r="J664" i="1"/>
  <c r="H664" i="1"/>
  <c r="L663" i="1"/>
  <c r="J663" i="1"/>
  <c r="H663" i="1"/>
  <c r="L662" i="1"/>
  <c r="J662" i="1"/>
  <c r="H662" i="1"/>
  <c r="L661" i="1"/>
  <c r="J661" i="1"/>
  <c r="H661" i="1"/>
  <c r="L660" i="1"/>
  <c r="J660" i="1"/>
  <c r="H660" i="1"/>
  <c r="L659" i="1"/>
  <c r="J659" i="1"/>
  <c r="H659" i="1"/>
  <c r="L658" i="1"/>
  <c r="J658" i="1"/>
  <c r="H658" i="1"/>
  <c r="L656" i="1"/>
  <c r="J656" i="1"/>
  <c r="L655" i="1"/>
  <c r="J655" i="1"/>
  <c r="H655" i="1"/>
  <c r="L652" i="1"/>
  <c r="J652" i="1"/>
  <c r="H652" i="1"/>
  <c r="L651" i="1"/>
  <c r="J651" i="1"/>
  <c r="H651" i="1"/>
  <c r="L650" i="1"/>
  <c r="J650" i="1"/>
  <c r="H650" i="1"/>
  <c r="L649" i="1"/>
  <c r="J649" i="1"/>
  <c r="H649" i="1"/>
  <c r="L648" i="1"/>
  <c r="J648" i="1"/>
  <c r="H648" i="1"/>
  <c r="L647" i="1"/>
  <c r="J647" i="1"/>
  <c r="H647" i="1"/>
  <c r="L644" i="1"/>
  <c r="J644" i="1"/>
  <c r="H644" i="1"/>
  <c r="L643" i="1"/>
  <c r="J643" i="1"/>
  <c r="H643" i="1"/>
  <c r="L642" i="1"/>
  <c r="J642" i="1"/>
  <c r="H642" i="1"/>
  <c r="L640" i="1"/>
  <c r="J640" i="1"/>
  <c r="H640" i="1"/>
  <c r="L639" i="1"/>
  <c r="J639" i="1"/>
  <c r="H639" i="1"/>
  <c r="L638" i="1"/>
  <c r="J638" i="1"/>
  <c r="H638" i="1"/>
  <c r="L635" i="1"/>
  <c r="J635" i="1"/>
  <c r="H635" i="1"/>
  <c r="L634" i="1"/>
  <c r="J634" i="1"/>
  <c r="H634" i="1"/>
  <c r="L633" i="1"/>
  <c r="J633" i="1"/>
  <c r="H633" i="1"/>
  <c r="L632" i="1"/>
  <c r="J632" i="1"/>
  <c r="H632" i="1"/>
  <c r="L631" i="1"/>
  <c r="J631" i="1"/>
  <c r="H631" i="1"/>
  <c r="L630" i="1"/>
  <c r="J630" i="1"/>
  <c r="H630" i="1"/>
  <c r="L629" i="1"/>
  <c r="J629" i="1"/>
  <c r="H629" i="1"/>
  <c r="L628" i="1"/>
  <c r="J628" i="1"/>
  <c r="H628" i="1"/>
  <c r="L627" i="1"/>
  <c r="J627" i="1"/>
  <c r="H627" i="1"/>
  <c r="L624" i="1"/>
  <c r="J624" i="1"/>
  <c r="H624" i="1"/>
  <c r="L623" i="1"/>
  <c r="J623" i="1"/>
  <c r="H623" i="1"/>
  <c r="L622" i="1"/>
  <c r="J622" i="1"/>
  <c r="H622" i="1"/>
  <c r="L621" i="1"/>
  <c r="J621" i="1"/>
  <c r="H621" i="1"/>
  <c r="L620" i="1"/>
  <c r="J620" i="1"/>
  <c r="H620" i="1"/>
  <c r="L619" i="1"/>
  <c r="J619" i="1"/>
  <c r="H619" i="1"/>
  <c r="L616" i="1"/>
  <c r="J616" i="1"/>
  <c r="H616" i="1"/>
  <c r="L615" i="1"/>
  <c r="J615" i="1"/>
  <c r="H615" i="1"/>
  <c r="L614" i="1"/>
  <c r="J614" i="1"/>
  <c r="H614" i="1"/>
  <c r="L613" i="1"/>
  <c r="J613" i="1"/>
  <c r="H613" i="1"/>
  <c r="L612" i="1"/>
  <c r="J612" i="1"/>
  <c r="H612" i="1"/>
  <c r="L611" i="1"/>
  <c r="J611" i="1"/>
  <c r="H611" i="1"/>
  <c r="L610" i="1"/>
  <c r="J610" i="1"/>
  <c r="H610" i="1"/>
  <c r="L609" i="1"/>
  <c r="J609" i="1"/>
  <c r="H609" i="1"/>
  <c r="L608" i="1"/>
  <c r="J608" i="1"/>
  <c r="H608" i="1"/>
  <c r="L605" i="1"/>
  <c r="J605" i="1"/>
  <c r="H605" i="1"/>
  <c r="L604" i="1"/>
  <c r="J604" i="1"/>
  <c r="H604" i="1"/>
  <c r="L602" i="1"/>
  <c r="H602" i="1"/>
  <c r="L601" i="1"/>
  <c r="H601" i="1"/>
  <c r="L600" i="1"/>
  <c r="H600" i="1"/>
  <c r="L597" i="1"/>
  <c r="J597" i="1"/>
  <c r="H597" i="1"/>
  <c r="L596" i="1"/>
  <c r="J596" i="1"/>
  <c r="H596" i="1"/>
  <c r="L595" i="1"/>
  <c r="J595" i="1"/>
  <c r="H595" i="1"/>
  <c r="L594" i="1"/>
  <c r="J594" i="1"/>
  <c r="H594" i="1"/>
  <c r="L593" i="1"/>
  <c r="J593" i="1"/>
  <c r="H593" i="1"/>
  <c r="L592" i="1"/>
  <c r="J592" i="1"/>
  <c r="H592" i="1"/>
  <c r="L591" i="1"/>
  <c r="J591" i="1"/>
  <c r="H591" i="1"/>
  <c r="L588" i="1"/>
  <c r="J588" i="1"/>
  <c r="H588" i="1"/>
  <c r="L587" i="1"/>
  <c r="J587" i="1"/>
  <c r="H587" i="1"/>
  <c r="L586" i="1"/>
  <c r="J586" i="1"/>
  <c r="H586" i="1"/>
  <c r="L585" i="1"/>
  <c r="J585" i="1"/>
  <c r="H585" i="1"/>
  <c r="L584" i="1"/>
  <c r="J584" i="1"/>
  <c r="H584" i="1"/>
  <c r="L583" i="1"/>
  <c r="J583" i="1"/>
  <c r="H583" i="1"/>
  <c r="L582" i="1"/>
  <c r="J582" i="1"/>
  <c r="H582" i="1"/>
  <c r="L579" i="1"/>
  <c r="J579" i="1"/>
  <c r="H579" i="1"/>
  <c r="L578" i="1"/>
  <c r="J578" i="1"/>
  <c r="H578" i="1"/>
  <c r="L573" i="1"/>
  <c r="J573" i="1"/>
  <c r="L572" i="1"/>
  <c r="J572" i="1"/>
  <c r="H572" i="1"/>
  <c r="L568" i="1"/>
  <c r="J568" i="1"/>
  <c r="H568" i="1"/>
  <c r="L567" i="1"/>
  <c r="J567" i="1"/>
  <c r="H567" i="1"/>
  <c r="L566" i="1"/>
  <c r="J566" i="1"/>
  <c r="H566" i="1"/>
  <c r="L565" i="1"/>
  <c r="J565" i="1"/>
  <c r="H565" i="1"/>
  <c r="L562" i="1"/>
  <c r="J562" i="1"/>
  <c r="H562" i="1"/>
  <c r="L561" i="1"/>
  <c r="J561" i="1"/>
  <c r="H561" i="1"/>
  <c r="L560" i="1"/>
  <c r="J560" i="1"/>
  <c r="H560" i="1"/>
  <c r="L557" i="1"/>
  <c r="J557" i="1"/>
  <c r="H557" i="1"/>
  <c r="L556" i="1"/>
  <c r="J556" i="1"/>
  <c r="H556" i="1"/>
  <c r="L555" i="1"/>
  <c r="J555" i="1"/>
  <c r="H555" i="1"/>
  <c r="L554" i="1"/>
  <c r="J554" i="1"/>
  <c r="H554" i="1"/>
  <c r="L553" i="1"/>
  <c r="J553" i="1"/>
  <c r="H553" i="1"/>
  <c r="L552" i="1"/>
  <c r="J552" i="1"/>
  <c r="H552" i="1"/>
  <c r="L551" i="1"/>
  <c r="J551" i="1"/>
  <c r="H551" i="1"/>
  <c r="L550" i="1"/>
  <c r="J550" i="1"/>
  <c r="H550" i="1"/>
  <c r="L549" i="1"/>
  <c r="J549" i="1"/>
  <c r="H549" i="1"/>
  <c r="L548" i="1"/>
  <c r="J548" i="1"/>
  <c r="H548" i="1"/>
  <c r="L545" i="1"/>
  <c r="J545" i="1"/>
  <c r="H545" i="1"/>
  <c r="L544" i="1"/>
  <c r="J544" i="1"/>
  <c r="H544" i="1"/>
  <c r="L543" i="1"/>
  <c r="J543" i="1"/>
  <c r="H543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L532" i="1"/>
  <c r="J532" i="1"/>
  <c r="H532" i="1"/>
  <c r="L531" i="1"/>
  <c r="J531" i="1"/>
  <c r="H531" i="1"/>
  <c r="L530" i="1"/>
  <c r="J530" i="1"/>
  <c r="H530" i="1"/>
  <c r="L529" i="1"/>
  <c r="J529" i="1"/>
  <c r="H529" i="1"/>
  <c r="L526" i="1"/>
  <c r="J526" i="1"/>
  <c r="H526" i="1"/>
  <c r="L525" i="1"/>
  <c r="J525" i="1"/>
  <c r="H525" i="1"/>
  <c r="L524" i="1"/>
  <c r="J524" i="1"/>
  <c r="H524" i="1"/>
  <c r="L523" i="1"/>
  <c r="J523" i="1"/>
  <c r="H523" i="1"/>
  <c r="L522" i="1"/>
  <c r="J522" i="1"/>
  <c r="H522" i="1"/>
  <c r="L521" i="1"/>
  <c r="J521" i="1"/>
  <c r="H521" i="1"/>
  <c r="L520" i="1"/>
  <c r="J520" i="1"/>
  <c r="H520" i="1"/>
  <c r="L519" i="1"/>
  <c r="J519" i="1"/>
  <c r="H519" i="1"/>
  <c r="L518" i="1"/>
  <c r="J518" i="1"/>
  <c r="H518" i="1"/>
  <c r="L515" i="1"/>
  <c r="J515" i="1"/>
  <c r="H515" i="1"/>
  <c r="L514" i="1"/>
  <c r="J514" i="1"/>
  <c r="H514" i="1"/>
  <c r="L513" i="1"/>
  <c r="J513" i="1"/>
  <c r="H513" i="1"/>
  <c r="L510" i="1"/>
  <c r="J510" i="1"/>
  <c r="H510" i="1"/>
  <c r="L509" i="1"/>
  <c r="J509" i="1"/>
  <c r="H509" i="1"/>
  <c r="L508" i="1"/>
  <c r="J508" i="1"/>
  <c r="H508" i="1"/>
  <c r="L507" i="1"/>
  <c r="J507" i="1"/>
  <c r="H507" i="1"/>
  <c r="L506" i="1"/>
  <c r="J506" i="1"/>
  <c r="H506" i="1"/>
  <c r="L505" i="1"/>
  <c r="J505" i="1"/>
  <c r="H505" i="1"/>
  <c r="L502" i="1"/>
  <c r="J502" i="1"/>
  <c r="H502" i="1"/>
  <c r="L501" i="1"/>
  <c r="J501" i="1"/>
  <c r="H501" i="1"/>
  <c r="L500" i="1"/>
  <c r="J500" i="1"/>
  <c r="H500" i="1"/>
  <c r="L497" i="1"/>
  <c r="J497" i="1"/>
  <c r="H497" i="1"/>
  <c r="L496" i="1"/>
  <c r="J496" i="1"/>
  <c r="H496" i="1"/>
  <c r="L493" i="1"/>
  <c r="J493" i="1"/>
  <c r="H493" i="1"/>
  <c r="L492" i="1"/>
  <c r="J492" i="1"/>
  <c r="H492" i="1"/>
  <c r="L491" i="1"/>
  <c r="J491" i="1"/>
  <c r="H491" i="1"/>
  <c r="L490" i="1"/>
  <c r="J490" i="1"/>
  <c r="H490" i="1"/>
  <c r="L487" i="1"/>
  <c r="J487" i="1"/>
  <c r="H487" i="1"/>
  <c r="L484" i="1"/>
  <c r="J484" i="1"/>
  <c r="H484" i="1"/>
  <c r="L481" i="1"/>
  <c r="J481" i="1"/>
  <c r="H481" i="1"/>
  <c r="L480" i="1"/>
  <c r="J480" i="1"/>
  <c r="H480" i="1"/>
  <c r="L479" i="1"/>
  <c r="J479" i="1"/>
  <c r="H479" i="1"/>
  <c r="L478" i="1"/>
  <c r="J478" i="1"/>
  <c r="H478" i="1"/>
  <c r="L477" i="1"/>
  <c r="J477" i="1"/>
  <c r="H477" i="1"/>
  <c r="L476" i="1"/>
  <c r="J476" i="1"/>
  <c r="H476" i="1"/>
  <c r="L473" i="1"/>
  <c r="J473" i="1"/>
  <c r="H473" i="1"/>
  <c r="L472" i="1"/>
  <c r="J472" i="1"/>
  <c r="H472" i="1"/>
  <c r="L471" i="1"/>
  <c r="J471" i="1"/>
  <c r="H471" i="1"/>
  <c r="L468" i="1"/>
  <c r="J468" i="1"/>
  <c r="H468" i="1"/>
  <c r="L467" i="1"/>
  <c r="J467" i="1"/>
  <c r="H467" i="1"/>
  <c r="L466" i="1"/>
  <c r="J466" i="1"/>
  <c r="H466" i="1"/>
  <c r="L463" i="1"/>
  <c r="J463" i="1"/>
  <c r="H463" i="1"/>
  <c r="L462" i="1"/>
  <c r="J462" i="1"/>
  <c r="H462" i="1"/>
  <c r="L461" i="1"/>
  <c r="J461" i="1"/>
  <c r="H461" i="1"/>
  <c r="L460" i="1"/>
  <c r="J460" i="1"/>
  <c r="H460" i="1"/>
  <c r="L459" i="1"/>
  <c r="J459" i="1"/>
  <c r="H459" i="1"/>
  <c r="L458" i="1"/>
  <c r="J458" i="1"/>
  <c r="H458" i="1"/>
  <c r="L457" i="1"/>
  <c r="J457" i="1"/>
  <c r="H457" i="1"/>
  <c r="L456" i="1"/>
  <c r="J456" i="1"/>
  <c r="H456" i="1"/>
  <c r="L453" i="1"/>
  <c r="J453" i="1"/>
  <c r="H453" i="1"/>
  <c r="L452" i="1"/>
  <c r="J452" i="1"/>
  <c r="H452" i="1"/>
  <c r="L451" i="1"/>
  <c r="J451" i="1"/>
  <c r="H451" i="1"/>
  <c r="L450" i="1"/>
  <c r="J450" i="1"/>
  <c r="H450" i="1"/>
  <c r="L447" i="1"/>
  <c r="J447" i="1"/>
  <c r="H447" i="1"/>
  <c r="L446" i="1"/>
  <c r="J446" i="1"/>
  <c r="H446" i="1"/>
  <c r="L445" i="1"/>
  <c r="J445" i="1"/>
  <c r="H445" i="1"/>
  <c r="L444" i="1"/>
  <c r="J444" i="1"/>
  <c r="H444" i="1"/>
  <c r="L443" i="1"/>
  <c r="J443" i="1"/>
  <c r="H443" i="1"/>
  <c r="L442" i="1"/>
  <c r="J442" i="1"/>
  <c r="H442" i="1"/>
  <c r="L441" i="1"/>
  <c r="J441" i="1"/>
  <c r="H441" i="1"/>
  <c r="J440" i="1"/>
  <c r="H440" i="1"/>
  <c r="J439" i="1"/>
  <c r="H439" i="1"/>
  <c r="J438" i="1"/>
  <c r="H438" i="1"/>
  <c r="L435" i="1"/>
  <c r="J435" i="1"/>
  <c r="H435" i="1"/>
  <c r="L434" i="1"/>
  <c r="J434" i="1"/>
  <c r="H434" i="1"/>
  <c r="L433" i="1"/>
  <c r="J433" i="1"/>
  <c r="H433" i="1"/>
  <c r="L432" i="1"/>
  <c r="J432" i="1"/>
  <c r="H432" i="1"/>
  <c r="L429" i="1"/>
  <c r="J429" i="1"/>
  <c r="H429" i="1"/>
  <c r="L428" i="1"/>
  <c r="J428" i="1"/>
  <c r="H428" i="1"/>
  <c r="L427" i="1"/>
  <c r="J427" i="1"/>
  <c r="H427" i="1"/>
  <c r="L426" i="1"/>
  <c r="J426" i="1"/>
  <c r="H426" i="1"/>
  <c r="L423" i="1"/>
  <c r="J423" i="1"/>
  <c r="H423" i="1"/>
  <c r="L422" i="1"/>
  <c r="J422" i="1"/>
  <c r="H422" i="1"/>
  <c r="L421" i="1"/>
  <c r="J421" i="1"/>
  <c r="H421" i="1"/>
  <c r="L418" i="1"/>
  <c r="J418" i="1"/>
  <c r="H418" i="1"/>
  <c r="L417" i="1"/>
  <c r="J417" i="1"/>
  <c r="H417" i="1"/>
  <c r="L416" i="1"/>
  <c r="J416" i="1"/>
  <c r="H416" i="1"/>
  <c r="L415" i="1"/>
  <c r="J415" i="1"/>
  <c r="H415" i="1"/>
  <c r="L412" i="1"/>
  <c r="J412" i="1"/>
  <c r="H412" i="1"/>
  <c r="L411" i="1"/>
  <c r="J411" i="1"/>
  <c r="H411" i="1"/>
  <c r="L410" i="1"/>
  <c r="J410" i="1"/>
  <c r="H410" i="1"/>
  <c r="L409" i="1"/>
  <c r="J409" i="1"/>
  <c r="H409" i="1"/>
  <c r="L406" i="1"/>
  <c r="J406" i="1"/>
  <c r="H406" i="1"/>
  <c r="L405" i="1"/>
  <c r="J405" i="1"/>
  <c r="H405" i="1"/>
  <c r="L404" i="1"/>
  <c r="J404" i="1"/>
  <c r="H404" i="1"/>
  <c r="L403" i="1"/>
  <c r="J403" i="1"/>
  <c r="H403" i="1"/>
  <c r="L400" i="1"/>
  <c r="J400" i="1"/>
  <c r="H400" i="1"/>
  <c r="L399" i="1"/>
  <c r="J399" i="1"/>
  <c r="H399" i="1"/>
  <c r="L398" i="1"/>
  <c r="J398" i="1"/>
  <c r="H398" i="1"/>
  <c r="L397" i="1"/>
  <c r="J397" i="1"/>
  <c r="H397" i="1"/>
  <c r="L393" i="1"/>
  <c r="J393" i="1"/>
  <c r="H393" i="1"/>
  <c r="L392" i="1"/>
  <c r="J392" i="1"/>
  <c r="H392" i="1"/>
  <c r="L391" i="1"/>
  <c r="J391" i="1"/>
  <c r="H391" i="1"/>
  <c r="H388" i="1"/>
  <c r="I388" i="1" s="1"/>
  <c r="L387" i="1"/>
  <c r="J387" i="1"/>
  <c r="H387" i="1"/>
  <c r="L386" i="1"/>
  <c r="J386" i="1"/>
  <c r="H386" i="1"/>
  <c r="L385" i="1"/>
  <c r="J385" i="1"/>
  <c r="H385" i="1"/>
  <c r="L384" i="1"/>
  <c r="J384" i="1"/>
  <c r="H384" i="1"/>
  <c r="L383" i="1"/>
  <c r="J383" i="1"/>
  <c r="H383" i="1"/>
  <c r="L380" i="1"/>
  <c r="J380" i="1"/>
  <c r="H380" i="1"/>
  <c r="L379" i="1"/>
  <c r="J379" i="1"/>
  <c r="H379" i="1"/>
  <c r="L378" i="1"/>
  <c r="J378" i="1"/>
  <c r="H378" i="1"/>
  <c r="L377" i="1"/>
  <c r="J377" i="1"/>
  <c r="H377" i="1"/>
  <c r="L376" i="1"/>
  <c r="J376" i="1"/>
  <c r="H376" i="1"/>
  <c r="L375" i="1"/>
  <c r="J375" i="1"/>
  <c r="H375" i="1"/>
  <c r="L374" i="1"/>
  <c r="J374" i="1"/>
  <c r="H374" i="1"/>
  <c r="L371" i="1"/>
  <c r="J371" i="1"/>
  <c r="H371" i="1"/>
  <c r="L370" i="1"/>
  <c r="J370" i="1"/>
  <c r="H370" i="1"/>
  <c r="L369" i="1"/>
  <c r="J369" i="1"/>
  <c r="H369" i="1"/>
  <c r="L366" i="1"/>
  <c r="J366" i="1"/>
  <c r="H366" i="1"/>
  <c r="L365" i="1"/>
  <c r="J365" i="1"/>
  <c r="H365" i="1"/>
  <c r="L364" i="1"/>
  <c r="J364" i="1"/>
  <c r="H364" i="1"/>
  <c r="L363" i="1"/>
  <c r="J363" i="1"/>
  <c r="H363" i="1"/>
  <c r="L362" i="1"/>
  <c r="J362" i="1"/>
  <c r="H362" i="1"/>
  <c r="L361" i="1"/>
  <c r="J361" i="1"/>
  <c r="H361" i="1"/>
  <c r="L360" i="1"/>
  <c r="J360" i="1"/>
  <c r="H360" i="1"/>
  <c r="L359" i="1"/>
  <c r="J359" i="1"/>
  <c r="H359" i="1"/>
  <c r="L358" i="1"/>
  <c r="J358" i="1"/>
  <c r="H358" i="1"/>
  <c r="L357" i="1"/>
  <c r="J357" i="1"/>
  <c r="H357" i="1"/>
  <c r="L354" i="1"/>
  <c r="J354" i="1"/>
  <c r="H354" i="1"/>
  <c r="L353" i="1"/>
  <c r="J353" i="1"/>
  <c r="H353" i="1"/>
  <c r="L352" i="1"/>
  <c r="J352" i="1"/>
  <c r="H352" i="1"/>
  <c r="L351" i="1"/>
  <c r="J351" i="1"/>
  <c r="H351" i="1"/>
  <c r="L350" i="1"/>
  <c r="J350" i="1"/>
  <c r="H350" i="1"/>
  <c r="J347" i="1"/>
  <c r="H347" i="1"/>
  <c r="J346" i="1"/>
  <c r="H346" i="1"/>
  <c r="L343" i="1"/>
  <c r="J343" i="1"/>
  <c r="H343" i="1"/>
  <c r="L342" i="1"/>
  <c r="J342" i="1"/>
  <c r="H342" i="1"/>
  <c r="J339" i="1"/>
  <c r="H339" i="1"/>
  <c r="L336" i="1"/>
  <c r="J336" i="1"/>
  <c r="H336" i="1"/>
  <c r="L335" i="1"/>
  <c r="J335" i="1"/>
  <c r="H335" i="1"/>
  <c r="L334" i="1"/>
  <c r="J334" i="1"/>
  <c r="H334" i="1"/>
  <c r="L333" i="1"/>
  <c r="J333" i="1"/>
  <c r="H333" i="1"/>
  <c r="L332" i="1"/>
  <c r="J332" i="1"/>
  <c r="H332" i="1"/>
  <c r="L331" i="1"/>
  <c r="J331" i="1"/>
  <c r="H331" i="1"/>
  <c r="L330" i="1"/>
  <c r="J330" i="1"/>
  <c r="H330" i="1"/>
  <c r="L329" i="1"/>
  <c r="J329" i="1"/>
  <c r="H329" i="1"/>
  <c r="L328" i="1"/>
  <c r="J328" i="1"/>
  <c r="H328" i="1"/>
  <c r="L327" i="1"/>
  <c r="J327" i="1"/>
  <c r="H327" i="1"/>
  <c r="L326" i="1"/>
  <c r="J326" i="1"/>
  <c r="H326" i="1"/>
  <c r="L323" i="1"/>
  <c r="J323" i="1"/>
  <c r="H323" i="1"/>
  <c r="L322" i="1"/>
  <c r="J322" i="1"/>
  <c r="H322" i="1"/>
  <c r="L321" i="1"/>
  <c r="J321" i="1"/>
  <c r="H321" i="1"/>
  <c r="L320" i="1"/>
  <c r="J320" i="1"/>
  <c r="H320" i="1"/>
  <c r="J317" i="1"/>
  <c r="J316" i="1"/>
  <c r="J315" i="1"/>
  <c r="J314" i="1"/>
  <c r="L313" i="1"/>
  <c r="J313" i="1"/>
  <c r="H313" i="1"/>
  <c r="L305" i="1"/>
  <c r="J305" i="1"/>
  <c r="H305" i="1"/>
  <c r="I304" i="1"/>
  <c r="L304" i="1" s="1"/>
  <c r="H304" i="1"/>
  <c r="L303" i="1"/>
  <c r="J303" i="1"/>
  <c r="H303" i="1"/>
  <c r="L302" i="1"/>
  <c r="J302" i="1"/>
  <c r="H302" i="1"/>
  <c r="L301" i="1"/>
  <c r="J301" i="1"/>
  <c r="H301" i="1"/>
  <c r="L297" i="1"/>
  <c r="J297" i="1"/>
  <c r="H297" i="1"/>
  <c r="L296" i="1"/>
  <c r="J296" i="1"/>
  <c r="H296" i="1"/>
  <c r="L295" i="1"/>
  <c r="J295" i="1"/>
  <c r="H295" i="1"/>
  <c r="L294" i="1"/>
  <c r="J294" i="1"/>
  <c r="H294" i="1"/>
  <c r="L293" i="1"/>
  <c r="J293" i="1"/>
  <c r="H293" i="1"/>
  <c r="J290" i="1"/>
  <c r="H290" i="1"/>
  <c r="J289" i="1"/>
  <c r="H289" i="1"/>
  <c r="L286" i="1"/>
  <c r="J286" i="1"/>
  <c r="H286" i="1"/>
  <c r="L285" i="1"/>
  <c r="J285" i="1"/>
  <c r="H285" i="1"/>
  <c r="L284" i="1"/>
  <c r="J284" i="1"/>
  <c r="H284" i="1"/>
  <c r="L283" i="1"/>
  <c r="J283" i="1"/>
  <c r="H283" i="1"/>
  <c r="L282" i="1"/>
  <c r="J282" i="1"/>
  <c r="H282" i="1"/>
  <c r="L281" i="1"/>
  <c r="J281" i="1"/>
  <c r="H281" i="1"/>
  <c r="L278" i="1"/>
  <c r="J278" i="1"/>
  <c r="H278" i="1"/>
  <c r="L277" i="1"/>
  <c r="J277" i="1"/>
  <c r="H277" i="1"/>
  <c r="L276" i="1"/>
  <c r="J276" i="1"/>
  <c r="H276" i="1"/>
  <c r="L275" i="1"/>
  <c r="J275" i="1"/>
  <c r="H275" i="1"/>
  <c r="L274" i="1"/>
  <c r="J274" i="1"/>
  <c r="H274" i="1"/>
  <c r="L271" i="1"/>
  <c r="J271" i="1"/>
  <c r="H271" i="1"/>
  <c r="L270" i="1"/>
  <c r="J270" i="1"/>
  <c r="H270" i="1"/>
  <c r="L269" i="1"/>
  <c r="J269" i="1"/>
  <c r="H269" i="1"/>
  <c r="L268" i="1"/>
  <c r="J268" i="1"/>
  <c r="H268" i="1"/>
  <c r="L267" i="1"/>
  <c r="J267" i="1"/>
  <c r="H267" i="1"/>
  <c r="L266" i="1"/>
  <c r="J266" i="1"/>
  <c r="H266" i="1"/>
  <c r="L263" i="1"/>
  <c r="J263" i="1"/>
  <c r="H263" i="1"/>
  <c r="L262" i="1"/>
  <c r="J262" i="1"/>
  <c r="H262" i="1"/>
  <c r="L261" i="1"/>
  <c r="J261" i="1"/>
  <c r="H261" i="1"/>
  <c r="L258" i="1"/>
  <c r="J258" i="1"/>
  <c r="H258" i="1"/>
  <c r="L257" i="1"/>
  <c r="J257" i="1"/>
  <c r="H257" i="1"/>
  <c r="L255" i="1"/>
  <c r="J255" i="1"/>
  <c r="H255" i="1"/>
  <c r="L254" i="1"/>
  <c r="J254" i="1"/>
  <c r="H254" i="1"/>
  <c r="L252" i="1"/>
  <c r="J252" i="1"/>
  <c r="H252" i="1"/>
  <c r="L251" i="1"/>
  <c r="J251" i="1"/>
  <c r="H251" i="1"/>
  <c r="L243" i="1"/>
  <c r="J243" i="1"/>
  <c r="H243" i="1"/>
  <c r="L242" i="1"/>
  <c r="J242" i="1"/>
  <c r="H242" i="1"/>
  <c r="L241" i="1"/>
  <c r="J241" i="1"/>
  <c r="H241" i="1"/>
  <c r="L240" i="1"/>
  <c r="J240" i="1"/>
  <c r="H240" i="1"/>
  <c r="L239" i="1"/>
  <c r="J239" i="1"/>
  <c r="H239" i="1"/>
  <c r="L238" i="1"/>
  <c r="J238" i="1"/>
  <c r="H238" i="1"/>
  <c r="L235" i="1"/>
  <c r="H235" i="1"/>
  <c r="L234" i="1"/>
  <c r="J234" i="1"/>
  <c r="H234" i="1"/>
  <c r="L233" i="1"/>
  <c r="J233" i="1"/>
  <c r="H233" i="1"/>
  <c r="L232" i="1"/>
  <c r="J232" i="1"/>
  <c r="H232" i="1"/>
  <c r="L231" i="1"/>
  <c r="J231" i="1"/>
  <c r="H231" i="1"/>
  <c r="L230" i="1"/>
  <c r="J230" i="1"/>
  <c r="H230" i="1"/>
  <c r="L227" i="1"/>
  <c r="J227" i="1"/>
  <c r="H227" i="1"/>
  <c r="L224" i="1"/>
  <c r="J224" i="1"/>
  <c r="H224" i="1"/>
  <c r="L221" i="1"/>
  <c r="J221" i="1"/>
  <c r="H221" i="1"/>
  <c r="L220" i="1"/>
  <c r="J220" i="1"/>
  <c r="H220" i="1"/>
  <c r="L219" i="1"/>
  <c r="J219" i="1"/>
  <c r="H219" i="1"/>
  <c r="L218" i="1"/>
  <c r="J218" i="1"/>
  <c r="H218" i="1"/>
  <c r="L215" i="1"/>
  <c r="J215" i="1"/>
  <c r="H215" i="1"/>
  <c r="L214" i="1"/>
  <c r="J214" i="1"/>
  <c r="H214" i="1"/>
  <c r="L210" i="1"/>
  <c r="J210" i="1"/>
  <c r="H210" i="1"/>
  <c r="L205" i="1"/>
  <c r="J205" i="1"/>
  <c r="H205" i="1"/>
  <c r="L202" i="1"/>
  <c r="J202" i="1"/>
  <c r="H202" i="1"/>
  <c r="L201" i="1"/>
  <c r="H201" i="1"/>
  <c r="L200" i="1"/>
  <c r="H200" i="1"/>
  <c r="L197" i="1"/>
  <c r="J197" i="1"/>
  <c r="H197" i="1"/>
  <c r="L196" i="1"/>
  <c r="J196" i="1"/>
  <c r="H196" i="1"/>
  <c r="L193" i="1"/>
  <c r="J193" i="1"/>
  <c r="H193" i="1"/>
  <c r="L190" i="1"/>
  <c r="J190" i="1"/>
  <c r="H190" i="1"/>
  <c r="L187" i="1"/>
  <c r="J187" i="1"/>
  <c r="H187" i="1"/>
  <c r="L186" i="1"/>
  <c r="J186" i="1"/>
  <c r="H186" i="1"/>
  <c r="L185" i="1"/>
  <c r="J185" i="1"/>
  <c r="H185" i="1"/>
  <c r="L184" i="1"/>
  <c r="J184" i="1"/>
  <c r="H184" i="1"/>
  <c r="L183" i="1"/>
  <c r="J183" i="1"/>
  <c r="H183" i="1"/>
  <c r="L182" i="1"/>
  <c r="J182" i="1"/>
  <c r="H182" i="1"/>
  <c r="L179" i="1"/>
  <c r="J179" i="1"/>
  <c r="H179" i="1"/>
  <c r="L178" i="1"/>
  <c r="J178" i="1"/>
  <c r="H178" i="1"/>
  <c r="L177" i="1"/>
  <c r="J177" i="1"/>
  <c r="H177" i="1"/>
  <c r="L174" i="1"/>
  <c r="J174" i="1"/>
  <c r="H174" i="1"/>
  <c r="L173" i="1"/>
  <c r="J173" i="1"/>
  <c r="H173" i="1"/>
  <c r="L172" i="1"/>
  <c r="J172" i="1"/>
  <c r="H172" i="1"/>
  <c r="L170" i="1"/>
  <c r="J170" i="1"/>
  <c r="H170" i="1"/>
  <c r="L169" i="1"/>
  <c r="J169" i="1"/>
  <c r="H169" i="1"/>
  <c r="L167" i="1"/>
  <c r="J167" i="1"/>
  <c r="H167" i="1"/>
  <c r="L166" i="1"/>
  <c r="J166" i="1"/>
  <c r="H166" i="1"/>
  <c r="L165" i="1"/>
  <c r="J165" i="1"/>
  <c r="H165" i="1"/>
  <c r="L164" i="1"/>
  <c r="J164" i="1"/>
  <c r="H164" i="1"/>
  <c r="L163" i="1"/>
  <c r="J163" i="1"/>
  <c r="H163" i="1"/>
  <c r="L162" i="1"/>
  <c r="J162" i="1"/>
  <c r="H162" i="1"/>
  <c r="L161" i="1"/>
  <c r="J161" i="1"/>
  <c r="H161" i="1"/>
  <c r="L157" i="1"/>
  <c r="J157" i="1"/>
  <c r="H157" i="1"/>
  <c r="L156" i="1"/>
  <c r="J156" i="1"/>
  <c r="H156" i="1"/>
  <c r="L154" i="1"/>
  <c r="J154" i="1"/>
  <c r="H154" i="1"/>
  <c r="L153" i="1"/>
  <c r="J153" i="1"/>
  <c r="H153" i="1"/>
  <c r="L151" i="1"/>
  <c r="J151" i="1"/>
  <c r="H151" i="1"/>
  <c r="L150" i="1"/>
  <c r="J150" i="1"/>
  <c r="H150" i="1"/>
  <c r="L149" i="1"/>
  <c r="J149" i="1"/>
  <c r="H149" i="1"/>
  <c r="L147" i="1"/>
  <c r="J147" i="1"/>
  <c r="H147" i="1"/>
  <c r="L146" i="1"/>
  <c r="J146" i="1"/>
  <c r="H146" i="1"/>
  <c r="I144" i="1"/>
  <c r="L144" i="1" s="1"/>
  <c r="H144" i="1"/>
  <c r="L143" i="1"/>
  <c r="H143" i="1"/>
  <c r="H142" i="1"/>
  <c r="I142" i="1" s="1"/>
  <c r="L142" i="1" s="1"/>
  <c r="I141" i="1"/>
  <c r="L141" i="1" s="1"/>
  <c r="H141" i="1"/>
  <c r="J140" i="1"/>
  <c r="I140" i="1"/>
  <c r="L140" i="1" s="1"/>
  <c r="H140" i="1"/>
  <c r="L139" i="1"/>
  <c r="L138" i="1"/>
  <c r="L137" i="1"/>
  <c r="L136" i="1"/>
  <c r="L135" i="1"/>
  <c r="J135" i="1"/>
  <c r="L134" i="1"/>
  <c r="J134" i="1"/>
  <c r="L130" i="1"/>
  <c r="K130" i="1"/>
  <c r="J130" i="1"/>
  <c r="H130" i="1"/>
  <c r="L129" i="1"/>
  <c r="J129" i="1"/>
  <c r="H129" i="1"/>
  <c r="K128" i="1"/>
  <c r="L128" i="1" s="1"/>
  <c r="J128" i="1"/>
  <c r="H128" i="1"/>
  <c r="K127" i="1"/>
  <c r="L127" i="1" s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K122" i="1"/>
  <c r="L122" i="1" s="1"/>
  <c r="J122" i="1"/>
  <c r="H122" i="1"/>
  <c r="L121" i="1"/>
  <c r="J121" i="1"/>
  <c r="H121" i="1"/>
  <c r="L120" i="1"/>
  <c r="J120" i="1"/>
  <c r="H120" i="1"/>
  <c r="L119" i="1"/>
  <c r="J119" i="1"/>
  <c r="H119" i="1"/>
  <c r="L118" i="1"/>
  <c r="K118" i="1"/>
  <c r="J118" i="1"/>
  <c r="H118" i="1"/>
  <c r="L117" i="1"/>
  <c r="J117" i="1"/>
  <c r="H117" i="1"/>
  <c r="L114" i="1"/>
  <c r="J114" i="1"/>
  <c r="H114" i="1"/>
  <c r="L113" i="1"/>
  <c r="J113" i="1"/>
  <c r="H113" i="1"/>
  <c r="L111" i="1"/>
  <c r="J111" i="1"/>
  <c r="H111" i="1"/>
  <c r="L110" i="1"/>
  <c r="J110" i="1"/>
  <c r="H110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4" i="1"/>
  <c r="J94" i="1"/>
  <c r="H94" i="1"/>
  <c r="L93" i="1"/>
  <c r="J93" i="1"/>
  <c r="H93" i="1"/>
  <c r="L92" i="1"/>
  <c r="J92" i="1"/>
  <c r="H92" i="1"/>
  <c r="L89" i="1"/>
  <c r="J89" i="1"/>
  <c r="H89" i="1"/>
  <c r="L88" i="1"/>
  <c r="J88" i="1"/>
  <c r="H88" i="1"/>
  <c r="L87" i="1"/>
  <c r="J87" i="1"/>
  <c r="H87" i="1"/>
  <c r="L86" i="1"/>
  <c r="J86" i="1"/>
  <c r="H86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7" i="1"/>
  <c r="J67" i="1"/>
  <c r="H67" i="1"/>
  <c r="L66" i="1"/>
  <c r="J66" i="1"/>
  <c r="H66" i="1"/>
  <c r="L65" i="1"/>
  <c r="J65" i="1"/>
  <c r="H65" i="1"/>
  <c r="L64" i="1"/>
  <c r="J64" i="1"/>
  <c r="H64" i="1"/>
  <c r="L62" i="1"/>
  <c r="J62" i="1"/>
  <c r="H62" i="1"/>
  <c r="L61" i="1"/>
  <c r="J61" i="1"/>
  <c r="H61" i="1"/>
  <c r="L60" i="1"/>
  <c r="J60" i="1"/>
  <c r="H60" i="1"/>
  <c r="L59" i="1"/>
  <c r="J59" i="1"/>
  <c r="E59" i="1"/>
  <c r="H59" i="1" s="1"/>
  <c r="L58" i="1"/>
  <c r="J58" i="1"/>
  <c r="H58" i="1"/>
  <c r="L57" i="1"/>
  <c r="J57" i="1"/>
  <c r="H57" i="1"/>
  <c r="L56" i="1"/>
  <c r="J56" i="1"/>
  <c r="H56" i="1"/>
  <c r="L55" i="1"/>
  <c r="J55" i="1"/>
  <c r="H55" i="1"/>
  <c r="L54" i="1"/>
  <c r="J54" i="1"/>
  <c r="H54" i="1"/>
  <c r="L53" i="1"/>
  <c r="J53" i="1"/>
  <c r="H53" i="1"/>
  <c r="L49" i="1"/>
  <c r="J49" i="1"/>
  <c r="H49" i="1"/>
  <c r="L48" i="1"/>
  <c r="J48" i="1"/>
  <c r="H48" i="1"/>
  <c r="L47" i="1"/>
  <c r="J47" i="1"/>
  <c r="H47" i="1"/>
  <c r="L46" i="1"/>
  <c r="J46" i="1"/>
  <c r="H46" i="1"/>
  <c r="L45" i="1"/>
  <c r="J45" i="1"/>
  <c r="H45" i="1"/>
  <c r="L44" i="1"/>
  <c r="J44" i="1"/>
  <c r="H44" i="1"/>
  <c r="L42" i="1"/>
  <c r="J42" i="1"/>
  <c r="H42" i="1"/>
  <c r="L41" i="1"/>
  <c r="J41" i="1"/>
  <c r="H41" i="1"/>
  <c r="L40" i="1"/>
  <c r="J40" i="1"/>
  <c r="H40" i="1"/>
  <c r="L39" i="1"/>
  <c r="J39" i="1"/>
  <c r="H39" i="1"/>
  <c r="L38" i="1"/>
  <c r="J38" i="1"/>
  <c r="H38" i="1"/>
  <c r="J37" i="1"/>
  <c r="H37" i="1"/>
  <c r="L36" i="1"/>
  <c r="J36" i="1"/>
  <c r="H36" i="1"/>
  <c r="L35" i="1"/>
  <c r="J35" i="1"/>
  <c r="H35" i="1"/>
  <c r="L34" i="1"/>
  <c r="J34" i="1"/>
  <c r="L33" i="1"/>
  <c r="J33" i="1"/>
  <c r="H33" i="1"/>
  <c r="L32" i="1"/>
  <c r="J32" i="1"/>
  <c r="H32" i="1"/>
  <c r="L31" i="1"/>
  <c r="J31" i="1"/>
  <c r="H31" i="1"/>
  <c r="L30" i="1"/>
  <c r="J30" i="1"/>
  <c r="H30" i="1"/>
  <c r="L29" i="1"/>
  <c r="J29" i="1"/>
  <c r="H29" i="1"/>
  <c r="L28" i="1"/>
  <c r="J28" i="1"/>
  <c r="H28" i="1"/>
  <c r="L27" i="1"/>
  <c r="J27" i="1"/>
  <c r="H27" i="1"/>
  <c r="L22" i="1"/>
  <c r="J22" i="1"/>
  <c r="H22" i="1"/>
  <c r="L21" i="1"/>
  <c r="J21" i="1"/>
  <c r="H21" i="1"/>
  <c r="L20" i="1"/>
  <c r="J20" i="1"/>
  <c r="H20" i="1"/>
  <c r="L19" i="1"/>
  <c r="J19" i="1"/>
  <c r="H19" i="1"/>
  <c r="L18" i="1"/>
  <c r="J18" i="1"/>
  <c r="H18" i="1"/>
  <c r="L17" i="1"/>
  <c r="J17" i="1"/>
  <c r="H17" i="1"/>
  <c r="L16" i="1"/>
  <c r="J16" i="1"/>
  <c r="H16" i="1"/>
  <c r="L15" i="1"/>
  <c r="J15" i="1"/>
  <c r="H15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  <c r="L388" i="1" l="1"/>
  <c r="J388" i="1"/>
  <c r="J144" i="1"/>
  <c r="J304" i="1"/>
</calcChain>
</file>

<file path=xl/sharedStrings.xml><?xml version="1.0" encoding="utf-8"?>
<sst xmlns="http://schemas.openxmlformats.org/spreadsheetml/2006/main" count="1349" uniqueCount="681">
  <si>
    <r>
      <t xml:space="preserve">                                                                        </t>
    </r>
    <r>
      <rPr>
        <b/>
        <sz val="24"/>
        <color theme="1"/>
        <rFont val="Baskerville Old Face"/>
        <family val="1"/>
      </rPr>
      <t xml:space="preserve">  </t>
    </r>
    <r>
      <rPr>
        <b/>
        <sz val="24"/>
        <color theme="4" tint="-0.249977111117893"/>
        <rFont val="Baskerville Old Face"/>
        <family val="1"/>
      </rPr>
      <t>PRODUCT CATALOG</t>
    </r>
    <r>
      <rPr>
        <b/>
        <sz val="24"/>
        <color theme="1"/>
        <rFont val="Baskerville Old Face"/>
        <family val="1"/>
      </rPr>
      <t xml:space="preserve">              </t>
    </r>
    <r>
      <rPr>
        <sz val="14"/>
        <color theme="1"/>
        <rFont val="Estrangelo Edessa"/>
        <family val="4"/>
      </rPr>
      <t xml:space="preserve">             </t>
    </r>
  </si>
  <si>
    <t>2225 E. Greg St., #104 Sparks, NV 89431  •   Phone 775.359.1554   Fax 775.359.1646   •   www.sapphirefamilyofwines.com</t>
  </si>
  <si>
    <t>Revised - December 12th, 2016</t>
  </si>
  <si>
    <t>Vintage</t>
  </si>
  <si>
    <t>pk / size</t>
  </si>
  <si>
    <t>List Case</t>
  </si>
  <si>
    <t>List Btl</t>
  </si>
  <si>
    <t xml:space="preserve">3cs mix Discount </t>
  </si>
  <si>
    <t>Net Cases</t>
  </si>
  <si>
    <t>Chloe Wines</t>
  </si>
  <si>
    <t>France</t>
  </si>
  <si>
    <t>Jacques Copinet Champagne Brut</t>
  </si>
  <si>
    <t>NV</t>
  </si>
  <si>
    <t>6/750ml</t>
  </si>
  <si>
    <t>6/375ml</t>
  </si>
  <si>
    <t>Jacques Copinet Champagne Brut Rose</t>
  </si>
  <si>
    <t>Jacques Copinet Champagne Cuvee Marie</t>
  </si>
  <si>
    <t>Comte de Lauze Chateauneuf du Pape</t>
  </si>
  <si>
    <t>12/750ml</t>
  </si>
  <si>
    <t>Comte de Lauze Chateauneuf du Pape Blanc</t>
  </si>
  <si>
    <t>Olivier Dumaine Croix du Verre Crozes Hermitage</t>
  </si>
  <si>
    <t>Olivier Dumaine Croix du Verre Crozes Hermitage Blanc</t>
  </si>
  <si>
    <t>Chateau Teulon Rose</t>
  </si>
  <si>
    <t>Chateau Teulon Roussanne</t>
  </si>
  <si>
    <t>Chateau Teulon Rouge</t>
  </si>
  <si>
    <t>Dom de Couron Rose</t>
  </si>
  <si>
    <t>Dom de Couron Cotes du Rhone</t>
  </si>
  <si>
    <t>Dom de Couron Cotes du Rhone Villages</t>
  </si>
  <si>
    <t>Dom de Couron Cotes du Rhone Villages Blanc</t>
  </si>
  <si>
    <t>Dom de Couron Little Canyon</t>
  </si>
  <si>
    <t>Dom de Couron Merlot</t>
  </si>
  <si>
    <t>Dom de Couron Syrah "Cuvee Marie DuBois"</t>
  </si>
  <si>
    <t>Dom de Couron Marselan</t>
  </si>
  <si>
    <t>Dom de Couron Viognier - Cote du Rhone</t>
  </si>
  <si>
    <t>Dom du Grangeon Chatus</t>
  </si>
  <si>
    <t>Dom du Grangeon Chardonnay</t>
  </si>
  <si>
    <t>Dom du Prieure Sauvigny les Beaune Blanc</t>
  </si>
  <si>
    <t>Dom du Prieure Rose</t>
  </si>
  <si>
    <t>Dom du Prieure Bourgogne - Pinot Noir</t>
  </si>
  <si>
    <t>Dom du Prieure Sauvigny les Beaune Les Haut Jarrons</t>
  </si>
  <si>
    <t>Dom du Prieure Sauvigny les Beaune Les Lavieres</t>
  </si>
  <si>
    <t>Dom du Prieure Sauvigny les Beaune Moutier Amet</t>
  </si>
  <si>
    <t>Capitian-Gagnerot Bourgogne Pinot Noir</t>
  </si>
  <si>
    <t>Capitian-Gagnerot Hautes Cotes de Beaune Blanc</t>
  </si>
  <si>
    <t>Capitian-Gagnerot Ladoix La Micaude</t>
  </si>
  <si>
    <t>Capitian-Gagnerot Corton Charlemagne</t>
  </si>
  <si>
    <t>Italy</t>
  </si>
  <si>
    <t>Villa da Filicaja Chianti Superiore</t>
  </si>
  <si>
    <r>
      <t xml:space="preserve">Fonte Filicaja </t>
    </r>
    <r>
      <rPr>
        <sz val="10"/>
        <color theme="1"/>
        <rFont val="Estrangelo Edessa"/>
        <family val="4"/>
      </rPr>
      <t>(chardonnay / trebbiano)</t>
    </r>
  </si>
  <si>
    <t>Cascina del Pozzo Roero Arneis</t>
  </si>
  <si>
    <t>Elio Sandri Barbera di Alba</t>
  </si>
  <si>
    <t>Elio Sandri Langhe Nebbiolo</t>
  </si>
  <si>
    <t>Elio Sandri Langhe Barolo</t>
  </si>
  <si>
    <t xml:space="preserve">Sierra Nevada Imports </t>
  </si>
  <si>
    <t xml:space="preserve">   France</t>
  </si>
  <si>
    <t>Passot Chiroubles - Cru Beaujolais</t>
  </si>
  <si>
    <t>Passot Morgon - Cru Beaujolais</t>
  </si>
  <si>
    <t>Passot Regnie - Cru Beaujolais</t>
  </si>
  <si>
    <t>Passot Viognier</t>
  </si>
  <si>
    <t>Domaine Matray Julienas VV - Cru Beaujolais</t>
  </si>
  <si>
    <t>Domaine Matray St Amour - Cru Beaujolais</t>
  </si>
  <si>
    <t>Romain Jambon Brouilly - Cru Beaujolais</t>
  </si>
  <si>
    <t>Dom de Font-Sane Gigondas Trad.</t>
  </si>
  <si>
    <t>Dom de Font-Sane Gigondas TdD</t>
  </si>
  <si>
    <t>Dom de Font-Sane Ventoux VV</t>
  </si>
  <si>
    <t xml:space="preserve">   Spain</t>
  </si>
  <si>
    <t>Heretat Matinell Penedes Brut Real Reserva Cava</t>
  </si>
  <si>
    <t>Av Bodeguers SUNEUS White Emporda</t>
  </si>
  <si>
    <t>Ferre I Catasus Mas Sonat de l'Ala Penedes</t>
  </si>
  <si>
    <r>
      <t xml:space="preserve">Pagos de Matanegra Ribera del Duero Media </t>
    </r>
    <r>
      <rPr>
        <sz val="10"/>
        <color theme="1"/>
        <rFont val="Estrangelo Edessa"/>
        <family val="4"/>
      </rPr>
      <t>Crianza</t>
    </r>
  </si>
  <si>
    <r>
      <t xml:space="preserve">Domaine St. Rose </t>
    </r>
    <r>
      <rPr>
        <sz val="16"/>
        <color theme="3" tint="0.39997558519241921"/>
        <rFont val="Bookman Old Style"/>
        <family val="1"/>
      </rPr>
      <t>(Servian, France)</t>
    </r>
  </si>
  <si>
    <t>Dom Sainte Rose Le Coquille Blanc</t>
  </si>
  <si>
    <t>Dom Sainte Rose Le Coquille Rose</t>
  </si>
  <si>
    <t>Dom Sainte Rose Le Coquille Rouge</t>
  </si>
  <si>
    <t>Dom Sainte Rose La Garrigue (grenache/syrah/mourverde)</t>
  </si>
  <si>
    <t>Dom Sainte Rose Le Marin Blanc (marsanne / rousanne)</t>
  </si>
  <si>
    <t>Dom Sainte Rose Le Pinacle (syrah)</t>
  </si>
  <si>
    <r>
      <t xml:space="preserve">Champagne Tribaut </t>
    </r>
    <r>
      <rPr>
        <sz val="16"/>
        <color theme="3" tint="0.39997558519241921"/>
        <rFont val="Bookman Old Style"/>
        <family val="1"/>
      </rPr>
      <t>(Champagne, France)</t>
    </r>
  </si>
  <si>
    <t>Tribaut Brut Origine</t>
  </si>
  <si>
    <t>12/375ml</t>
  </si>
  <si>
    <t>Tribaut Brut Nature</t>
  </si>
  <si>
    <t>Tribaut Blanc de Chardonnay</t>
  </si>
  <si>
    <t>Tribaut Brut Rose</t>
  </si>
  <si>
    <t>Tribaut Cuvee Rene Brut</t>
  </si>
  <si>
    <r>
      <t xml:space="preserve">Tosti Imports </t>
    </r>
    <r>
      <rPr>
        <sz val="16"/>
        <color theme="3" tint="0.39997558519241921"/>
        <rFont val="Bookman Old Style"/>
        <family val="1"/>
      </rPr>
      <t>(Italy)</t>
    </r>
  </si>
  <si>
    <t>Atelie Prosecco</t>
  </si>
  <si>
    <t>Atelie Moscato d' Asti</t>
  </si>
  <si>
    <t>Atelie Brachetto</t>
  </si>
  <si>
    <t>Atelie Pink Moscato</t>
  </si>
  <si>
    <r>
      <t xml:space="preserve">Gambino Imports </t>
    </r>
    <r>
      <rPr>
        <sz val="16"/>
        <color theme="3" tint="0.39997558519241921"/>
        <rFont val="Bookman Old Style"/>
        <family val="1"/>
      </rPr>
      <t>(Italy)</t>
    </r>
  </si>
  <si>
    <t>Gambino Prosecco DOC</t>
  </si>
  <si>
    <t>Gambino Gold Prosecco DOCG</t>
  </si>
  <si>
    <t>Gambino Jules Rose Extra Dry</t>
  </si>
  <si>
    <r>
      <t xml:space="preserve">220 Imports </t>
    </r>
    <r>
      <rPr>
        <sz val="16"/>
        <color theme="3" tint="0.39997558519241921"/>
        <rFont val="Bookman Old Style"/>
        <family val="1"/>
      </rPr>
      <t>(Spain)</t>
    </r>
  </si>
  <si>
    <t xml:space="preserve">     RIOJA</t>
  </si>
  <si>
    <t>Tobelos Blanca</t>
  </si>
  <si>
    <t>Tobelos - Crianza</t>
  </si>
  <si>
    <t>Tobelos "Tahon" Reserva</t>
  </si>
  <si>
    <t>Gomez Cruzado Crianza</t>
  </si>
  <si>
    <t>Gomez Cruzado Riserva</t>
  </si>
  <si>
    <t>Gomez Cruzado Gran Reserva</t>
  </si>
  <si>
    <t>3/1.5lt</t>
  </si>
  <si>
    <t xml:space="preserve">Laderas de Cabama </t>
  </si>
  <si>
    <t>6/750</t>
  </si>
  <si>
    <t>Ad Libitum Tempranillo Blanco</t>
  </si>
  <si>
    <t>Ad Libitum Maturana Tinta</t>
  </si>
  <si>
    <t>Ad Libitum "Pena El Gato" Garnacha</t>
  </si>
  <si>
    <t>Aradon Rioja - Red</t>
  </si>
  <si>
    <t xml:space="preserve">     TXAKOLI (Bizkaiko Txakolina)</t>
  </si>
  <si>
    <t xml:space="preserve">Gorka Izagirre G.I. </t>
  </si>
  <si>
    <t>Gorka Izagirre G22</t>
  </si>
  <si>
    <t xml:space="preserve">     ARLANZA</t>
  </si>
  <si>
    <t>Alonso Angulo "Flor de Sanctus"</t>
  </si>
  <si>
    <t>Alonso Angulo "Santus"</t>
  </si>
  <si>
    <r>
      <t xml:space="preserve">David Milligan Selections </t>
    </r>
    <r>
      <rPr>
        <sz val="16"/>
        <color theme="3" tint="0.39997558519241921"/>
        <rFont val="Bookman Old Style"/>
        <family val="1"/>
      </rPr>
      <t>(France)</t>
    </r>
  </si>
  <si>
    <t>Magenta Champagne Brut "Cuvee Superieure"</t>
  </si>
  <si>
    <t>Dom Fournier Sauvignon Blanc</t>
  </si>
  <si>
    <t>Dom Fournier Sancerre "Les Belles Vignes"</t>
  </si>
  <si>
    <t>Dom Fournier Sancerre "Grand Cuvee"</t>
  </si>
  <si>
    <t>Denis Dutron - Chateau Vitalis  Macon Fuisse</t>
  </si>
  <si>
    <t>Chateau Vitalis Pouilly Fuisse  Vieilles Vignes</t>
  </si>
  <si>
    <t>Domaine Duclaux Chateauneuf du Pape</t>
  </si>
  <si>
    <t xml:space="preserve">Domaine Duclaux Chateauneuf du Pape </t>
  </si>
  <si>
    <t xml:space="preserve">Les Combes d'Arenevel Chateauneuf du Pape </t>
  </si>
  <si>
    <t>Chateau du Trignon Gigondas</t>
  </si>
  <si>
    <t>Chateau du Trignon Rasteau</t>
  </si>
  <si>
    <t>Chateau du Trignon Vacqueyras</t>
  </si>
  <si>
    <t>Chateau du Trignon Baumes de Venise</t>
  </si>
  <si>
    <t>6/500mi</t>
  </si>
  <si>
    <t>Domaine Houchart, Puyloubier Cotes de Provence Red</t>
  </si>
  <si>
    <t xml:space="preserve">Wine Bridge Imports </t>
  </si>
  <si>
    <t>Argentina</t>
  </si>
  <si>
    <t>2 Copas Red  (Argentina)</t>
  </si>
  <si>
    <t>Barricas Cabernet Sauvignon</t>
  </si>
  <si>
    <t>Serbal Chardonnay</t>
  </si>
  <si>
    <t>Serbal Malbec</t>
  </si>
  <si>
    <t>Serbal Assemblage</t>
  </si>
  <si>
    <t>Armonia Malbec</t>
  </si>
  <si>
    <t>Catalpa Malbec</t>
  </si>
  <si>
    <t>Catalpa Pinot Noir</t>
  </si>
  <si>
    <t>Catalpa Cabernet Sauvignon</t>
  </si>
  <si>
    <t>Atamisque Malbec</t>
  </si>
  <si>
    <t>Atamisque Assemblage</t>
  </si>
  <si>
    <t>Chile</t>
  </si>
  <si>
    <t>Valdivieso Brut Sparkling</t>
  </si>
  <si>
    <t>nv</t>
  </si>
  <si>
    <t>Valdivieso Rose Brut Sparkling</t>
  </si>
  <si>
    <t>Spain</t>
  </si>
  <si>
    <t>2 Copas Red  (Spain)</t>
  </si>
  <si>
    <t>Noster Inicial - Priorat</t>
  </si>
  <si>
    <t>Noster Templari - Priorat</t>
  </si>
  <si>
    <t>Portugal</t>
  </si>
  <si>
    <t>Estreia Vinho Verde</t>
  </si>
  <si>
    <t>Estreia Alvarinho</t>
  </si>
  <si>
    <t>New Zealand</t>
  </si>
  <si>
    <t>Savee Sea Sauvignon Blanc</t>
  </si>
  <si>
    <t>Awatere Sauvignon Blanc</t>
  </si>
  <si>
    <t>Old World Vines Imports</t>
  </si>
  <si>
    <t>Greece</t>
  </si>
  <si>
    <t>Hatzidakis Assyrtiko</t>
  </si>
  <si>
    <t>Porto Carras Assyrtiko</t>
  </si>
  <si>
    <t>Porto Carras Malagouzia</t>
  </si>
  <si>
    <t>Porto Carras Melissanthi</t>
  </si>
  <si>
    <t>Porto Carras Limnio</t>
  </si>
  <si>
    <t>Porto Carras Magnus Baccata</t>
  </si>
  <si>
    <t xml:space="preserve">Chateau Porto Carras </t>
  </si>
  <si>
    <t>Hungary</t>
  </si>
  <si>
    <t>Erzsebet - Kiraly (Furmint)</t>
  </si>
  <si>
    <t>Erzsebet Muscat Lunee</t>
  </si>
  <si>
    <t>Slovenia</t>
  </si>
  <si>
    <t>Sivi Pinot (Gris)</t>
  </si>
  <si>
    <t>Erzetic Amfora Cabernet Sauvignon</t>
  </si>
  <si>
    <t>Erzetic Amfora Rdece</t>
  </si>
  <si>
    <r>
      <t xml:space="preserve">Canoe Imports </t>
    </r>
    <r>
      <rPr>
        <sz val="16"/>
        <color theme="3" tint="0.39997558519241921"/>
        <rFont val="Bookman Old Style"/>
        <family val="1"/>
      </rPr>
      <t>(Martinbourgh NZ)</t>
    </r>
  </si>
  <si>
    <t>Three Paddles Sauvignon Blanc</t>
  </si>
  <si>
    <t>Three Paddles Riesling</t>
  </si>
  <si>
    <t>Three Paddles Pinot Noir</t>
  </si>
  <si>
    <r>
      <t xml:space="preserve">Man O' War </t>
    </r>
    <r>
      <rPr>
        <sz val="16"/>
        <color theme="3" tint="0.39997558519241921"/>
        <rFont val="Bookman Old Style"/>
        <family val="1"/>
      </rPr>
      <t>(Waiheke Island, NZ)</t>
    </r>
  </si>
  <si>
    <t>Man O'  War Estate Sauvignon Blanc</t>
  </si>
  <si>
    <t>Man O' War Estate Malbec - Merlot</t>
  </si>
  <si>
    <t>Man O' War Valhalla</t>
  </si>
  <si>
    <t>Man O' War Warspite</t>
  </si>
  <si>
    <t>Man O' War Dreadnought</t>
  </si>
  <si>
    <t>Man O' War Bellerophon</t>
  </si>
  <si>
    <r>
      <t xml:space="preserve">Adler Deutsch Winery </t>
    </r>
    <r>
      <rPr>
        <sz val="16"/>
        <color theme="3" tint="0.39997558519241921"/>
        <rFont val="Bookman Old Style"/>
        <family val="1"/>
      </rPr>
      <t>(Napa Valley)</t>
    </r>
  </si>
  <si>
    <r>
      <t xml:space="preserve">Adler Deutsch Cab Sauv Estate Reserve </t>
    </r>
    <r>
      <rPr>
        <sz val="12"/>
        <color rgb="FFFF0000"/>
        <rFont val="Estrangelo Edessa"/>
        <family val="4"/>
      </rPr>
      <t>allocated</t>
    </r>
  </si>
  <si>
    <r>
      <t xml:space="preserve">Aloft Winery </t>
    </r>
    <r>
      <rPr>
        <sz val="16"/>
        <color theme="3" tint="0.39997558519241921"/>
        <rFont val="Bookman Old Style"/>
        <family val="1"/>
      </rPr>
      <t>(Napa Valley)</t>
    </r>
  </si>
  <si>
    <t>Aloft Cabernet Sauvignon</t>
  </si>
  <si>
    <t>3/750ml</t>
  </si>
  <si>
    <r>
      <t xml:space="preserve">American Thread Winery </t>
    </r>
    <r>
      <rPr>
        <sz val="16"/>
        <color theme="3" tint="0.39997558519241921"/>
        <rFont val="Bookman Old Style"/>
        <family val="1"/>
      </rPr>
      <t>(California)</t>
    </r>
  </si>
  <si>
    <t>American Thread Sauvignon Blanc</t>
  </si>
  <si>
    <t>American Thread Pinot Noir</t>
  </si>
  <si>
    <r>
      <t xml:space="preserve">Anthem Winery </t>
    </r>
    <r>
      <rPr>
        <sz val="16"/>
        <color theme="3" tint="0.39997558519241921"/>
        <rFont val="Bookman Old Style"/>
        <family val="1"/>
      </rPr>
      <t>(Napa Valley)</t>
    </r>
  </si>
  <si>
    <t>Anthem Cabernet Sauvignon "Las Piedras"</t>
  </si>
  <si>
    <t>Anthem Cabernet Sauvignon "Mt Veeder" Estate</t>
  </si>
  <si>
    <t>Anthem Merlot "Mt Veeder" Estate</t>
  </si>
  <si>
    <r>
      <t xml:space="preserve">Barbour Vineyards </t>
    </r>
    <r>
      <rPr>
        <sz val="16"/>
        <color theme="3" tint="0.39997558519241921"/>
        <rFont val="Bookman Old Style"/>
        <family val="1"/>
      </rPr>
      <t>(Napa Valley)</t>
    </r>
  </si>
  <si>
    <r>
      <t xml:space="preserve">Barbour Cabernet Sauvignon </t>
    </r>
    <r>
      <rPr>
        <sz val="12"/>
        <color rgb="FFFF0000"/>
        <rFont val="Estrangelo Edessa"/>
        <family val="4"/>
      </rPr>
      <t>allocated</t>
    </r>
  </si>
  <si>
    <r>
      <t xml:space="preserve">Barnard Griffin Winery </t>
    </r>
    <r>
      <rPr>
        <sz val="16"/>
        <color theme="3" tint="0.39997558519241921"/>
        <rFont val="Bookman Old Style"/>
        <family val="1"/>
      </rPr>
      <t>(Columbia Valley, WA)</t>
    </r>
  </si>
  <si>
    <t>Barnard Griffin Chardonnay</t>
  </si>
  <si>
    <t>Barnard Griffin Fume Blanc</t>
  </si>
  <si>
    <t>Barnard Griffin Pinot Gris</t>
  </si>
  <si>
    <t>Barnard Griffin Riesling</t>
  </si>
  <si>
    <t>Barnard Griffin Merlot</t>
  </si>
  <si>
    <t>Barnard Griffin Cabernet Sauvignon</t>
  </si>
  <si>
    <t>Barnard Griffin Pinot Noir</t>
  </si>
  <si>
    <t>Barnard Griffin Rose of Sangiovese</t>
  </si>
  <si>
    <t>Barnard Griffin Port</t>
  </si>
  <si>
    <t>12/500ml</t>
  </si>
  <si>
    <r>
      <t xml:space="preserve">Bennett Valley Cellars </t>
    </r>
    <r>
      <rPr>
        <sz val="16"/>
        <color theme="3" tint="0.39997558519241921"/>
        <rFont val="Bookman Old Style"/>
        <family val="1"/>
      </rPr>
      <t>(Sonoma)</t>
    </r>
  </si>
  <si>
    <t>BVC Bin 6410 Pinot Noir</t>
  </si>
  <si>
    <t>BVC Bin 5757 Chardonnay</t>
  </si>
  <si>
    <t>Bennett Valley Estate Pinot Noir</t>
  </si>
  <si>
    <t>Bennett Valley Estate Chardonnay</t>
  </si>
  <si>
    <r>
      <t xml:space="preserve">Bidwell Creek Vineyards </t>
    </r>
    <r>
      <rPr>
        <sz val="16"/>
        <color theme="3" tint="0.39997558519241921"/>
        <rFont val="Bookman Old Style"/>
        <family val="1"/>
      </rPr>
      <t>(Napa Valley)</t>
    </r>
  </si>
  <si>
    <r>
      <t>Perfect Season Estate Cabernet Sauvignon</t>
    </r>
    <r>
      <rPr>
        <sz val="11"/>
        <color rgb="FFFF0000"/>
        <rFont val="Estrangelo Edessa"/>
        <family val="4"/>
      </rPr>
      <t xml:space="preserve"> allocated</t>
    </r>
  </si>
  <si>
    <r>
      <t xml:space="preserve">Blackswift Wines </t>
    </r>
    <r>
      <rPr>
        <sz val="16"/>
        <color theme="3" tint="0.39997558519241921"/>
        <rFont val="Bookman Old Style"/>
        <family val="1"/>
      </rPr>
      <t>(Winters)</t>
    </r>
  </si>
  <si>
    <r>
      <t xml:space="preserve">Blackswift Red - </t>
    </r>
    <r>
      <rPr>
        <sz val="9"/>
        <color theme="1"/>
        <rFont val="Estrangelo Edessa"/>
        <family val="4"/>
      </rPr>
      <t>Syarh 80% Grenache 20%</t>
    </r>
  </si>
  <si>
    <r>
      <t xml:space="preserve">Bob Eglehoff Wines </t>
    </r>
    <r>
      <rPr>
        <sz val="16"/>
        <color theme="3" tint="0.39997558519241921"/>
        <rFont val="Bookman Old Style"/>
        <family val="1"/>
      </rPr>
      <t>(Napa Valley)</t>
    </r>
  </si>
  <si>
    <t>Bob Eglehoff Cabernet Sauvignon</t>
  </si>
  <si>
    <t>Bob Eglehoff Pinot Noir</t>
  </si>
  <si>
    <t>Bob Eglehoff Riesling</t>
  </si>
  <si>
    <t>Walton Cabernet Sauvignon</t>
  </si>
  <si>
    <t>Code Red Cabernet Sauvignon</t>
  </si>
  <si>
    <t>"Two Worlds" (Barrosa Shirz/Napa Cabernet)</t>
  </si>
  <si>
    <t>6/1.5lt</t>
  </si>
  <si>
    <r>
      <t xml:space="preserve">Buehler Winery </t>
    </r>
    <r>
      <rPr>
        <sz val="16"/>
        <color theme="3" tint="0.39997558519241921"/>
        <rFont val="Bookman Old Style"/>
        <family val="1"/>
      </rPr>
      <t>(Napa Valley)</t>
    </r>
  </si>
  <si>
    <t>Buehler Chardonnay Russian River</t>
  </si>
  <si>
    <t>Buehler Zinfandel Napa</t>
  </si>
  <si>
    <t>Buehler Cabernet Sauvignon Napa</t>
  </si>
  <si>
    <t>Buehler Cabernet Sauvignon Estate Reserve</t>
  </si>
  <si>
    <t>Buehler White Zinfandel</t>
  </si>
  <si>
    <t>Bon Marche Red Blend</t>
  </si>
  <si>
    <r>
      <t xml:space="preserve">Calvino Jones Wines </t>
    </r>
    <r>
      <rPr>
        <sz val="16"/>
        <color theme="3" tint="0.39997558519241921"/>
        <rFont val="Bookman Old Style"/>
        <family val="1"/>
      </rPr>
      <t>(Lake co)</t>
    </r>
  </si>
  <si>
    <t>Calvino Jones Elaboration</t>
  </si>
  <si>
    <t>Calvino Jones Pinot Noir Anderson Valley</t>
  </si>
  <si>
    <t>Calvino Jones Sauvignon Blanc Lake Co</t>
  </si>
  <si>
    <r>
      <t xml:space="preserve">Center of Effort Wines </t>
    </r>
    <r>
      <rPr>
        <sz val="16"/>
        <color theme="3" tint="0.39997558519241921"/>
        <rFont val="Bookman Old Style"/>
        <family val="1"/>
      </rPr>
      <t>(Edna Valley)</t>
    </r>
  </si>
  <si>
    <t>Center of Effort Chardonnay</t>
  </si>
  <si>
    <t>Center of Effort Pinot Noir</t>
  </si>
  <si>
    <t>Effort Chardonnay</t>
  </si>
  <si>
    <t>Effort Pinot Noir</t>
  </si>
  <si>
    <t>Fossil Point Chardonnay</t>
  </si>
  <si>
    <t>Fossil Point Pinot Noir</t>
  </si>
  <si>
    <r>
      <t xml:space="preserve">Cambiata Wines </t>
    </r>
    <r>
      <rPr>
        <sz val="16"/>
        <color theme="3" tint="0.39997558519241921"/>
        <rFont val="Bookman Old Style"/>
        <family val="1"/>
      </rPr>
      <t>(Arroyo Secco)</t>
    </r>
  </si>
  <si>
    <t>Cambiata Chardonnay</t>
  </si>
  <si>
    <t>Cambiata Albarino</t>
  </si>
  <si>
    <t>Cambiata Pinot Noir</t>
  </si>
  <si>
    <r>
      <t xml:space="preserve">Chateau Julien </t>
    </r>
    <r>
      <rPr>
        <sz val="16"/>
        <color theme="3" tint="0.39997558519241921"/>
        <rFont val="Bookman Old Style"/>
        <family val="1"/>
      </rPr>
      <t>(Monterey co)</t>
    </r>
  </si>
  <si>
    <t>Chateau Julien French Kiss</t>
  </si>
  <si>
    <t>Chateau Julien Chardonnay</t>
  </si>
  <si>
    <t>Chateau Julien Pinot Grigio</t>
  </si>
  <si>
    <t>Chateau Julien Merlot</t>
  </si>
  <si>
    <t>Chateau Julien Cabernet Sauvignon</t>
  </si>
  <si>
    <t>Chateau Julien Royalty Red</t>
  </si>
  <si>
    <r>
      <t xml:space="preserve">Clos de la Tech </t>
    </r>
    <r>
      <rPr>
        <sz val="16"/>
        <color theme="3" tint="0.39997558519241921"/>
        <rFont val="Bookman Old Style"/>
        <family val="1"/>
      </rPr>
      <t>(Santa Cruz Mountains)</t>
    </r>
  </si>
  <si>
    <t>Pinot Noir ~ Domaine du Docteur Rodgers</t>
  </si>
  <si>
    <t>Pinot Noir ~ Domaine Valeta "Sunny Slpoe"</t>
  </si>
  <si>
    <t>Pinot Noir ~ Domaine Lois Louise "Twisty Ridge"</t>
  </si>
  <si>
    <t>Pinot Noir ~ Domaine Lois Louise "Cote Sud"</t>
  </si>
  <si>
    <t>Pinot Noir ~ Domine Lois Louise Estate</t>
  </si>
  <si>
    <r>
      <t xml:space="preserve">Coquerel Wines </t>
    </r>
    <r>
      <rPr>
        <sz val="16"/>
        <color theme="3" tint="0.39997558519241921"/>
        <rFont val="Bookman Old Style"/>
        <family val="1"/>
      </rPr>
      <t>(Napa Valley)</t>
    </r>
  </si>
  <si>
    <t>Coquerel Sauvignon Blanc "Le Petit"</t>
  </si>
  <si>
    <t>Coquerel Sauvignon Blanc "Terrior"</t>
  </si>
  <si>
    <t>Coquerel Chardonnay</t>
  </si>
  <si>
    <t>Coquerel Verdelho</t>
  </si>
  <si>
    <t>Coquerel Petite Sirah</t>
  </si>
  <si>
    <t>Coquerel Cabernet Sauvignon</t>
  </si>
  <si>
    <r>
      <t xml:space="preserve">Cult Wines </t>
    </r>
    <r>
      <rPr>
        <sz val="16"/>
        <color theme="3" tint="0.39997558519241921"/>
        <rFont val="Bookman Old Style"/>
        <family val="1"/>
      </rPr>
      <t>(North Coast)</t>
    </r>
  </si>
  <si>
    <t>Cult Cabernet Sauvignon</t>
  </si>
  <si>
    <r>
      <t xml:space="preserve">Dillian Vineyards </t>
    </r>
    <r>
      <rPr>
        <sz val="16"/>
        <color theme="3" tint="0.39997558519241921"/>
        <rFont val="Bookman Old Style"/>
        <family val="1"/>
      </rPr>
      <t>(Amador co)</t>
    </r>
  </si>
  <si>
    <t>Dillian Barbera</t>
  </si>
  <si>
    <t>Dillian Primitivo</t>
  </si>
  <si>
    <t>Dillian Petite Sirah</t>
  </si>
  <si>
    <t>Dillian Zinfandel Hangtree</t>
  </si>
  <si>
    <t>Dillian Syrah</t>
  </si>
  <si>
    <r>
      <t xml:space="preserve">Dunstan Winery </t>
    </r>
    <r>
      <rPr>
        <sz val="16"/>
        <color theme="3" tint="0.39997558519241921"/>
        <rFont val="Bookman Old Style"/>
        <family val="1"/>
      </rPr>
      <t>(Sonoma)</t>
    </r>
  </si>
  <si>
    <t>Dunstan Chardonnay "Durell Vineyard"</t>
  </si>
  <si>
    <t>Dunstan Rose Pinot Noir"Durell Vineyard"</t>
  </si>
  <si>
    <t>Dunstan Pinot Noir "Durell Vineyard"</t>
  </si>
  <si>
    <t>Pip Chardonnay</t>
  </si>
  <si>
    <t xml:space="preserve">Pip Pinot Noir </t>
  </si>
  <si>
    <r>
      <t xml:space="preserve">Emerald Bay </t>
    </r>
    <r>
      <rPr>
        <sz val="16"/>
        <color theme="3" tint="0.39997558519241921"/>
        <rFont val="Bookman Old Style"/>
        <family val="1"/>
      </rPr>
      <t>(California)</t>
    </r>
  </si>
  <si>
    <t>Emerald Bay Chardonnay</t>
  </si>
  <si>
    <t>Emerald Bay Pinot Grigio</t>
  </si>
  <si>
    <t>Emerald Bay Merlot</t>
  </si>
  <si>
    <t>Emerald Bay Cabernet Sauvignon</t>
  </si>
  <si>
    <t>Emerald Bay White Zinfandel</t>
  </si>
  <si>
    <r>
      <t xml:space="preserve">Fiddletown Cellars </t>
    </r>
    <r>
      <rPr>
        <sz val="16"/>
        <color theme="3" tint="0.39997558519241921"/>
        <rFont val="Bookman Old Style"/>
        <family val="1"/>
      </rPr>
      <t>(Amador Co)</t>
    </r>
  </si>
  <si>
    <t>Fiddletown Zinfandel "Old Vines"</t>
  </si>
  <si>
    <t>Fiddletown Barbera "Amador</t>
  </si>
  <si>
    <t>Fiddletown Primitivo</t>
  </si>
  <si>
    <t>Fiddletown Zinfandel "Jack Rabbit Flat"</t>
  </si>
  <si>
    <r>
      <t xml:space="preserve">Frank Family Winery </t>
    </r>
    <r>
      <rPr>
        <sz val="16"/>
        <color theme="3" tint="0.39997558519241921"/>
        <rFont val="Bookman Old Style"/>
        <family val="1"/>
      </rPr>
      <t>(Napa Valley)</t>
    </r>
  </si>
  <si>
    <t>Frank Family Chardonnay</t>
  </si>
  <si>
    <t>Frank Family Reserve Chardonnay "Lewis Vineyard"</t>
  </si>
  <si>
    <t>Frank Family Cabernet Sauvignon</t>
  </si>
  <si>
    <t>Frank Family Zinfandel</t>
  </si>
  <si>
    <t>Frank Family Pinot Noir</t>
  </si>
  <si>
    <t>Frank Family Petite Sirah</t>
  </si>
  <si>
    <t xml:space="preserve">Frank Family "Rutherford Reserve" Cab Sauv  </t>
  </si>
  <si>
    <t>Winston Hill Cabernet Sauvignon</t>
  </si>
  <si>
    <r>
      <t xml:space="preserve">Patriarch Cabernet Sauvignon </t>
    </r>
    <r>
      <rPr>
        <sz val="12"/>
        <color rgb="FFFF0000"/>
        <rFont val="Estrangelo Edessa"/>
        <family val="4"/>
      </rPr>
      <t>allocated</t>
    </r>
  </si>
  <si>
    <r>
      <t xml:space="preserve">Ghost Waltz </t>
    </r>
    <r>
      <rPr>
        <sz val="16"/>
        <color theme="3" tint="0.39997558519241921"/>
        <rFont val="Bookman Old Style"/>
        <family val="1"/>
      </rPr>
      <t>(Alexander Valley)</t>
    </r>
  </si>
  <si>
    <t>Ghost Waltz Cabernet Sauvignon</t>
  </si>
  <si>
    <t xml:space="preserve">Happy Hour Wines </t>
  </si>
  <si>
    <t>Happy Hour Chardonnay</t>
  </si>
  <si>
    <t>Happy Hour Red Blend</t>
  </si>
  <si>
    <r>
      <t xml:space="preserve">Hayfork Winery </t>
    </r>
    <r>
      <rPr>
        <sz val="16"/>
        <color theme="3" tint="0.39997558519241921"/>
        <rFont val="Bookman Old Style"/>
        <family val="1"/>
      </rPr>
      <t>(Napa Valley)</t>
    </r>
  </si>
  <si>
    <t>Hayfork Cabernet Sauvignon "Lewelling Vineyard"</t>
  </si>
  <si>
    <r>
      <t xml:space="preserve">Helwig Cellars </t>
    </r>
    <r>
      <rPr>
        <sz val="16"/>
        <color theme="3" tint="0.39997558519241921"/>
        <rFont val="Bookman Old Style"/>
        <family val="1"/>
      </rPr>
      <t>(Amador co)</t>
    </r>
  </si>
  <si>
    <t>Helwig Sparkling Rose of Syrah</t>
  </si>
  <si>
    <t xml:space="preserve">Helwig Amador Zinfandel </t>
  </si>
  <si>
    <t>Helwig Sauvignon Blanc</t>
  </si>
  <si>
    <t>Helwig Round Up Red</t>
  </si>
  <si>
    <t>Helwig Amador Barbera</t>
  </si>
  <si>
    <r>
      <t xml:space="preserve">Hendry Winery </t>
    </r>
    <r>
      <rPr>
        <sz val="16"/>
        <color theme="3" tint="0.39997558519241921"/>
        <rFont val="Bookman Old Style"/>
        <family val="1"/>
      </rPr>
      <t>(Napa Valley)</t>
    </r>
  </si>
  <si>
    <t>Hendry Albarino</t>
  </si>
  <si>
    <t>Hendry Un-Oaked Chardonnay</t>
  </si>
  <si>
    <t>Hendry Chardonnay Barrel Fermented</t>
  </si>
  <si>
    <t>Hendry Zinfandel Block 7 &amp; 22</t>
  </si>
  <si>
    <t>Hendry Zinfandel Block 28</t>
  </si>
  <si>
    <t>Hendry Primitivo</t>
  </si>
  <si>
    <r>
      <t xml:space="preserve">Hendry </t>
    </r>
    <r>
      <rPr>
        <sz val="12"/>
        <color rgb="FFFF0000"/>
        <rFont val="Estrangelo Edessa"/>
        <family val="4"/>
      </rPr>
      <t>RED</t>
    </r>
  </si>
  <si>
    <t>Hendry Cabernet Sauvignon</t>
  </si>
  <si>
    <r>
      <t xml:space="preserve">Hindsight Winery </t>
    </r>
    <r>
      <rPr>
        <sz val="16"/>
        <color theme="3" tint="0.39997558519241921"/>
        <rFont val="Bookman Old Style"/>
        <family val="1"/>
      </rPr>
      <t>(Napa Valley)</t>
    </r>
  </si>
  <si>
    <t>Hindsight Chardonnay Napa</t>
  </si>
  <si>
    <t>Hindsight Cabernet Sauvignon Napa</t>
  </si>
  <si>
    <t>Hindsight Proprietary Blend (20/20)</t>
  </si>
  <si>
    <r>
      <t xml:space="preserve">Jaffurs Cellars </t>
    </r>
    <r>
      <rPr>
        <sz val="16"/>
        <color theme="3" tint="0.39997558519241921"/>
        <rFont val="Bookman Old Style"/>
        <family val="1"/>
      </rPr>
      <t>(Santa Barbara co)</t>
    </r>
  </si>
  <si>
    <t xml:space="preserve">Jaffurs Syrah </t>
  </si>
  <si>
    <t>Jaffurs High Tide</t>
  </si>
  <si>
    <t>Jaffurs Grenache Blanc</t>
  </si>
  <si>
    <t>Jaffurs Viognier</t>
  </si>
  <si>
    <t xml:space="preserve">Jaffurs Grenache </t>
  </si>
  <si>
    <t>Jaffurs Petite Sirah</t>
  </si>
  <si>
    <r>
      <t xml:space="preserve">Jeff Runquist Wines </t>
    </r>
    <r>
      <rPr>
        <sz val="16"/>
        <color theme="3" tint="0.39997558519241921"/>
        <rFont val="Bookman Old Style"/>
        <family val="1"/>
      </rPr>
      <t>(Amador co)</t>
    </r>
  </si>
  <si>
    <t>Runquist "Z" Zinfandel Massoni Ranch</t>
  </si>
  <si>
    <t>Runquist "R" Petite Verdot</t>
  </si>
  <si>
    <t>Runquist "R" Barbera</t>
  </si>
  <si>
    <t>Runquist "R" Petite Sirah Enver Salman</t>
  </si>
  <si>
    <t>Runquist "R" Syrah</t>
  </si>
  <si>
    <t>Runquist "1448" Red Blend</t>
  </si>
  <si>
    <r>
      <t xml:space="preserve">Jones Family Winery </t>
    </r>
    <r>
      <rPr>
        <sz val="16"/>
        <color theme="3" tint="0.39997558519241921"/>
        <rFont val="Bookman Old Style"/>
        <family val="1"/>
      </rPr>
      <t>(Napa Valley)</t>
    </r>
  </si>
  <si>
    <t>Jones Sauvignon Blanc</t>
  </si>
  <si>
    <t xml:space="preserve">Jones Cabernet Sauvignon "The Sisters" </t>
  </si>
  <si>
    <r>
      <t xml:space="preserve">Jones Cabernet Sauvignon "Estate"  </t>
    </r>
    <r>
      <rPr>
        <sz val="12"/>
        <color rgb="FFFF0000"/>
        <rFont val="Estrangelo Edessa"/>
        <family val="4"/>
      </rPr>
      <t>allocated</t>
    </r>
  </si>
  <si>
    <r>
      <t xml:space="preserve">Ladera Winery </t>
    </r>
    <r>
      <rPr>
        <sz val="16"/>
        <color theme="3" tint="0.39997558519241921"/>
        <rFont val="Bookman Old Style"/>
        <family val="1"/>
      </rPr>
      <t>(Howell Mt.)</t>
    </r>
  </si>
  <si>
    <t>Ladera Sauvignon Blanc</t>
  </si>
  <si>
    <t>Ladera Cabernet Sauvignon Napa</t>
  </si>
  <si>
    <t>Ladera "Reserve" Cabernet Sauvignon  Howell Mt</t>
  </si>
  <si>
    <t>Pillow Rd. Pinot Noir "Russian River"</t>
  </si>
  <si>
    <r>
      <t xml:space="preserve">Longoria Wines </t>
    </r>
    <r>
      <rPr>
        <sz val="16"/>
        <color theme="3" tint="0.39997558519241921"/>
        <rFont val="Bookman Old Style"/>
        <family val="1"/>
      </rPr>
      <t>(Santa Rita Hills)</t>
    </r>
  </si>
  <si>
    <t>Longoria Pinot Grigio</t>
  </si>
  <si>
    <t>750ml/12</t>
  </si>
  <si>
    <t>Longoria Chardonnay "Cuvee Diana"</t>
  </si>
  <si>
    <t>Longoria Pinot Noir "Lovey Rita"</t>
  </si>
  <si>
    <t>Longoria Pinot Noir "Fe Ciega"</t>
  </si>
  <si>
    <r>
      <t xml:space="preserve">Lumen Wines </t>
    </r>
    <r>
      <rPr>
        <sz val="16"/>
        <color theme="3" tint="0.39997558519241921"/>
        <rFont val="Bookman Old Style"/>
        <family val="1"/>
      </rPr>
      <t>(Santa Maria Valley)</t>
    </r>
  </si>
  <si>
    <t>Lumen Grenache Blanc</t>
  </si>
  <si>
    <t>Lumen Chardonnay</t>
  </si>
  <si>
    <t>Lumen Pinot Noir</t>
  </si>
  <si>
    <t xml:space="preserve">Lumen Grenache </t>
  </si>
  <si>
    <r>
      <t xml:space="preserve">Marietta Cellars </t>
    </r>
    <r>
      <rPr>
        <sz val="16"/>
        <color theme="3" tint="0.39997558519241921"/>
        <rFont val="Bookman Old Style"/>
        <family val="1"/>
      </rPr>
      <t>(Sonoma</t>
    </r>
    <r>
      <rPr>
        <sz val="12"/>
        <color theme="3" tint="0.39997558519241921"/>
        <rFont val="Bookman Old Style"/>
        <family val="1"/>
      </rPr>
      <t>/</t>
    </r>
    <r>
      <rPr>
        <sz val="16"/>
        <color theme="3" tint="0.39997558519241921"/>
        <rFont val="Bookman Old Style"/>
        <family val="1"/>
      </rPr>
      <t>Mendocino)</t>
    </r>
  </si>
  <si>
    <t>Marietta Old Vine Red</t>
  </si>
  <si>
    <t>Lot 64</t>
  </si>
  <si>
    <r>
      <t xml:space="preserve">Marietta Angeli Cuvee </t>
    </r>
    <r>
      <rPr>
        <sz val="10"/>
        <color theme="1"/>
        <rFont val="Estrangelo Edessa"/>
        <family val="4"/>
      </rPr>
      <t>(zinf, petite sirah, syrah, carignane)</t>
    </r>
  </si>
  <si>
    <r>
      <t>Marietta Arme</t>
    </r>
    <r>
      <rPr>
        <sz val="10"/>
        <color theme="1"/>
        <rFont val="Estrangelo Edessa"/>
        <family val="4"/>
      </rPr>
      <t xml:space="preserve"> (cab sauv, merlot, petite verdot, malbec)</t>
    </r>
  </si>
  <si>
    <t>Lot 3</t>
  </si>
  <si>
    <r>
      <t xml:space="preserve">Marietta Cristo </t>
    </r>
    <r>
      <rPr>
        <sz val="10"/>
        <color theme="1"/>
        <rFont val="Estrangelo Edessa"/>
        <family val="4"/>
      </rPr>
      <t>(syrah, petite sirah, grenache, viognier)</t>
    </r>
  </si>
  <si>
    <r>
      <t xml:space="preserve">Marshall Davis Winery </t>
    </r>
    <r>
      <rPr>
        <sz val="16"/>
        <color theme="3" tint="0.39997558519241921"/>
        <rFont val="Bookman Old Style"/>
        <family val="1"/>
      </rPr>
      <t>(Oregon)</t>
    </r>
  </si>
  <si>
    <t>Marshall Davis Pinot Noir - Yamill/Carlton</t>
  </si>
  <si>
    <t>Marshall Davis Cabernet Sauvignon - Columbia</t>
  </si>
  <si>
    <r>
      <t xml:space="preserve">Mary Elke Winery </t>
    </r>
    <r>
      <rPr>
        <sz val="16"/>
        <color theme="3" tint="0.39997558519241921"/>
        <rFont val="Bookman Old Style"/>
        <family val="1"/>
      </rPr>
      <t>(Anderson Valley)</t>
    </r>
  </si>
  <si>
    <t>Elke Blue Diamond Pinot Noir</t>
  </si>
  <si>
    <t>Mary Elke Pinot Gris</t>
  </si>
  <si>
    <t>Mary Elke Brut</t>
  </si>
  <si>
    <t>Mary Elke "Booneville Barter" Pinot Noir</t>
  </si>
  <si>
    <r>
      <t xml:space="preserve">McIntyre Vineyards </t>
    </r>
    <r>
      <rPr>
        <sz val="16"/>
        <color theme="3" tint="0.39997558519241921"/>
        <rFont val="Bookman Old Style"/>
        <family val="1"/>
      </rPr>
      <t>(Santa Lucia Highlands)</t>
    </r>
  </si>
  <si>
    <t>McIntyre SLH Chardonnay</t>
  </si>
  <si>
    <t>McIntyre Estate Chardonnay</t>
  </si>
  <si>
    <t>McIntyre SLH Pinot Noir</t>
  </si>
  <si>
    <t>McIntyre Estate Pinot  Noir</t>
  </si>
  <si>
    <r>
      <t xml:space="preserve">Mcmanis Family Vineyards </t>
    </r>
    <r>
      <rPr>
        <sz val="16"/>
        <color theme="3" tint="0.39997558519241921"/>
        <rFont val="Bookman Old Style"/>
        <family val="1"/>
      </rPr>
      <t>(River Junction)</t>
    </r>
  </si>
  <si>
    <t>McManis Chardonnay</t>
  </si>
  <si>
    <t>McManis Pinot Grigio</t>
  </si>
  <si>
    <t>McManis Merlot</t>
  </si>
  <si>
    <t>McManis Syrah</t>
  </si>
  <si>
    <t>McManis Pinot Noir</t>
  </si>
  <si>
    <t>McManis Cabernet Sauvignon</t>
  </si>
  <si>
    <t>McManis Petite Sirah</t>
  </si>
  <si>
    <t>McManis Zinfandel</t>
  </si>
  <si>
    <t>McManis Viognier</t>
  </si>
  <si>
    <t>McManis North Forty Red</t>
  </si>
  <si>
    <r>
      <t xml:space="preserve">Mouton Noir Winery </t>
    </r>
    <r>
      <rPr>
        <sz val="16"/>
        <color theme="3" tint="0.39997558519241921"/>
        <rFont val="Bookman Old Style"/>
        <family val="1"/>
      </rPr>
      <t>(Willamette Valley)</t>
    </r>
  </si>
  <si>
    <t xml:space="preserve">Mouton Noir Chardonnay "Knock on Wood" </t>
  </si>
  <si>
    <t xml:space="preserve">Mouton Noir Rose "Love Drunk" </t>
  </si>
  <si>
    <t>Mouton Noir "Horseshoes &amp; Handgrenades"</t>
  </si>
  <si>
    <t xml:space="preserve">Mouton Noir Pinot Noir "O.P.P" </t>
  </si>
  <si>
    <r>
      <t xml:space="preserve">Navarro Winery </t>
    </r>
    <r>
      <rPr>
        <sz val="16"/>
        <color theme="3" tint="0.39997558519241921"/>
        <rFont val="Bookman Old Style"/>
        <family val="1"/>
      </rPr>
      <t xml:space="preserve">(Anderson Valley) - </t>
    </r>
    <r>
      <rPr>
        <sz val="12"/>
        <color rgb="FFC00000"/>
        <rFont val="Bookman Old Style"/>
        <family val="1"/>
      </rPr>
      <t>on premise only</t>
    </r>
  </si>
  <si>
    <t>Navarro Chardonnay</t>
  </si>
  <si>
    <t>Navarro Chardonnay "Premiere Reserve"</t>
  </si>
  <si>
    <t>Navarro Gewurztraminer</t>
  </si>
  <si>
    <t>Navarro Pinot Noir</t>
  </si>
  <si>
    <t>Navarro Pinot Gris</t>
  </si>
  <si>
    <t>Navarro Late Harvest Gewurztraminer</t>
  </si>
  <si>
    <r>
      <t xml:space="preserve">Neal Family Winery </t>
    </r>
    <r>
      <rPr>
        <sz val="16"/>
        <color theme="3" tint="0.39997558519241921"/>
        <rFont val="Bookman Old Style"/>
        <family val="1"/>
      </rPr>
      <t xml:space="preserve">(Napa Valley) </t>
    </r>
  </si>
  <si>
    <t xml:space="preserve">Neal Family Cabernet Sauvignon </t>
  </si>
  <si>
    <r>
      <t xml:space="preserve">Neal Family Cabernet Sauvignon </t>
    </r>
    <r>
      <rPr>
        <sz val="12"/>
        <color rgb="FFFF0000"/>
        <rFont val="Estrangelo Edessa"/>
        <family val="4"/>
      </rPr>
      <t>allocated</t>
    </r>
  </si>
  <si>
    <t>Neal Family Zinfandel</t>
  </si>
  <si>
    <r>
      <t xml:space="preserve">Panthea Winery </t>
    </r>
    <r>
      <rPr>
        <sz val="16"/>
        <color theme="3" tint="0.39997558519241921"/>
        <rFont val="Bookman Old Style"/>
        <family val="1"/>
      </rPr>
      <t xml:space="preserve">(Anderson Valley) </t>
    </r>
  </si>
  <si>
    <t>Panthea Pinot Noir "Siren"</t>
  </si>
  <si>
    <t>Panthea Pinot Noir "Filigreen Vineyard"</t>
  </si>
  <si>
    <t>Panthea Pinot Noir "Estate"</t>
  </si>
  <si>
    <r>
      <t xml:space="preserve">Pride Mountain Winery </t>
    </r>
    <r>
      <rPr>
        <sz val="16"/>
        <color theme="3" tint="0.39997558519241921"/>
        <rFont val="Bookman Old Style"/>
        <family val="1"/>
      </rPr>
      <t xml:space="preserve">(Napa Valley) </t>
    </r>
  </si>
  <si>
    <t>Pride Mt Chardonnay</t>
  </si>
  <si>
    <t>Pride Mt Viognier</t>
  </si>
  <si>
    <t>Pride Mt Merlot</t>
  </si>
  <si>
    <t>Pride Mt Syrah</t>
  </si>
  <si>
    <r>
      <t>Pride Mt Cabernet Sauvignon</t>
    </r>
    <r>
      <rPr>
        <sz val="10"/>
        <color rgb="FFC00000"/>
        <rFont val="Estrangelo Edessa"/>
        <family val="4"/>
      </rPr>
      <t xml:space="preserve"> sold out</t>
    </r>
  </si>
  <si>
    <r>
      <t xml:space="preserve">QTR Winery </t>
    </r>
    <r>
      <rPr>
        <sz val="16"/>
        <color theme="3" tint="0.39997558519241921"/>
        <rFont val="Bookman Old Style"/>
        <family val="1"/>
      </rPr>
      <t xml:space="preserve">(Napa Valley) </t>
    </r>
  </si>
  <si>
    <r>
      <t xml:space="preserve">QTR Cabernet Sauvignon </t>
    </r>
    <r>
      <rPr>
        <sz val="11"/>
        <color rgb="FFC00000"/>
        <rFont val="Estrangelo Edessa"/>
        <family val="4"/>
      </rPr>
      <t>allocated</t>
    </r>
  </si>
  <si>
    <r>
      <t xml:space="preserve">Rail 2 Rail Winery </t>
    </r>
    <r>
      <rPr>
        <sz val="16"/>
        <color theme="3" tint="0.39997558519241921"/>
        <rFont val="Bookman Old Style"/>
        <family val="1"/>
      </rPr>
      <t>(Lodi)</t>
    </r>
  </si>
  <si>
    <t>Rail 2 Rail Zinfandel</t>
  </si>
  <si>
    <r>
      <t xml:space="preserve">Rebel Coast Winery </t>
    </r>
    <r>
      <rPr>
        <sz val="16"/>
        <color theme="3" tint="0.39997558519241921"/>
        <rFont val="Bookman Old Style"/>
        <family val="1"/>
      </rPr>
      <t>(California)</t>
    </r>
  </si>
  <si>
    <r>
      <t xml:space="preserve">Reckless Love </t>
    </r>
    <r>
      <rPr>
        <sz val="10"/>
        <color theme="1"/>
        <rFont val="Estrangelo Edessa"/>
        <family val="4"/>
      </rPr>
      <t>(50% cabernet - 50% syrah)</t>
    </r>
  </si>
  <si>
    <t>Reckless Love Chardonnay</t>
  </si>
  <si>
    <r>
      <t xml:space="preserve">Lost by Choice </t>
    </r>
    <r>
      <rPr>
        <sz val="9"/>
        <color theme="1"/>
        <rFont val="Estrangelo Edessa"/>
        <family val="4"/>
      </rPr>
      <t>Red Blend</t>
    </r>
  </si>
  <si>
    <r>
      <t xml:space="preserve">Sunday Funday  </t>
    </r>
    <r>
      <rPr>
        <sz val="10"/>
        <color theme="1"/>
        <rFont val="Estrangelo Edessa"/>
        <family val="4"/>
      </rPr>
      <t>white blend</t>
    </r>
  </si>
  <si>
    <r>
      <t xml:space="preserve">Red Cap Winery </t>
    </r>
    <r>
      <rPr>
        <sz val="16"/>
        <color theme="3" tint="0.39997558519241921"/>
        <rFont val="Bookman Old Style"/>
        <family val="1"/>
      </rPr>
      <t>(Napa Valley)</t>
    </r>
  </si>
  <si>
    <t>Red Cap Sauvignon Blanc  "Rutherford"</t>
  </si>
  <si>
    <t xml:space="preserve">Red Cap Cabernet Sauvignon "Howell Mt." </t>
  </si>
  <si>
    <r>
      <t xml:space="preserve">Red Mare Wines </t>
    </r>
    <r>
      <rPr>
        <sz val="16"/>
        <color theme="3" tint="0.39997558519241921"/>
        <rFont val="Bookman Old Style"/>
        <family val="1"/>
      </rPr>
      <t>(Napa Valley)</t>
    </r>
  </si>
  <si>
    <t>Red Mare Sauvignon Blanc "Gamble Ranch"</t>
  </si>
  <si>
    <t>Red Mare Chardonnay "Dutton Ranch"</t>
  </si>
  <si>
    <t>Red Mare Cabernet Sauvignon</t>
  </si>
  <si>
    <r>
      <t xml:space="preserve">Robert Foley Winery </t>
    </r>
    <r>
      <rPr>
        <sz val="16"/>
        <color theme="3" tint="0.39997558519241921"/>
        <rFont val="Bookman Old Style"/>
        <family val="1"/>
      </rPr>
      <t>(Napa Valley)</t>
    </r>
  </si>
  <si>
    <t>Robert Foley Pinot Blanc</t>
  </si>
  <si>
    <t>Robert Foley Cabernet Sauvignon</t>
  </si>
  <si>
    <t>Robert Foley Merlot</t>
  </si>
  <si>
    <t>Robert Foley Petite Sirah</t>
  </si>
  <si>
    <t>Robert Foley "The Griffin"</t>
  </si>
  <si>
    <t>Robert Foley Charbono</t>
  </si>
  <si>
    <r>
      <t xml:space="preserve">Robert Lloyd Winery </t>
    </r>
    <r>
      <rPr>
        <sz val="16"/>
        <color theme="3" tint="0.39997558519241921"/>
        <rFont val="Bookman Old Style"/>
        <family val="1"/>
      </rPr>
      <t>(Carneros)</t>
    </r>
  </si>
  <si>
    <t>Rob Lloyd Chardonnay "Carneros"</t>
  </si>
  <si>
    <t>Rob Lloyd Pinot Noir "Santa Rita Hills"</t>
  </si>
  <si>
    <t>Prescription Chardonnay</t>
  </si>
  <si>
    <r>
      <t xml:space="preserve">Rock Wall Winery </t>
    </r>
    <r>
      <rPr>
        <sz val="16"/>
        <color theme="3" tint="0.39997558519241921"/>
        <rFont val="Bookman Old Style"/>
        <family val="1"/>
      </rPr>
      <t>(Alameda)</t>
    </r>
  </si>
  <si>
    <t>Rock Wall Viognier</t>
  </si>
  <si>
    <t>Rock Wall Sauvignon Blanc "Lake Co"</t>
  </si>
  <si>
    <t>Rock Wall Chardonnay "Russian River"</t>
  </si>
  <si>
    <t>Rock Wall Zinfandel "Monarch Street"</t>
  </si>
  <si>
    <t>Rock Wall Zinfandel "Jessie's Vineyard"</t>
  </si>
  <si>
    <t>Rock Wall Tannat "Palindrome"</t>
  </si>
  <si>
    <t>Rock Wall  "Obsideana"</t>
  </si>
  <si>
    <t>Rock Wall "Super Alamedan"</t>
  </si>
  <si>
    <t>Rock Wall "Rockhound" Red</t>
  </si>
  <si>
    <r>
      <t xml:space="preserve">Round Pond Winery </t>
    </r>
    <r>
      <rPr>
        <sz val="16"/>
        <color theme="3" tint="0.39997558519241921"/>
        <rFont val="Bookman Old Style"/>
        <family val="1"/>
      </rPr>
      <t>(Napa Valley)</t>
    </r>
  </si>
  <si>
    <t>Round Pond Sauvignon Blanc</t>
  </si>
  <si>
    <t>Round Pond Kith &amp; Kin Cabernet Sauvignon</t>
  </si>
  <si>
    <t>Round Pond Rutherford Cabernet Sauvignon</t>
  </si>
  <si>
    <t>Round Pond "Reserve" Cabernet Sauvignon</t>
  </si>
  <si>
    <r>
      <t xml:space="preserve">Salvestrin Family Wines </t>
    </r>
    <r>
      <rPr>
        <sz val="16"/>
        <color theme="3" tint="0.39997558519241921"/>
        <rFont val="Bookman Old Style"/>
        <family val="1"/>
      </rPr>
      <t>(Napa Valley)</t>
    </r>
  </si>
  <si>
    <t>Salvestrin Sauvignon Blanc</t>
  </si>
  <si>
    <t>Salvestrin Estate Cabernet Sauvignon</t>
  </si>
  <si>
    <t>Salvestrin Estate Cavaso</t>
  </si>
  <si>
    <t>1/3lt</t>
  </si>
  <si>
    <t>Salvestrin 3D Dr. Crane Vineyard</t>
  </si>
  <si>
    <r>
      <t xml:space="preserve">Scarlett Wines </t>
    </r>
    <r>
      <rPr>
        <sz val="16"/>
        <color theme="3" tint="0.39997558519241921"/>
        <rFont val="Bookman Old Style"/>
        <family val="1"/>
      </rPr>
      <t>(Napa Valley)</t>
    </r>
  </si>
  <si>
    <t xml:space="preserve">Scarlett Sauvignon Blanc </t>
  </si>
  <si>
    <r>
      <t xml:space="preserve">Scarlett Cabernet Sauvignon   </t>
    </r>
    <r>
      <rPr>
        <sz val="10"/>
        <color rgb="FFFF0000"/>
        <rFont val="Estrangelo Edessa"/>
        <family val="4"/>
      </rPr>
      <t>allocated</t>
    </r>
  </si>
  <si>
    <t>Scarlett Zinfandel</t>
  </si>
  <si>
    <r>
      <t xml:space="preserve">Schug Estate </t>
    </r>
    <r>
      <rPr>
        <sz val="16"/>
        <color theme="3" tint="0.39997558519241921"/>
        <rFont val="Bookman Old Style"/>
        <family val="1"/>
      </rPr>
      <t>(Carneros)</t>
    </r>
  </si>
  <si>
    <t>Schug Sauvignon Blanc</t>
  </si>
  <si>
    <t>Schug Chardonnay 'Sonoma Coast'</t>
  </si>
  <si>
    <t>Schug Chardonnay 'Carneros'</t>
  </si>
  <si>
    <t>Schug-lettes Chardonnay 'Carneros'</t>
  </si>
  <si>
    <t>Schug Pinot Noir 'Sonoma Coast'</t>
  </si>
  <si>
    <t>Schug Pinot Noir 'Carneros'</t>
  </si>
  <si>
    <t>Schug-lettes Pinot Noir 'Carneros'</t>
  </si>
  <si>
    <t>Schug Merlot</t>
  </si>
  <si>
    <t>Schug Cabernet Sauvignon</t>
  </si>
  <si>
    <t>Schug Rouge de Noir Brut</t>
  </si>
  <si>
    <r>
      <t xml:space="preserve">Sherwin Family Wines </t>
    </r>
    <r>
      <rPr>
        <sz val="16"/>
        <color theme="3" tint="0.39997558519241921"/>
        <rFont val="Bookman Old Style"/>
        <family val="1"/>
      </rPr>
      <t>(Napa Valley)</t>
    </r>
  </si>
  <si>
    <t>Sherwin Cabernet Sauvignon Napa</t>
  </si>
  <si>
    <t>Sherwin Cabernet Sauvignon Estate</t>
  </si>
  <si>
    <t>Sherwin Cellars Scraps #9</t>
  </si>
  <si>
    <r>
      <t xml:space="preserve">Six Sigma Ranch </t>
    </r>
    <r>
      <rPr>
        <sz val="16"/>
        <color theme="3" tint="0.39997558519241921"/>
        <rFont val="Bookman Old Style"/>
        <family val="1"/>
      </rPr>
      <t>(Mendocino)</t>
    </r>
  </si>
  <si>
    <t>Six Sigma "Asbill Valley" Sauvignon Blanc</t>
  </si>
  <si>
    <t>Six Sigma "Diamond Mine" Red Blend</t>
  </si>
  <si>
    <t xml:space="preserve">Six Sigma Cabernet Sauvignon </t>
  </si>
  <si>
    <t>Six Sigma Tempranillo "Christian's Reserve"</t>
  </si>
  <si>
    <r>
      <t xml:space="preserve">Skylark Wines </t>
    </r>
    <r>
      <rPr>
        <sz val="16"/>
        <color theme="3" tint="0.39997558519241921"/>
        <rFont val="Bookman Old Style"/>
        <family val="1"/>
      </rPr>
      <t>(Mendocino)</t>
    </r>
  </si>
  <si>
    <t>Skylark "Alondra" Chardonnay</t>
  </si>
  <si>
    <t>Skylark Pinot Blanc</t>
  </si>
  <si>
    <t>Skylark "Pink Belly" Rose</t>
  </si>
  <si>
    <t>Skylark "Red Belly"</t>
  </si>
  <si>
    <t xml:space="preserve">Skylark "Las Aves" </t>
  </si>
  <si>
    <r>
      <t xml:space="preserve">Solid Wine Co. </t>
    </r>
    <r>
      <rPr>
        <sz val="16"/>
        <color theme="3" tint="0.39997558519241921"/>
        <rFont val="Bookman Old Style"/>
        <family val="1"/>
      </rPr>
      <t>(Carneros)</t>
    </r>
  </si>
  <si>
    <t>Solid Chardonnay</t>
  </si>
  <si>
    <t>Solid Propietory Red</t>
  </si>
  <si>
    <r>
      <t xml:space="preserve">Speak Wines </t>
    </r>
    <r>
      <rPr>
        <sz val="16"/>
        <color theme="3" tint="0.39997558519241921"/>
        <rFont val="Bookman Old Style"/>
        <family val="1"/>
      </rPr>
      <t>(Argentina)</t>
    </r>
  </si>
  <si>
    <t>Speak "Be Happy"  Malbec</t>
  </si>
  <si>
    <t>Speak "You're Pretty"  Malbec</t>
  </si>
  <si>
    <t>Speak "Just Because"  Malbec</t>
  </si>
  <si>
    <t>Speak "Laughter"  Malbec</t>
  </si>
  <si>
    <t>Speak "Exciting Future"  Malbec</t>
  </si>
  <si>
    <t>Speak "Amazing Life"  Malbec</t>
  </si>
  <si>
    <t>Speak - Mixed Labels  Malbec</t>
  </si>
  <si>
    <r>
      <t xml:space="preserve">Sojourn Cellars </t>
    </r>
    <r>
      <rPr>
        <sz val="16"/>
        <color theme="3" tint="0.39997558519241921"/>
        <rFont val="Bookman Old Style"/>
        <family val="1"/>
      </rPr>
      <t>(Sonoma)</t>
    </r>
  </si>
  <si>
    <t>Sojourn Sonoma Chardonnay</t>
  </si>
  <si>
    <t>Sojourn Durell Chardonnay</t>
  </si>
  <si>
    <t>Sojourn Cabernet Sauvignon Oakville</t>
  </si>
  <si>
    <t>Sojourn Sonoma Pinot Noir</t>
  </si>
  <si>
    <t>Sojourn Pinot Noir Wohler</t>
  </si>
  <si>
    <t>Sojourn Pinot Noir Rodgers</t>
  </si>
  <si>
    <t>Sojourn Pinot Noir Sangiacomo</t>
  </si>
  <si>
    <r>
      <t xml:space="preserve">Stewart Cellars </t>
    </r>
    <r>
      <rPr>
        <sz val="16"/>
        <color theme="3" tint="0.39997558519241921"/>
        <rFont val="Bookman Old Style"/>
        <family val="1"/>
      </rPr>
      <t>(Napa Valley)</t>
    </r>
  </si>
  <si>
    <t>Stewart Pinot Noir</t>
  </si>
  <si>
    <t>Stewart Cabernet Sauvignon</t>
  </si>
  <si>
    <r>
      <t xml:space="preserve">Stewart </t>
    </r>
    <r>
      <rPr>
        <sz val="12"/>
        <color rgb="FFC00000"/>
        <rFont val="Estrangelo Edessa"/>
        <family val="4"/>
      </rPr>
      <t>NOMAD</t>
    </r>
    <r>
      <rPr>
        <sz val="12"/>
        <color theme="1"/>
        <rFont val="Estrangelo Edessa"/>
        <family val="4"/>
      </rPr>
      <t xml:space="preserve"> Cabernet Sauvignon</t>
    </r>
  </si>
  <si>
    <t>Slingshot Cabernet Sauvignon</t>
  </si>
  <si>
    <t>Slingshot Sauvignon Blanc</t>
  </si>
  <si>
    <r>
      <t xml:space="preserve">Titus Vineyards </t>
    </r>
    <r>
      <rPr>
        <sz val="16"/>
        <color theme="3" tint="0.39997558519241921"/>
        <rFont val="Bookman Old Style"/>
        <family val="1"/>
      </rPr>
      <t>(Napa Valley)</t>
    </r>
  </si>
  <si>
    <t>Titus Sauvignon Blanc</t>
  </si>
  <si>
    <t xml:space="preserve">Titus Cabernet Sauvignon                    </t>
  </si>
  <si>
    <r>
      <t xml:space="preserve">Titus Reserve Cabernet Sauvignon </t>
    </r>
    <r>
      <rPr>
        <sz val="12"/>
        <color rgb="FFFF0000"/>
        <rFont val="Estrangelo Edessa"/>
        <family val="4"/>
      </rPr>
      <t>allocated</t>
    </r>
  </si>
  <si>
    <t>Titus Zinfandel</t>
  </si>
  <si>
    <t>Titus Malbec</t>
  </si>
  <si>
    <t>Titus Cabernet Franc</t>
  </si>
  <si>
    <t>Andronicus Red</t>
  </si>
  <si>
    <t>Andronicus Sauvignon Blanc</t>
  </si>
  <si>
    <r>
      <t xml:space="preserve">Tres Sabores Winery </t>
    </r>
    <r>
      <rPr>
        <sz val="16"/>
        <color theme="3" tint="0.39997558519241921"/>
        <rFont val="Bookman Old Style"/>
        <family val="1"/>
      </rPr>
      <t>(Napa Valley)</t>
    </r>
  </si>
  <si>
    <t xml:space="preserve">Tres Sabores Rose "Ingrid &amp; Julia" </t>
  </si>
  <si>
    <t>Tres Sabores Sauvignon Blanc Farina Sonoma Mt</t>
  </si>
  <si>
    <t>Tres Sabores "Por que no?"</t>
  </si>
  <si>
    <t xml:space="preserve">Tres Sabores Cabernet Sauvignon "Perspective" </t>
  </si>
  <si>
    <t>Tres Sabores Petite Sirah "Guarino Vineyard"</t>
  </si>
  <si>
    <t>Tres Sabores Zinfandel "Estate"</t>
  </si>
  <si>
    <r>
      <t xml:space="preserve">Truchard Winery </t>
    </r>
    <r>
      <rPr>
        <sz val="16"/>
        <color theme="3" tint="0.39997558519241921"/>
        <rFont val="Bookman Old Style"/>
        <family val="1"/>
      </rPr>
      <t>(Carneros)</t>
    </r>
  </si>
  <si>
    <t>Truchard Chardonnay</t>
  </si>
  <si>
    <t>Truchard Rousanne</t>
  </si>
  <si>
    <t>Truchard Pinot Noir</t>
  </si>
  <si>
    <t>Truchard Syrah</t>
  </si>
  <si>
    <t>Truchard Merlot</t>
  </si>
  <si>
    <t>Truchard Cabernet Sauvignon</t>
  </si>
  <si>
    <t>Truchard Zinfandel</t>
  </si>
  <si>
    <t>The Shepherd Sauvignon Blanc</t>
  </si>
  <si>
    <t>The Shepherd Estate Red</t>
  </si>
  <si>
    <r>
      <t xml:space="preserve">Varner Wines </t>
    </r>
    <r>
      <rPr>
        <sz val="16"/>
        <color theme="3" tint="0.39997558519241921"/>
        <rFont val="Bookman Old Style"/>
        <family val="1"/>
      </rPr>
      <t>(Central Coast)</t>
    </r>
  </si>
  <si>
    <t>Varner Chardonnay "Santa Barbara"</t>
  </si>
  <si>
    <t>Varner Pinot Noir "Santa Barbara"</t>
  </si>
  <si>
    <t>Varner Pinot Noir "Hidden Block"</t>
  </si>
  <si>
    <t>Foxglove Chardonnay</t>
  </si>
  <si>
    <t>Foxglove Zinfandel</t>
  </si>
  <si>
    <t>Foxglove Cabernet Sauvignon</t>
  </si>
  <si>
    <r>
      <t xml:space="preserve">Venge Vineyards </t>
    </r>
    <r>
      <rPr>
        <sz val="16"/>
        <color theme="3" tint="0.39997558519241921"/>
        <rFont val="Bookman Old Style"/>
        <family val="1"/>
      </rPr>
      <t>(Napa Valley)</t>
    </r>
  </si>
  <si>
    <r>
      <t xml:space="preserve">Venge "Scout's Honor" </t>
    </r>
    <r>
      <rPr>
        <sz val="9"/>
        <color rgb="FFFF0000"/>
        <rFont val="Estrangelo Edessa"/>
        <family val="4"/>
      </rPr>
      <t>SOLD OUT</t>
    </r>
  </si>
  <si>
    <t>Venge "Penny Lane" Sangiovese</t>
  </si>
  <si>
    <t>Venge "Silencieux" Cabernet Sauvignon</t>
  </si>
  <si>
    <t>Venge Chardonnay "Maldonado"</t>
  </si>
  <si>
    <t>Venge Zinfandel "Signal Fire"</t>
  </si>
  <si>
    <t>Venge Sauvignon Blanc "Juliana"</t>
  </si>
  <si>
    <r>
      <t xml:space="preserve">Viader Winery </t>
    </r>
    <r>
      <rPr>
        <sz val="16"/>
        <color theme="3" tint="0.39997558519241921"/>
        <rFont val="Bookman Old Style"/>
        <family val="1"/>
      </rPr>
      <t>(Napa Valley)</t>
    </r>
  </si>
  <si>
    <t xml:space="preserve">Viader </t>
  </si>
  <si>
    <t>DARE by Viader Cabernet Franc</t>
  </si>
  <si>
    <r>
      <t xml:space="preserve">Vino Noceto Winery </t>
    </r>
    <r>
      <rPr>
        <sz val="16"/>
        <color theme="3" tint="0.39997558519241921"/>
        <rFont val="Bookman Old Style"/>
        <family val="1"/>
      </rPr>
      <t>(Amador co)</t>
    </r>
  </si>
  <si>
    <t>Vino Noceto Pinot Grigio</t>
  </si>
  <si>
    <t>Vino Noceto Frivolo (Muscato Bianco)</t>
  </si>
  <si>
    <t>Vino Noceto Sangiovese (Normale)</t>
  </si>
  <si>
    <t>Vino Noceto Sangiovese "Riserva"</t>
  </si>
  <si>
    <t>Vino Noceto Sangiovese "Hillside"</t>
  </si>
  <si>
    <t>Vino Noceto "OPG" Zinfandel</t>
  </si>
  <si>
    <r>
      <t xml:space="preserve">Vino Noceto </t>
    </r>
    <r>
      <rPr>
        <sz val="12"/>
        <color rgb="FFFF0000"/>
        <rFont val="Estrangelo Edessa"/>
        <family val="4"/>
      </rPr>
      <t>ROSSO</t>
    </r>
    <r>
      <rPr>
        <sz val="12"/>
        <color theme="1"/>
        <rFont val="Estrangelo Edessa"/>
        <family val="4"/>
      </rPr>
      <t xml:space="preserve"> - Tuscan Blend</t>
    </r>
  </si>
  <si>
    <t>Vino Noceto Moscato Grappa</t>
  </si>
  <si>
    <r>
      <t xml:space="preserve">Yamhill Valley Vineyards </t>
    </r>
    <r>
      <rPr>
        <sz val="16"/>
        <color theme="3" tint="0.39997558519241921"/>
        <rFont val="Bookman Old Style"/>
        <family val="1"/>
      </rPr>
      <t>(Willamette Valley)</t>
    </r>
  </si>
  <si>
    <t>Yamhill Pinot Blanc</t>
  </si>
  <si>
    <t>Yamhill Rose of Pinots</t>
  </si>
  <si>
    <t>Yamhill Pinot Noir</t>
  </si>
  <si>
    <t>Yamhill Pinot Noir "Reserve"</t>
  </si>
  <si>
    <r>
      <t xml:space="preserve">Mondillo Pinot Noir - </t>
    </r>
    <r>
      <rPr>
        <sz val="10"/>
        <color theme="1"/>
        <rFont val="Estrangelo Edessa"/>
        <family val="4"/>
      </rPr>
      <t>New Zealand</t>
    </r>
  </si>
  <si>
    <r>
      <t xml:space="preserve">Ziata Winery </t>
    </r>
    <r>
      <rPr>
        <sz val="16"/>
        <color theme="3" tint="0.39997558519241921"/>
        <rFont val="Bookman Old Style"/>
        <family val="1"/>
      </rPr>
      <t>(Napa Valley)</t>
    </r>
  </si>
  <si>
    <t>ZIATA Sauvignon Blanc</t>
  </si>
  <si>
    <t>ZIATA Pinot Noir Carneros</t>
  </si>
  <si>
    <t>ZIATA Cabernet Franc</t>
  </si>
  <si>
    <t>Devil's Canyon Brewery</t>
  </si>
  <si>
    <t>Full Boar Scotch Ale</t>
  </si>
  <si>
    <t>24/16oz</t>
  </si>
  <si>
    <t>12/22oz</t>
  </si>
  <si>
    <t>5 gal keg</t>
  </si>
  <si>
    <t>15.5 gal keg</t>
  </si>
  <si>
    <t>Deadicated Amber Ale</t>
  </si>
  <si>
    <t>California Sunshine Rye IPA</t>
  </si>
  <si>
    <t>Silicon Blonde</t>
  </si>
  <si>
    <t>Western IPA</t>
  </si>
  <si>
    <t>Hefeweizen</t>
  </si>
  <si>
    <t>Baltic Porter</t>
  </si>
  <si>
    <t>Saison</t>
  </si>
  <si>
    <t>Chaco Stout</t>
  </si>
  <si>
    <t>Belle Sparkling</t>
  </si>
  <si>
    <t>Dr. Jekyll's Brewery</t>
  </si>
  <si>
    <t>Size/Pk</t>
  </si>
  <si>
    <t>FOB</t>
  </si>
  <si>
    <t>Tax</t>
  </si>
  <si>
    <t>Freight</t>
  </si>
  <si>
    <t>Laid In</t>
  </si>
  <si>
    <t>F/L</t>
  </si>
  <si>
    <t>Total</t>
  </si>
  <si>
    <t>Bio Beer IPA</t>
  </si>
  <si>
    <t>5.16 g Keg</t>
  </si>
  <si>
    <t>15.5 g Keg</t>
  </si>
  <si>
    <t xml:space="preserve">12/22 oz </t>
  </si>
  <si>
    <t xml:space="preserve">24/12 oz </t>
  </si>
  <si>
    <t>Beer Belly American Kolsch</t>
  </si>
  <si>
    <t>Beer Attack Irish Red Ale</t>
  </si>
  <si>
    <t>24/12 oz</t>
  </si>
  <si>
    <t>Cervesa Minerva</t>
  </si>
  <si>
    <t>Union Cervesa</t>
  </si>
  <si>
    <t>24 / 12oz.</t>
  </si>
  <si>
    <t>Shacksbury Cider</t>
  </si>
  <si>
    <t>Shacksbury Dry (can)</t>
  </si>
  <si>
    <t>24/12oz</t>
  </si>
  <si>
    <t>Shacksbury Semi-Dry (can)</t>
  </si>
  <si>
    <t>Shacksbury Classic</t>
  </si>
  <si>
    <t>Shacksbury Farmhouse</t>
  </si>
  <si>
    <t>Shacksbury Arlo</t>
  </si>
  <si>
    <t>Shacksbury Basque</t>
  </si>
  <si>
    <t>Shacksbury Lost &amp; Found</t>
  </si>
  <si>
    <t>Shacksbury Dry</t>
  </si>
  <si>
    <t>20lt.</t>
  </si>
  <si>
    <t xml:space="preserve">Shacksbury Semi-Dry </t>
  </si>
  <si>
    <t>Feria De Jalisco (Mexico)</t>
  </si>
  <si>
    <t>Proof</t>
  </si>
  <si>
    <t>Bottle</t>
  </si>
  <si>
    <t xml:space="preserve">Disc </t>
  </si>
  <si>
    <t>Net</t>
  </si>
  <si>
    <t>Feria de Jalisco Tequila Blanco</t>
  </si>
  <si>
    <t>Feria de Jalisco Tequila Reposado</t>
  </si>
  <si>
    <t>Feria de Jalisco Tequila Anejo</t>
  </si>
  <si>
    <t>IBA 40  Mezcal</t>
  </si>
  <si>
    <t>IBA 55  Mezcal</t>
  </si>
  <si>
    <t>Verdi Local Distillery</t>
  </si>
  <si>
    <t>Verdi Local Apple Cinnamon Whiskey</t>
  </si>
  <si>
    <t>Verdi Local Yeti Jackalope Gin</t>
  </si>
  <si>
    <t>Verdi Local Garlic Whiskey</t>
  </si>
  <si>
    <t>Verdi Local Mahogany Whiskey</t>
  </si>
  <si>
    <t>Verdi Local Hoppy Mess Whiskey</t>
  </si>
  <si>
    <t>Verdi Local Bloody Mary Mix</t>
  </si>
  <si>
    <t>Dry Fly Distillery</t>
  </si>
  <si>
    <t>Dry Fly Wheat Whiskey</t>
  </si>
  <si>
    <t>Dry Fly Triticale</t>
  </si>
  <si>
    <t>Dry Fly Vodka</t>
  </si>
  <si>
    <t>Dry Fly Gin</t>
  </si>
  <si>
    <t xml:space="preserve">Dry Fly Bourbon </t>
  </si>
  <si>
    <t>Dry Fly Cask Wheat Whiskey</t>
  </si>
  <si>
    <t>24/50ml</t>
  </si>
  <si>
    <t>48/50ml</t>
  </si>
  <si>
    <t>Dry Fly Barrel Reseve Gin</t>
  </si>
  <si>
    <t>Dry Fly Port Wheat Whiskey</t>
  </si>
  <si>
    <t>Dry Fly Triticale Whiskey</t>
  </si>
  <si>
    <t>Dry Fly Bourbon</t>
  </si>
  <si>
    <t>Golden Moon Distillery</t>
  </si>
  <si>
    <t>Gin</t>
  </si>
  <si>
    <t>Crème di Violette</t>
  </si>
  <si>
    <t>Dry Curacao</t>
  </si>
  <si>
    <t>REDUX Absinthe</t>
  </si>
  <si>
    <t>Amer dit Picon</t>
  </si>
  <si>
    <t>Resevre Gin</t>
  </si>
  <si>
    <t>Apple Jack</t>
  </si>
  <si>
    <t>Gunfighter "Double Cask" Bourbon</t>
  </si>
  <si>
    <t>Gunfighter "Double Cask" Rye Whiskey</t>
  </si>
  <si>
    <r>
      <t xml:space="preserve">Ex Gratia </t>
    </r>
    <r>
      <rPr>
        <sz val="12"/>
        <color rgb="FF0070C0"/>
        <rFont val="Estrangelo Edessa"/>
        <family val="4"/>
      </rPr>
      <t>Genepi</t>
    </r>
  </si>
  <si>
    <t>Kummel</t>
  </si>
  <si>
    <t>Combi Pk No. 1</t>
  </si>
  <si>
    <t>Grappa "Colorado"</t>
  </si>
  <si>
    <t>Single Malt Whiskey "Colorado"</t>
  </si>
  <si>
    <t>Cannella Liqueurs</t>
  </si>
  <si>
    <t>Cannella Cinnamon Cordial</t>
  </si>
  <si>
    <t>Cannella Amaro Cordial</t>
  </si>
  <si>
    <t>Domaine de Prieure</t>
  </si>
  <si>
    <t>Dom du Prieure Crème de Cassis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</si>
</sst>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Estrangelo Edessa"/>
      <family val="4"/>
    </font>
    <font>
      <b/>
      <sz val="24"/>
      <color theme="1"/>
      <name val="Baskerville Old Face"/>
      <family val="1"/>
    </font>
    <font>
      <b/>
      <sz val="24"/>
      <color theme="4" tint="-0.249977111117893"/>
      <name val="Baskerville Old Face"/>
      <family val="1"/>
    </font>
    <font>
      <sz val="13"/>
      <color theme="1"/>
      <name val="Estrangelo Edessa"/>
      <family val="4"/>
    </font>
    <font>
      <b/>
      <sz val="12"/>
      <color rgb="FF0070C0"/>
      <name val="Estrangelo Edessa"/>
      <family val="4"/>
    </font>
    <font>
      <b/>
      <sz val="9"/>
      <color theme="4" tint="-0.249977111117893"/>
      <name val="Calibri"/>
      <family val="2"/>
      <scheme val="minor"/>
    </font>
    <font>
      <sz val="20"/>
      <color theme="3" tint="0.39997558519241921"/>
      <name val="Bookman Old Style"/>
      <family val="1"/>
    </font>
    <font>
      <sz val="12"/>
      <color theme="1"/>
      <name val="Calibri"/>
      <family val="2"/>
      <scheme val="minor"/>
    </font>
    <font>
      <b/>
      <sz val="20"/>
      <color theme="5" tint="-0.249977111117893"/>
      <name val="Bookman Old Style"/>
      <family val="1"/>
    </font>
    <font>
      <b/>
      <sz val="11"/>
      <color theme="5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0"/>
      <color theme="1"/>
      <name val="Estrangelo Edessa"/>
      <family val="4"/>
    </font>
    <font>
      <sz val="11"/>
      <color theme="1"/>
      <name val="Estrangelo Edessa"/>
      <family val="4"/>
    </font>
    <font>
      <sz val="9"/>
      <color theme="1"/>
      <name val="Estrangelo Edessa"/>
      <family val="4"/>
    </font>
    <font>
      <sz val="12"/>
      <color theme="1"/>
      <name val="Estrangelo Edessa"/>
      <family val="4"/>
    </font>
    <font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1"/>
      <color theme="5" tint="-0.249977111117893"/>
      <name val="Estrangelo Edessa"/>
      <family val="4"/>
    </font>
    <font>
      <b/>
      <sz val="12"/>
      <color theme="4" tint="-0.249977111117893"/>
      <name val="Calibri"/>
      <family val="2"/>
      <scheme val="minor"/>
    </font>
    <font>
      <sz val="11"/>
      <name val="Estrangelo Edessa"/>
      <family val="4"/>
    </font>
    <font>
      <sz val="9"/>
      <name val="Estrangelo Edessa"/>
      <family val="4"/>
    </font>
    <font>
      <sz val="10"/>
      <name val="Estrangelo Edessa"/>
      <family val="4"/>
    </font>
    <font>
      <sz val="12"/>
      <name val="Estrangelo Edessa"/>
      <family val="4"/>
    </font>
    <font>
      <sz val="11"/>
      <color rgb="FFC00000"/>
      <name val="Estrangelo Edessa"/>
      <family val="4"/>
    </font>
    <font>
      <sz val="16"/>
      <color theme="3" tint="0.39997558519241921"/>
      <name val="Bookman Old Style"/>
      <family val="1"/>
    </font>
    <font>
      <sz val="12"/>
      <color rgb="FF000000"/>
      <name val="Estrangelo Edessa"/>
      <family val="4"/>
    </font>
    <font>
      <sz val="10"/>
      <name val="Geneva"/>
    </font>
    <font>
      <sz val="9"/>
      <color rgb="FFC00000"/>
      <name val="Estrangelo Edessa"/>
      <family val="4"/>
    </font>
    <font>
      <sz val="10"/>
      <color theme="4" tint="-0.249977111117893"/>
      <name val="Estrangelo Edessa"/>
      <family val="4"/>
    </font>
    <font>
      <sz val="12"/>
      <color rgb="FFC00000"/>
      <name val="Estrangelo Edessa"/>
      <family val="4"/>
    </font>
    <font>
      <sz val="12"/>
      <color theme="4" tint="-0.249977111117893"/>
      <name val="Estrangelo Edessa"/>
      <family val="4"/>
    </font>
    <font>
      <sz val="12"/>
      <color rgb="FFFF0000"/>
      <name val="Estrangelo Edessa"/>
      <family val="4"/>
    </font>
    <font>
      <sz val="11"/>
      <color rgb="FFFF0000"/>
      <name val="Estrangelo Edessa"/>
      <family val="4"/>
    </font>
    <font>
      <sz val="12"/>
      <color theme="3" tint="0.39997558519241921"/>
      <name val="Bookman Old Style"/>
      <family val="1"/>
    </font>
    <font>
      <sz val="12"/>
      <color rgb="FFC00000"/>
      <name val="Bookman Old Style"/>
      <family val="1"/>
    </font>
    <font>
      <sz val="10"/>
      <color rgb="FFC00000"/>
      <name val="Estrangelo Edessa"/>
      <family val="4"/>
    </font>
    <font>
      <sz val="10"/>
      <color rgb="FFFF0000"/>
      <name val="Estrangelo Edessa"/>
      <family val="4"/>
    </font>
    <font>
      <sz val="9"/>
      <color rgb="FFFF0000"/>
      <name val="Estrangelo Edessa"/>
      <family val="4"/>
    </font>
    <font>
      <sz val="12"/>
      <color rgb="FF0070C0"/>
      <name val="Estrangelo Edessa"/>
      <family val="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/>
      <diagonal/>
    </border>
    <border>
      <left/>
      <right/>
      <top style="hair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hair">
        <color rgb="FF0070C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1" fillId="0" borderId="0"/>
  </cellStyleXfs>
  <cellXfs count="21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4" borderId="0" xfId="0" applyFont="1" applyFill="1" applyAlignment="1">
      <alignment horizontal="left"/>
    </xf>
    <xf numFmtId="0" fontId="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164" fontId="19" fillId="0" borderId="1" xfId="0" applyNumberFormat="1" applyFont="1" applyBorder="1"/>
    <xf numFmtId="164" fontId="19" fillId="0" borderId="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/>
    <xf numFmtId="0" fontId="18" fillId="0" borderId="2" xfId="0" applyFont="1" applyBorder="1" applyAlignment="1">
      <alignment horizontal="center"/>
    </xf>
    <xf numFmtId="164" fontId="19" fillId="0" borderId="2" xfId="0" applyNumberFormat="1" applyFont="1" applyBorder="1"/>
    <xf numFmtId="164" fontId="19" fillId="0" borderId="2" xfId="0" applyNumberFormat="1" applyFont="1" applyBorder="1" applyAlignment="1">
      <alignment horizontal="center"/>
    </xf>
    <xf numFmtId="44" fontId="19" fillId="0" borderId="2" xfId="1" applyFont="1" applyBorder="1" applyAlignment="1">
      <alignment horizontal="center"/>
    </xf>
    <xf numFmtId="0" fontId="19" fillId="0" borderId="2" xfId="0" applyFont="1" applyBorder="1"/>
    <xf numFmtId="0" fontId="20" fillId="0" borderId="0" xfId="0" applyFont="1"/>
    <xf numFmtId="0" fontId="0" fillId="0" borderId="0" xfId="0" applyFont="1"/>
    <xf numFmtId="0" fontId="16" fillId="0" borderId="2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0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24" fillId="0" borderId="0" xfId="0" applyFont="1" applyBorder="1" applyAlignment="1">
      <alignment wrapText="1"/>
    </xf>
    <xf numFmtId="0" fontId="25" fillId="0" borderId="0" xfId="0" applyFont="1" applyBorder="1" applyAlignment="1">
      <alignment horizontal="center" wrapText="1"/>
    </xf>
    <xf numFmtId="0" fontId="18" fillId="4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164" fontId="24" fillId="0" borderId="0" xfId="0" applyNumberFormat="1" applyFont="1" applyBorder="1" applyAlignment="1">
      <alignment horizontal="center" wrapText="1"/>
    </xf>
    <xf numFmtId="164" fontId="27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vertical="center" wrapText="1"/>
    </xf>
    <xf numFmtId="164" fontId="19" fillId="0" borderId="2" xfId="1" applyNumberFormat="1" applyFont="1" applyBorder="1" applyAlignment="1">
      <alignment horizontal="center"/>
    </xf>
    <xf numFmtId="0" fontId="0" fillId="0" borderId="0" xfId="0" applyAlignment="1">
      <alignment textRotation="255"/>
    </xf>
    <xf numFmtId="0" fontId="19" fillId="0" borderId="0" xfId="0" applyFont="1"/>
    <xf numFmtId="0" fontId="16" fillId="0" borderId="0" xfId="0" applyFont="1" applyBorder="1" applyAlignment="1">
      <alignment horizontal="center"/>
    </xf>
    <xf numFmtId="0" fontId="28" fillId="0" borderId="0" xfId="0" applyFont="1" applyBorder="1" applyAlignment="1">
      <alignment vertical="center"/>
    </xf>
    <xf numFmtId="164" fontId="19" fillId="0" borderId="0" xfId="0" applyNumberFormat="1" applyFont="1" applyBorder="1"/>
    <xf numFmtId="164" fontId="19" fillId="0" borderId="0" xfId="0" applyNumberFormat="1" applyFont="1" applyBorder="1" applyAlignment="1">
      <alignment horizontal="center"/>
    </xf>
    <xf numFmtId="0" fontId="19" fillId="0" borderId="1" xfId="0" applyFont="1" applyBorder="1"/>
    <xf numFmtId="0" fontId="16" fillId="0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left" vertical="center"/>
    </xf>
    <xf numFmtId="1" fontId="25" fillId="0" borderId="0" xfId="4" applyNumberFormat="1" applyFont="1" applyFill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0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16" fillId="0" borderId="0" xfId="0" applyFont="1" applyFill="1" applyBorder="1" applyAlignment="1">
      <alignment horizontal="center" vertical="top"/>
    </xf>
    <xf numFmtId="1" fontId="25" fillId="0" borderId="0" xfId="4" applyNumberFormat="1" applyFont="1" applyFill="1" applyBorder="1" applyAlignment="1">
      <alignment horizontal="center" vertical="top"/>
    </xf>
    <xf numFmtId="164" fontId="17" fillId="0" borderId="0" xfId="0" applyNumberFormat="1" applyFont="1" applyBorder="1" applyAlignment="1">
      <alignment horizontal="center" vertical="top"/>
    </xf>
    <xf numFmtId="164" fontId="17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7" fillId="0" borderId="1" xfId="4" applyFont="1" applyFill="1" applyBorder="1" applyAlignment="1">
      <alignment horizontal="left"/>
    </xf>
    <xf numFmtId="0" fontId="25" fillId="0" borderId="1" xfId="4" applyFont="1" applyFill="1" applyBorder="1" applyAlignment="1">
      <alignment horizontal="center"/>
    </xf>
    <xf numFmtId="1" fontId="25" fillId="0" borderId="1" xfId="4" applyNumberFormat="1" applyFont="1" applyFill="1" applyBorder="1" applyAlignment="1">
      <alignment horizontal="center"/>
    </xf>
    <xf numFmtId="7" fontId="24" fillId="0" borderId="1" xfId="4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0" fontId="27" fillId="0" borderId="2" xfId="4" applyFont="1" applyFill="1" applyBorder="1" applyAlignment="1">
      <alignment horizontal="left"/>
    </xf>
    <xf numFmtId="0" fontId="25" fillId="0" borderId="2" xfId="4" applyFont="1" applyFill="1" applyBorder="1" applyAlignment="1">
      <alignment horizontal="center"/>
    </xf>
    <xf numFmtId="1" fontId="25" fillId="0" borderId="2" xfId="4" applyNumberFormat="1" applyFont="1" applyFill="1" applyBorder="1" applyAlignment="1">
      <alignment horizontal="center"/>
    </xf>
    <xf numFmtId="7" fontId="24" fillId="0" borderId="2" xfId="4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4" fontId="19" fillId="0" borderId="2" xfId="0" applyNumberFormat="1" applyFont="1" applyFill="1" applyBorder="1" applyAlignment="1">
      <alignment horizontal="center"/>
    </xf>
    <xf numFmtId="0" fontId="19" fillId="0" borderId="2" xfId="0" applyFont="1" applyFill="1" applyBorder="1"/>
    <xf numFmtId="0" fontId="18" fillId="0" borderId="2" xfId="0" applyFont="1" applyFill="1" applyBorder="1" applyAlignment="1">
      <alignment horizontal="center"/>
    </xf>
    <xf numFmtId="164" fontId="19" fillId="0" borderId="2" xfId="0" applyNumberFormat="1" applyFont="1" applyFill="1" applyBorder="1"/>
    <xf numFmtId="0" fontId="18" fillId="0" borderId="0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19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wrapText="1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64" fontId="33" fillId="0" borderId="0" xfId="0" applyNumberFormat="1" applyFont="1" applyAlignment="1">
      <alignment horizontal="center"/>
    </xf>
    <xf numFmtId="0" fontId="34" fillId="0" borderId="2" xfId="0" applyFont="1" applyBorder="1" applyAlignment="1">
      <alignment horizontal="left"/>
    </xf>
    <xf numFmtId="0" fontId="16" fillId="0" borderId="2" xfId="0" applyFont="1" applyBorder="1"/>
    <xf numFmtId="0" fontId="16" fillId="0" borderId="3" xfId="0" applyFont="1" applyBorder="1" applyAlignment="1">
      <alignment horizontal="center"/>
    </xf>
    <xf numFmtId="0" fontId="34" fillId="0" borderId="3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164" fontId="19" fillId="0" borderId="3" xfId="0" applyNumberFormat="1" applyFont="1" applyBorder="1" applyAlignment="1">
      <alignment horizontal="center"/>
    </xf>
    <xf numFmtId="0" fontId="34" fillId="0" borderId="0" xfId="0" applyFont="1" applyBorder="1"/>
    <xf numFmtId="0" fontId="34" fillId="0" borderId="3" xfId="0" applyFont="1" applyBorder="1"/>
    <xf numFmtId="164" fontId="35" fillId="0" borderId="0" xfId="0" applyNumberFormat="1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34" fillId="0" borderId="0" xfId="0" applyFont="1"/>
    <xf numFmtId="0" fontId="18" fillId="0" borderId="0" xfId="0" applyFont="1"/>
    <xf numFmtId="164" fontId="17" fillId="0" borderId="0" xfId="0" applyNumberFormat="1" applyFont="1"/>
    <xf numFmtId="164" fontId="19" fillId="0" borderId="0" xfId="0" applyNumberFormat="1" applyFont="1"/>
    <xf numFmtId="0" fontId="11" fillId="0" borderId="1" xfId="0" applyFont="1" applyBorder="1"/>
    <xf numFmtId="0" fontId="11" fillId="0" borderId="2" xfId="0" applyFont="1" applyBorder="1"/>
    <xf numFmtId="0" fontId="11" fillId="0" borderId="0" xfId="0" applyFont="1" applyBorder="1"/>
    <xf numFmtId="0" fontId="0" fillId="0" borderId="0" xfId="0" applyBorder="1"/>
    <xf numFmtId="0" fontId="0" fillId="4" borderId="0" xfId="0" applyFont="1" applyFill="1"/>
    <xf numFmtId="0" fontId="3" fillId="4" borderId="0" xfId="0" applyFon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9" fillId="0" borderId="3" xfId="0" applyFont="1" applyBorder="1"/>
    <xf numFmtId="0" fontId="19" fillId="0" borderId="1" xfId="0" applyFont="1" applyBorder="1" applyAlignment="1"/>
    <xf numFmtId="164" fontId="19" fillId="0" borderId="1" xfId="0" applyNumberFormat="1" applyFont="1" applyBorder="1" applyAlignment="1"/>
    <xf numFmtId="0" fontId="19" fillId="0" borderId="0" xfId="0" applyFont="1" applyAlignment="1">
      <alignment horizontal="center"/>
    </xf>
    <xf numFmtId="0" fontId="19" fillId="4" borderId="0" xfId="0" applyFont="1" applyFill="1" applyBorder="1"/>
    <xf numFmtId="164" fontId="17" fillId="4" borderId="0" xfId="0" applyNumberFormat="1" applyFont="1" applyFill="1" applyBorder="1" applyAlignment="1">
      <alignment horizontal="center"/>
    </xf>
    <xf numFmtId="164" fontId="19" fillId="4" borderId="0" xfId="0" applyNumberFormat="1" applyFont="1" applyFill="1" applyBorder="1" applyAlignment="1">
      <alignment horizontal="center"/>
    </xf>
    <xf numFmtId="0" fontId="17" fillId="4" borderId="0" xfId="0" applyFont="1" applyFill="1" applyBorder="1"/>
    <xf numFmtId="0" fontId="18" fillId="0" borderId="2" xfId="0" applyFont="1" applyBorder="1"/>
    <xf numFmtId="9" fontId="19" fillId="0" borderId="0" xfId="2" applyFont="1"/>
    <xf numFmtId="0" fontId="19" fillId="0" borderId="0" xfId="0" applyFont="1" applyAlignment="1">
      <alignment horizontal="left"/>
    </xf>
    <xf numFmtId="0" fontId="19" fillId="0" borderId="2" xfId="0" applyFont="1" applyBorder="1" applyAlignment="1"/>
    <xf numFmtId="164" fontId="17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5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2" xfId="0" applyFont="1" applyBorder="1"/>
    <xf numFmtId="0" fontId="25" fillId="0" borderId="2" xfId="0" applyFont="1" applyBorder="1" applyAlignment="1">
      <alignment horizontal="center"/>
    </xf>
    <xf numFmtId="164" fontId="27" fillId="0" borderId="2" xfId="0" applyNumberFormat="1" applyFont="1" applyBorder="1" applyAlignment="1">
      <alignment horizontal="center"/>
    </xf>
    <xf numFmtId="0" fontId="27" fillId="0" borderId="0" xfId="0" applyFont="1" applyBorder="1"/>
    <xf numFmtId="0" fontId="25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11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27" fillId="4" borderId="2" xfId="3" applyFont="1" applyFill="1" applyBorder="1"/>
    <xf numFmtId="0" fontId="25" fillId="4" borderId="2" xfId="3" applyFont="1" applyFill="1" applyBorder="1" applyAlignment="1">
      <alignment horizontal="center"/>
    </xf>
    <xf numFmtId="164" fontId="27" fillId="4" borderId="2" xfId="3" applyNumberFormat="1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19" fillId="0" borderId="4" xfId="0" applyFont="1" applyFill="1" applyBorder="1"/>
    <xf numFmtId="0" fontId="18" fillId="0" borderId="4" xfId="0" applyFont="1" applyFill="1" applyBorder="1" applyAlignment="1">
      <alignment horizontal="center"/>
    </xf>
    <xf numFmtId="0" fontId="3" fillId="0" borderId="4" xfId="0" applyFont="1" applyFill="1" applyBorder="1"/>
    <xf numFmtId="164" fontId="17" fillId="0" borderId="4" xfId="0" applyNumberFormat="1" applyFont="1" applyFill="1" applyBorder="1" applyAlignment="1">
      <alignment horizontal="center"/>
    </xf>
    <xf numFmtId="164" fontId="19" fillId="0" borderId="4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/>
    <xf numFmtId="0" fontId="18" fillId="0" borderId="5" xfId="0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/>
    </xf>
    <xf numFmtId="164" fontId="19" fillId="0" borderId="5" xfId="0" applyNumberFormat="1" applyFont="1" applyFill="1" applyBorder="1" applyAlignment="1">
      <alignment horizontal="center"/>
    </xf>
    <xf numFmtId="0" fontId="0" fillId="0" borderId="4" xfId="0" applyFill="1" applyBorder="1"/>
    <xf numFmtId="0" fontId="11" fillId="0" borderId="4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164" fontId="11" fillId="0" borderId="1" xfId="0" applyNumberFormat="1" applyFont="1" applyFill="1" applyBorder="1"/>
    <xf numFmtId="0" fontId="11" fillId="0" borderId="1" xfId="0" applyFont="1" applyFill="1" applyBorder="1"/>
    <xf numFmtId="0" fontId="3" fillId="0" borderId="2" xfId="0" applyFont="1" applyFill="1" applyBorder="1"/>
    <xf numFmtId="0" fontId="0" fillId="0" borderId="2" xfId="0" applyFill="1" applyBorder="1"/>
    <xf numFmtId="0" fontId="11" fillId="0" borderId="2" xfId="0" applyFont="1" applyFill="1" applyBorder="1"/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3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Fill="1" applyBorder="1"/>
    <xf numFmtId="0" fontId="10" fillId="4" borderId="0" xfId="0" applyFont="1" applyFill="1" applyAlignment="1">
      <alignment horizontal="left" vertical="center"/>
    </xf>
    <xf numFmtId="164" fontId="27" fillId="0" borderId="0" xfId="0" applyNumberFormat="1" applyFont="1" applyAlignment="1">
      <alignment horizontal="center" wrapText="1"/>
    </xf>
    <xf numFmtId="0" fontId="27" fillId="0" borderId="1" xfId="0" applyFont="1" applyBorder="1" applyAlignment="1">
      <alignment horizontal="left"/>
    </xf>
    <xf numFmtId="0" fontId="3" fillId="0" borderId="1" xfId="0" applyFont="1" applyBorder="1"/>
    <xf numFmtId="0" fontId="25" fillId="0" borderId="1" xfId="0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27" fillId="0" borderId="1" xfId="0" applyNumberFormat="1" applyFont="1" applyBorder="1" applyAlignment="1">
      <alignment horizontal="center" wrapText="1"/>
    </xf>
    <xf numFmtId="0" fontId="27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164" fontId="27" fillId="0" borderId="2" xfId="0" applyNumberFormat="1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0" fontId="26" fillId="0" borderId="4" xfId="0" applyFont="1" applyBorder="1" applyAlignment="1">
      <alignment horizontal="center"/>
    </xf>
    <xf numFmtId="0" fontId="27" fillId="0" borderId="4" xfId="0" applyFont="1" applyBorder="1" applyAlignment="1">
      <alignment horizontal="left"/>
    </xf>
    <xf numFmtId="0" fontId="3" fillId="0" borderId="4" xfId="0" applyFont="1" applyBorder="1"/>
    <xf numFmtId="0" fontId="25" fillId="0" borderId="4" xfId="0" applyFont="1" applyBorder="1" applyAlignment="1">
      <alignment horizontal="center" wrapText="1"/>
    </xf>
    <xf numFmtId="164" fontId="27" fillId="0" borderId="4" xfId="0" applyNumberFormat="1" applyFont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64" fontId="27" fillId="0" borderId="4" xfId="0" applyNumberFormat="1" applyFont="1" applyBorder="1" applyAlignment="1">
      <alignment horizontal="center" wrapText="1"/>
    </xf>
    <xf numFmtId="0" fontId="0" fillId="4" borderId="0" xfId="0" applyFill="1"/>
    <xf numFmtId="0" fontId="27" fillId="0" borderId="0" xfId="0" applyFont="1" applyAlignment="1">
      <alignment horizontal="left"/>
    </xf>
    <xf numFmtId="0" fontId="25" fillId="0" borderId="0" xfId="0" applyFont="1" applyAlignment="1">
      <alignment horizontal="center" wrapText="1"/>
    </xf>
    <xf numFmtId="164" fontId="27" fillId="0" borderId="0" xfId="0" applyNumberFormat="1" applyFont="1"/>
    <xf numFmtId="0" fontId="19" fillId="0" borderId="0" xfId="0" applyFont="1" applyBorder="1" applyAlignment="1">
      <alignment horizontal="center"/>
    </xf>
    <xf numFmtId="164" fontId="17" fillId="0" borderId="2" xfId="1" applyNumberFormat="1" applyFont="1" applyBorder="1" applyAlignment="1">
      <alignment horizontal="center"/>
    </xf>
    <xf numFmtId="9" fontId="19" fillId="0" borderId="0" xfId="2" applyFont="1" applyBorder="1"/>
    <xf numFmtId="0" fontId="16" fillId="0" borderId="3" xfId="0" applyFont="1" applyBorder="1"/>
    <xf numFmtId="164" fontId="19" fillId="0" borderId="3" xfId="0" applyNumberFormat="1" applyFont="1" applyBorder="1"/>
    <xf numFmtId="0" fontId="16" fillId="0" borderId="1" xfId="0" applyFont="1" applyBorder="1" applyAlignment="1">
      <alignment horizontal="center" vertical="center"/>
    </xf>
    <xf numFmtId="44" fontId="19" fillId="0" borderId="1" xfId="1" applyFont="1" applyBorder="1" applyAlignment="1">
      <alignment horizontal="center"/>
    </xf>
  </cellXfs>
  <cellStyles count="5">
    <cellStyle name="Bad" xfId="3" builtinId="27"/>
    <cellStyle name="Currency" xfId="1" builtinId="4"/>
    <cellStyle name="Normal" xfId="0" builtinId="0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235915</xdr:colOff>
      <xdr:row>1</xdr:row>
      <xdr:rowOff>52802</xdr:rowOff>
    </xdr:from>
    <xdr:to>
      <xdr:col>1</xdr:col>
      <xdr:colOff>1844386</xdr:colOff>
      <xdr:row>3</xdr:row>
      <xdr:rowOff>137950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865" y="252827"/>
          <a:ext cx="1608471" cy="1713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1"/>
  <sheetViews>
    <sheetView tabSelected="1" workbookViewId="0">
      <selection activeCell="I6" sqref="D1:I1048576"/>
    </sheetView>
  </sheetViews>
  <sheetFormatPr defaultRowHeight="15.75"/>
  <cols>
    <col min="1" max="1" width="11.140625" customWidth="1"/>
    <col min="2" max="2" width="47.42578125" customWidth="1"/>
    <col min="3" max="4" width="9.140625" style="8"/>
    <col min="5" max="5" width="9.85546875" hidden="1" customWidth="1"/>
    <col min="6" max="8" width="9.140625" hidden="1" customWidth="1"/>
    <col min="9" max="9" width="10.85546875" style="9" customWidth="1"/>
    <col min="10" max="12" width="10.85546875" style="10" customWidth="1"/>
    <col min="14" max="14" width="35.140625" bestFit="1" customWidth="1"/>
  </cols>
  <sheetData>
    <row r="1" spans="1:12" ht="15.75" customHeight="1"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8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4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38.25" customHeight="1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 customHeight="1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23.25" customHeight="1">
      <c r="C6" s="5" t="s">
        <v>3</v>
      </c>
      <c r="D6" s="5" t="s">
        <v>4</v>
      </c>
      <c r="E6" s="5"/>
      <c r="F6" s="5"/>
      <c r="G6" s="5"/>
      <c r="H6" s="5"/>
      <c r="I6" s="5" t="s">
        <v>5</v>
      </c>
      <c r="J6" s="5" t="s">
        <v>6</v>
      </c>
      <c r="K6" s="6" t="s">
        <v>7</v>
      </c>
      <c r="L6" s="5" t="s">
        <v>8</v>
      </c>
    </row>
    <row r="7" spans="1:12" ht="21" customHeight="1">
      <c r="A7" s="7" t="s">
        <v>9</v>
      </c>
    </row>
    <row r="8" spans="1:12" s="12" customFormat="1" ht="15" customHeight="1">
      <c r="A8" s="11"/>
      <c r="B8" s="12" t="s">
        <v>10</v>
      </c>
      <c r="C8" s="13"/>
      <c r="D8" s="13"/>
      <c r="I8" s="14"/>
      <c r="J8" s="15"/>
      <c r="K8" s="15"/>
      <c r="L8" s="15"/>
    </row>
    <row r="9" spans="1:12" ht="16.5">
      <c r="A9" s="16">
        <v>105034</v>
      </c>
      <c r="B9" s="17" t="s">
        <v>11</v>
      </c>
      <c r="C9" s="18" t="s">
        <v>12</v>
      </c>
      <c r="D9" s="18" t="s">
        <v>13</v>
      </c>
      <c r="E9" s="19">
        <v>135</v>
      </c>
      <c r="F9" s="20">
        <v>3.66</v>
      </c>
      <c r="G9" s="20">
        <v>2.5</v>
      </c>
      <c r="H9" s="20">
        <f>SUM(E9:G9)</f>
        <v>141.16</v>
      </c>
      <c r="I9" s="20">
        <v>216</v>
      </c>
      <c r="J9" s="20">
        <f>SUM(I9/6)</f>
        <v>36</v>
      </c>
      <c r="K9" s="20"/>
      <c r="L9" s="20">
        <f>SUM(I9-K9)</f>
        <v>216</v>
      </c>
    </row>
    <row r="10" spans="1:12" ht="16.5">
      <c r="A10" s="21">
        <v>105035</v>
      </c>
      <c r="B10" s="22" t="s">
        <v>11</v>
      </c>
      <c r="C10" s="23" t="s">
        <v>12</v>
      </c>
      <c r="D10" s="23" t="s">
        <v>14</v>
      </c>
      <c r="E10" s="24">
        <v>75</v>
      </c>
      <c r="F10" s="25">
        <v>3.66</v>
      </c>
      <c r="G10" s="25">
        <v>2.5</v>
      </c>
      <c r="H10" s="25">
        <f>SUM(E10:G10)</f>
        <v>81.16</v>
      </c>
      <c r="I10" s="25">
        <v>126</v>
      </c>
      <c r="J10" s="25">
        <f>SUM(I10/6)</f>
        <v>21</v>
      </c>
      <c r="K10" s="25"/>
      <c r="L10" s="25">
        <f>SUM(I10-K10)</f>
        <v>126</v>
      </c>
    </row>
    <row r="11" spans="1:12" ht="16.5">
      <c r="A11" s="21">
        <v>105036</v>
      </c>
      <c r="B11" s="22" t="s">
        <v>15</v>
      </c>
      <c r="C11" s="23" t="s">
        <v>12</v>
      </c>
      <c r="D11" s="23" t="s">
        <v>13</v>
      </c>
      <c r="E11" s="24">
        <v>140</v>
      </c>
      <c r="F11" s="25">
        <v>3.66</v>
      </c>
      <c r="G11" s="25">
        <v>2.5</v>
      </c>
      <c r="H11" s="25">
        <f>SUM(E11:G11)</f>
        <v>146.16</v>
      </c>
      <c r="I11" s="25">
        <v>224</v>
      </c>
      <c r="J11" s="25">
        <f>SUM(I11/6)</f>
        <v>37.333333333333336</v>
      </c>
      <c r="K11" s="25"/>
      <c r="L11" s="25">
        <f>SUM(I11-K11)</f>
        <v>224</v>
      </c>
    </row>
    <row r="12" spans="1:12" ht="16.5">
      <c r="A12" s="21">
        <v>105037</v>
      </c>
      <c r="B12" s="22" t="s">
        <v>15</v>
      </c>
      <c r="C12" s="23" t="s">
        <v>12</v>
      </c>
      <c r="D12" s="23" t="s">
        <v>14</v>
      </c>
      <c r="E12" s="24">
        <v>81</v>
      </c>
      <c r="F12" s="25">
        <v>3.66</v>
      </c>
      <c r="G12" s="25">
        <v>2.5</v>
      </c>
      <c r="H12" s="25">
        <f>SUM(E12:G12)</f>
        <v>87.16</v>
      </c>
      <c r="I12" s="25">
        <v>135</v>
      </c>
      <c r="J12" s="25">
        <f>SUM(I12/6)</f>
        <v>22.5</v>
      </c>
      <c r="K12" s="25"/>
      <c r="L12" s="25">
        <f>SUM(I12-K12)</f>
        <v>135</v>
      </c>
    </row>
    <row r="13" spans="1:12" ht="16.5">
      <c r="A13" s="21">
        <v>105064</v>
      </c>
      <c r="B13" s="22" t="s">
        <v>16</v>
      </c>
      <c r="C13" s="23" t="s">
        <v>12</v>
      </c>
      <c r="D13" s="23" t="s">
        <v>13</v>
      </c>
      <c r="E13" s="26">
        <v>151</v>
      </c>
      <c r="F13" s="24">
        <v>1.66</v>
      </c>
      <c r="G13" s="25">
        <v>5</v>
      </c>
      <c r="H13" s="27">
        <f>SUM(E13:G13)</f>
        <v>157.66</v>
      </c>
      <c r="I13" s="25">
        <v>225</v>
      </c>
      <c r="J13" s="25">
        <f>SUM(I13/6)</f>
        <v>37.5</v>
      </c>
      <c r="K13" s="24"/>
      <c r="L13" s="25">
        <f>SUM(I13-K13)</f>
        <v>225</v>
      </c>
    </row>
    <row r="14" spans="1:12" ht="8.25" customHeight="1">
      <c r="A14" s="28"/>
      <c r="B14" s="29"/>
    </row>
    <row r="15" spans="1:12" ht="16.5">
      <c r="A15" s="21">
        <v>105040</v>
      </c>
      <c r="B15" s="22" t="s">
        <v>17</v>
      </c>
      <c r="C15" s="23">
        <v>2012</v>
      </c>
      <c r="D15" s="23" t="s">
        <v>18</v>
      </c>
      <c r="E15" s="25">
        <v>219</v>
      </c>
      <c r="F15" s="25">
        <v>3.66</v>
      </c>
      <c r="G15" s="25">
        <v>2.5</v>
      </c>
      <c r="H15" s="25">
        <f t="shared" ref="H15:H22" si="0">SUM(E15:G15)</f>
        <v>225.16</v>
      </c>
      <c r="I15" s="25">
        <v>354</v>
      </c>
      <c r="J15" s="25">
        <f>SUM(I15/12)</f>
        <v>29.5</v>
      </c>
      <c r="K15" s="25"/>
      <c r="L15" s="25">
        <f t="shared" ref="L15:L22" si="1">SUM(I15-K15)</f>
        <v>354</v>
      </c>
    </row>
    <row r="16" spans="1:12" ht="16.5">
      <c r="A16" s="21">
        <v>105045</v>
      </c>
      <c r="B16" s="22" t="s">
        <v>19</v>
      </c>
      <c r="C16" s="23">
        <v>2012</v>
      </c>
      <c r="D16" s="23" t="s">
        <v>18</v>
      </c>
      <c r="E16" s="26">
        <v>249</v>
      </c>
      <c r="F16" s="25">
        <v>3.66</v>
      </c>
      <c r="G16" s="25">
        <v>5</v>
      </c>
      <c r="H16" s="25">
        <f t="shared" si="0"/>
        <v>257.65999999999997</v>
      </c>
      <c r="I16" s="25">
        <v>360</v>
      </c>
      <c r="J16" s="25">
        <f>SUM(I16/12)</f>
        <v>30</v>
      </c>
      <c r="K16" s="25"/>
      <c r="L16" s="25">
        <f t="shared" si="1"/>
        <v>360</v>
      </c>
    </row>
    <row r="17" spans="1:12" ht="16.5">
      <c r="A17" s="21">
        <v>105043</v>
      </c>
      <c r="B17" s="22" t="s">
        <v>20</v>
      </c>
      <c r="C17" s="23">
        <v>2011</v>
      </c>
      <c r="D17" s="23" t="s">
        <v>13</v>
      </c>
      <c r="E17" s="26">
        <v>83</v>
      </c>
      <c r="F17" s="25">
        <v>1.66</v>
      </c>
      <c r="G17" s="25">
        <v>5</v>
      </c>
      <c r="H17" s="25">
        <f t="shared" si="0"/>
        <v>89.66</v>
      </c>
      <c r="I17" s="25">
        <v>126</v>
      </c>
      <c r="J17" s="25">
        <f>SUM(I17/6)</f>
        <v>21</v>
      </c>
      <c r="K17" s="25"/>
      <c r="L17" s="25">
        <f t="shared" si="1"/>
        <v>126</v>
      </c>
    </row>
    <row r="18" spans="1:12" ht="16.5">
      <c r="A18" s="21">
        <v>105044</v>
      </c>
      <c r="B18" s="22" t="s">
        <v>21</v>
      </c>
      <c r="C18" s="23">
        <v>2011</v>
      </c>
      <c r="D18" s="23" t="s">
        <v>13</v>
      </c>
      <c r="E18" s="26">
        <v>79</v>
      </c>
      <c r="F18" s="25">
        <v>1.66</v>
      </c>
      <c r="G18" s="25">
        <v>5</v>
      </c>
      <c r="H18" s="25">
        <f t="shared" si="0"/>
        <v>85.66</v>
      </c>
      <c r="I18" s="25">
        <v>120</v>
      </c>
      <c r="J18" s="25">
        <f>SUM(I18/6)</f>
        <v>20</v>
      </c>
      <c r="K18" s="25"/>
      <c r="L18" s="25">
        <f t="shared" si="1"/>
        <v>120</v>
      </c>
    </row>
    <row r="19" spans="1:12" ht="15.75" customHeight="1">
      <c r="A19" s="21">
        <v>105015</v>
      </c>
      <c r="B19" s="22" t="s">
        <v>22</v>
      </c>
      <c r="C19" s="23">
        <v>2015</v>
      </c>
      <c r="D19" s="23" t="s">
        <v>18</v>
      </c>
      <c r="E19" s="26">
        <v>46</v>
      </c>
      <c r="F19" s="25">
        <v>3.66</v>
      </c>
      <c r="G19" s="25">
        <v>5</v>
      </c>
      <c r="H19" s="25">
        <f t="shared" si="0"/>
        <v>54.66</v>
      </c>
      <c r="I19" s="25">
        <v>84</v>
      </c>
      <c r="J19" s="25">
        <f>SUM(I19/12)</f>
        <v>7</v>
      </c>
      <c r="K19" s="25"/>
      <c r="L19" s="25">
        <f t="shared" si="1"/>
        <v>84</v>
      </c>
    </row>
    <row r="20" spans="1:12" ht="15.75" customHeight="1">
      <c r="A20" s="21">
        <v>105067</v>
      </c>
      <c r="B20" s="22" t="s">
        <v>23</v>
      </c>
      <c r="C20" s="23">
        <v>2013</v>
      </c>
      <c r="D20" s="23" t="s">
        <v>18</v>
      </c>
      <c r="E20" s="26">
        <v>51</v>
      </c>
      <c r="F20" s="25">
        <v>3.66</v>
      </c>
      <c r="G20" s="25">
        <v>5</v>
      </c>
      <c r="H20" s="25">
        <f t="shared" si="0"/>
        <v>59.66</v>
      </c>
      <c r="I20" s="25">
        <v>90</v>
      </c>
      <c r="J20" s="25">
        <f>SUM(I20/12)</f>
        <v>7.5</v>
      </c>
      <c r="K20" s="25"/>
      <c r="L20" s="25">
        <f t="shared" si="1"/>
        <v>90</v>
      </c>
    </row>
    <row r="21" spans="1:12" ht="15.75" customHeight="1">
      <c r="A21" s="21">
        <v>105068</v>
      </c>
      <c r="B21" s="22" t="s">
        <v>24</v>
      </c>
      <c r="C21" s="23">
        <v>2014</v>
      </c>
      <c r="D21" s="23" t="s">
        <v>18</v>
      </c>
      <c r="E21" s="26">
        <v>51</v>
      </c>
      <c r="F21" s="25">
        <v>3.66</v>
      </c>
      <c r="G21" s="25">
        <v>5</v>
      </c>
      <c r="H21" s="25">
        <f>SUM(E21:G21)</f>
        <v>59.66</v>
      </c>
      <c r="I21" s="25">
        <v>91</v>
      </c>
      <c r="J21" s="25">
        <f>SUM(I21/12)</f>
        <v>7.583333333333333</v>
      </c>
      <c r="K21" s="25"/>
      <c r="L21" s="25">
        <f>SUM(I21-K21)</f>
        <v>91</v>
      </c>
    </row>
    <row r="22" spans="1:12" ht="15.75" customHeight="1">
      <c r="A22" s="21">
        <v>105013</v>
      </c>
      <c r="B22" s="22" t="s">
        <v>25</v>
      </c>
      <c r="C22" s="23">
        <v>2015</v>
      </c>
      <c r="D22" s="23" t="s">
        <v>18</v>
      </c>
      <c r="E22" s="26">
        <v>51</v>
      </c>
      <c r="F22" s="25">
        <v>3.66</v>
      </c>
      <c r="G22" s="25">
        <v>5</v>
      </c>
      <c r="H22" s="25">
        <f t="shared" si="0"/>
        <v>59.66</v>
      </c>
      <c r="I22" s="25">
        <v>84</v>
      </c>
      <c r="J22" s="25">
        <f>SUM(I22/12)</f>
        <v>7</v>
      </c>
      <c r="K22" s="25"/>
      <c r="L22" s="25">
        <f t="shared" si="1"/>
        <v>84</v>
      </c>
    </row>
    <row r="23" spans="1:12" ht="15.75" customHeight="1">
      <c r="A23" s="21">
        <v>105014</v>
      </c>
      <c r="B23" s="22" t="s">
        <v>26</v>
      </c>
      <c r="C23" s="23">
        <v>2013</v>
      </c>
      <c r="D23" s="23" t="s">
        <v>18</v>
      </c>
      <c r="E23" s="25">
        <v>60</v>
      </c>
      <c r="F23" s="25">
        <v>3.66</v>
      </c>
      <c r="G23" s="25">
        <v>5</v>
      </c>
      <c r="H23" s="25">
        <v>68.66</v>
      </c>
      <c r="I23" s="25">
        <v>104</v>
      </c>
      <c r="J23" s="25">
        <v>8.6666666666666661</v>
      </c>
      <c r="K23" s="25">
        <v>6</v>
      </c>
      <c r="L23" s="25">
        <v>98</v>
      </c>
    </row>
    <row r="24" spans="1:12" ht="16.5">
      <c r="A24" s="21">
        <v>105042</v>
      </c>
      <c r="B24" s="22" t="s">
        <v>27</v>
      </c>
      <c r="C24" s="23">
        <v>2013</v>
      </c>
      <c r="D24" s="23" t="s">
        <v>18</v>
      </c>
      <c r="E24" s="25">
        <v>75</v>
      </c>
      <c r="F24" s="25">
        <v>3.66</v>
      </c>
      <c r="G24" s="25">
        <v>5</v>
      </c>
      <c r="H24" s="25">
        <v>81.16</v>
      </c>
      <c r="I24" s="25">
        <v>126</v>
      </c>
      <c r="J24" s="25">
        <v>10.5</v>
      </c>
      <c r="K24" s="25">
        <v>10</v>
      </c>
      <c r="L24" s="25">
        <v>116</v>
      </c>
    </row>
    <row r="25" spans="1:12" ht="16.5">
      <c r="A25" s="21">
        <v>105016</v>
      </c>
      <c r="B25" s="22" t="s">
        <v>28</v>
      </c>
      <c r="C25" s="23">
        <v>2013</v>
      </c>
      <c r="D25" s="23" t="s">
        <v>18</v>
      </c>
      <c r="E25" s="25">
        <v>81</v>
      </c>
      <c r="F25" s="25">
        <v>3.66</v>
      </c>
      <c r="G25" s="25">
        <v>5</v>
      </c>
      <c r="H25" s="25">
        <v>87.16</v>
      </c>
      <c r="I25" s="25">
        <v>135</v>
      </c>
      <c r="J25" s="25">
        <v>11.25</v>
      </c>
      <c r="K25" s="25"/>
      <c r="L25" s="25">
        <v>135</v>
      </c>
    </row>
    <row r="26" spans="1:12" ht="16.5">
      <c r="A26" s="21">
        <v>105020</v>
      </c>
      <c r="B26" s="22" t="s">
        <v>29</v>
      </c>
      <c r="C26" s="23">
        <v>2012</v>
      </c>
      <c r="D26" s="23" t="s">
        <v>18</v>
      </c>
      <c r="E26" s="25">
        <v>53</v>
      </c>
      <c r="F26" s="25">
        <v>3.66</v>
      </c>
      <c r="G26" s="25">
        <v>5</v>
      </c>
      <c r="H26" s="25">
        <v>59.16</v>
      </c>
      <c r="I26" s="25">
        <v>93</v>
      </c>
      <c r="J26" s="25">
        <v>7.75</v>
      </c>
      <c r="K26" s="25"/>
      <c r="L26" s="25">
        <v>93</v>
      </c>
    </row>
    <row r="27" spans="1:12" ht="16.5">
      <c r="A27" s="21">
        <v>105012</v>
      </c>
      <c r="B27" s="22" t="s">
        <v>30</v>
      </c>
      <c r="C27" s="23">
        <v>2013</v>
      </c>
      <c r="D27" s="23" t="s">
        <v>18</v>
      </c>
      <c r="E27" s="25">
        <v>50</v>
      </c>
      <c r="F27" s="25">
        <v>3.66</v>
      </c>
      <c r="G27" s="25">
        <v>5</v>
      </c>
      <c r="H27" s="25">
        <f t="shared" ref="H27:H33" si="2">SUM(E27:G27)</f>
        <v>58.66</v>
      </c>
      <c r="I27" s="25">
        <v>81</v>
      </c>
      <c r="J27" s="25">
        <f>SUM(I27/12)</f>
        <v>6.75</v>
      </c>
      <c r="K27" s="25"/>
      <c r="L27" s="25">
        <f t="shared" ref="L27:L42" si="3">SUM(I27-K27)</f>
        <v>81</v>
      </c>
    </row>
    <row r="28" spans="1:12" ht="16.5">
      <c r="A28" s="21">
        <v>105017</v>
      </c>
      <c r="B28" s="22" t="s">
        <v>31</v>
      </c>
      <c r="C28" s="23">
        <v>2010</v>
      </c>
      <c r="D28" s="23" t="s">
        <v>18</v>
      </c>
      <c r="E28" s="25">
        <v>93</v>
      </c>
      <c r="F28" s="25">
        <v>3.66</v>
      </c>
      <c r="G28" s="25">
        <v>5</v>
      </c>
      <c r="H28" s="25">
        <f t="shared" si="2"/>
        <v>101.66</v>
      </c>
      <c r="I28" s="25">
        <v>153</v>
      </c>
      <c r="J28" s="25">
        <f>SUM(I28/12)</f>
        <v>12.75</v>
      </c>
      <c r="K28" s="25"/>
      <c r="L28" s="25">
        <f t="shared" si="3"/>
        <v>153</v>
      </c>
    </row>
    <row r="29" spans="1:12" ht="16.5">
      <c r="A29" s="21">
        <v>105018</v>
      </c>
      <c r="B29" s="22" t="s">
        <v>32</v>
      </c>
      <c r="C29" s="23">
        <v>2013</v>
      </c>
      <c r="D29" s="23" t="s">
        <v>18</v>
      </c>
      <c r="E29" s="25">
        <v>57</v>
      </c>
      <c r="F29" s="25">
        <v>3.66</v>
      </c>
      <c r="G29" s="25">
        <v>5</v>
      </c>
      <c r="H29" s="25">
        <f t="shared" si="2"/>
        <v>65.66</v>
      </c>
      <c r="I29" s="25">
        <v>90</v>
      </c>
      <c r="J29" s="25">
        <f>SUM(I29/12)</f>
        <v>7.5</v>
      </c>
      <c r="K29" s="25"/>
      <c r="L29" s="25">
        <f t="shared" si="3"/>
        <v>90</v>
      </c>
    </row>
    <row r="30" spans="1:12" ht="16.5">
      <c r="A30" s="21">
        <v>105019</v>
      </c>
      <c r="B30" s="22" t="s">
        <v>33</v>
      </c>
      <c r="C30" s="23">
        <v>2015</v>
      </c>
      <c r="D30" s="23" t="s">
        <v>18</v>
      </c>
      <c r="E30" s="26">
        <v>63</v>
      </c>
      <c r="F30" s="25">
        <v>3.66</v>
      </c>
      <c r="G30" s="25">
        <v>5</v>
      </c>
      <c r="H30" s="25">
        <f t="shared" si="2"/>
        <v>71.66</v>
      </c>
      <c r="I30" s="25">
        <v>108</v>
      </c>
      <c r="J30" s="25">
        <f t="shared" ref="J30" si="4">SUM(I30/12)</f>
        <v>9</v>
      </c>
      <c r="K30" s="25"/>
      <c r="L30" s="25">
        <f t="shared" si="3"/>
        <v>108</v>
      </c>
    </row>
    <row r="31" spans="1:12" ht="15.75" customHeight="1">
      <c r="A31" s="21">
        <v>105023</v>
      </c>
      <c r="B31" s="22" t="s">
        <v>34</v>
      </c>
      <c r="C31" s="23">
        <v>2011</v>
      </c>
      <c r="D31" s="23" t="s">
        <v>13</v>
      </c>
      <c r="E31" s="25">
        <v>69</v>
      </c>
      <c r="F31" s="25">
        <v>3.66</v>
      </c>
      <c r="G31" s="25">
        <v>2.5</v>
      </c>
      <c r="H31" s="25">
        <f t="shared" si="2"/>
        <v>75.16</v>
      </c>
      <c r="I31" s="25">
        <v>117</v>
      </c>
      <c r="J31" s="25">
        <f>SUM(I31/6)</f>
        <v>19.5</v>
      </c>
      <c r="K31" s="25"/>
      <c r="L31" s="25">
        <f t="shared" si="3"/>
        <v>117</v>
      </c>
    </row>
    <row r="32" spans="1:12" ht="15.75" customHeight="1">
      <c r="A32" s="21">
        <v>105046</v>
      </c>
      <c r="B32" s="22" t="s">
        <v>35</v>
      </c>
      <c r="C32" s="23">
        <v>2010</v>
      </c>
      <c r="D32" s="23" t="s">
        <v>13</v>
      </c>
      <c r="E32" s="26">
        <v>50</v>
      </c>
      <c r="F32" s="25">
        <v>1.66</v>
      </c>
      <c r="G32" s="25">
        <v>5</v>
      </c>
      <c r="H32" s="25">
        <f t="shared" si="2"/>
        <v>56.66</v>
      </c>
      <c r="I32" s="25">
        <v>81</v>
      </c>
      <c r="J32" s="25">
        <f>SUM(I32/6)</f>
        <v>13.5</v>
      </c>
      <c r="K32" s="25"/>
      <c r="L32" s="25">
        <f t="shared" si="3"/>
        <v>81</v>
      </c>
    </row>
    <row r="33" spans="1:12" s="12" customFormat="1" ht="16.5">
      <c r="A33" s="21">
        <v>105029</v>
      </c>
      <c r="B33" s="22" t="s">
        <v>36</v>
      </c>
      <c r="C33" s="23">
        <v>2009</v>
      </c>
      <c r="D33" s="23" t="s">
        <v>18</v>
      </c>
      <c r="E33" s="25">
        <v>142</v>
      </c>
      <c r="F33" s="25">
        <v>3.66</v>
      </c>
      <c r="G33" s="25">
        <v>5</v>
      </c>
      <c r="H33" s="25">
        <f t="shared" si="2"/>
        <v>150.66</v>
      </c>
      <c r="I33" s="25">
        <v>228</v>
      </c>
      <c r="J33" s="25">
        <f t="shared" ref="J33:J40" si="5">SUM(I33/12)</f>
        <v>19</v>
      </c>
      <c r="K33" s="25"/>
      <c r="L33" s="25">
        <f t="shared" si="3"/>
        <v>228</v>
      </c>
    </row>
    <row r="34" spans="1:12" ht="16.5" customHeight="1">
      <c r="A34" s="30">
        <v>105129</v>
      </c>
      <c r="B34" s="22" t="s">
        <v>37</v>
      </c>
      <c r="C34" s="23">
        <v>2011</v>
      </c>
      <c r="D34" s="23" t="s">
        <v>18</v>
      </c>
      <c r="E34" s="25">
        <v>142</v>
      </c>
      <c r="F34" s="25">
        <v>3.66</v>
      </c>
      <c r="G34" s="25">
        <v>5</v>
      </c>
      <c r="H34" s="25">
        <v>150.66</v>
      </c>
      <c r="I34" s="25">
        <v>210</v>
      </c>
      <c r="J34" s="25">
        <f t="shared" si="5"/>
        <v>17.5</v>
      </c>
      <c r="K34" s="25"/>
      <c r="L34" s="25">
        <f t="shared" si="3"/>
        <v>210</v>
      </c>
    </row>
    <row r="35" spans="1:12" ht="16.5" customHeight="1">
      <c r="A35" s="21">
        <v>105128</v>
      </c>
      <c r="B35" s="22" t="s">
        <v>38</v>
      </c>
      <c r="C35" s="23">
        <v>2013</v>
      </c>
      <c r="D35" s="23" t="s">
        <v>18</v>
      </c>
      <c r="E35" s="26">
        <v>97</v>
      </c>
      <c r="F35" s="25">
        <v>1.66</v>
      </c>
      <c r="G35" s="25">
        <v>5</v>
      </c>
      <c r="H35" s="25">
        <f t="shared" ref="H35:H42" si="6">SUM(E35:G35)</f>
        <v>103.66</v>
      </c>
      <c r="I35" s="25">
        <v>156</v>
      </c>
      <c r="J35" s="25">
        <f t="shared" ref="J35" si="7">SUM(I35/12)</f>
        <v>13</v>
      </c>
      <c r="K35" s="25"/>
      <c r="L35" s="25">
        <f t="shared" si="3"/>
        <v>156</v>
      </c>
    </row>
    <row r="36" spans="1:12" ht="16.5" customHeight="1">
      <c r="A36" s="21">
        <v>105051</v>
      </c>
      <c r="B36" s="22" t="s">
        <v>39</v>
      </c>
      <c r="C36" s="23">
        <v>2011</v>
      </c>
      <c r="D36" s="23" t="s">
        <v>18</v>
      </c>
      <c r="E36" s="26">
        <v>207</v>
      </c>
      <c r="F36" s="25">
        <v>3.66</v>
      </c>
      <c r="G36" s="25">
        <v>5</v>
      </c>
      <c r="H36" s="25">
        <f t="shared" si="6"/>
        <v>215.66</v>
      </c>
      <c r="I36" s="25">
        <v>306</v>
      </c>
      <c r="J36" s="25">
        <f t="shared" si="5"/>
        <v>25.5</v>
      </c>
      <c r="K36" s="25"/>
      <c r="L36" s="25">
        <f t="shared" si="3"/>
        <v>306</v>
      </c>
    </row>
    <row r="37" spans="1:12" ht="16.5" customHeight="1">
      <c r="A37" s="21">
        <v>105050</v>
      </c>
      <c r="B37" s="22" t="s">
        <v>40</v>
      </c>
      <c r="C37" s="23">
        <v>2011</v>
      </c>
      <c r="D37" s="23" t="s">
        <v>18</v>
      </c>
      <c r="E37" s="26">
        <v>175</v>
      </c>
      <c r="F37" s="25">
        <v>3.66</v>
      </c>
      <c r="G37" s="25">
        <v>5</v>
      </c>
      <c r="H37" s="25">
        <f t="shared" si="6"/>
        <v>183.66</v>
      </c>
      <c r="I37" s="25">
        <v>264</v>
      </c>
      <c r="J37" s="25">
        <f t="shared" ref="J37" si="8">SUM(I37/12)</f>
        <v>22</v>
      </c>
      <c r="K37" s="25"/>
      <c r="L37" s="25"/>
    </row>
    <row r="38" spans="1:12" ht="16.5" customHeight="1">
      <c r="A38" s="21">
        <v>105070</v>
      </c>
      <c r="B38" s="22" t="s">
        <v>41</v>
      </c>
      <c r="C38" s="23">
        <v>2011</v>
      </c>
      <c r="D38" s="23" t="s">
        <v>18</v>
      </c>
      <c r="E38" s="26">
        <v>149</v>
      </c>
      <c r="F38" s="25">
        <v>3.66</v>
      </c>
      <c r="G38" s="25">
        <v>5</v>
      </c>
      <c r="H38" s="25">
        <f t="shared" si="6"/>
        <v>157.66</v>
      </c>
      <c r="I38" s="25">
        <v>222</v>
      </c>
      <c r="J38" s="25">
        <f t="shared" si="5"/>
        <v>18.5</v>
      </c>
      <c r="K38" s="25"/>
      <c r="L38" s="25">
        <f t="shared" si="3"/>
        <v>222</v>
      </c>
    </row>
    <row r="39" spans="1:12" ht="16.5" customHeight="1">
      <c r="A39" s="21">
        <v>105031</v>
      </c>
      <c r="B39" s="22" t="s">
        <v>42</v>
      </c>
      <c r="C39" s="23">
        <v>2012</v>
      </c>
      <c r="D39" s="23" t="s">
        <v>18</v>
      </c>
      <c r="E39" s="26">
        <v>156</v>
      </c>
      <c r="F39" s="25">
        <v>3.66</v>
      </c>
      <c r="G39" s="25">
        <v>5</v>
      </c>
      <c r="H39" s="25">
        <f t="shared" si="6"/>
        <v>164.66</v>
      </c>
      <c r="I39" s="25">
        <v>240</v>
      </c>
      <c r="J39" s="25">
        <f t="shared" si="5"/>
        <v>20</v>
      </c>
      <c r="K39" s="25">
        <v>12</v>
      </c>
      <c r="L39" s="25">
        <f t="shared" si="3"/>
        <v>228</v>
      </c>
    </row>
    <row r="40" spans="1:12" ht="16.5" customHeight="1">
      <c r="A40" s="21">
        <v>105030</v>
      </c>
      <c r="B40" s="22" t="s">
        <v>43</v>
      </c>
      <c r="C40" s="23">
        <v>2009</v>
      </c>
      <c r="D40" s="23" t="s">
        <v>18</v>
      </c>
      <c r="E40" s="25">
        <v>140</v>
      </c>
      <c r="F40" s="25">
        <v>3.66</v>
      </c>
      <c r="G40" s="25">
        <v>5</v>
      </c>
      <c r="H40" s="25">
        <f t="shared" si="6"/>
        <v>148.66</v>
      </c>
      <c r="I40" s="25">
        <v>228</v>
      </c>
      <c r="J40" s="25">
        <f t="shared" si="5"/>
        <v>19</v>
      </c>
      <c r="K40" s="25">
        <v>24</v>
      </c>
      <c r="L40" s="25">
        <f t="shared" si="3"/>
        <v>204</v>
      </c>
    </row>
    <row r="41" spans="1:12" ht="16.5" customHeight="1">
      <c r="A41" s="21">
        <v>105053</v>
      </c>
      <c r="B41" s="22" t="s">
        <v>44</v>
      </c>
      <c r="C41" s="23">
        <v>2009</v>
      </c>
      <c r="D41" s="23" t="s">
        <v>13</v>
      </c>
      <c r="E41" s="26">
        <v>161</v>
      </c>
      <c r="F41" s="25">
        <v>3.66</v>
      </c>
      <c r="G41" s="25">
        <v>5</v>
      </c>
      <c r="H41" s="25">
        <f t="shared" si="6"/>
        <v>169.66</v>
      </c>
      <c r="I41" s="25">
        <v>252</v>
      </c>
      <c r="J41" s="25">
        <f>SUM(I41/6)</f>
        <v>42</v>
      </c>
      <c r="K41" s="25"/>
      <c r="L41" s="25">
        <f t="shared" si="3"/>
        <v>252</v>
      </c>
    </row>
    <row r="42" spans="1:12" ht="16.5" customHeight="1">
      <c r="A42" s="21">
        <v>105060</v>
      </c>
      <c r="B42" s="22" t="s">
        <v>45</v>
      </c>
      <c r="C42" s="23">
        <v>2010</v>
      </c>
      <c r="D42" s="23" t="s">
        <v>13</v>
      </c>
      <c r="E42" s="26">
        <v>465</v>
      </c>
      <c r="F42" s="25">
        <v>1.66</v>
      </c>
      <c r="G42" s="25">
        <v>5</v>
      </c>
      <c r="H42" s="25">
        <f t="shared" si="6"/>
        <v>471.66</v>
      </c>
      <c r="I42" s="25">
        <v>672</v>
      </c>
      <c r="J42" s="25">
        <f>SUM(I42/6)</f>
        <v>112</v>
      </c>
      <c r="K42" s="25"/>
      <c r="L42" s="25">
        <f t="shared" si="3"/>
        <v>672</v>
      </c>
    </row>
    <row r="43" spans="1:12" ht="14.25" customHeight="1">
      <c r="A43" s="31"/>
      <c r="B43" s="32" t="s">
        <v>46</v>
      </c>
      <c r="C43" s="13"/>
      <c r="D43" s="13"/>
      <c r="E43" s="12"/>
      <c r="F43" s="12"/>
      <c r="G43" s="12"/>
      <c r="H43" s="12"/>
      <c r="I43" s="14"/>
      <c r="J43" s="15"/>
      <c r="K43" s="15"/>
      <c r="L43" s="15"/>
    </row>
    <row r="44" spans="1:12" ht="16.5">
      <c r="A44" s="16">
        <v>105024</v>
      </c>
      <c r="B44" s="17" t="s">
        <v>47</v>
      </c>
      <c r="C44" s="18">
        <v>2014</v>
      </c>
      <c r="D44" s="18" t="s">
        <v>18</v>
      </c>
      <c r="E44" s="20">
        <v>66</v>
      </c>
      <c r="F44" s="20">
        <v>3.66</v>
      </c>
      <c r="G44" s="20">
        <v>2.5</v>
      </c>
      <c r="H44" s="20">
        <f t="shared" ref="H44:H49" si="9">SUM(E44:G44)</f>
        <v>72.16</v>
      </c>
      <c r="I44" s="20">
        <v>114</v>
      </c>
      <c r="J44" s="20">
        <f>SUM(I44/12)</f>
        <v>9.5</v>
      </c>
      <c r="K44" s="20">
        <v>15</v>
      </c>
      <c r="L44" s="20">
        <f t="shared" ref="L44:L49" si="10">SUM(I44-K44)</f>
        <v>99</v>
      </c>
    </row>
    <row r="45" spans="1:12" ht="16.5">
      <c r="A45" s="33">
        <v>105010</v>
      </c>
      <c r="B45" s="34" t="s">
        <v>48</v>
      </c>
      <c r="C45" s="35">
        <v>2012</v>
      </c>
      <c r="D45" s="35" t="s">
        <v>18</v>
      </c>
      <c r="E45" s="36">
        <v>56</v>
      </c>
      <c r="F45" s="36">
        <v>1.66</v>
      </c>
      <c r="G45" s="36">
        <v>2.5</v>
      </c>
      <c r="H45" s="36">
        <f t="shared" si="9"/>
        <v>60.16</v>
      </c>
      <c r="I45" s="36">
        <v>90</v>
      </c>
      <c r="J45" s="36">
        <f>SUM(I45/12)</f>
        <v>7.5</v>
      </c>
      <c r="K45" s="36"/>
      <c r="L45" s="36">
        <f t="shared" si="10"/>
        <v>90</v>
      </c>
    </row>
    <row r="46" spans="1:12" ht="16.5">
      <c r="A46" s="21">
        <v>105026</v>
      </c>
      <c r="B46" s="22" t="s">
        <v>49</v>
      </c>
      <c r="C46" s="23">
        <v>2011</v>
      </c>
      <c r="D46" s="23" t="s">
        <v>18</v>
      </c>
      <c r="E46" s="37">
        <v>96</v>
      </c>
      <c r="F46" s="37">
        <v>3.66</v>
      </c>
      <c r="G46" s="37">
        <v>2.5</v>
      </c>
      <c r="H46" s="37">
        <f t="shared" si="9"/>
        <v>102.16</v>
      </c>
      <c r="I46" s="25">
        <v>156</v>
      </c>
      <c r="J46" s="25">
        <f>SUM(I46/12)</f>
        <v>13</v>
      </c>
      <c r="K46" s="25"/>
      <c r="L46" s="25">
        <f t="shared" si="10"/>
        <v>156</v>
      </c>
    </row>
    <row r="47" spans="1:12" ht="16.5">
      <c r="A47" s="21">
        <v>105027</v>
      </c>
      <c r="B47" s="22" t="s">
        <v>50</v>
      </c>
      <c r="C47" s="23">
        <v>2013</v>
      </c>
      <c r="D47" s="23" t="s">
        <v>13</v>
      </c>
      <c r="E47" s="37">
        <v>57</v>
      </c>
      <c r="F47" s="37">
        <v>3.66</v>
      </c>
      <c r="G47" s="37">
        <v>5</v>
      </c>
      <c r="H47" s="37">
        <f t="shared" si="9"/>
        <v>65.66</v>
      </c>
      <c r="I47" s="25">
        <v>93</v>
      </c>
      <c r="J47" s="25">
        <f>SUM(I47/6)</f>
        <v>15.5</v>
      </c>
      <c r="K47" s="25">
        <v>3</v>
      </c>
      <c r="L47" s="25">
        <f t="shared" si="10"/>
        <v>90</v>
      </c>
    </row>
    <row r="48" spans="1:12" ht="16.5">
      <c r="A48" s="21">
        <v>105028</v>
      </c>
      <c r="B48" s="22" t="s">
        <v>51</v>
      </c>
      <c r="C48" s="23">
        <v>2012</v>
      </c>
      <c r="D48" s="23" t="s">
        <v>13</v>
      </c>
      <c r="E48" s="37">
        <v>57</v>
      </c>
      <c r="F48" s="37">
        <v>3.66</v>
      </c>
      <c r="G48" s="37">
        <v>5</v>
      </c>
      <c r="H48" s="37">
        <f t="shared" si="9"/>
        <v>65.66</v>
      </c>
      <c r="I48" s="25">
        <v>93</v>
      </c>
      <c r="J48" s="25">
        <f>SUM(I48/6)</f>
        <v>15.5</v>
      </c>
      <c r="K48" s="25">
        <v>3</v>
      </c>
      <c r="L48" s="25">
        <f t="shared" si="10"/>
        <v>90</v>
      </c>
    </row>
    <row r="49" spans="1:23" ht="16.5">
      <c r="A49" s="21">
        <v>105069</v>
      </c>
      <c r="B49" s="22" t="s">
        <v>52</v>
      </c>
      <c r="C49" s="23">
        <v>2011</v>
      </c>
      <c r="D49" s="23" t="s">
        <v>13</v>
      </c>
      <c r="E49" s="26">
        <v>134</v>
      </c>
      <c r="F49" s="25">
        <v>3.66</v>
      </c>
      <c r="G49" s="25">
        <v>5</v>
      </c>
      <c r="H49" s="25">
        <f t="shared" si="9"/>
        <v>142.66</v>
      </c>
      <c r="I49" s="25">
        <v>216</v>
      </c>
      <c r="J49" s="25">
        <f>SUM(I49/6)</f>
        <v>36</v>
      </c>
      <c r="K49" s="25">
        <v>12</v>
      </c>
      <c r="L49" s="25">
        <f t="shared" si="10"/>
        <v>204</v>
      </c>
    </row>
    <row r="50" spans="1:23" ht="32.25">
      <c r="A50" s="38"/>
      <c r="B50" s="39"/>
      <c r="C50" s="5" t="s">
        <v>3</v>
      </c>
      <c r="D50" s="5" t="s">
        <v>4</v>
      </c>
      <c r="E50" s="5"/>
      <c r="F50" s="5"/>
      <c r="G50" s="5"/>
      <c r="H50" s="5"/>
      <c r="I50" s="40" t="s">
        <v>5</v>
      </c>
      <c r="J50" s="40" t="s">
        <v>6</v>
      </c>
      <c r="K50" s="41" t="s">
        <v>7</v>
      </c>
      <c r="L50" s="40" t="s">
        <v>8</v>
      </c>
    </row>
    <row r="51" spans="1:23" ht="25.5">
      <c r="A51" s="7" t="s">
        <v>53</v>
      </c>
      <c r="B51" s="42"/>
      <c r="C51" s="43"/>
      <c r="D51" s="44"/>
      <c r="E51" s="45"/>
      <c r="F51" s="46"/>
      <c r="G51" s="47"/>
      <c r="H51" s="47"/>
      <c r="I51" s="47"/>
      <c r="J51" s="47"/>
      <c r="K51" s="47"/>
      <c r="L51" s="47"/>
    </row>
    <row r="52" spans="1:23" ht="15" customHeight="1">
      <c r="A52" s="7"/>
      <c r="B52" s="48" t="s">
        <v>54</v>
      </c>
      <c r="C52" s="43"/>
      <c r="D52" s="44"/>
      <c r="E52" s="45"/>
      <c r="F52" s="46"/>
      <c r="G52" s="47"/>
      <c r="H52" s="47"/>
      <c r="I52" s="47"/>
      <c r="J52" s="47"/>
      <c r="K52" s="47"/>
      <c r="L52" s="47"/>
    </row>
    <row r="53" spans="1:23" ht="16.5" customHeight="1">
      <c r="A53" s="21">
        <v>155012</v>
      </c>
      <c r="B53" s="27" t="s">
        <v>55</v>
      </c>
      <c r="C53" s="23">
        <v>2013</v>
      </c>
      <c r="D53" s="23" t="s">
        <v>13</v>
      </c>
      <c r="E53" s="27">
        <v>96.33</v>
      </c>
      <c r="F53" s="25">
        <v>1.66</v>
      </c>
      <c r="G53" s="25">
        <v>5</v>
      </c>
      <c r="H53" s="25">
        <f t="shared" ref="H53:H58" si="11">SUM(E53:G53)</f>
        <v>102.99</v>
      </c>
      <c r="I53" s="49">
        <v>138</v>
      </c>
      <c r="J53" s="49">
        <f t="shared" ref="J53:J58" si="12">I53/6</f>
        <v>23</v>
      </c>
      <c r="K53" s="49">
        <v>6</v>
      </c>
      <c r="L53" s="49">
        <f t="shared" ref="L53:L59" si="13">I53-K53</f>
        <v>132</v>
      </c>
      <c r="W53" s="50"/>
    </row>
    <row r="54" spans="1:23" ht="16.5" customHeight="1">
      <c r="A54" s="21">
        <v>155013</v>
      </c>
      <c r="B54" s="27" t="s">
        <v>56</v>
      </c>
      <c r="C54" s="23">
        <v>2013</v>
      </c>
      <c r="D54" s="23" t="s">
        <v>13</v>
      </c>
      <c r="E54" s="27">
        <v>94.56</v>
      </c>
      <c r="F54" s="25">
        <v>1.66</v>
      </c>
      <c r="G54" s="25">
        <v>5</v>
      </c>
      <c r="H54" s="25">
        <f t="shared" si="11"/>
        <v>101.22</v>
      </c>
      <c r="I54" s="49">
        <v>144</v>
      </c>
      <c r="J54" s="49">
        <f t="shared" si="12"/>
        <v>24</v>
      </c>
      <c r="K54" s="49">
        <v>6</v>
      </c>
      <c r="L54" s="49">
        <f t="shared" si="13"/>
        <v>138</v>
      </c>
      <c r="W54" s="50"/>
    </row>
    <row r="55" spans="1:23" ht="16.5" customHeight="1">
      <c r="A55" s="21">
        <v>155014</v>
      </c>
      <c r="B55" s="27" t="s">
        <v>57</v>
      </c>
      <c r="C55" s="23">
        <v>2013</v>
      </c>
      <c r="D55" s="23" t="s">
        <v>13</v>
      </c>
      <c r="E55" s="27">
        <v>81.96</v>
      </c>
      <c r="F55" s="25">
        <v>1.66</v>
      </c>
      <c r="G55" s="25">
        <v>5</v>
      </c>
      <c r="H55" s="25">
        <f t="shared" si="11"/>
        <v>88.61999999999999</v>
      </c>
      <c r="I55" s="49">
        <v>126</v>
      </c>
      <c r="J55" s="49">
        <f t="shared" si="12"/>
        <v>21</v>
      </c>
      <c r="K55" s="49">
        <v>6</v>
      </c>
      <c r="L55" s="49">
        <f t="shared" si="13"/>
        <v>120</v>
      </c>
      <c r="W55" s="50"/>
    </row>
    <row r="56" spans="1:23" ht="16.5" customHeight="1">
      <c r="A56" s="21">
        <v>155015</v>
      </c>
      <c r="B56" s="27" t="s">
        <v>58</v>
      </c>
      <c r="C56" s="23">
        <v>2013</v>
      </c>
      <c r="D56" s="23" t="s">
        <v>13</v>
      </c>
      <c r="E56" s="27">
        <v>103.56</v>
      </c>
      <c r="F56" s="25">
        <v>1.66</v>
      </c>
      <c r="G56" s="25">
        <v>5</v>
      </c>
      <c r="H56" s="25">
        <f t="shared" si="11"/>
        <v>110.22</v>
      </c>
      <c r="I56" s="49">
        <v>156</v>
      </c>
      <c r="J56" s="49">
        <f t="shared" si="12"/>
        <v>26</v>
      </c>
      <c r="K56" s="49"/>
      <c r="L56" s="49">
        <f t="shared" si="13"/>
        <v>156</v>
      </c>
      <c r="W56" s="50"/>
    </row>
    <row r="57" spans="1:23" ht="16.5" customHeight="1">
      <c r="A57" s="21">
        <v>155017</v>
      </c>
      <c r="B57" s="27" t="s">
        <v>59</v>
      </c>
      <c r="C57" s="23">
        <v>2013</v>
      </c>
      <c r="D57" s="23" t="s">
        <v>13</v>
      </c>
      <c r="E57" s="27">
        <v>82.68</v>
      </c>
      <c r="F57" s="25">
        <v>1.66</v>
      </c>
      <c r="G57" s="25">
        <v>6</v>
      </c>
      <c r="H57" s="25">
        <f t="shared" si="11"/>
        <v>90.34</v>
      </c>
      <c r="I57" s="49">
        <v>126</v>
      </c>
      <c r="J57" s="49">
        <f t="shared" si="12"/>
        <v>21</v>
      </c>
      <c r="K57" s="49"/>
      <c r="L57" s="49">
        <f t="shared" si="13"/>
        <v>126</v>
      </c>
      <c r="W57" s="50">
        <v>4</v>
      </c>
    </row>
    <row r="58" spans="1:23" ht="16.5" customHeight="1">
      <c r="A58" s="21">
        <v>155018</v>
      </c>
      <c r="B58" s="27" t="s">
        <v>60</v>
      </c>
      <c r="C58" s="23">
        <v>2013</v>
      </c>
      <c r="D58" s="23" t="s">
        <v>13</v>
      </c>
      <c r="E58" s="27">
        <v>82.68</v>
      </c>
      <c r="F58" s="25">
        <v>1.66</v>
      </c>
      <c r="G58" s="25">
        <v>7</v>
      </c>
      <c r="H58" s="25">
        <f t="shared" si="11"/>
        <v>91.34</v>
      </c>
      <c r="I58" s="49">
        <v>126</v>
      </c>
      <c r="J58" s="49">
        <f t="shared" si="12"/>
        <v>21</v>
      </c>
      <c r="K58" s="49">
        <v>6</v>
      </c>
      <c r="L58" s="49">
        <f t="shared" si="13"/>
        <v>120</v>
      </c>
      <c r="W58" s="50"/>
    </row>
    <row r="59" spans="1:23" ht="16.5" customHeight="1">
      <c r="A59" s="33">
        <v>155068</v>
      </c>
      <c r="B59" s="51" t="s">
        <v>61</v>
      </c>
      <c r="C59" s="23">
        <v>2011</v>
      </c>
      <c r="D59" s="23" t="s">
        <v>18</v>
      </c>
      <c r="E59" s="36">
        <f>15*6</f>
        <v>90</v>
      </c>
      <c r="F59" s="36">
        <v>3.66</v>
      </c>
      <c r="G59" s="36">
        <v>5</v>
      </c>
      <c r="H59" s="36">
        <f>SUM(E59:G59)</f>
        <v>98.66</v>
      </c>
      <c r="I59" s="36">
        <v>280</v>
      </c>
      <c r="J59" s="36">
        <f>I59/12</f>
        <v>23.333333333333332</v>
      </c>
      <c r="K59" s="36"/>
      <c r="L59" s="36">
        <f t="shared" si="13"/>
        <v>280</v>
      </c>
      <c r="W59" s="50"/>
    </row>
    <row r="60" spans="1:23" ht="16.5" customHeight="1">
      <c r="A60" s="21">
        <v>155019</v>
      </c>
      <c r="B60" s="27" t="s">
        <v>62</v>
      </c>
      <c r="C60" s="23">
        <v>2011</v>
      </c>
      <c r="D60" s="23" t="s">
        <v>18</v>
      </c>
      <c r="E60" s="24">
        <v>210.6</v>
      </c>
      <c r="F60" s="25">
        <v>3.66</v>
      </c>
      <c r="G60" s="25">
        <v>8</v>
      </c>
      <c r="H60" s="25">
        <f>SUM(E60:G60)</f>
        <v>222.26</v>
      </c>
      <c r="I60" s="25">
        <v>324</v>
      </c>
      <c r="J60" s="25">
        <f>SUM(I60/12)</f>
        <v>27</v>
      </c>
      <c r="K60" s="25">
        <v>12</v>
      </c>
      <c r="L60" s="25">
        <f>SUM(I60-K60)</f>
        <v>312</v>
      </c>
      <c r="W60" s="50"/>
    </row>
    <row r="61" spans="1:23" ht="16.5" customHeight="1">
      <c r="A61" s="21">
        <v>155020</v>
      </c>
      <c r="B61" s="27" t="s">
        <v>63</v>
      </c>
      <c r="C61" s="23">
        <v>2011</v>
      </c>
      <c r="D61" s="23" t="s">
        <v>18</v>
      </c>
      <c r="E61" s="24">
        <v>321.24</v>
      </c>
      <c r="F61" s="25">
        <v>3.66</v>
      </c>
      <c r="G61" s="25">
        <v>9</v>
      </c>
      <c r="H61" s="25">
        <f>SUM(E61:G61)</f>
        <v>333.90000000000003</v>
      </c>
      <c r="I61" s="25">
        <v>480</v>
      </c>
      <c r="J61" s="25">
        <f>SUM(I61/12)</f>
        <v>40</v>
      </c>
      <c r="K61" s="25"/>
      <c r="L61" s="25">
        <f>SUM(I61-K61)</f>
        <v>480</v>
      </c>
      <c r="W61" s="50"/>
    </row>
    <row r="62" spans="1:23" ht="16.5" customHeight="1">
      <c r="A62" s="21">
        <v>155021</v>
      </c>
      <c r="B62" s="27" t="s">
        <v>64</v>
      </c>
      <c r="C62" s="23">
        <v>2012</v>
      </c>
      <c r="D62" s="23" t="s">
        <v>18</v>
      </c>
      <c r="E62" s="24">
        <v>145.80000000000001</v>
      </c>
      <c r="F62" s="25">
        <v>3.66</v>
      </c>
      <c r="G62" s="25">
        <v>10</v>
      </c>
      <c r="H62" s="25">
        <f>SUM(E62:G62)</f>
        <v>159.46</v>
      </c>
      <c r="I62" s="25">
        <v>228</v>
      </c>
      <c r="J62" s="25">
        <f>SUM(I62/12)</f>
        <v>19</v>
      </c>
      <c r="K62" s="25">
        <v>12</v>
      </c>
      <c r="L62" s="25">
        <f>SUM(I62-K62)</f>
        <v>216</v>
      </c>
      <c r="W62" s="50"/>
    </row>
    <row r="63" spans="1:23" ht="14.25" customHeight="1">
      <c r="A63" s="52"/>
      <c r="B63" s="53" t="s">
        <v>65</v>
      </c>
      <c r="C63" s="38"/>
      <c r="D63" s="38"/>
      <c r="E63" s="54"/>
      <c r="F63" s="55"/>
      <c r="G63" s="55"/>
      <c r="H63" s="55"/>
      <c r="I63" s="55"/>
      <c r="J63" s="55"/>
      <c r="K63" s="55"/>
      <c r="L63" s="55"/>
      <c r="W63" s="50"/>
    </row>
    <row r="64" spans="1:23" ht="16.5" customHeight="1">
      <c r="A64" s="16">
        <v>155022</v>
      </c>
      <c r="B64" s="56" t="s">
        <v>66</v>
      </c>
      <c r="C64" s="18" t="s">
        <v>12</v>
      </c>
      <c r="D64" s="18" t="s">
        <v>18</v>
      </c>
      <c r="E64" s="19">
        <v>120</v>
      </c>
      <c r="F64" s="19">
        <v>3.66</v>
      </c>
      <c r="G64" s="19">
        <v>5</v>
      </c>
      <c r="H64" s="19">
        <f>SUM(E64:G64)</f>
        <v>128.66</v>
      </c>
      <c r="I64" s="20">
        <v>180</v>
      </c>
      <c r="J64" s="20">
        <f>I64/12</f>
        <v>15</v>
      </c>
      <c r="K64" s="20"/>
      <c r="L64" s="20">
        <f>I64-K64</f>
        <v>180</v>
      </c>
      <c r="W64" s="50"/>
    </row>
    <row r="65" spans="1:23" ht="16.5" customHeight="1">
      <c r="A65" s="21">
        <v>155050</v>
      </c>
      <c r="B65" s="27" t="s">
        <v>67</v>
      </c>
      <c r="C65" s="23">
        <v>2013</v>
      </c>
      <c r="D65" s="23" t="s">
        <v>18</v>
      </c>
      <c r="E65" s="24">
        <v>120</v>
      </c>
      <c r="F65" s="24">
        <v>3.66</v>
      </c>
      <c r="G65" s="24">
        <v>5</v>
      </c>
      <c r="H65" s="24">
        <f>SUM(E65:G65)</f>
        <v>128.66</v>
      </c>
      <c r="I65" s="25">
        <v>185</v>
      </c>
      <c r="J65" s="25">
        <f>I65/12</f>
        <v>15.416666666666666</v>
      </c>
      <c r="K65" s="25"/>
      <c r="L65" s="25">
        <f>I65-K65</f>
        <v>185</v>
      </c>
      <c r="W65" s="50"/>
    </row>
    <row r="66" spans="1:23" ht="16.5" customHeight="1">
      <c r="A66" s="21">
        <v>155054</v>
      </c>
      <c r="B66" s="27" t="s">
        <v>68</v>
      </c>
      <c r="C66" s="23">
        <v>2012</v>
      </c>
      <c r="D66" s="23" t="s">
        <v>18</v>
      </c>
      <c r="E66" s="24">
        <v>120</v>
      </c>
      <c r="F66" s="24">
        <v>3.66</v>
      </c>
      <c r="G66" s="24">
        <v>5</v>
      </c>
      <c r="H66" s="24">
        <f>SUM(E66:G66)</f>
        <v>128.66</v>
      </c>
      <c r="I66" s="25">
        <v>180</v>
      </c>
      <c r="J66" s="25">
        <f>I66/12</f>
        <v>15</v>
      </c>
      <c r="K66" s="25"/>
      <c r="L66" s="25">
        <f>I66-K66</f>
        <v>180</v>
      </c>
      <c r="W66" s="50"/>
    </row>
    <row r="67" spans="1:23" ht="16.5" customHeight="1">
      <c r="A67" s="21">
        <v>155059</v>
      </c>
      <c r="B67" s="27" t="s">
        <v>69</v>
      </c>
      <c r="C67" s="23">
        <v>2012</v>
      </c>
      <c r="D67" s="23" t="s">
        <v>18</v>
      </c>
      <c r="E67" s="24">
        <v>120</v>
      </c>
      <c r="F67" s="24">
        <v>3.66</v>
      </c>
      <c r="G67" s="24">
        <v>5</v>
      </c>
      <c r="H67" s="24">
        <f>SUM(E67:G67)</f>
        <v>128.66</v>
      </c>
      <c r="I67" s="25">
        <v>180</v>
      </c>
      <c r="J67" s="25">
        <f>I67/12</f>
        <v>15</v>
      </c>
      <c r="K67" s="25"/>
      <c r="L67" s="25">
        <f>I67-K67</f>
        <v>180</v>
      </c>
      <c r="W67" s="50"/>
    </row>
    <row r="68" spans="1:23" ht="7.5" customHeight="1">
      <c r="W68" s="50"/>
    </row>
    <row r="69" spans="1:23" ht="25.5">
      <c r="A69" s="7" t="s">
        <v>70</v>
      </c>
      <c r="B69" s="42"/>
      <c r="C69" s="43"/>
      <c r="D69" s="44"/>
      <c r="E69" s="45"/>
      <c r="F69" s="46"/>
      <c r="G69" s="47"/>
      <c r="H69" s="47"/>
      <c r="I69" s="47"/>
      <c r="J69" s="47"/>
      <c r="K69" s="47"/>
      <c r="L69" s="47"/>
      <c r="W69" s="50"/>
    </row>
    <row r="70" spans="1:23" ht="18" customHeight="1">
      <c r="A70" s="16">
        <v>108010</v>
      </c>
      <c r="B70" s="56" t="s">
        <v>71</v>
      </c>
      <c r="C70" s="18">
        <v>2012</v>
      </c>
      <c r="D70" s="18" t="s">
        <v>18</v>
      </c>
      <c r="E70" s="20">
        <v>66</v>
      </c>
      <c r="F70" s="20">
        <v>1.66</v>
      </c>
      <c r="G70" s="20">
        <v>2.5</v>
      </c>
      <c r="H70" s="20">
        <f t="shared" ref="H70:H75" si="14">SUM(E70:G70)</f>
        <v>70.16</v>
      </c>
      <c r="I70" s="20">
        <v>108</v>
      </c>
      <c r="J70" s="20">
        <f t="shared" ref="J70:J75" si="15">SUM(I70/12)</f>
        <v>9</v>
      </c>
      <c r="K70" s="20">
        <v>9</v>
      </c>
      <c r="L70" s="20">
        <f t="shared" ref="L70:L75" si="16">SUM(I70-K70)</f>
        <v>99</v>
      </c>
      <c r="W70" s="50"/>
    </row>
    <row r="71" spans="1:23" ht="18" customHeight="1">
      <c r="A71" s="21">
        <v>108012</v>
      </c>
      <c r="B71" s="27" t="s">
        <v>72</v>
      </c>
      <c r="C71" s="23">
        <v>2012</v>
      </c>
      <c r="D71" s="23" t="s">
        <v>18</v>
      </c>
      <c r="E71" s="25">
        <v>66</v>
      </c>
      <c r="F71" s="25">
        <v>3.66</v>
      </c>
      <c r="G71" s="25">
        <v>2.5</v>
      </c>
      <c r="H71" s="25">
        <f t="shared" si="14"/>
        <v>72.16</v>
      </c>
      <c r="I71" s="25">
        <v>108</v>
      </c>
      <c r="J71" s="25">
        <f t="shared" si="15"/>
        <v>9</v>
      </c>
      <c r="K71" s="25">
        <v>9</v>
      </c>
      <c r="L71" s="25">
        <f t="shared" si="16"/>
        <v>99</v>
      </c>
      <c r="W71" s="50"/>
    </row>
    <row r="72" spans="1:23" ht="18" customHeight="1">
      <c r="A72" s="21">
        <v>108013</v>
      </c>
      <c r="B72" s="27" t="s">
        <v>73</v>
      </c>
      <c r="C72" s="23">
        <v>2011</v>
      </c>
      <c r="D72" s="23" t="s">
        <v>18</v>
      </c>
      <c r="E72" s="25">
        <v>66</v>
      </c>
      <c r="F72" s="25">
        <v>3.66</v>
      </c>
      <c r="G72" s="25">
        <v>2.5</v>
      </c>
      <c r="H72" s="25">
        <f t="shared" si="14"/>
        <v>72.16</v>
      </c>
      <c r="I72" s="25">
        <v>108</v>
      </c>
      <c r="J72" s="25">
        <f t="shared" si="15"/>
        <v>9</v>
      </c>
      <c r="K72" s="25">
        <v>9</v>
      </c>
      <c r="L72" s="25">
        <f t="shared" si="16"/>
        <v>99</v>
      </c>
      <c r="W72" s="50"/>
    </row>
    <row r="73" spans="1:23" ht="18" customHeight="1">
      <c r="A73" s="21">
        <v>108014</v>
      </c>
      <c r="B73" s="27" t="s">
        <v>74</v>
      </c>
      <c r="C73" s="23">
        <v>2011</v>
      </c>
      <c r="D73" s="23" t="s">
        <v>18</v>
      </c>
      <c r="E73" s="25">
        <v>80</v>
      </c>
      <c r="F73" s="25">
        <v>3.66</v>
      </c>
      <c r="G73" s="25">
        <v>2.5</v>
      </c>
      <c r="H73" s="25">
        <f t="shared" si="14"/>
        <v>86.16</v>
      </c>
      <c r="I73" s="25">
        <v>129</v>
      </c>
      <c r="J73" s="25">
        <f t="shared" si="15"/>
        <v>10.75</v>
      </c>
      <c r="K73" s="25">
        <v>9</v>
      </c>
      <c r="L73" s="25">
        <f t="shared" si="16"/>
        <v>120</v>
      </c>
      <c r="W73" s="50"/>
    </row>
    <row r="74" spans="1:23" ht="18" customHeight="1">
      <c r="A74" s="21">
        <v>108015</v>
      </c>
      <c r="B74" s="27" t="s">
        <v>75</v>
      </c>
      <c r="C74" s="23">
        <v>2011</v>
      </c>
      <c r="D74" s="23" t="s">
        <v>18</v>
      </c>
      <c r="E74" s="25">
        <v>98</v>
      </c>
      <c r="F74" s="25">
        <v>3.66</v>
      </c>
      <c r="G74" s="25">
        <v>2.5</v>
      </c>
      <c r="H74" s="25">
        <f t="shared" si="14"/>
        <v>104.16</v>
      </c>
      <c r="I74" s="25">
        <v>162</v>
      </c>
      <c r="J74" s="25">
        <f t="shared" si="15"/>
        <v>13.5</v>
      </c>
      <c r="K74" s="25"/>
      <c r="L74" s="25">
        <f t="shared" si="16"/>
        <v>162</v>
      </c>
      <c r="W74" s="50"/>
    </row>
    <row r="75" spans="1:23" ht="18" customHeight="1">
      <c r="A75" s="21">
        <v>108016</v>
      </c>
      <c r="B75" s="27" t="s">
        <v>76</v>
      </c>
      <c r="C75" s="23">
        <v>2009</v>
      </c>
      <c r="D75" s="23" t="s">
        <v>18</v>
      </c>
      <c r="E75" s="25">
        <v>150</v>
      </c>
      <c r="F75" s="25">
        <v>3.66</v>
      </c>
      <c r="G75" s="25">
        <v>2.5</v>
      </c>
      <c r="H75" s="25">
        <f t="shared" si="14"/>
        <v>156.16</v>
      </c>
      <c r="I75" s="25">
        <v>240</v>
      </c>
      <c r="J75" s="25">
        <f t="shared" si="15"/>
        <v>20</v>
      </c>
      <c r="K75" s="25">
        <v>15</v>
      </c>
      <c r="L75" s="25">
        <f t="shared" si="16"/>
        <v>225</v>
      </c>
      <c r="W75" s="50"/>
    </row>
    <row r="76" spans="1:23" ht="12" customHeight="1">
      <c r="W76" s="50"/>
    </row>
    <row r="77" spans="1:23" ht="21.75" customHeight="1">
      <c r="A77" s="7" t="s">
        <v>77</v>
      </c>
      <c r="W77" s="50"/>
    </row>
    <row r="78" spans="1:23" ht="17.25" customHeight="1">
      <c r="A78" s="16">
        <v>189010</v>
      </c>
      <c r="B78" s="56" t="s">
        <v>78</v>
      </c>
      <c r="C78" s="18" t="s">
        <v>12</v>
      </c>
      <c r="D78" s="18" t="s">
        <v>18</v>
      </c>
      <c r="E78" s="20">
        <v>240</v>
      </c>
      <c r="F78" s="20">
        <v>1.66</v>
      </c>
      <c r="G78" s="20">
        <v>5</v>
      </c>
      <c r="H78" s="20">
        <f>SUM(E78:G78)</f>
        <v>246.66</v>
      </c>
      <c r="I78" s="20">
        <v>360</v>
      </c>
      <c r="J78" s="20">
        <f>SUM(I78/12)</f>
        <v>30</v>
      </c>
      <c r="K78" s="20"/>
      <c r="L78" s="20">
        <f>SUM(I78-K78)</f>
        <v>360</v>
      </c>
      <c r="W78" s="50"/>
    </row>
    <row r="79" spans="1:23" ht="17.25" customHeight="1">
      <c r="A79" s="21">
        <v>189011</v>
      </c>
      <c r="B79" s="27" t="s">
        <v>78</v>
      </c>
      <c r="C79" s="23" t="s">
        <v>12</v>
      </c>
      <c r="D79" s="23" t="s">
        <v>79</v>
      </c>
      <c r="E79" s="25">
        <v>152</v>
      </c>
      <c r="F79" s="25">
        <v>1.66</v>
      </c>
      <c r="G79" s="25">
        <v>5</v>
      </c>
      <c r="H79" s="25">
        <f>SUM(E79:G79)</f>
        <v>158.66</v>
      </c>
      <c r="I79" s="25">
        <v>240</v>
      </c>
      <c r="J79" s="25">
        <f>SUM(I79/12)</f>
        <v>20</v>
      </c>
      <c r="K79" s="25"/>
      <c r="L79" s="25">
        <f>SUM(I79-K79)</f>
        <v>240</v>
      </c>
      <c r="W79" s="50"/>
    </row>
    <row r="80" spans="1:23" ht="17.25" customHeight="1">
      <c r="A80" s="21">
        <v>189020</v>
      </c>
      <c r="B80" s="27" t="s">
        <v>80</v>
      </c>
      <c r="C80" s="23" t="s">
        <v>12</v>
      </c>
      <c r="D80" s="23" t="s">
        <v>18</v>
      </c>
      <c r="E80" s="25">
        <v>252</v>
      </c>
      <c r="F80" s="25">
        <v>1.66</v>
      </c>
      <c r="G80" s="25">
        <v>5</v>
      </c>
      <c r="H80" s="25">
        <f>SUM(E80:G80)</f>
        <v>258.65999999999997</v>
      </c>
      <c r="I80" s="25">
        <v>384</v>
      </c>
      <c r="J80" s="25">
        <f>SUM(I80/12)</f>
        <v>32</v>
      </c>
      <c r="K80" s="25"/>
      <c r="L80" s="25">
        <f>SUM(I80-K80)</f>
        <v>384</v>
      </c>
      <c r="W80" s="50"/>
    </row>
    <row r="81" spans="1:23" ht="17.25" customHeight="1">
      <c r="A81" s="21">
        <v>189030</v>
      </c>
      <c r="B81" s="27" t="s">
        <v>81</v>
      </c>
      <c r="C81" s="23" t="s">
        <v>12</v>
      </c>
      <c r="D81" s="23" t="s">
        <v>18</v>
      </c>
      <c r="E81" s="25">
        <v>252</v>
      </c>
      <c r="F81" s="25">
        <v>1.66</v>
      </c>
      <c r="G81" s="25">
        <v>5</v>
      </c>
      <c r="H81" s="25">
        <f t="shared" ref="H81:H83" si="17">SUM(E81:G81)</f>
        <v>258.65999999999997</v>
      </c>
      <c r="I81" s="25">
        <v>384</v>
      </c>
      <c r="J81" s="25">
        <f t="shared" ref="J81:J82" si="18">SUM(I81/12)</f>
        <v>32</v>
      </c>
      <c r="K81" s="25"/>
      <c r="L81" s="25">
        <f t="shared" ref="L81:L83" si="19">SUM(I81-K81)</f>
        <v>384</v>
      </c>
      <c r="W81" s="50"/>
    </row>
    <row r="82" spans="1:23" ht="17.25" customHeight="1">
      <c r="A82" s="21">
        <v>189050</v>
      </c>
      <c r="B82" s="27" t="s">
        <v>82</v>
      </c>
      <c r="C82" s="23" t="s">
        <v>12</v>
      </c>
      <c r="D82" s="23" t="s">
        <v>18</v>
      </c>
      <c r="E82" s="25">
        <v>252</v>
      </c>
      <c r="F82" s="25">
        <v>1.66</v>
      </c>
      <c r="G82" s="25">
        <v>5</v>
      </c>
      <c r="H82" s="25">
        <f t="shared" si="17"/>
        <v>258.65999999999997</v>
      </c>
      <c r="I82" s="25">
        <v>384</v>
      </c>
      <c r="J82" s="25">
        <f t="shared" si="18"/>
        <v>32</v>
      </c>
      <c r="K82" s="25"/>
      <c r="L82" s="25">
        <f t="shared" si="19"/>
        <v>384</v>
      </c>
    </row>
    <row r="83" spans="1:23" ht="17.25" customHeight="1">
      <c r="A83" s="21">
        <v>189070</v>
      </c>
      <c r="B83" s="27" t="s">
        <v>83</v>
      </c>
      <c r="C83" s="23" t="s">
        <v>12</v>
      </c>
      <c r="D83" s="23" t="s">
        <v>13</v>
      </c>
      <c r="E83" s="25">
        <v>180</v>
      </c>
      <c r="F83" s="25">
        <v>1.66</v>
      </c>
      <c r="G83" s="25">
        <v>5</v>
      </c>
      <c r="H83" s="25">
        <f t="shared" si="17"/>
        <v>186.66</v>
      </c>
      <c r="I83" s="25">
        <v>275</v>
      </c>
      <c r="J83" s="25">
        <f>SUM(I83/6)</f>
        <v>45.833333333333336</v>
      </c>
      <c r="K83" s="25"/>
      <c r="L83" s="25">
        <f t="shared" si="19"/>
        <v>275</v>
      </c>
    </row>
    <row r="84" spans="1:23" ht="6.75" customHeight="1">
      <c r="A84" s="57"/>
      <c r="B84" s="58"/>
      <c r="C84" s="38"/>
      <c r="D84" s="59"/>
      <c r="E84" s="60"/>
      <c r="F84" s="61"/>
      <c r="G84" s="61"/>
      <c r="H84" s="61"/>
      <c r="I84" s="62"/>
      <c r="J84" s="62"/>
      <c r="K84" s="62"/>
      <c r="L84" s="62"/>
    </row>
    <row r="85" spans="1:23" ht="22.5" customHeight="1">
      <c r="A85" s="7" t="s">
        <v>84</v>
      </c>
      <c r="B85" s="58"/>
      <c r="C85" s="38"/>
      <c r="D85" s="59"/>
      <c r="E85" s="60"/>
      <c r="F85" s="61"/>
      <c r="G85" s="61"/>
      <c r="H85" s="61"/>
      <c r="I85" s="62"/>
      <c r="J85" s="62"/>
      <c r="K85" s="62"/>
      <c r="L85" s="62"/>
    </row>
    <row r="86" spans="1:23" ht="16.5" customHeight="1">
      <c r="A86" s="16">
        <v>153030</v>
      </c>
      <c r="B86" s="56" t="s">
        <v>85</v>
      </c>
      <c r="C86" s="18" t="s">
        <v>12</v>
      </c>
      <c r="D86" s="18" t="s">
        <v>18</v>
      </c>
      <c r="E86" s="19">
        <v>84</v>
      </c>
      <c r="F86" s="19">
        <v>1.66</v>
      </c>
      <c r="G86" s="19">
        <v>6</v>
      </c>
      <c r="H86" s="19">
        <f>SUM(E86:G86)</f>
        <v>91.66</v>
      </c>
      <c r="I86" s="20">
        <v>136</v>
      </c>
      <c r="J86" s="20">
        <f>SUM(I86/12)</f>
        <v>11.333333333333334</v>
      </c>
      <c r="K86" s="20">
        <v>7</v>
      </c>
      <c r="L86" s="20">
        <f>SUM(I86-K86)</f>
        <v>129</v>
      </c>
    </row>
    <row r="87" spans="1:23" ht="16.5" customHeight="1">
      <c r="A87" s="21">
        <v>153031</v>
      </c>
      <c r="B87" s="27" t="s">
        <v>86</v>
      </c>
      <c r="C87" s="23" t="s">
        <v>12</v>
      </c>
      <c r="D87" s="23" t="s">
        <v>18</v>
      </c>
      <c r="E87" s="24">
        <v>84</v>
      </c>
      <c r="F87" s="24">
        <v>1.66</v>
      </c>
      <c r="G87" s="24">
        <v>6</v>
      </c>
      <c r="H87" s="24">
        <f>SUM(E87:G87)</f>
        <v>91.66</v>
      </c>
      <c r="I87" s="25">
        <v>136</v>
      </c>
      <c r="J87" s="25">
        <f>SUM(I87/12)</f>
        <v>11.333333333333334</v>
      </c>
      <c r="K87" s="25">
        <v>7</v>
      </c>
      <c r="L87" s="25">
        <f>SUM(I87-K87)</f>
        <v>129</v>
      </c>
    </row>
    <row r="88" spans="1:23" ht="16.5" customHeight="1">
      <c r="A88" s="21">
        <v>153032</v>
      </c>
      <c r="B88" s="27" t="s">
        <v>87</v>
      </c>
      <c r="C88" s="23" t="s">
        <v>12</v>
      </c>
      <c r="D88" s="23" t="s">
        <v>18</v>
      </c>
      <c r="E88" s="24">
        <v>84</v>
      </c>
      <c r="F88" s="24">
        <v>1.66</v>
      </c>
      <c r="G88" s="24">
        <v>6</v>
      </c>
      <c r="H88" s="24">
        <f>SUM(E88:G88)</f>
        <v>91.66</v>
      </c>
      <c r="I88" s="25">
        <v>136</v>
      </c>
      <c r="J88" s="25">
        <f>SUM(I88/12)</f>
        <v>11.333333333333334</v>
      </c>
      <c r="K88" s="25">
        <v>7</v>
      </c>
      <c r="L88" s="25">
        <f>SUM(I88-K88)</f>
        <v>129</v>
      </c>
    </row>
    <row r="89" spans="1:23" ht="16.5" customHeight="1">
      <c r="A89" s="21">
        <v>153033</v>
      </c>
      <c r="B89" s="27" t="s">
        <v>88</v>
      </c>
      <c r="C89" s="23" t="s">
        <v>12</v>
      </c>
      <c r="D89" s="23" t="s">
        <v>18</v>
      </c>
      <c r="E89" s="24">
        <v>72</v>
      </c>
      <c r="F89" s="24">
        <v>1.66</v>
      </c>
      <c r="G89" s="24">
        <v>6</v>
      </c>
      <c r="H89" s="24">
        <f>SUM(E89:G89)</f>
        <v>79.66</v>
      </c>
      <c r="I89" s="25">
        <v>120</v>
      </c>
      <c r="J89" s="25">
        <f>SUM(I89/12)</f>
        <v>10</v>
      </c>
      <c r="K89" s="25">
        <v>7</v>
      </c>
      <c r="L89" s="25">
        <f>SUM(I89-K89)</f>
        <v>113</v>
      </c>
    </row>
    <row r="90" spans="1:23" ht="6.75" customHeight="1">
      <c r="A90" s="52"/>
      <c r="B90" s="63"/>
      <c r="C90" s="38"/>
      <c r="D90" s="38"/>
      <c r="E90" s="54"/>
      <c r="F90" s="54"/>
      <c r="G90" s="54"/>
      <c r="H90" s="54"/>
      <c r="I90" s="55"/>
      <c r="J90" s="55"/>
      <c r="K90" s="55"/>
      <c r="L90" s="55"/>
    </row>
    <row r="91" spans="1:23" ht="22.5" customHeight="1">
      <c r="A91" s="7" t="s">
        <v>89</v>
      </c>
      <c r="B91" s="58"/>
      <c r="C91" s="38"/>
      <c r="D91" s="38"/>
      <c r="E91" s="54"/>
      <c r="F91" s="54"/>
      <c r="G91" s="54"/>
      <c r="H91" s="54"/>
      <c r="I91" s="55"/>
      <c r="J91" s="55"/>
      <c r="K91" s="55"/>
      <c r="L91" s="55"/>
    </row>
    <row r="92" spans="1:23" ht="16.5" customHeight="1">
      <c r="A92" s="64">
        <v>188010</v>
      </c>
      <c r="B92" s="56" t="s">
        <v>90</v>
      </c>
      <c r="C92" s="18" t="s">
        <v>12</v>
      </c>
      <c r="D92" s="18" t="s">
        <v>13</v>
      </c>
      <c r="E92" s="20">
        <v>42</v>
      </c>
      <c r="F92" s="20">
        <v>0.81</v>
      </c>
      <c r="G92" s="20">
        <v>4</v>
      </c>
      <c r="H92" s="20">
        <f>SUM(E92:G92)</f>
        <v>46.81</v>
      </c>
      <c r="I92" s="20">
        <v>66</v>
      </c>
      <c r="J92" s="20">
        <f>SUM(I92)/6</f>
        <v>11</v>
      </c>
      <c r="K92" s="20"/>
      <c r="L92" s="20">
        <f>SUM(I92-K92)</f>
        <v>66</v>
      </c>
    </row>
    <row r="93" spans="1:23" ht="16.5" customHeight="1">
      <c r="A93" s="30">
        <v>188020</v>
      </c>
      <c r="B93" s="27" t="s">
        <v>91</v>
      </c>
      <c r="C93" s="23" t="s">
        <v>12</v>
      </c>
      <c r="D93" s="23" t="s">
        <v>13</v>
      </c>
      <c r="E93" s="25">
        <v>60</v>
      </c>
      <c r="F93" s="25">
        <v>0.81</v>
      </c>
      <c r="G93" s="25">
        <v>4</v>
      </c>
      <c r="H93" s="25">
        <f>SUM(E93:G93)</f>
        <v>64.81</v>
      </c>
      <c r="I93" s="25">
        <v>93</v>
      </c>
      <c r="J93" s="25">
        <f>SUM(I93)/6</f>
        <v>15.5</v>
      </c>
      <c r="K93" s="25">
        <v>6</v>
      </c>
      <c r="L93" s="25">
        <f>SUM(I93-K93)</f>
        <v>87</v>
      </c>
    </row>
    <row r="94" spans="1:23" ht="16.5" customHeight="1">
      <c r="A94" s="30">
        <v>188030</v>
      </c>
      <c r="B94" s="27" t="s">
        <v>92</v>
      </c>
      <c r="C94" s="23" t="s">
        <v>12</v>
      </c>
      <c r="D94" s="23" t="s">
        <v>18</v>
      </c>
      <c r="E94" s="25">
        <v>60</v>
      </c>
      <c r="F94" s="25">
        <v>0.81</v>
      </c>
      <c r="G94" s="25">
        <v>4</v>
      </c>
      <c r="H94" s="25">
        <f>SUM(E94:G94)</f>
        <v>64.81</v>
      </c>
      <c r="I94" s="25">
        <v>186</v>
      </c>
      <c r="J94" s="25">
        <f>SUM(I94)/12</f>
        <v>15.5</v>
      </c>
      <c r="K94" s="25">
        <v>12</v>
      </c>
      <c r="L94" s="25">
        <f>SUM(I94-K94)</f>
        <v>174</v>
      </c>
    </row>
    <row r="95" spans="1:23" ht="8.25" customHeight="1"/>
    <row r="96" spans="1:23" ht="24" customHeight="1">
      <c r="A96" s="7" t="s">
        <v>93</v>
      </c>
      <c r="B96" s="58"/>
      <c r="C96" s="5" t="s">
        <v>3</v>
      </c>
      <c r="D96" s="5" t="s">
        <v>4</v>
      </c>
      <c r="E96" s="5"/>
      <c r="F96" s="5"/>
      <c r="G96" s="5"/>
      <c r="H96" s="5"/>
      <c r="I96" s="40" t="s">
        <v>5</v>
      </c>
      <c r="J96" s="40" t="s">
        <v>6</v>
      </c>
      <c r="K96" s="41" t="s">
        <v>7</v>
      </c>
      <c r="L96" s="40" t="s">
        <v>8</v>
      </c>
    </row>
    <row r="97" spans="1:12" s="72" customFormat="1" ht="12" customHeight="1">
      <c r="A97" s="65"/>
      <c r="B97" s="66" t="s">
        <v>94</v>
      </c>
      <c r="C97" s="67"/>
      <c r="D97" s="68"/>
      <c r="E97" s="69"/>
      <c r="F97" s="70"/>
      <c r="G97" s="70"/>
      <c r="H97" s="70"/>
      <c r="I97" s="71"/>
      <c r="J97" s="71"/>
      <c r="K97" s="71"/>
      <c r="L97" s="71"/>
    </row>
    <row r="98" spans="1:12" ht="16.5" customHeight="1">
      <c r="A98" s="64">
        <v>104010</v>
      </c>
      <c r="B98" s="73" t="s">
        <v>95</v>
      </c>
      <c r="C98" s="74">
        <v>2012</v>
      </c>
      <c r="D98" s="75" t="s">
        <v>18</v>
      </c>
      <c r="E98" s="76">
        <v>108</v>
      </c>
      <c r="F98" s="77">
        <v>3.66</v>
      </c>
      <c r="G98" s="77">
        <v>5</v>
      </c>
      <c r="H98" s="77">
        <f>SUM(E98:G98)</f>
        <v>116.66</v>
      </c>
      <c r="I98" s="78">
        <v>174</v>
      </c>
      <c r="J98" s="78">
        <f>SUM(I98)/12</f>
        <v>14.5</v>
      </c>
      <c r="K98" s="78">
        <v>12</v>
      </c>
      <c r="L98" s="78">
        <f>SUM(I98-K98)</f>
        <v>162</v>
      </c>
    </row>
    <row r="99" spans="1:12" ht="16.5" customHeight="1">
      <c r="A99" s="30">
        <v>104011</v>
      </c>
      <c r="B99" s="79" t="s">
        <v>96</v>
      </c>
      <c r="C99" s="80">
        <v>2009</v>
      </c>
      <c r="D99" s="81" t="s">
        <v>18</v>
      </c>
      <c r="E99" s="82">
        <v>120</v>
      </c>
      <c r="F99" s="83">
        <v>3.66</v>
      </c>
      <c r="G99" s="83">
        <v>5</v>
      </c>
      <c r="H99" s="83">
        <f t="shared" ref="H99:H108" si="20">SUM(E99:G99)</f>
        <v>128.66</v>
      </c>
      <c r="I99" s="84">
        <v>192</v>
      </c>
      <c r="J99" s="84">
        <f t="shared" ref="J99:J108" si="21">SUM(I99)/12</f>
        <v>16</v>
      </c>
      <c r="K99" s="84">
        <v>18</v>
      </c>
      <c r="L99" s="84">
        <f t="shared" ref="L99:L108" si="22">SUM(I99-K99)</f>
        <v>174</v>
      </c>
    </row>
    <row r="100" spans="1:12" ht="16.5" customHeight="1">
      <c r="A100" s="30">
        <v>104012</v>
      </c>
      <c r="B100" s="79" t="s">
        <v>97</v>
      </c>
      <c r="C100" s="80">
        <v>2009</v>
      </c>
      <c r="D100" s="81" t="s">
        <v>13</v>
      </c>
      <c r="E100" s="82">
        <v>126</v>
      </c>
      <c r="F100" s="83">
        <v>3.66</v>
      </c>
      <c r="G100" s="83">
        <v>5</v>
      </c>
      <c r="H100" s="83">
        <f t="shared" si="20"/>
        <v>134.66</v>
      </c>
      <c r="I100" s="84">
        <v>201</v>
      </c>
      <c r="J100" s="84">
        <f>SUM(I100)/6</f>
        <v>33.5</v>
      </c>
      <c r="K100" s="84"/>
      <c r="L100" s="84">
        <f t="shared" si="22"/>
        <v>201</v>
      </c>
    </row>
    <row r="101" spans="1:12" ht="16.5" customHeight="1">
      <c r="A101" s="30">
        <v>104013</v>
      </c>
      <c r="B101" s="79" t="s">
        <v>98</v>
      </c>
      <c r="C101" s="80">
        <v>2012</v>
      </c>
      <c r="D101" s="81" t="s">
        <v>18</v>
      </c>
      <c r="E101" s="82">
        <v>102</v>
      </c>
      <c r="F101" s="83">
        <v>3.66</v>
      </c>
      <c r="G101" s="83">
        <v>5</v>
      </c>
      <c r="H101" s="83">
        <f t="shared" si="20"/>
        <v>110.66</v>
      </c>
      <c r="I101" s="84">
        <v>168</v>
      </c>
      <c r="J101" s="84">
        <f t="shared" si="21"/>
        <v>14</v>
      </c>
      <c r="K101" s="84">
        <v>12</v>
      </c>
      <c r="L101" s="84">
        <f t="shared" si="22"/>
        <v>156</v>
      </c>
    </row>
    <row r="102" spans="1:12" ht="16.5" customHeight="1">
      <c r="A102" s="30">
        <v>104014</v>
      </c>
      <c r="B102" s="79" t="s">
        <v>99</v>
      </c>
      <c r="C102" s="80">
        <v>2007</v>
      </c>
      <c r="D102" s="81" t="s">
        <v>18</v>
      </c>
      <c r="E102" s="82">
        <v>162</v>
      </c>
      <c r="F102" s="83">
        <v>3.66</v>
      </c>
      <c r="G102" s="83">
        <v>5</v>
      </c>
      <c r="H102" s="83">
        <f t="shared" si="20"/>
        <v>170.66</v>
      </c>
      <c r="I102" s="84">
        <v>252</v>
      </c>
      <c r="J102" s="84">
        <f t="shared" si="21"/>
        <v>21</v>
      </c>
      <c r="K102" s="84">
        <v>12</v>
      </c>
      <c r="L102" s="84">
        <f t="shared" si="22"/>
        <v>240</v>
      </c>
    </row>
    <row r="103" spans="1:12" ht="16.5" customHeight="1">
      <c r="A103" s="30">
        <v>104019</v>
      </c>
      <c r="B103" s="79" t="s">
        <v>100</v>
      </c>
      <c r="C103" s="23">
        <v>2007</v>
      </c>
      <c r="D103" s="81" t="s">
        <v>101</v>
      </c>
      <c r="E103" s="25">
        <v>135</v>
      </c>
      <c r="F103" s="84">
        <v>3.66</v>
      </c>
      <c r="G103" s="84">
        <v>5</v>
      </c>
      <c r="H103" s="84">
        <f>SUM(E103:G103)</f>
        <v>143.66</v>
      </c>
      <c r="I103" s="84">
        <v>201</v>
      </c>
      <c r="J103" s="84">
        <f>SUM(I103)/3</f>
        <v>67</v>
      </c>
      <c r="K103" s="84"/>
      <c r="L103" s="84">
        <f>SUM(I103-K103)</f>
        <v>201</v>
      </c>
    </row>
    <row r="104" spans="1:12" ht="16.5" customHeight="1">
      <c r="A104" s="30">
        <v>104023</v>
      </c>
      <c r="B104" s="85" t="s">
        <v>102</v>
      </c>
      <c r="C104" s="80">
        <v>2011</v>
      </c>
      <c r="D104" s="86" t="s">
        <v>103</v>
      </c>
      <c r="E104" s="87">
        <v>63</v>
      </c>
      <c r="F104" s="87">
        <v>3.66</v>
      </c>
      <c r="G104" s="87">
        <v>5</v>
      </c>
      <c r="H104" s="87">
        <f>SUM(E104:G104)</f>
        <v>71.66</v>
      </c>
      <c r="I104" s="84">
        <v>102</v>
      </c>
      <c r="J104" s="84">
        <f>I104/6</f>
        <v>17</v>
      </c>
      <c r="K104" s="84"/>
      <c r="L104" s="84">
        <f>I104-K104</f>
        <v>102</v>
      </c>
    </row>
    <row r="105" spans="1:12" ht="16.5" customHeight="1">
      <c r="A105" s="30">
        <v>104016</v>
      </c>
      <c r="B105" s="79" t="s">
        <v>104</v>
      </c>
      <c r="C105" s="80">
        <v>2012</v>
      </c>
      <c r="D105" s="81" t="s">
        <v>13</v>
      </c>
      <c r="E105" s="82">
        <v>66</v>
      </c>
      <c r="F105" s="83">
        <v>3.66</v>
      </c>
      <c r="G105" s="83">
        <v>5</v>
      </c>
      <c r="H105" s="83">
        <f t="shared" si="20"/>
        <v>74.66</v>
      </c>
      <c r="I105" s="84">
        <v>108</v>
      </c>
      <c r="J105" s="84">
        <f>SUM(I105)/6</f>
        <v>18</v>
      </c>
      <c r="K105" s="84"/>
      <c r="L105" s="84">
        <f t="shared" si="22"/>
        <v>108</v>
      </c>
    </row>
    <row r="106" spans="1:12" ht="16.5" customHeight="1">
      <c r="A106" s="30">
        <v>104017</v>
      </c>
      <c r="B106" s="79" t="s">
        <v>105</v>
      </c>
      <c r="C106" s="80">
        <v>2011</v>
      </c>
      <c r="D106" s="81" t="s">
        <v>13</v>
      </c>
      <c r="E106" s="82">
        <v>66</v>
      </c>
      <c r="F106" s="83">
        <v>3.66</v>
      </c>
      <c r="G106" s="83">
        <v>5</v>
      </c>
      <c r="H106" s="83">
        <f t="shared" si="20"/>
        <v>74.66</v>
      </c>
      <c r="I106" s="84">
        <v>108</v>
      </c>
      <c r="J106" s="84">
        <f>SUM(I106)/6</f>
        <v>18</v>
      </c>
      <c r="K106" s="84"/>
      <c r="L106" s="84">
        <f t="shared" si="22"/>
        <v>108</v>
      </c>
    </row>
    <row r="107" spans="1:12" ht="16.5" customHeight="1">
      <c r="A107" s="30">
        <v>104018</v>
      </c>
      <c r="B107" s="79" t="s">
        <v>106</v>
      </c>
      <c r="C107" s="80">
        <v>2012</v>
      </c>
      <c r="D107" s="81" t="s">
        <v>13</v>
      </c>
      <c r="E107" s="82">
        <v>102</v>
      </c>
      <c r="F107" s="83">
        <v>3.66</v>
      </c>
      <c r="G107" s="83">
        <v>5</v>
      </c>
      <c r="H107" s="83">
        <f t="shared" si="20"/>
        <v>110.66</v>
      </c>
      <c r="I107" s="84">
        <v>156</v>
      </c>
      <c r="J107" s="84">
        <f>SUM(I107)/6</f>
        <v>26</v>
      </c>
      <c r="K107" s="84"/>
      <c r="L107" s="84">
        <f t="shared" si="22"/>
        <v>156</v>
      </c>
    </row>
    <row r="108" spans="1:12" ht="16.5" customHeight="1">
      <c r="A108" s="30">
        <v>104021</v>
      </c>
      <c r="B108" s="27" t="s">
        <v>107</v>
      </c>
      <c r="C108" s="23">
        <v>2013</v>
      </c>
      <c r="D108" s="81" t="s">
        <v>18</v>
      </c>
      <c r="E108" s="37">
        <v>57.6</v>
      </c>
      <c r="F108" s="83">
        <v>3.66</v>
      </c>
      <c r="G108" s="83">
        <v>5</v>
      </c>
      <c r="H108" s="83">
        <f t="shared" si="20"/>
        <v>66.260000000000005</v>
      </c>
      <c r="I108" s="84">
        <v>99</v>
      </c>
      <c r="J108" s="84">
        <f t="shared" si="21"/>
        <v>8.25</v>
      </c>
      <c r="K108" s="84">
        <v>9</v>
      </c>
      <c r="L108" s="84">
        <f t="shared" si="22"/>
        <v>90</v>
      </c>
    </row>
    <row r="109" spans="1:12" s="72" customFormat="1" ht="12" customHeight="1">
      <c r="A109" s="67"/>
      <c r="B109" s="66" t="s">
        <v>108</v>
      </c>
      <c r="C109" s="88"/>
      <c r="D109" s="68"/>
      <c r="E109" s="69"/>
      <c r="F109" s="70"/>
      <c r="G109" s="70"/>
      <c r="H109" s="70"/>
      <c r="I109" s="71"/>
      <c r="J109" s="71"/>
      <c r="K109" s="71"/>
      <c r="L109" s="71"/>
    </row>
    <row r="110" spans="1:12" ht="16.5" customHeight="1">
      <c r="A110" s="64">
        <v>104031</v>
      </c>
      <c r="B110" s="56" t="s">
        <v>109</v>
      </c>
      <c r="C110" s="18">
        <v>2014</v>
      </c>
      <c r="D110" s="75" t="s">
        <v>18</v>
      </c>
      <c r="E110" s="20">
        <v>102</v>
      </c>
      <c r="F110" s="78">
        <v>1.66</v>
      </c>
      <c r="G110" s="78">
        <v>5</v>
      </c>
      <c r="H110" s="78">
        <f>SUM(E110:G110)</f>
        <v>108.66</v>
      </c>
      <c r="I110" s="78">
        <v>168</v>
      </c>
      <c r="J110" s="78">
        <f>SUM(I110)/12</f>
        <v>14</v>
      </c>
      <c r="K110" s="78"/>
      <c r="L110" s="78">
        <f>SUM(I110-K110)</f>
        <v>168</v>
      </c>
    </row>
    <row r="111" spans="1:12" ht="16.5" customHeight="1">
      <c r="A111" s="30">
        <v>104032</v>
      </c>
      <c r="B111" s="27" t="s">
        <v>110</v>
      </c>
      <c r="C111" s="23">
        <v>2014</v>
      </c>
      <c r="D111" s="81" t="s">
        <v>13</v>
      </c>
      <c r="E111" s="25">
        <v>72</v>
      </c>
      <c r="F111" s="84">
        <v>1.66</v>
      </c>
      <c r="G111" s="84">
        <v>5</v>
      </c>
      <c r="H111" s="84">
        <f>SUM(E111:G111)</f>
        <v>78.66</v>
      </c>
      <c r="I111" s="84">
        <v>120</v>
      </c>
      <c r="J111" s="84">
        <f>SUM(I111)/6</f>
        <v>20</v>
      </c>
      <c r="K111" s="84"/>
      <c r="L111" s="84">
        <f>SUM(I111-K111)</f>
        <v>120</v>
      </c>
    </row>
    <row r="112" spans="1:12" s="72" customFormat="1" ht="12" customHeight="1">
      <c r="A112" s="67"/>
      <c r="B112" s="66" t="s">
        <v>111</v>
      </c>
      <c r="C112" s="89"/>
      <c r="D112" s="68"/>
      <c r="E112" s="90"/>
      <c r="F112" s="71"/>
      <c r="G112" s="71"/>
      <c r="H112" s="71"/>
      <c r="I112" s="71"/>
      <c r="J112" s="71"/>
      <c r="K112" s="71"/>
      <c r="L112" s="71"/>
    </row>
    <row r="113" spans="1:12" ht="16.5" customHeight="1">
      <c r="A113" s="64">
        <v>104026</v>
      </c>
      <c r="B113" s="91" t="s">
        <v>112</v>
      </c>
      <c r="C113" s="74">
        <v>2012</v>
      </c>
      <c r="D113" s="92" t="s">
        <v>103</v>
      </c>
      <c r="E113" s="78">
        <v>72</v>
      </c>
      <c r="F113" s="78">
        <v>3.66</v>
      </c>
      <c r="G113" s="78">
        <v>5</v>
      </c>
      <c r="H113" s="78">
        <f>SUM(E113:G113)</f>
        <v>80.66</v>
      </c>
      <c r="I113" s="78">
        <v>120</v>
      </c>
      <c r="J113" s="78">
        <f>I113/6</f>
        <v>20</v>
      </c>
      <c r="K113" s="78"/>
      <c r="L113" s="78">
        <f>I113-K113</f>
        <v>120</v>
      </c>
    </row>
    <row r="114" spans="1:12" ht="16.5" customHeight="1">
      <c r="A114" s="30">
        <v>104027</v>
      </c>
      <c r="B114" s="85" t="s">
        <v>113</v>
      </c>
      <c r="C114" s="80">
        <v>2012</v>
      </c>
      <c r="D114" s="86" t="s">
        <v>103</v>
      </c>
      <c r="E114" s="84">
        <v>126</v>
      </c>
      <c r="F114" s="84">
        <v>3.66</v>
      </c>
      <c r="G114" s="84">
        <v>5</v>
      </c>
      <c r="H114" s="84">
        <f>SUM(E114:G114)</f>
        <v>134.66</v>
      </c>
      <c r="I114" s="84">
        <v>198</v>
      </c>
      <c r="J114" s="84">
        <f>I114/6</f>
        <v>33</v>
      </c>
      <c r="K114" s="84"/>
      <c r="L114" s="84">
        <f>I114-K114</f>
        <v>198</v>
      </c>
    </row>
    <row r="115" spans="1:12" ht="7.5" customHeight="1">
      <c r="A115" s="57"/>
      <c r="B115" s="63"/>
      <c r="C115" s="38"/>
      <c r="D115" s="59"/>
      <c r="E115" s="60"/>
      <c r="F115" s="61"/>
      <c r="G115" s="61"/>
      <c r="H115" s="61"/>
      <c r="I115" s="62"/>
      <c r="J115" s="62"/>
      <c r="K115" s="62"/>
      <c r="L115" s="62"/>
    </row>
    <row r="116" spans="1:12" ht="21.75" customHeight="1">
      <c r="A116" s="7" t="s">
        <v>114</v>
      </c>
      <c r="B116" s="39"/>
      <c r="C116" s="38"/>
      <c r="D116" s="38"/>
      <c r="E116" s="55"/>
      <c r="F116" s="55"/>
      <c r="G116" s="55"/>
      <c r="H116" s="55"/>
      <c r="I116" s="55"/>
      <c r="J116" s="55"/>
      <c r="K116" s="55"/>
      <c r="L116" s="55"/>
    </row>
    <row r="117" spans="1:12" ht="16.5" customHeight="1">
      <c r="A117" s="16">
        <v>177010</v>
      </c>
      <c r="B117" s="56" t="s">
        <v>115</v>
      </c>
      <c r="C117" s="18" t="s">
        <v>12</v>
      </c>
      <c r="D117" s="18" t="s">
        <v>18</v>
      </c>
      <c r="E117" s="20">
        <v>214</v>
      </c>
      <c r="F117" s="20">
        <v>3.66</v>
      </c>
      <c r="G117" s="20">
        <v>5</v>
      </c>
      <c r="H117" s="20">
        <f t="shared" ref="H117:H130" si="23">SUM(E117:G117)</f>
        <v>222.66</v>
      </c>
      <c r="I117" s="20">
        <v>360</v>
      </c>
      <c r="J117" s="20">
        <f t="shared" ref="J117:J130" si="24">SUM(I117/12)</f>
        <v>30</v>
      </c>
      <c r="K117" s="20">
        <v>24</v>
      </c>
      <c r="L117" s="20">
        <f t="shared" ref="L117:L130" si="25">SUM(I117-K117)</f>
        <v>336</v>
      </c>
    </row>
    <row r="118" spans="1:12" ht="16.5" customHeight="1">
      <c r="A118" s="21">
        <v>177020</v>
      </c>
      <c r="B118" s="27" t="s">
        <v>116</v>
      </c>
      <c r="C118" s="23">
        <v>2013</v>
      </c>
      <c r="D118" s="23" t="s">
        <v>18</v>
      </c>
      <c r="E118" s="25">
        <v>83</v>
      </c>
      <c r="F118" s="25">
        <v>3.66</v>
      </c>
      <c r="G118" s="25">
        <v>5</v>
      </c>
      <c r="H118" s="25">
        <f t="shared" si="23"/>
        <v>91.66</v>
      </c>
      <c r="I118" s="25">
        <v>150</v>
      </c>
      <c r="J118" s="25">
        <f t="shared" si="24"/>
        <v>12.5</v>
      </c>
      <c r="K118" s="25">
        <f>150-132</f>
        <v>18</v>
      </c>
      <c r="L118" s="25">
        <f t="shared" si="25"/>
        <v>132</v>
      </c>
    </row>
    <row r="119" spans="1:12" ht="16.5" customHeight="1">
      <c r="A119" s="21">
        <v>177021</v>
      </c>
      <c r="B119" s="27" t="s">
        <v>117</v>
      </c>
      <c r="C119" s="23">
        <v>2014</v>
      </c>
      <c r="D119" s="23" t="s">
        <v>18</v>
      </c>
      <c r="E119" s="25">
        <v>150</v>
      </c>
      <c r="F119" s="25">
        <v>3.66</v>
      </c>
      <c r="G119" s="25">
        <v>5</v>
      </c>
      <c r="H119" s="25">
        <f t="shared" si="23"/>
        <v>158.66</v>
      </c>
      <c r="I119" s="25">
        <v>240</v>
      </c>
      <c r="J119" s="25">
        <f t="shared" si="24"/>
        <v>20</v>
      </c>
      <c r="K119" s="25">
        <v>12</v>
      </c>
      <c r="L119" s="25">
        <f t="shared" si="25"/>
        <v>228</v>
      </c>
    </row>
    <row r="120" spans="1:12" ht="16.5" customHeight="1">
      <c r="A120" s="21">
        <v>177022</v>
      </c>
      <c r="B120" s="27" t="s">
        <v>118</v>
      </c>
      <c r="C120" s="23">
        <v>2011</v>
      </c>
      <c r="D120" s="23" t="s">
        <v>18</v>
      </c>
      <c r="E120" s="25">
        <v>188</v>
      </c>
      <c r="F120" s="25">
        <v>3.66</v>
      </c>
      <c r="G120" s="25">
        <v>5</v>
      </c>
      <c r="H120" s="25">
        <f t="shared" si="23"/>
        <v>196.66</v>
      </c>
      <c r="I120" s="25">
        <v>312</v>
      </c>
      <c r="J120" s="25">
        <f t="shared" si="24"/>
        <v>26</v>
      </c>
      <c r="K120" s="25">
        <v>12</v>
      </c>
      <c r="L120" s="25">
        <f t="shared" si="25"/>
        <v>300</v>
      </c>
    </row>
    <row r="121" spans="1:12" ht="16.5" customHeight="1">
      <c r="A121" s="21">
        <v>177030</v>
      </c>
      <c r="B121" s="27" t="s">
        <v>119</v>
      </c>
      <c r="C121" s="23">
        <v>2013</v>
      </c>
      <c r="D121" s="23" t="s">
        <v>18</v>
      </c>
      <c r="E121" s="25">
        <v>110</v>
      </c>
      <c r="F121" s="25">
        <v>1.66</v>
      </c>
      <c r="G121" s="25">
        <v>5</v>
      </c>
      <c r="H121" s="25">
        <f t="shared" si="23"/>
        <v>116.66</v>
      </c>
      <c r="I121" s="25">
        <v>192</v>
      </c>
      <c r="J121" s="25">
        <f t="shared" si="24"/>
        <v>16</v>
      </c>
      <c r="K121" s="25">
        <v>24</v>
      </c>
      <c r="L121" s="25">
        <f t="shared" si="25"/>
        <v>168</v>
      </c>
    </row>
    <row r="122" spans="1:12" ht="16.5" customHeight="1">
      <c r="A122" s="21">
        <v>177031</v>
      </c>
      <c r="B122" s="27" t="s">
        <v>120</v>
      </c>
      <c r="C122" s="23">
        <v>2013</v>
      </c>
      <c r="D122" s="23" t="s">
        <v>18</v>
      </c>
      <c r="E122" s="25">
        <v>160</v>
      </c>
      <c r="F122" s="25">
        <v>3.66</v>
      </c>
      <c r="G122" s="25">
        <v>5</v>
      </c>
      <c r="H122" s="25">
        <f t="shared" si="23"/>
        <v>168.66</v>
      </c>
      <c r="I122" s="25">
        <v>264</v>
      </c>
      <c r="J122" s="25">
        <f t="shared" si="24"/>
        <v>22</v>
      </c>
      <c r="K122" s="25">
        <f>264-234</f>
        <v>30</v>
      </c>
      <c r="L122" s="25">
        <f t="shared" si="25"/>
        <v>234</v>
      </c>
    </row>
    <row r="123" spans="1:12" ht="16.5" customHeight="1">
      <c r="A123" s="21">
        <v>177040</v>
      </c>
      <c r="B123" s="27" t="s">
        <v>121</v>
      </c>
      <c r="C123" s="23">
        <v>2009</v>
      </c>
      <c r="D123" s="23" t="s">
        <v>18</v>
      </c>
      <c r="E123" s="25">
        <v>230</v>
      </c>
      <c r="F123" s="25">
        <v>3.66</v>
      </c>
      <c r="G123" s="25">
        <v>5</v>
      </c>
      <c r="H123" s="25">
        <f t="shared" si="23"/>
        <v>238.66</v>
      </c>
      <c r="I123" s="25">
        <v>384</v>
      </c>
      <c r="J123" s="25">
        <f t="shared" si="24"/>
        <v>32</v>
      </c>
      <c r="K123" s="25">
        <v>12</v>
      </c>
      <c r="L123" s="25">
        <f t="shared" si="25"/>
        <v>372</v>
      </c>
    </row>
    <row r="124" spans="1:12" ht="16.5" customHeight="1">
      <c r="A124" s="21">
        <v>177041</v>
      </c>
      <c r="B124" s="27" t="s">
        <v>122</v>
      </c>
      <c r="C124" s="23">
        <v>2012</v>
      </c>
      <c r="D124" s="23" t="s">
        <v>18</v>
      </c>
      <c r="E124" s="25">
        <v>229</v>
      </c>
      <c r="F124" s="25">
        <v>3.66</v>
      </c>
      <c r="G124" s="25">
        <v>5</v>
      </c>
      <c r="H124" s="25">
        <f t="shared" si="23"/>
        <v>237.66</v>
      </c>
      <c r="I124" s="25">
        <v>384</v>
      </c>
      <c r="J124" s="25">
        <f t="shared" si="24"/>
        <v>32</v>
      </c>
      <c r="K124" s="25">
        <v>12</v>
      </c>
      <c r="L124" s="25">
        <f t="shared" si="25"/>
        <v>372</v>
      </c>
    </row>
    <row r="125" spans="1:12" ht="16.5" customHeight="1">
      <c r="A125" s="21">
        <v>177050</v>
      </c>
      <c r="B125" s="27" t="s">
        <v>123</v>
      </c>
      <c r="C125" s="23">
        <v>2011</v>
      </c>
      <c r="D125" s="23" t="s">
        <v>18</v>
      </c>
      <c r="E125" s="25">
        <v>229</v>
      </c>
      <c r="F125" s="25">
        <v>3.66</v>
      </c>
      <c r="G125" s="25">
        <v>5</v>
      </c>
      <c r="H125" s="25">
        <f t="shared" si="23"/>
        <v>237.66</v>
      </c>
      <c r="I125" s="25">
        <v>384</v>
      </c>
      <c r="J125" s="25">
        <f t="shared" si="24"/>
        <v>32</v>
      </c>
      <c r="K125" s="25">
        <v>12</v>
      </c>
      <c r="L125" s="25">
        <f t="shared" si="25"/>
        <v>372</v>
      </c>
    </row>
    <row r="126" spans="1:12" ht="16.5" customHeight="1">
      <c r="A126" s="21">
        <v>177060</v>
      </c>
      <c r="B126" s="27" t="s">
        <v>124</v>
      </c>
      <c r="C126" s="23">
        <v>2010</v>
      </c>
      <c r="D126" s="23" t="s">
        <v>18</v>
      </c>
      <c r="E126" s="25">
        <v>193</v>
      </c>
      <c r="F126" s="25">
        <v>3.66</v>
      </c>
      <c r="G126" s="25">
        <v>5</v>
      </c>
      <c r="H126" s="25">
        <f t="shared" si="23"/>
        <v>201.66</v>
      </c>
      <c r="I126" s="25">
        <v>300</v>
      </c>
      <c r="J126" s="25">
        <f t="shared" si="24"/>
        <v>25</v>
      </c>
      <c r="K126" s="25">
        <v>12</v>
      </c>
      <c r="L126" s="25">
        <f t="shared" si="25"/>
        <v>288</v>
      </c>
    </row>
    <row r="127" spans="1:12" ht="16.5" customHeight="1">
      <c r="A127" s="21">
        <v>177061</v>
      </c>
      <c r="B127" s="27" t="s">
        <v>125</v>
      </c>
      <c r="C127" s="23">
        <v>2010</v>
      </c>
      <c r="D127" s="23" t="s">
        <v>18</v>
      </c>
      <c r="E127" s="25">
        <v>124</v>
      </c>
      <c r="F127" s="25">
        <v>3.66</v>
      </c>
      <c r="G127" s="25">
        <v>5</v>
      </c>
      <c r="H127" s="25">
        <f t="shared" si="23"/>
        <v>132.66</v>
      </c>
      <c r="I127" s="25">
        <v>222</v>
      </c>
      <c r="J127" s="25">
        <f t="shared" si="24"/>
        <v>18.5</v>
      </c>
      <c r="K127" s="25">
        <f>222-204</f>
        <v>18</v>
      </c>
      <c r="L127" s="25">
        <f t="shared" si="25"/>
        <v>204</v>
      </c>
    </row>
    <row r="128" spans="1:12" ht="16.5" customHeight="1">
      <c r="A128" s="21">
        <v>177062</v>
      </c>
      <c r="B128" s="27" t="s">
        <v>126</v>
      </c>
      <c r="C128" s="23">
        <v>2009</v>
      </c>
      <c r="D128" s="23" t="s">
        <v>18</v>
      </c>
      <c r="E128" s="25">
        <v>160</v>
      </c>
      <c r="F128" s="25">
        <v>3.66</v>
      </c>
      <c r="G128" s="25">
        <v>5</v>
      </c>
      <c r="H128" s="25">
        <f t="shared" si="23"/>
        <v>168.66</v>
      </c>
      <c r="I128" s="25">
        <v>264</v>
      </c>
      <c r="J128" s="25">
        <f t="shared" si="24"/>
        <v>22</v>
      </c>
      <c r="K128" s="25">
        <f>264-240</f>
        <v>24</v>
      </c>
      <c r="L128" s="25">
        <f t="shared" si="25"/>
        <v>240</v>
      </c>
    </row>
    <row r="129" spans="1:12" ht="16.5" customHeight="1">
      <c r="A129" s="21">
        <v>177063</v>
      </c>
      <c r="B129" s="27" t="s">
        <v>127</v>
      </c>
      <c r="C129" s="23">
        <v>2010</v>
      </c>
      <c r="D129" s="23" t="s">
        <v>128</v>
      </c>
      <c r="E129" s="25">
        <v>74</v>
      </c>
      <c r="F129" s="25">
        <v>3.66</v>
      </c>
      <c r="G129" s="25">
        <v>5</v>
      </c>
      <c r="H129" s="25">
        <f t="shared" si="23"/>
        <v>82.66</v>
      </c>
      <c r="I129" s="25">
        <v>132</v>
      </c>
      <c r="J129" s="25">
        <f>SUM(I129/6)</f>
        <v>22</v>
      </c>
      <c r="K129" s="25">
        <v>12</v>
      </c>
      <c r="L129" s="25">
        <f t="shared" si="25"/>
        <v>120</v>
      </c>
    </row>
    <row r="130" spans="1:12" ht="16.5" customHeight="1">
      <c r="A130" s="21">
        <v>177070</v>
      </c>
      <c r="B130" s="27" t="s">
        <v>129</v>
      </c>
      <c r="C130" s="23">
        <v>2013</v>
      </c>
      <c r="D130" s="23" t="s">
        <v>18</v>
      </c>
      <c r="E130" s="25">
        <v>82</v>
      </c>
      <c r="F130" s="25">
        <v>3.66</v>
      </c>
      <c r="G130" s="25">
        <v>5</v>
      </c>
      <c r="H130" s="25">
        <f t="shared" si="23"/>
        <v>90.66</v>
      </c>
      <c r="I130" s="25">
        <v>144</v>
      </c>
      <c r="J130" s="25">
        <f t="shared" si="24"/>
        <v>12</v>
      </c>
      <c r="K130" s="25">
        <f>144-132</f>
        <v>12</v>
      </c>
      <c r="L130" s="25">
        <f t="shared" si="25"/>
        <v>132</v>
      </c>
    </row>
    <row r="131" spans="1:12" ht="6" customHeight="1">
      <c r="A131" s="93"/>
      <c r="B131" s="94"/>
      <c r="C131" s="43"/>
      <c r="D131" s="43"/>
      <c r="E131" s="46"/>
      <c r="F131" s="47"/>
      <c r="G131" s="47"/>
      <c r="H131" s="47"/>
      <c r="I131" s="47"/>
      <c r="J131" s="47"/>
      <c r="K131" s="47"/>
      <c r="L131" s="47"/>
    </row>
    <row r="132" spans="1:12" ht="21" customHeight="1">
      <c r="A132" s="7" t="s">
        <v>130</v>
      </c>
      <c r="B132" s="39"/>
    </row>
    <row r="133" spans="1:12" ht="16.5" customHeight="1">
      <c r="A133" s="95"/>
      <c r="B133" s="96" t="s">
        <v>131</v>
      </c>
      <c r="C133" s="95"/>
      <c r="D133" s="95"/>
      <c r="E133" s="97"/>
      <c r="F133" s="97"/>
      <c r="G133" s="97"/>
      <c r="H133" s="97"/>
      <c r="I133" s="97"/>
      <c r="J133" s="97"/>
      <c r="K133" s="97"/>
      <c r="L133" s="97"/>
    </row>
    <row r="134" spans="1:12" ht="16.5" customHeight="1">
      <c r="A134" s="16">
        <v>139010</v>
      </c>
      <c r="B134" s="56" t="s">
        <v>132</v>
      </c>
      <c r="C134" s="18">
        <v>2013</v>
      </c>
      <c r="D134" s="18" t="s">
        <v>18</v>
      </c>
      <c r="E134" s="20">
        <v>42</v>
      </c>
      <c r="F134" s="20">
        <v>3.66</v>
      </c>
      <c r="G134" s="20">
        <v>5</v>
      </c>
      <c r="H134" s="20">
        <v>50.66</v>
      </c>
      <c r="I134" s="20">
        <v>72</v>
      </c>
      <c r="J134" s="20">
        <f>SUM(I134)/12</f>
        <v>6</v>
      </c>
      <c r="K134" s="20">
        <v>3</v>
      </c>
      <c r="L134" s="20">
        <f>I134-K134</f>
        <v>69</v>
      </c>
    </row>
    <row r="135" spans="1:12" ht="16.5" customHeight="1">
      <c r="A135" s="16">
        <v>139013</v>
      </c>
      <c r="B135" s="27" t="s">
        <v>133</v>
      </c>
      <c r="C135" s="23">
        <v>2013</v>
      </c>
      <c r="D135" s="23" t="s">
        <v>18</v>
      </c>
      <c r="E135" s="25">
        <v>44</v>
      </c>
      <c r="F135" s="25">
        <v>1.66</v>
      </c>
      <c r="G135" s="25">
        <v>5</v>
      </c>
      <c r="H135" s="25">
        <v>50.66</v>
      </c>
      <c r="I135" s="25">
        <v>72</v>
      </c>
      <c r="J135" s="25">
        <f>SUM(I135)/12</f>
        <v>6</v>
      </c>
      <c r="K135" s="25">
        <v>3</v>
      </c>
      <c r="L135" s="20">
        <f t="shared" ref="L135:L149" si="26">I135-K135</f>
        <v>69</v>
      </c>
    </row>
    <row r="136" spans="1:12" ht="16.5" customHeight="1">
      <c r="A136" s="21">
        <v>139015</v>
      </c>
      <c r="B136" s="27" t="s">
        <v>134</v>
      </c>
      <c r="C136" s="23">
        <v>2011</v>
      </c>
      <c r="D136" s="23" t="s">
        <v>18</v>
      </c>
      <c r="E136" s="25">
        <v>67</v>
      </c>
      <c r="F136" s="25">
        <v>3.66</v>
      </c>
      <c r="G136" s="25">
        <v>5</v>
      </c>
      <c r="H136" s="25">
        <v>72.66</v>
      </c>
      <c r="I136" s="25">
        <v>108</v>
      </c>
      <c r="J136" s="25">
        <v>9</v>
      </c>
      <c r="K136" s="25">
        <v>9</v>
      </c>
      <c r="L136" s="25">
        <f t="shared" si="26"/>
        <v>99</v>
      </c>
    </row>
    <row r="137" spans="1:12" ht="16.5" customHeight="1">
      <c r="A137" s="21">
        <v>139016</v>
      </c>
      <c r="B137" s="27" t="s">
        <v>135</v>
      </c>
      <c r="C137" s="23">
        <v>2015</v>
      </c>
      <c r="D137" s="23" t="s">
        <v>18</v>
      </c>
      <c r="E137" s="25">
        <v>77</v>
      </c>
      <c r="F137" s="25">
        <v>3.66</v>
      </c>
      <c r="G137" s="25">
        <v>5</v>
      </c>
      <c r="H137" s="25">
        <v>82.66</v>
      </c>
      <c r="I137" s="25">
        <v>126</v>
      </c>
      <c r="J137" s="25">
        <v>10.5</v>
      </c>
      <c r="K137" s="25">
        <v>12</v>
      </c>
      <c r="L137" s="25">
        <f t="shared" si="26"/>
        <v>114</v>
      </c>
    </row>
    <row r="138" spans="1:12" ht="16.5" customHeight="1">
      <c r="A138" s="21">
        <v>139014</v>
      </c>
      <c r="B138" s="27" t="s">
        <v>136</v>
      </c>
      <c r="C138" s="23">
        <v>2014</v>
      </c>
      <c r="D138" s="23" t="s">
        <v>18</v>
      </c>
      <c r="E138" s="25">
        <v>77</v>
      </c>
      <c r="F138" s="25">
        <v>3.66</v>
      </c>
      <c r="G138" s="25">
        <v>5</v>
      </c>
      <c r="H138" s="25">
        <v>82.66</v>
      </c>
      <c r="I138" s="25">
        <v>126</v>
      </c>
      <c r="J138" s="25">
        <v>10.5</v>
      </c>
      <c r="K138" s="25">
        <v>12</v>
      </c>
      <c r="L138" s="25">
        <f t="shared" si="26"/>
        <v>114</v>
      </c>
    </row>
    <row r="139" spans="1:12" ht="16.5" customHeight="1">
      <c r="A139" s="21">
        <v>139027</v>
      </c>
      <c r="B139" s="27" t="s">
        <v>137</v>
      </c>
      <c r="C139" s="23">
        <v>2014</v>
      </c>
      <c r="D139" s="23" t="s">
        <v>18</v>
      </c>
      <c r="E139" s="25">
        <v>80</v>
      </c>
      <c r="F139" s="25">
        <v>3.66</v>
      </c>
      <c r="G139" s="25">
        <v>5</v>
      </c>
      <c r="H139" s="25">
        <v>84.66</v>
      </c>
      <c r="I139" s="25">
        <v>129</v>
      </c>
      <c r="J139" s="25">
        <v>10.75</v>
      </c>
      <c r="K139" s="25">
        <v>12</v>
      </c>
      <c r="L139" s="25">
        <f t="shared" si="26"/>
        <v>117</v>
      </c>
    </row>
    <row r="140" spans="1:12" ht="16.5" customHeight="1">
      <c r="A140" s="21">
        <v>139018</v>
      </c>
      <c r="B140" s="27" t="s">
        <v>138</v>
      </c>
      <c r="C140" s="23">
        <v>2014</v>
      </c>
      <c r="D140" s="23" t="s">
        <v>18</v>
      </c>
      <c r="E140" s="25">
        <v>104</v>
      </c>
      <c r="F140" s="25">
        <v>3.66</v>
      </c>
      <c r="G140" s="25">
        <v>5</v>
      </c>
      <c r="H140" s="25">
        <f>SUM(E140:G140)</f>
        <v>112.66</v>
      </c>
      <c r="I140" s="25">
        <f>SUM(H140)/0.67</f>
        <v>168.14925373134326</v>
      </c>
      <c r="J140" s="25">
        <f>168.15/12</f>
        <v>14.012500000000001</v>
      </c>
      <c r="K140" s="25">
        <v>12</v>
      </c>
      <c r="L140" s="20">
        <f t="shared" si="26"/>
        <v>156.14925373134326</v>
      </c>
    </row>
    <row r="141" spans="1:12" ht="16.5" customHeight="1">
      <c r="A141" s="21">
        <v>139027</v>
      </c>
      <c r="B141" s="27" t="s">
        <v>139</v>
      </c>
      <c r="C141" s="23">
        <v>2011</v>
      </c>
      <c r="D141" s="23" t="s">
        <v>18</v>
      </c>
      <c r="E141" s="25">
        <v>104</v>
      </c>
      <c r="F141" s="25">
        <v>3.66</v>
      </c>
      <c r="G141" s="25">
        <v>5</v>
      </c>
      <c r="H141" s="25">
        <f>SUM(E141:G141)</f>
        <v>112.66</v>
      </c>
      <c r="I141" s="25">
        <f>SUM(H141)/0.67</f>
        <v>168.14925373134326</v>
      </c>
      <c r="J141" s="25">
        <v>13.25</v>
      </c>
      <c r="K141" s="25">
        <v>12</v>
      </c>
      <c r="L141" s="20">
        <f t="shared" si="26"/>
        <v>156.14925373134326</v>
      </c>
    </row>
    <row r="142" spans="1:12" ht="16.5" customHeight="1">
      <c r="A142" s="21">
        <v>139019</v>
      </c>
      <c r="B142" s="27" t="s">
        <v>140</v>
      </c>
      <c r="C142" s="23">
        <v>2011</v>
      </c>
      <c r="D142" s="23" t="s">
        <v>18</v>
      </c>
      <c r="E142" s="25">
        <v>104</v>
      </c>
      <c r="F142" s="25">
        <v>3.66</v>
      </c>
      <c r="G142" s="25">
        <v>5</v>
      </c>
      <c r="H142" s="25">
        <f>SUM(E142:G142)</f>
        <v>112.66</v>
      </c>
      <c r="I142" s="25">
        <f>SUM(H142)/0.67</f>
        <v>168.14925373134326</v>
      </c>
      <c r="J142" s="25">
        <v>13.25</v>
      </c>
      <c r="K142" s="25">
        <v>12</v>
      </c>
      <c r="L142" s="20">
        <f t="shared" si="26"/>
        <v>156.14925373134326</v>
      </c>
    </row>
    <row r="143" spans="1:12" ht="16.5" customHeight="1">
      <c r="A143" s="21">
        <v>139028</v>
      </c>
      <c r="B143" s="27" t="s">
        <v>141</v>
      </c>
      <c r="C143" s="23">
        <v>2013</v>
      </c>
      <c r="D143" s="23" t="s">
        <v>13</v>
      </c>
      <c r="E143" s="25">
        <v>80</v>
      </c>
      <c r="F143" s="25">
        <v>3.66</v>
      </c>
      <c r="G143" s="25">
        <v>5</v>
      </c>
      <c r="H143" s="25">
        <f>SUM(E143:G143)</f>
        <v>88.66</v>
      </c>
      <c r="I143" s="25">
        <v>126</v>
      </c>
      <c r="J143" s="25">
        <v>21</v>
      </c>
      <c r="K143" s="25"/>
      <c r="L143" s="20">
        <f t="shared" si="26"/>
        <v>126</v>
      </c>
    </row>
    <row r="144" spans="1:12" ht="16.5" customHeight="1">
      <c r="A144" s="21">
        <v>139017</v>
      </c>
      <c r="B144" s="27" t="s">
        <v>142</v>
      </c>
      <c r="C144" s="23">
        <v>2008</v>
      </c>
      <c r="D144" s="23" t="s">
        <v>13</v>
      </c>
      <c r="E144" s="25">
        <v>114</v>
      </c>
      <c r="F144" s="25">
        <v>3.66</v>
      </c>
      <c r="G144" s="25">
        <v>5</v>
      </c>
      <c r="H144" s="25">
        <f>SUM(E144:G144)</f>
        <v>122.66</v>
      </c>
      <c r="I144" s="25">
        <f>29*6</f>
        <v>174</v>
      </c>
      <c r="J144" s="25">
        <f>SUM(I144/6)</f>
        <v>29</v>
      </c>
      <c r="K144" s="25">
        <v>6</v>
      </c>
      <c r="L144" s="20">
        <f t="shared" si="26"/>
        <v>168</v>
      </c>
    </row>
    <row r="145" spans="1:12" ht="16.5" customHeight="1">
      <c r="A145" s="21"/>
      <c r="B145" s="98" t="s">
        <v>143</v>
      </c>
      <c r="C145" s="23"/>
      <c r="D145" s="99"/>
      <c r="E145" s="25"/>
      <c r="F145" s="25"/>
      <c r="G145" s="25"/>
      <c r="H145" s="25"/>
      <c r="I145" s="25"/>
      <c r="J145" s="25"/>
      <c r="K145" s="25"/>
      <c r="L145" s="20"/>
    </row>
    <row r="146" spans="1:12" ht="16.5" customHeight="1">
      <c r="A146" s="21">
        <v>139024</v>
      </c>
      <c r="B146" s="27" t="s">
        <v>144</v>
      </c>
      <c r="C146" s="23" t="s">
        <v>145</v>
      </c>
      <c r="D146" s="23" t="s">
        <v>18</v>
      </c>
      <c r="E146" s="25">
        <v>68</v>
      </c>
      <c r="F146" s="25">
        <v>1.66</v>
      </c>
      <c r="G146" s="25">
        <v>5</v>
      </c>
      <c r="H146" s="25">
        <f>SUM(E146:G146)</f>
        <v>74.66</v>
      </c>
      <c r="I146" s="25">
        <v>114</v>
      </c>
      <c r="J146" s="25">
        <f>SUM(I146)/12</f>
        <v>9.5</v>
      </c>
      <c r="K146" s="25">
        <v>12</v>
      </c>
      <c r="L146" s="20">
        <f t="shared" si="26"/>
        <v>102</v>
      </c>
    </row>
    <row r="147" spans="1:12" ht="16.5" customHeight="1">
      <c r="A147" s="21">
        <v>139124</v>
      </c>
      <c r="B147" s="27" t="s">
        <v>146</v>
      </c>
      <c r="C147" s="23" t="s">
        <v>145</v>
      </c>
      <c r="D147" s="23" t="s">
        <v>18</v>
      </c>
      <c r="E147" s="25">
        <v>68</v>
      </c>
      <c r="F147" s="25">
        <v>1.66</v>
      </c>
      <c r="G147" s="25">
        <v>5</v>
      </c>
      <c r="H147" s="25">
        <f>SUM(E147:G147)</f>
        <v>74.66</v>
      </c>
      <c r="I147" s="25">
        <v>114</v>
      </c>
      <c r="J147" s="25">
        <f>SUM(I147)/12</f>
        <v>9.5</v>
      </c>
      <c r="K147" s="25">
        <v>12</v>
      </c>
      <c r="L147" s="20">
        <f t="shared" si="26"/>
        <v>102</v>
      </c>
    </row>
    <row r="148" spans="1:12" ht="16.5" customHeight="1">
      <c r="A148" s="100"/>
      <c r="B148" s="101" t="s">
        <v>147</v>
      </c>
      <c r="C148" s="102"/>
      <c r="D148" s="102"/>
      <c r="E148" s="103"/>
      <c r="F148" s="103"/>
      <c r="G148" s="103"/>
      <c r="H148" s="103"/>
      <c r="I148" s="103"/>
      <c r="J148" s="103"/>
      <c r="K148" s="103"/>
      <c r="L148" s="55"/>
    </row>
    <row r="149" spans="1:12" ht="16.5" customHeight="1">
      <c r="A149" s="16">
        <v>139011</v>
      </c>
      <c r="B149" s="56" t="s">
        <v>148</v>
      </c>
      <c r="C149" s="18">
        <v>2012</v>
      </c>
      <c r="D149" s="18" t="s">
        <v>18</v>
      </c>
      <c r="E149" s="20">
        <v>42</v>
      </c>
      <c r="F149" s="20">
        <v>1.66</v>
      </c>
      <c r="G149" s="20">
        <v>5</v>
      </c>
      <c r="H149" s="20">
        <f>SUM(E149:G149)</f>
        <v>48.66</v>
      </c>
      <c r="I149" s="20">
        <v>72</v>
      </c>
      <c r="J149" s="20">
        <f>SUM(I149)/12</f>
        <v>6</v>
      </c>
      <c r="K149" s="20">
        <v>6</v>
      </c>
      <c r="L149" s="20">
        <f t="shared" si="26"/>
        <v>66</v>
      </c>
    </row>
    <row r="150" spans="1:12" ht="16.5" customHeight="1">
      <c r="A150" s="21">
        <v>139023</v>
      </c>
      <c r="B150" s="27" t="s">
        <v>149</v>
      </c>
      <c r="C150" s="23">
        <v>2012</v>
      </c>
      <c r="D150" s="23" t="s">
        <v>18</v>
      </c>
      <c r="E150" s="25">
        <v>104</v>
      </c>
      <c r="F150" s="25">
        <v>3.66</v>
      </c>
      <c r="G150" s="25">
        <v>5</v>
      </c>
      <c r="H150" s="25">
        <f>SUM(E150:G150)</f>
        <v>112.66</v>
      </c>
      <c r="I150" s="25">
        <v>168</v>
      </c>
      <c r="J150" s="25">
        <f>SUM(I150)/12</f>
        <v>14</v>
      </c>
      <c r="K150" s="25">
        <v>12</v>
      </c>
      <c r="L150" s="20">
        <f>I150-K150</f>
        <v>156</v>
      </c>
    </row>
    <row r="151" spans="1:12" ht="16.5" customHeight="1">
      <c r="A151" s="21">
        <v>139026</v>
      </c>
      <c r="B151" s="27" t="s">
        <v>150</v>
      </c>
      <c r="C151" s="23">
        <v>2006</v>
      </c>
      <c r="D151" s="23" t="s">
        <v>13</v>
      </c>
      <c r="E151" s="25">
        <v>119</v>
      </c>
      <c r="F151" s="25">
        <v>3.66</v>
      </c>
      <c r="G151" s="25">
        <v>5</v>
      </c>
      <c r="H151" s="25">
        <f>SUM(E151:G151)</f>
        <v>127.66</v>
      </c>
      <c r="I151" s="25">
        <v>190</v>
      </c>
      <c r="J151" s="25">
        <f>SUM(I151)/6</f>
        <v>31.666666666666668</v>
      </c>
      <c r="K151" s="25">
        <v>12</v>
      </c>
      <c r="L151" s="20">
        <f>I151-K151</f>
        <v>178</v>
      </c>
    </row>
    <row r="152" spans="1:12" ht="16.5" customHeight="1">
      <c r="A152" s="52"/>
      <c r="B152" s="104" t="s">
        <v>151</v>
      </c>
      <c r="C152" s="38"/>
      <c r="D152" s="38"/>
      <c r="E152" s="55"/>
      <c r="F152" s="55"/>
      <c r="G152" s="55"/>
      <c r="H152" s="55"/>
      <c r="I152" s="55"/>
      <c r="J152" s="55"/>
      <c r="K152" s="55"/>
      <c r="L152" s="55"/>
    </row>
    <row r="153" spans="1:12" ht="16.5" customHeight="1">
      <c r="A153" s="16">
        <v>139030</v>
      </c>
      <c r="B153" s="56" t="s">
        <v>152</v>
      </c>
      <c r="C153" s="18">
        <v>2014</v>
      </c>
      <c r="D153" s="18" t="s">
        <v>18</v>
      </c>
      <c r="E153" s="20">
        <v>42</v>
      </c>
      <c r="F153" s="20">
        <v>1.66</v>
      </c>
      <c r="G153" s="20">
        <v>5</v>
      </c>
      <c r="H153" s="20">
        <f>SUM(E153:G153)</f>
        <v>48.66</v>
      </c>
      <c r="I153" s="20">
        <v>84</v>
      </c>
      <c r="J153" s="20">
        <f>SUM(I153)/12</f>
        <v>7</v>
      </c>
      <c r="K153" s="20">
        <v>12</v>
      </c>
      <c r="L153" s="20">
        <f>I153-K153</f>
        <v>72</v>
      </c>
    </row>
    <row r="154" spans="1:12" ht="16.5" customHeight="1">
      <c r="A154" s="21">
        <v>139031</v>
      </c>
      <c r="B154" s="27" t="s">
        <v>153</v>
      </c>
      <c r="C154" s="23">
        <v>2014</v>
      </c>
      <c r="D154" s="23" t="s">
        <v>18</v>
      </c>
      <c r="E154" s="25">
        <v>80</v>
      </c>
      <c r="F154" s="25">
        <v>1.66</v>
      </c>
      <c r="G154" s="25">
        <v>5</v>
      </c>
      <c r="H154" s="25">
        <f>SUM(E154:G154)</f>
        <v>86.66</v>
      </c>
      <c r="I154" s="25">
        <v>126</v>
      </c>
      <c r="J154" s="25">
        <f>SUM(I154)/12</f>
        <v>10.5</v>
      </c>
      <c r="K154" s="25">
        <v>6</v>
      </c>
      <c r="L154" s="20">
        <f>I154-K154</f>
        <v>120</v>
      </c>
    </row>
    <row r="155" spans="1:12" ht="16.5" customHeight="1">
      <c r="A155" s="100"/>
      <c r="B155" s="105" t="s">
        <v>154</v>
      </c>
      <c r="C155" s="102"/>
      <c r="D155" s="102"/>
      <c r="E155" s="103"/>
      <c r="F155" s="103"/>
      <c r="G155" s="103"/>
      <c r="H155" s="103"/>
      <c r="I155" s="103"/>
      <c r="J155" s="103"/>
      <c r="K155" s="103"/>
      <c r="L155" s="103"/>
    </row>
    <row r="156" spans="1:12" ht="16.5" customHeight="1">
      <c r="A156" s="16">
        <v>139032</v>
      </c>
      <c r="B156" s="56" t="s">
        <v>155</v>
      </c>
      <c r="C156" s="18">
        <v>2015</v>
      </c>
      <c r="D156" s="18" t="s">
        <v>18</v>
      </c>
      <c r="E156" s="20">
        <v>68</v>
      </c>
      <c r="F156" s="20">
        <v>1.66</v>
      </c>
      <c r="G156" s="20">
        <v>5</v>
      </c>
      <c r="H156" s="20">
        <f>SUM(E156:G156)</f>
        <v>74.66</v>
      </c>
      <c r="I156" s="20">
        <v>120</v>
      </c>
      <c r="J156" s="20">
        <f>SUM(I156)/12</f>
        <v>10</v>
      </c>
      <c r="K156" s="20"/>
      <c r="L156" s="20">
        <f>I156-K156</f>
        <v>120</v>
      </c>
    </row>
    <row r="157" spans="1:12" ht="16.5" customHeight="1">
      <c r="A157" s="21">
        <v>139033</v>
      </c>
      <c r="B157" s="27" t="s">
        <v>156</v>
      </c>
      <c r="C157" s="23">
        <v>2015</v>
      </c>
      <c r="D157" s="23" t="s">
        <v>18</v>
      </c>
      <c r="E157" s="25">
        <v>91</v>
      </c>
      <c r="F157" s="25">
        <v>1.66</v>
      </c>
      <c r="G157" s="25">
        <v>5</v>
      </c>
      <c r="H157" s="25">
        <f>SUM(E157:G157)</f>
        <v>97.66</v>
      </c>
      <c r="I157" s="25">
        <v>144</v>
      </c>
      <c r="J157" s="25">
        <f>SUM(I157)/12</f>
        <v>12</v>
      </c>
      <c r="K157" s="25"/>
      <c r="L157" s="20">
        <f>I157-K157</f>
        <v>144</v>
      </c>
    </row>
    <row r="158" spans="1:12" ht="6.75" customHeight="1"/>
    <row r="159" spans="1:12" ht="25.5" customHeight="1">
      <c r="A159" s="7" t="s">
        <v>157</v>
      </c>
    </row>
    <row r="160" spans="1:12" ht="15.75" customHeight="1">
      <c r="A160" s="95"/>
      <c r="B160" s="96" t="s">
        <v>158</v>
      </c>
      <c r="C160" s="95"/>
      <c r="D160" s="95"/>
      <c r="E160" s="97"/>
      <c r="F160" s="97"/>
      <c r="G160" s="97"/>
      <c r="H160" s="97"/>
      <c r="I160" s="106"/>
      <c r="J160" s="106"/>
      <c r="K160" s="106"/>
      <c r="L160" s="106"/>
    </row>
    <row r="161" spans="1:12" ht="16.5" customHeight="1">
      <c r="A161" s="16">
        <v>111010</v>
      </c>
      <c r="B161" s="56" t="s">
        <v>159</v>
      </c>
      <c r="C161" s="18">
        <v>2012</v>
      </c>
      <c r="D161" s="18" t="s">
        <v>18</v>
      </c>
      <c r="E161" s="107">
        <v>150.1</v>
      </c>
      <c r="F161" s="107">
        <v>1.66</v>
      </c>
      <c r="G161" s="107">
        <v>5</v>
      </c>
      <c r="H161" s="107">
        <f t="shared" ref="H161:H167" si="27">SUM(E161:G161)</f>
        <v>156.76</v>
      </c>
      <c r="I161" s="20">
        <v>234</v>
      </c>
      <c r="J161" s="20">
        <f t="shared" ref="J161:J167" si="28">SUM(I161/12)</f>
        <v>19.5</v>
      </c>
      <c r="K161" s="20"/>
      <c r="L161" s="20">
        <f t="shared" ref="L161:L167" si="29">SUM(I161-K161)</f>
        <v>234</v>
      </c>
    </row>
    <row r="162" spans="1:12" ht="16.5" customHeight="1">
      <c r="A162" s="21">
        <v>111011</v>
      </c>
      <c r="B162" s="27" t="s">
        <v>160</v>
      </c>
      <c r="C162" s="23">
        <v>2012</v>
      </c>
      <c r="D162" s="23" t="s">
        <v>18</v>
      </c>
      <c r="E162" s="37">
        <v>96.26</v>
      </c>
      <c r="F162" s="37">
        <v>1.66</v>
      </c>
      <c r="G162" s="37">
        <v>5</v>
      </c>
      <c r="H162" s="37">
        <f t="shared" si="27"/>
        <v>102.92</v>
      </c>
      <c r="I162" s="25">
        <v>150</v>
      </c>
      <c r="J162" s="25">
        <f t="shared" si="28"/>
        <v>12.5</v>
      </c>
      <c r="K162" s="25"/>
      <c r="L162" s="25">
        <f t="shared" si="29"/>
        <v>150</v>
      </c>
    </row>
    <row r="163" spans="1:12" ht="16.5" customHeight="1">
      <c r="A163" s="21">
        <v>111012</v>
      </c>
      <c r="B163" s="27" t="s">
        <v>161</v>
      </c>
      <c r="C163" s="23">
        <v>2012</v>
      </c>
      <c r="D163" s="23" t="s">
        <v>18</v>
      </c>
      <c r="E163" s="37">
        <v>111.38</v>
      </c>
      <c r="F163" s="37">
        <v>1.66</v>
      </c>
      <c r="G163" s="37">
        <v>5</v>
      </c>
      <c r="H163" s="37">
        <f t="shared" si="27"/>
        <v>118.03999999999999</v>
      </c>
      <c r="I163" s="25">
        <v>174</v>
      </c>
      <c r="J163" s="25">
        <f t="shared" si="28"/>
        <v>14.5</v>
      </c>
      <c r="K163" s="25"/>
      <c r="L163" s="25">
        <f t="shared" si="29"/>
        <v>174</v>
      </c>
    </row>
    <row r="164" spans="1:12" ht="16.5" customHeight="1">
      <c r="A164" s="21">
        <v>111013</v>
      </c>
      <c r="B164" s="27" t="s">
        <v>162</v>
      </c>
      <c r="C164" s="23">
        <v>2012</v>
      </c>
      <c r="D164" s="23" t="s">
        <v>18</v>
      </c>
      <c r="E164" s="37">
        <v>102.27</v>
      </c>
      <c r="F164" s="37">
        <v>1.66</v>
      </c>
      <c r="G164" s="37">
        <v>5</v>
      </c>
      <c r="H164" s="37">
        <f t="shared" si="27"/>
        <v>108.92999999999999</v>
      </c>
      <c r="I164" s="25">
        <v>162</v>
      </c>
      <c r="J164" s="25">
        <f t="shared" si="28"/>
        <v>13.5</v>
      </c>
      <c r="K164" s="25"/>
      <c r="L164" s="25">
        <f t="shared" si="29"/>
        <v>162</v>
      </c>
    </row>
    <row r="165" spans="1:12" ht="16.5" customHeight="1">
      <c r="A165" s="21">
        <v>111014</v>
      </c>
      <c r="B165" s="27" t="s">
        <v>163</v>
      </c>
      <c r="C165" s="23">
        <v>2011</v>
      </c>
      <c r="D165" s="23" t="s">
        <v>18</v>
      </c>
      <c r="E165" s="37">
        <v>110.85</v>
      </c>
      <c r="F165" s="37">
        <v>1.66</v>
      </c>
      <c r="G165" s="37">
        <v>5</v>
      </c>
      <c r="H165" s="37">
        <f t="shared" si="27"/>
        <v>117.50999999999999</v>
      </c>
      <c r="I165" s="25">
        <v>174</v>
      </c>
      <c r="J165" s="25">
        <f t="shared" si="28"/>
        <v>14.5</v>
      </c>
      <c r="K165" s="25"/>
      <c r="L165" s="25">
        <f t="shared" si="29"/>
        <v>174</v>
      </c>
    </row>
    <row r="166" spans="1:12" ht="16.5" customHeight="1">
      <c r="A166" s="21">
        <v>111015</v>
      </c>
      <c r="B166" s="27" t="s">
        <v>164</v>
      </c>
      <c r="C166" s="23">
        <v>2011</v>
      </c>
      <c r="D166" s="23" t="s">
        <v>18</v>
      </c>
      <c r="E166" s="37">
        <v>148.51</v>
      </c>
      <c r="F166" s="37">
        <v>1.66</v>
      </c>
      <c r="G166" s="37">
        <v>5</v>
      </c>
      <c r="H166" s="37">
        <f t="shared" si="27"/>
        <v>155.16999999999999</v>
      </c>
      <c r="I166" s="25">
        <v>234</v>
      </c>
      <c r="J166" s="25">
        <f t="shared" si="28"/>
        <v>19.5</v>
      </c>
      <c r="K166" s="25"/>
      <c r="L166" s="25">
        <f t="shared" si="29"/>
        <v>234</v>
      </c>
    </row>
    <row r="167" spans="1:12" ht="16.5" customHeight="1">
      <c r="A167" s="21">
        <v>111016</v>
      </c>
      <c r="B167" s="27" t="s">
        <v>165</v>
      </c>
      <c r="C167" s="23">
        <v>2005</v>
      </c>
      <c r="D167" s="23" t="s">
        <v>18</v>
      </c>
      <c r="E167" s="37">
        <v>163.92</v>
      </c>
      <c r="F167" s="37">
        <v>1.66</v>
      </c>
      <c r="G167" s="37">
        <v>5</v>
      </c>
      <c r="H167" s="37">
        <f t="shared" si="27"/>
        <v>170.57999999999998</v>
      </c>
      <c r="I167" s="25">
        <v>252</v>
      </c>
      <c r="J167" s="25">
        <f t="shared" si="28"/>
        <v>21</v>
      </c>
      <c r="K167" s="25"/>
      <c r="L167" s="25">
        <f t="shared" si="29"/>
        <v>252</v>
      </c>
    </row>
    <row r="168" spans="1:12" ht="16.5" customHeight="1">
      <c r="A168" s="33"/>
      <c r="B168" s="108" t="s">
        <v>166</v>
      </c>
      <c r="C168" s="35"/>
      <c r="D168" s="109"/>
      <c r="E168" s="110"/>
      <c r="F168" s="110"/>
      <c r="G168" s="110"/>
      <c r="H168" s="110"/>
      <c r="I168" s="36"/>
      <c r="J168" s="111"/>
      <c r="K168" s="111"/>
      <c r="L168" s="111"/>
    </row>
    <row r="169" spans="1:12" ht="16.5" customHeight="1">
      <c r="A169" s="16">
        <v>111017</v>
      </c>
      <c r="B169" s="56" t="s">
        <v>167</v>
      </c>
      <c r="C169" s="18">
        <v>2011</v>
      </c>
      <c r="D169" s="18" t="s">
        <v>18</v>
      </c>
      <c r="E169" s="107">
        <v>153.94</v>
      </c>
      <c r="F169" s="107">
        <v>1.66</v>
      </c>
      <c r="G169" s="107">
        <v>5</v>
      </c>
      <c r="H169" s="107">
        <f>SUM(E169:G169)</f>
        <v>160.6</v>
      </c>
      <c r="I169" s="20">
        <v>240</v>
      </c>
      <c r="J169" s="20">
        <f>SUM(I169/12)</f>
        <v>20</v>
      </c>
      <c r="K169" s="20"/>
      <c r="L169" s="20">
        <f>SUM(I169-K169)</f>
        <v>240</v>
      </c>
    </row>
    <row r="170" spans="1:12" ht="16.5" customHeight="1">
      <c r="A170" s="21">
        <v>111018</v>
      </c>
      <c r="B170" s="27" t="s">
        <v>168</v>
      </c>
      <c r="C170" s="23">
        <v>2011</v>
      </c>
      <c r="D170" s="23" t="s">
        <v>18</v>
      </c>
      <c r="E170" s="37">
        <v>114.34</v>
      </c>
      <c r="F170" s="37">
        <v>1.66</v>
      </c>
      <c r="G170" s="37">
        <v>5</v>
      </c>
      <c r="H170" s="37">
        <f>SUM(E170:G170)</f>
        <v>121</v>
      </c>
      <c r="I170" s="25">
        <v>180</v>
      </c>
      <c r="J170" s="25">
        <f>SUM(I170/12)</f>
        <v>15</v>
      </c>
      <c r="K170" s="25"/>
      <c r="L170" s="25">
        <f>SUM(I170-K170)</f>
        <v>180</v>
      </c>
    </row>
    <row r="171" spans="1:12" ht="16.5" customHeight="1">
      <c r="A171" s="33"/>
      <c r="B171" s="108" t="s">
        <v>169</v>
      </c>
      <c r="C171" s="35"/>
      <c r="D171" s="109"/>
      <c r="E171" s="110"/>
      <c r="F171" s="110"/>
      <c r="G171" s="110"/>
      <c r="H171" s="110"/>
      <c r="I171" s="36"/>
      <c r="J171" s="111"/>
      <c r="K171" s="111"/>
      <c r="L171" s="111"/>
    </row>
    <row r="172" spans="1:12" ht="16.5" customHeight="1">
      <c r="A172" s="16">
        <v>111019</v>
      </c>
      <c r="B172" s="56" t="s">
        <v>170</v>
      </c>
      <c r="C172" s="18">
        <v>2011</v>
      </c>
      <c r="D172" s="18" t="s">
        <v>18</v>
      </c>
      <c r="E172" s="107">
        <v>96.34</v>
      </c>
      <c r="F172" s="107">
        <v>1.66</v>
      </c>
      <c r="G172" s="107">
        <v>5</v>
      </c>
      <c r="H172" s="107">
        <f>SUM(E172:G172)</f>
        <v>103</v>
      </c>
      <c r="I172" s="20">
        <v>150</v>
      </c>
      <c r="J172" s="20">
        <f>SUM(I172/12)</f>
        <v>12.5</v>
      </c>
      <c r="K172" s="20"/>
      <c r="L172" s="20">
        <f>SUM(I172-K172)</f>
        <v>150</v>
      </c>
    </row>
    <row r="173" spans="1:12" ht="16.5" customHeight="1">
      <c r="A173" s="21">
        <v>111020</v>
      </c>
      <c r="B173" s="27" t="s">
        <v>171</v>
      </c>
      <c r="C173" s="23">
        <v>2009</v>
      </c>
      <c r="D173" s="23" t="s">
        <v>13</v>
      </c>
      <c r="E173" s="37">
        <v>111.46</v>
      </c>
      <c r="F173" s="37">
        <v>3.66</v>
      </c>
      <c r="G173" s="37">
        <v>5</v>
      </c>
      <c r="H173" s="37">
        <f>SUM(E173:G173)</f>
        <v>120.11999999999999</v>
      </c>
      <c r="I173" s="25">
        <v>180</v>
      </c>
      <c r="J173" s="25">
        <f>SUM(I173/6)</f>
        <v>30</v>
      </c>
      <c r="K173" s="25"/>
      <c r="L173" s="25">
        <f>SUM(I173-K173)</f>
        <v>180</v>
      </c>
    </row>
    <row r="174" spans="1:12" ht="16.5" customHeight="1">
      <c r="A174" s="21">
        <v>111021</v>
      </c>
      <c r="B174" s="27" t="s">
        <v>172</v>
      </c>
      <c r="C174" s="23">
        <v>2008</v>
      </c>
      <c r="D174" s="23" t="s">
        <v>13</v>
      </c>
      <c r="E174" s="37">
        <v>111.16</v>
      </c>
      <c r="F174" s="37">
        <v>3.66</v>
      </c>
      <c r="G174" s="37">
        <v>5</v>
      </c>
      <c r="H174" s="37">
        <f>SUM(E174:G174)</f>
        <v>119.82</v>
      </c>
      <c r="I174" s="25">
        <v>180</v>
      </c>
      <c r="J174" s="25">
        <f>SUM(I174/6)</f>
        <v>30</v>
      </c>
      <c r="K174" s="25"/>
      <c r="L174" s="25">
        <f>SUM(I174-K174)</f>
        <v>180</v>
      </c>
    </row>
    <row r="175" spans="1:12" ht="6.75" customHeight="1">
      <c r="A175" s="52"/>
      <c r="B175" s="63"/>
      <c r="C175" s="38"/>
      <c r="D175" s="38"/>
      <c r="E175" s="60"/>
      <c r="F175" s="60"/>
      <c r="G175" s="60"/>
      <c r="H175" s="60"/>
      <c r="I175" s="55"/>
      <c r="J175" s="55"/>
      <c r="K175" s="55"/>
      <c r="L175" s="55"/>
    </row>
    <row r="176" spans="1:12" ht="28.5" customHeight="1">
      <c r="A176" s="7" t="s">
        <v>173</v>
      </c>
      <c r="B176" s="63"/>
      <c r="C176" s="38"/>
      <c r="D176" s="38"/>
      <c r="E176" s="60"/>
      <c r="F176" s="60"/>
      <c r="G176" s="60"/>
      <c r="H176" s="60"/>
      <c r="I176" s="55"/>
      <c r="J176" s="55"/>
      <c r="K176" s="55"/>
      <c r="L176" s="55"/>
    </row>
    <row r="177" spans="1:12" ht="16.5" customHeight="1">
      <c r="A177" s="16">
        <v>178010</v>
      </c>
      <c r="B177" s="56" t="s">
        <v>174</v>
      </c>
      <c r="C177" s="18">
        <v>2014</v>
      </c>
      <c r="D177" s="18" t="s">
        <v>18</v>
      </c>
      <c r="E177" s="20">
        <v>80</v>
      </c>
      <c r="F177" s="20">
        <v>1.66</v>
      </c>
      <c r="G177" s="20">
        <v>5</v>
      </c>
      <c r="H177" s="20">
        <f>SUM(E177:G177)</f>
        <v>86.66</v>
      </c>
      <c r="I177" s="20">
        <v>132</v>
      </c>
      <c r="J177" s="20">
        <f>SUM(I177/12)</f>
        <v>11</v>
      </c>
      <c r="K177" s="20">
        <v>12</v>
      </c>
      <c r="L177" s="20">
        <f>SUM(I177-K177)</f>
        <v>120</v>
      </c>
    </row>
    <row r="178" spans="1:12" ht="16.5" customHeight="1">
      <c r="A178" s="21">
        <v>178020</v>
      </c>
      <c r="B178" s="27" t="s">
        <v>175</v>
      </c>
      <c r="C178" s="23">
        <v>2014</v>
      </c>
      <c r="D178" s="23" t="s">
        <v>18</v>
      </c>
      <c r="E178" s="25">
        <v>80</v>
      </c>
      <c r="F178" s="25">
        <v>1.66</v>
      </c>
      <c r="G178" s="25">
        <v>5</v>
      </c>
      <c r="H178" s="25">
        <f>SUM(E178:G178)</f>
        <v>86.66</v>
      </c>
      <c r="I178" s="25">
        <v>132</v>
      </c>
      <c r="J178" s="25">
        <f>SUM(I178/12)</f>
        <v>11</v>
      </c>
      <c r="K178" s="25">
        <v>12</v>
      </c>
      <c r="L178" s="25">
        <f>SUM(I178-K178)</f>
        <v>120</v>
      </c>
    </row>
    <row r="179" spans="1:12" ht="16.5" customHeight="1">
      <c r="A179" s="21">
        <v>178030</v>
      </c>
      <c r="B179" s="27" t="s">
        <v>176</v>
      </c>
      <c r="C179" s="23">
        <v>2013</v>
      </c>
      <c r="D179" s="23" t="s">
        <v>18</v>
      </c>
      <c r="E179" s="25">
        <v>120</v>
      </c>
      <c r="F179" s="25">
        <v>1.66</v>
      </c>
      <c r="G179" s="25">
        <v>5</v>
      </c>
      <c r="H179" s="25">
        <f>SUM(E179:G179)</f>
        <v>126.66</v>
      </c>
      <c r="I179" s="25">
        <v>192</v>
      </c>
      <c r="J179" s="25">
        <f>SUM(I179/12)</f>
        <v>16</v>
      </c>
      <c r="K179" s="25">
        <v>18</v>
      </c>
      <c r="L179" s="25">
        <f>SUM(I179-K179)</f>
        <v>174</v>
      </c>
    </row>
    <row r="180" spans="1:12" ht="6" customHeight="1">
      <c r="A180" s="52"/>
      <c r="B180" s="63"/>
      <c r="C180" s="38"/>
      <c r="D180" s="38"/>
      <c r="E180" s="55"/>
      <c r="F180" s="55"/>
      <c r="G180" s="55"/>
      <c r="H180" s="55"/>
      <c r="I180" s="55"/>
      <c r="J180" s="55"/>
      <c r="K180" s="55"/>
      <c r="L180" s="55"/>
    </row>
    <row r="181" spans="1:12" ht="24.75" customHeight="1">
      <c r="A181" s="7" t="s">
        <v>177</v>
      </c>
      <c r="B181" s="63"/>
      <c r="C181" s="38"/>
      <c r="D181" s="38"/>
      <c r="E181" s="55"/>
      <c r="F181" s="55"/>
      <c r="G181" s="55"/>
      <c r="H181" s="55"/>
      <c r="I181" s="55"/>
      <c r="J181" s="55"/>
      <c r="K181" s="55"/>
      <c r="L181" s="55"/>
    </row>
    <row r="182" spans="1:12" ht="16.5" customHeight="1">
      <c r="A182" s="16">
        <v>171010</v>
      </c>
      <c r="B182" s="56" t="s">
        <v>178</v>
      </c>
      <c r="C182" s="18">
        <v>2014</v>
      </c>
      <c r="D182" s="18" t="s">
        <v>18</v>
      </c>
      <c r="E182" s="20">
        <v>106.08</v>
      </c>
      <c r="F182" s="20">
        <v>1.66</v>
      </c>
      <c r="G182" s="20">
        <v>7</v>
      </c>
      <c r="H182" s="20">
        <f t="shared" ref="H182:H187" si="30">SUM(E182:G182)</f>
        <v>114.74</v>
      </c>
      <c r="I182" s="20">
        <v>174</v>
      </c>
      <c r="J182" s="20">
        <f>SUM(I182/12)</f>
        <v>14.5</v>
      </c>
      <c r="K182" s="20">
        <v>18</v>
      </c>
      <c r="L182" s="20">
        <f t="shared" ref="L182:L187" si="31">SUM(I182-K182)</f>
        <v>156</v>
      </c>
    </row>
    <row r="183" spans="1:12" ht="16.5" customHeight="1">
      <c r="A183" s="21">
        <v>171020</v>
      </c>
      <c r="B183" s="27" t="s">
        <v>179</v>
      </c>
      <c r="C183" s="23">
        <v>2010</v>
      </c>
      <c r="D183" s="23" t="s">
        <v>18</v>
      </c>
      <c r="E183" s="25">
        <v>130.08000000000001</v>
      </c>
      <c r="F183" s="25">
        <v>3.66</v>
      </c>
      <c r="G183" s="25">
        <v>7</v>
      </c>
      <c r="H183" s="25">
        <f t="shared" si="30"/>
        <v>140.74</v>
      </c>
      <c r="I183" s="25">
        <v>216</v>
      </c>
      <c r="J183" s="25">
        <f>SUM(I183/12)</f>
        <v>18</v>
      </c>
      <c r="K183" s="25"/>
      <c r="L183" s="25">
        <f t="shared" si="31"/>
        <v>216</v>
      </c>
    </row>
    <row r="184" spans="1:12" ht="16.5" customHeight="1">
      <c r="A184" s="21">
        <v>171050</v>
      </c>
      <c r="B184" s="27" t="s">
        <v>180</v>
      </c>
      <c r="C184" s="23">
        <v>2013</v>
      </c>
      <c r="D184" s="23" t="s">
        <v>13</v>
      </c>
      <c r="E184" s="25">
        <v>105.6</v>
      </c>
      <c r="F184" s="25">
        <v>3.66</v>
      </c>
      <c r="G184" s="25">
        <v>7</v>
      </c>
      <c r="H184" s="25">
        <f t="shared" si="30"/>
        <v>116.25999999999999</v>
      </c>
      <c r="I184" s="25">
        <v>168</v>
      </c>
      <c r="J184" s="25">
        <f>SUM(I184/6)</f>
        <v>28</v>
      </c>
      <c r="K184" s="25"/>
      <c r="L184" s="25">
        <f t="shared" si="31"/>
        <v>168</v>
      </c>
    </row>
    <row r="185" spans="1:12" ht="16.5" customHeight="1">
      <c r="A185" s="21">
        <v>171070</v>
      </c>
      <c r="B185" s="27" t="s">
        <v>181</v>
      </c>
      <c r="C185" s="23">
        <v>2012</v>
      </c>
      <c r="D185" s="23" t="s">
        <v>13</v>
      </c>
      <c r="E185" s="25">
        <v>105.6</v>
      </c>
      <c r="F185" s="25">
        <v>3.66</v>
      </c>
      <c r="G185" s="25">
        <v>7</v>
      </c>
      <c r="H185" s="25">
        <f t="shared" si="30"/>
        <v>116.25999999999999</v>
      </c>
      <c r="I185" s="25">
        <v>174</v>
      </c>
      <c r="J185" s="25">
        <f>SUM(I185/6)</f>
        <v>29</v>
      </c>
      <c r="K185" s="25"/>
      <c r="L185" s="25">
        <f t="shared" si="31"/>
        <v>174</v>
      </c>
    </row>
    <row r="186" spans="1:12" ht="16.5" customHeight="1">
      <c r="A186" s="21">
        <v>171080</v>
      </c>
      <c r="B186" s="27" t="s">
        <v>182</v>
      </c>
      <c r="C186" s="23">
        <v>2010</v>
      </c>
      <c r="D186" s="23" t="s">
        <v>13</v>
      </c>
      <c r="E186" s="25">
        <v>229.2</v>
      </c>
      <c r="F186" s="25">
        <v>3.66</v>
      </c>
      <c r="G186" s="25">
        <v>7</v>
      </c>
      <c r="H186" s="25">
        <f t="shared" si="30"/>
        <v>239.85999999999999</v>
      </c>
      <c r="I186" s="25">
        <v>180</v>
      </c>
      <c r="J186" s="25">
        <f>SUM(I186/6)</f>
        <v>30</v>
      </c>
      <c r="K186" s="25"/>
      <c r="L186" s="25">
        <f t="shared" si="31"/>
        <v>180</v>
      </c>
    </row>
    <row r="187" spans="1:12" ht="16.5" customHeight="1">
      <c r="A187" s="21">
        <v>171090</v>
      </c>
      <c r="B187" s="27" t="s">
        <v>183</v>
      </c>
      <c r="C187" s="23">
        <v>2012</v>
      </c>
      <c r="D187" s="23" t="s">
        <v>13</v>
      </c>
      <c r="E187" s="25">
        <v>141.6</v>
      </c>
      <c r="F187" s="25">
        <v>3.66</v>
      </c>
      <c r="G187" s="25">
        <v>7</v>
      </c>
      <c r="H187" s="25">
        <f t="shared" si="30"/>
        <v>152.26</v>
      </c>
      <c r="I187" s="25">
        <v>228</v>
      </c>
      <c r="J187" s="25">
        <f>SUM(I187/6)</f>
        <v>38</v>
      </c>
      <c r="K187" s="25"/>
      <c r="L187" s="25">
        <f t="shared" si="31"/>
        <v>228</v>
      </c>
    </row>
    <row r="188" spans="1:12" ht="6.75" customHeight="1"/>
    <row r="189" spans="1:12" ht="24.75" customHeight="1">
      <c r="A189" s="7" t="s">
        <v>184</v>
      </c>
      <c r="C189" s="38"/>
      <c r="D189" s="38"/>
      <c r="E189" s="60"/>
      <c r="F189" s="60"/>
      <c r="G189" s="60"/>
      <c r="H189" s="60"/>
      <c r="I189" s="55"/>
      <c r="J189" s="55"/>
      <c r="K189" s="55"/>
      <c r="L189" s="55"/>
    </row>
    <row r="190" spans="1:12" ht="16.5" customHeight="1">
      <c r="A190" s="16">
        <v>173010</v>
      </c>
      <c r="B190" s="56" t="s">
        <v>185</v>
      </c>
      <c r="C190" s="18">
        <v>2012</v>
      </c>
      <c r="D190" s="18" t="s">
        <v>18</v>
      </c>
      <c r="E190" s="20">
        <v>660</v>
      </c>
      <c r="F190" s="20">
        <v>3.66</v>
      </c>
      <c r="G190" s="20">
        <v>5</v>
      </c>
      <c r="H190" s="20">
        <f>SUM(E190:G190)</f>
        <v>668.66</v>
      </c>
      <c r="I190" s="20">
        <v>960</v>
      </c>
      <c r="J190" s="20">
        <f>SUM(I190/12)</f>
        <v>80</v>
      </c>
      <c r="K190" s="20"/>
      <c r="L190" s="20">
        <f>SUM(I190-K190)</f>
        <v>960</v>
      </c>
    </row>
    <row r="191" spans="1:12" ht="6.75" customHeight="1"/>
    <row r="192" spans="1:12" ht="21.75" customHeight="1">
      <c r="A192" s="7" t="s">
        <v>186</v>
      </c>
    </row>
    <row r="193" spans="1:18" ht="16.5" customHeight="1">
      <c r="A193" s="16">
        <v>182001</v>
      </c>
      <c r="B193" s="56" t="s">
        <v>187</v>
      </c>
      <c r="C193" s="18">
        <v>2010</v>
      </c>
      <c r="D193" s="18" t="s">
        <v>188</v>
      </c>
      <c r="E193" s="20">
        <v>225</v>
      </c>
      <c r="F193" s="20">
        <v>0.86</v>
      </c>
      <c r="G193" s="20">
        <v>4</v>
      </c>
      <c r="H193" s="20">
        <f>SUM(E193:G193)</f>
        <v>229.86</v>
      </c>
      <c r="I193" s="20">
        <v>336</v>
      </c>
      <c r="J193" s="20">
        <f>SUM(I193/3)</f>
        <v>112</v>
      </c>
      <c r="K193" s="20"/>
      <c r="L193" s="20">
        <f>SUM(I193-K193)</f>
        <v>336</v>
      </c>
    </row>
    <row r="194" spans="1:18" ht="6" customHeight="1">
      <c r="A194" s="52"/>
      <c r="B194" s="63"/>
      <c r="C194" s="38"/>
      <c r="D194" s="38"/>
      <c r="E194" s="55"/>
      <c r="F194" s="55"/>
      <c r="G194" s="55"/>
      <c r="H194" s="55"/>
      <c r="I194" s="55"/>
      <c r="J194" s="55"/>
      <c r="K194" s="55"/>
      <c r="L194" s="55"/>
    </row>
    <row r="195" spans="1:18" ht="21.75" customHeight="1">
      <c r="A195" s="7" t="s">
        <v>189</v>
      </c>
      <c r="B195" s="63"/>
      <c r="C195" s="38"/>
      <c r="D195" s="38"/>
      <c r="E195" s="55"/>
      <c r="F195" s="55"/>
      <c r="G195" s="55"/>
      <c r="H195" s="55"/>
      <c r="I195" s="55"/>
      <c r="J195" s="55"/>
      <c r="K195" s="55"/>
      <c r="L195" s="55"/>
    </row>
    <row r="196" spans="1:18" ht="16.5" customHeight="1">
      <c r="A196" s="16">
        <v>153034</v>
      </c>
      <c r="B196" s="56" t="s">
        <v>190</v>
      </c>
      <c r="C196" s="18">
        <v>2015</v>
      </c>
      <c r="D196" s="18" t="s">
        <v>18</v>
      </c>
      <c r="E196" s="20">
        <v>136</v>
      </c>
      <c r="F196" s="20">
        <v>1.66</v>
      </c>
      <c r="G196" s="20"/>
      <c r="H196" s="20">
        <f>SUM(E196:G196)</f>
        <v>137.66</v>
      </c>
      <c r="I196" s="20">
        <v>204</v>
      </c>
      <c r="J196" s="20">
        <f>SUM(I196/12)</f>
        <v>17</v>
      </c>
      <c r="K196" s="20">
        <v>24</v>
      </c>
      <c r="L196" s="20">
        <f>SUM(I196-K196)</f>
        <v>180</v>
      </c>
    </row>
    <row r="197" spans="1:18" ht="16.5" customHeight="1">
      <c r="A197" s="21">
        <v>153035</v>
      </c>
      <c r="B197" s="27" t="s">
        <v>191</v>
      </c>
      <c r="C197" s="23">
        <v>2014</v>
      </c>
      <c r="D197" s="23" t="s">
        <v>18</v>
      </c>
      <c r="E197" s="25">
        <v>136</v>
      </c>
      <c r="F197" s="25">
        <v>1.66</v>
      </c>
      <c r="G197" s="25"/>
      <c r="H197" s="25">
        <f>SUM(E197:G197)</f>
        <v>137.66</v>
      </c>
      <c r="I197" s="25">
        <v>204</v>
      </c>
      <c r="J197" s="25">
        <f>SUM(I197/12)</f>
        <v>17</v>
      </c>
      <c r="K197" s="25">
        <v>24</v>
      </c>
      <c r="L197" s="25">
        <f>SUM(I197-K197)</f>
        <v>180</v>
      </c>
    </row>
    <row r="198" spans="1:18" ht="6.75" customHeight="1"/>
    <row r="199" spans="1:18" ht="24" customHeight="1">
      <c r="A199" s="7" t="s">
        <v>192</v>
      </c>
    </row>
    <row r="200" spans="1:18" ht="16.5" customHeight="1">
      <c r="A200" s="16">
        <v>157010</v>
      </c>
      <c r="B200" s="56" t="s">
        <v>193</v>
      </c>
      <c r="C200" s="18">
        <v>2012</v>
      </c>
      <c r="D200" s="18" t="s">
        <v>18</v>
      </c>
      <c r="E200" s="20">
        <v>570</v>
      </c>
      <c r="F200" s="20">
        <v>3.66</v>
      </c>
      <c r="G200" s="20">
        <v>5</v>
      </c>
      <c r="H200" s="20">
        <f>SUM(E200:G200)</f>
        <v>578.66</v>
      </c>
      <c r="I200" s="20">
        <v>846</v>
      </c>
      <c r="J200" s="20">
        <v>70</v>
      </c>
      <c r="K200" s="112"/>
      <c r="L200" s="20">
        <f>SUM(I200-K200)</f>
        <v>846</v>
      </c>
    </row>
    <row r="201" spans="1:18" ht="16.5" customHeight="1">
      <c r="A201" s="33">
        <v>157030</v>
      </c>
      <c r="B201" s="51" t="s">
        <v>194</v>
      </c>
      <c r="C201" s="35">
        <v>2011</v>
      </c>
      <c r="D201" s="35" t="s">
        <v>18</v>
      </c>
      <c r="E201" s="36">
        <v>570</v>
      </c>
      <c r="F201" s="36">
        <v>3.66</v>
      </c>
      <c r="G201" s="36">
        <v>5</v>
      </c>
      <c r="H201" s="36">
        <f>SUM(E201:G201)</f>
        <v>578.66</v>
      </c>
      <c r="I201" s="36">
        <v>846</v>
      </c>
      <c r="J201" s="36">
        <v>70</v>
      </c>
      <c r="K201" s="36"/>
      <c r="L201" s="36">
        <f>SUM(I201-K201)</f>
        <v>846</v>
      </c>
    </row>
    <row r="202" spans="1:18" ht="16.5" customHeight="1">
      <c r="A202" s="21">
        <v>157020</v>
      </c>
      <c r="B202" s="27" t="s">
        <v>195</v>
      </c>
      <c r="C202" s="23">
        <v>2010</v>
      </c>
      <c r="D202" s="23" t="s">
        <v>18</v>
      </c>
      <c r="E202" s="25">
        <v>420</v>
      </c>
      <c r="F202" s="25">
        <v>3.66</v>
      </c>
      <c r="G202" s="25">
        <v>5</v>
      </c>
      <c r="H202" s="25">
        <f>SUM(E202:G202)</f>
        <v>428.66</v>
      </c>
      <c r="I202" s="25">
        <v>600</v>
      </c>
      <c r="J202" s="25">
        <f>SUM(I202/12)</f>
        <v>50</v>
      </c>
      <c r="K202" s="113"/>
      <c r="L202" s="25">
        <f>SUM(I202-K202)</f>
        <v>600</v>
      </c>
      <c r="M202" s="52"/>
      <c r="N202" s="63"/>
      <c r="O202" s="38"/>
      <c r="P202" s="38"/>
      <c r="Q202" s="55"/>
      <c r="R202" s="55"/>
    </row>
    <row r="203" spans="1:18" ht="6" customHeight="1">
      <c r="A203" s="52"/>
      <c r="B203" s="63"/>
      <c r="C203" s="38"/>
      <c r="D203" s="38"/>
      <c r="E203" s="55"/>
      <c r="F203" s="55"/>
      <c r="G203" s="55"/>
      <c r="H203" s="55"/>
      <c r="I203" s="55"/>
      <c r="J203" s="55"/>
      <c r="K203" s="114"/>
      <c r="L203" s="55"/>
      <c r="M203" s="52"/>
      <c r="N203" s="63"/>
      <c r="O203" s="38"/>
      <c r="P203" s="38"/>
      <c r="Q203" s="55"/>
      <c r="R203" s="55"/>
    </row>
    <row r="204" spans="1:18" ht="24.75" customHeight="1">
      <c r="A204" s="7" t="s">
        <v>196</v>
      </c>
      <c r="B204" s="63"/>
      <c r="C204" s="38"/>
      <c r="D204" s="38"/>
      <c r="E204" s="55"/>
      <c r="F204" s="55"/>
      <c r="G204" s="55"/>
      <c r="H204" s="55"/>
      <c r="I204" s="55"/>
      <c r="J204" s="55"/>
      <c r="K204" s="114"/>
      <c r="L204" s="55"/>
      <c r="M204" s="52"/>
      <c r="N204" s="63"/>
      <c r="O204" s="38"/>
      <c r="P204" s="38"/>
      <c r="Q204" s="55"/>
      <c r="R204" s="55"/>
    </row>
    <row r="205" spans="1:18" ht="16.5" customHeight="1">
      <c r="A205" s="16">
        <v>174010</v>
      </c>
      <c r="B205" s="56" t="s">
        <v>197</v>
      </c>
      <c r="C205" s="18">
        <v>2012</v>
      </c>
      <c r="D205" s="18" t="s">
        <v>18</v>
      </c>
      <c r="E205" s="20">
        <v>750</v>
      </c>
      <c r="F205" s="20">
        <v>3.66</v>
      </c>
      <c r="G205" s="20">
        <v>5</v>
      </c>
      <c r="H205" s="20">
        <f>SUM(E205:G205)</f>
        <v>758.66</v>
      </c>
      <c r="I205" s="20">
        <v>1092</v>
      </c>
      <c r="J205" s="20">
        <f>SUM(I205/12)</f>
        <v>91</v>
      </c>
      <c r="K205" s="20"/>
      <c r="L205" s="20">
        <f>SUM(I205-K205)</f>
        <v>1092</v>
      </c>
      <c r="M205" s="52"/>
      <c r="N205" s="63"/>
      <c r="O205" s="38"/>
      <c r="P205" s="38"/>
      <c r="Q205" s="55"/>
      <c r="R205" s="55"/>
    </row>
    <row r="206" spans="1:18" ht="6" customHeight="1">
      <c r="M206" s="115"/>
      <c r="N206" s="115"/>
      <c r="O206" s="115"/>
      <c r="P206" s="115"/>
      <c r="Q206" s="115"/>
      <c r="R206" s="115"/>
    </row>
    <row r="207" spans="1:18" ht="23.25" customHeight="1">
      <c r="A207" s="7" t="s">
        <v>198</v>
      </c>
    </row>
    <row r="208" spans="1:18" ht="16.5" customHeight="1">
      <c r="A208" s="16">
        <v>159010</v>
      </c>
      <c r="B208" s="56" t="s">
        <v>199</v>
      </c>
      <c r="C208" s="18">
        <v>2014</v>
      </c>
      <c r="D208" s="18" t="s">
        <v>18</v>
      </c>
      <c r="E208" s="20">
        <v>70</v>
      </c>
      <c r="F208" s="20">
        <v>1.66</v>
      </c>
      <c r="G208" s="20">
        <v>4</v>
      </c>
      <c r="H208" s="20">
        <v>75.66</v>
      </c>
      <c r="I208" s="20">
        <v>114</v>
      </c>
      <c r="J208" s="20">
        <v>9.5</v>
      </c>
      <c r="K208" s="20">
        <v>12</v>
      </c>
      <c r="L208" s="20">
        <v>102</v>
      </c>
    </row>
    <row r="209" spans="1:25" ht="16.5" customHeight="1">
      <c r="A209" s="21">
        <v>159030</v>
      </c>
      <c r="B209" s="27" t="s">
        <v>200</v>
      </c>
      <c r="C209" s="23">
        <v>2015</v>
      </c>
      <c r="D209" s="23" t="s">
        <v>18</v>
      </c>
      <c r="E209" s="25">
        <v>60</v>
      </c>
      <c r="F209" s="25">
        <v>1.66</v>
      </c>
      <c r="G209" s="25">
        <v>4</v>
      </c>
      <c r="H209" s="25">
        <v>65.66</v>
      </c>
      <c r="I209" s="25">
        <v>96</v>
      </c>
      <c r="J209" s="25">
        <v>8</v>
      </c>
      <c r="K209" s="25">
        <v>6</v>
      </c>
      <c r="L209" s="25">
        <v>90</v>
      </c>
    </row>
    <row r="210" spans="1:25" ht="16.5" customHeight="1">
      <c r="A210" s="33">
        <v>159020</v>
      </c>
      <c r="B210" s="51" t="s">
        <v>201</v>
      </c>
      <c r="C210" s="35">
        <v>2014</v>
      </c>
      <c r="D210" s="35" t="s">
        <v>18</v>
      </c>
      <c r="E210" s="36">
        <v>70</v>
      </c>
      <c r="F210" s="36">
        <v>1.66</v>
      </c>
      <c r="G210" s="36">
        <v>4</v>
      </c>
      <c r="H210" s="36">
        <f>SUM(E210:G210)</f>
        <v>75.66</v>
      </c>
      <c r="I210" s="36">
        <v>114</v>
      </c>
      <c r="J210" s="36">
        <f>SUM(I210/12)</f>
        <v>9.5</v>
      </c>
      <c r="K210" s="36">
        <v>12</v>
      </c>
      <c r="L210" s="36">
        <f>SUM(I210-K210)</f>
        <v>102</v>
      </c>
    </row>
    <row r="211" spans="1:25" ht="16.5" customHeight="1">
      <c r="A211" s="21">
        <v>159040</v>
      </c>
      <c r="B211" s="27" t="s">
        <v>202</v>
      </c>
      <c r="C211" s="23">
        <v>2014</v>
      </c>
      <c r="D211" s="23" t="s">
        <v>18</v>
      </c>
      <c r="E211" s="25">
        <v>60</v>
      </c>
      <c r="F211" s="25">
        <v>1.66</v>
      </c>
      <c r="G211" s="25">
        <v>4</v>
      </c>
      <c r="H211" s="25">
        <v>65.66</v>
      </c>
      <c r="I211" s="25">
        <v>96</v>
      </c>
      <c r="J211" s="25">
        <v>8</v>
      </c>
      <c r="K211" s="25">
        <v>6</v>
      </c>
      <c r="L211" s="25">
        <v>90</v>
      </c>
    </row>
    <row r="212" spans="1:25" ht="16.5" customHeight="1">
      <c r="A212" s="21">
        <v>159050</v>
      </c>
      <c r="B212" s="27" t="s">
        <v>203</v>
      </c>
      <c r="C212" s="23">
        <v>2014</v>
      </c>
      <c r="D212" s="23" t="s">
        <v>18</v>
      </c>
      <c r="E212" s="25">
        <v>104</v>
      </c>
      <c r="F212" s="25">
        <v>1.66</v>
      </c>
      <c r="G212" s="25">
        <v>4</v>
      </c>
      <c r="H212" s="25">
        <v>109.66</v>
      </c>
      <c r="I212" s="25">
        <v>162</v>
      </c>
      <c r="J212" s="25">
        <v>13.5</v>
      </c>
      <c r="K212" s="25">
        <v>12</v>
      </c>
      <c r="L212" s="25">
        <v>150</v>
      </c>
    </row>
    <row r="213" spans="1:25" ht="16.5" customHeight="1">
      <c r="A213" s="21">
        <v>159060</v>
      </c>
      <c r="B213" s="27" t="s">
        <v>204</v>
      </c>
      <c r="C213" s="23">
        <v>2014</v>
      </c>
      <c r="D213" s="23" t="s">
        <v>18</v>
      </c>
      <c r="E213" s="25">
        <v>104</v>
      </c>
      <c r="F213" s="25">
        <v>1.66</v>
      </c>
      <c r="G213" s="25">
        <v>4</v>
      </c>
      <c r="H213" s="25">
        <v>109.66</v>
      </c>
      <c r="I213" s="25">
        <v>162</v>
      </c>
      <c r="J213" s="25">
        <v>13.5</v>
      </c>
      <c r="K213" s="25">
        <v>12</v>
      </c>
      <c r="L213" s="25">
        <v>150</v>
      </c>
    </row>
    <row r="214" spans="1:25" ht="16.5" customHeight="1">
      <c r="A214" s="21">
        <v>159070</v>
      </c>
      <c r="B214" s="27" t="s">
        <v>205</v>
      </c>
      <c r="C214" s="23">
        <v>2013</v>
      </c>
      <c r="D214" s="23" t="s">
        <v>18</v>
      </c>
      <c r="E214" s="25">
        <v>120</v>
      </c>
      <c r="F214" s="25">
        <v>1.66</v>
      </c>
      <c r="G214" s="25">
        <v>4</v>
      </c>
      <c r="H214" s="25">
        <f>SUM(E214:G214)</f>
        <v>125.66</v>
      </c>
      <c r="I214" s="25">
        <v>192</v>
      </c>
      <c r="J214" s="25">
        <f>SUM(I214/12)</f>
        <v>16</v>
      </c>
      <c r="K214" s="25">
        <v>12</v>
      </c>
      <c r="L214" s="25">
        <f>SUM(I214-K214)</f>
        <v>180</v>
      </c>
    </row>
    <row r="215" spans="1:25" ht="16.5" customHeight="1">
      <c r="A215" s="33">
        <v>159090</v>
      </c>
      <c r="B215" s="51" t="s">
        <v>206</v>
      </c>
      <c r="C215" s="35">
        <v>2015</v>
      </c>
      <c r="D215" s="35" t="s">
        <v>18</v>
      </c>
      <c r="E215" s="36">
        <v>70</v>
      </c>
      <c r="F215" s="36">
        <v>1.66</v>
      </c>
      <c r="G215" s="36">
        <v>4</v>
      </c>
      <c r="H215" s="36">
        <f>SUM(E215:G215)</f>
        <v>75.66</v>
      </c>
      <c r="I215" s="36">
        <v>114</v>
      </c>
      <c r="J215" s="36">
        <f>SUM(I215/12)</f>
        <v>9.5</v>
      </c>
      <c r="K215" s="36">
        <v>12</v>
      </c>
      <c r="L215" s="36">
        <f>SUM(I215-K215)</f>
        <v>102</v>
      </c>
    </row>
    <row r="216" spans="1:25" ht="16.5" customHeight="1">
      <c r="A216" s="21">
        <v>159080</v>
      </c>
      <c r="B216" s="27" t="s">
        <v>207</v>
      </c>
      <c r="C216" s="23" t="s">
        <v>12</v>
      </c>
      <c r="D216" s="23" t="s">
        <v>208</v>
      </c>
      <c r="E216" s="25">
        <v>110</v>
      </c>
      <c r="F216" s="25">
        <v>3.66</v>
      </c>
      <c r="G216" s="25">
        <v>4</v>
      </c>
      <c r="H216" s="25">
        <v>117.66</v>
      </c>
      <c r="I216" s="25">
        <v>168</v>
      </c>
      <c r="J216" s="25">
        <v>14</v>
      </c>
      <c r="K216" s="25"/>
      <c r="L216" s="25">
        <v>168</v>
      </c>
    </row>
    <row r="217" spans="1:25" ht="23.25" customHeight="1">
      <c r="A217" s="7" t="s">
        <v>209</v>
      </c>
      <c r="B217" s="63"/>
      <c r="C217" s="38"/>
      <c r="D217" s="38"/>
      <c r="E217" s="55"/>
      <c r="F217" s="55"/>
      <c r="G217" s="55"/>
      <c r="H217" s="55"/>
      <c r="I217" s="55"/>
      <c r="J217" s="55"/>
      <c r="K217" s="55"/>
      <c r="L217" s="55"/>
      <c r="Y217" s="36"/>
    </row>
    <row r="218" spans="1:25" ht="17.25" customHeight="1">
      <c r="A218" s="16">
        <v>156010</v>
      </c>
      <c r="B218" s="56" t="s">
        <v>210</v>
      </c>
      <c r="C218" s="18">
        <v>2013</v>
      </c>
      <c r="D218" s="18" t="s">
        <v>18</v>
      </c>
      <c r="E218" s="20">
        <v>112</v>
      </c>
      <c r="F218" s="20">
        <v>3.66</v>
      </c>
      <c r="G218" s="20">
        <v>5</v>
      </c>
      <c r="H218" s="20">
        <f>SUM(E218:G218)</f>
        <v>120.66</v>
      </c>
      <c r="I218" s="20">
        <v>180</v>
      </c>
      <c r="J218" s="20">
        <f>SUM(I218/12)</f>
        <v>15</v>
      </c>
      <c r="K218" s="20">
        <v>12</v>
      </c>
      <c r="L218" s="20">
        <f>SUM(I218-K218)</f>
        <v>168</v>
      </c>
      <c r="Y218" s="36"/>
    </row>
    <row r="219" spans="1:25" ht="17.25" customHeight="1">
      <c r="A219" s="21">
        <v>156020</v>
      </c>
      <c r="B219" s="27" t="s">
        <v>211</v>
      </c>
      <c r="C219" s="23">
        <v>2013</v>
      </c>
      <c r="D219" s="23" t="s">
        <v>18</v>
      </c>
      <c r="E219" s="25">
        <v>102</v>
      </c>
      <c r="F219" s="25">
        <v>3.66</v>
      </c>
      <c r="G219" s="25">
        <v>5</v>
      </c>
      <c r="H219" s="25">
        <f>SUM(E219:G219)</f>
        <v>110.66</v>
      </c>
      <c r="I219" s="25">
        <v>168</v>
      </c>
      <c r="J219" s="25">
        <f>SUM(I219/12)</f>
        <v>14</v>
      </c>
      <c r="K219" s="25">
        <v>12</v>
      </c>
      <c r="L219" s="25">
        <f>SUM(I219-K219)</f>
        <v>156</v>
      </c>
      <c r="Y219" s="36"/>
    </row>
    <row r="220" spans="1:25" ht="17.25" customHeight="1">
      <c r="A220" s="21">
        <v>156030</v>
      </c>
      <c r="B220" s="27" t="s">
        <v>212</v>
      </c>
      <c r="C220" s="23">
        <v>2012</v>
      </c>
      <c r="D220" s="23" t="s">
        <v>18</v>
      </c>
      <c r="E220" s="25">
        <v>204</v>
      </c>
      <c r="F220" s="25">
        <v>3.66</v>
      </c>
      <c r="G220" s="25">
        <v>5</v>
      </c>
      <c r="H220" s="25">
        <f>SUM(E220:G220)</f>
        <v>212.66</v>
      </c>
      <c r="I220" s="25">
        <v>318</v>
      </c>
      <c r="J220" s="25">
        <f>SUM(I220/12)</f>
        <v>26.5</v>
      </c>
      <c r="K220" s="25">
        <v>12</v>
      </c>
      <c r="L220" s="25">
        <f>SUM(I220-K220)</f>
        <v>306</v>
      </c>
      <c r="Y220" s="36"/>
    </row>
    <row r="221" spans="1:25" ht="17.25" customHeight="1">
      <c r="A221" s="21">
        <v>156040</v>
      </c>
      <c r="B221" s="27" t="s">
        <v>213</v>
      </c>
      <c r="C221" s="23">
        <v>2013</v>
      </c>
      <c r="D221" s="23" t="s">
        <v>18</v>
      </c>
      <c r="E221" s="25">
        <v>156</v>
      </c>
      <c r="F221" s="25">
        <v>3.66</v>
      </c>
      <c r="G221" s="25">
        <v>5</v>
      </c>
      <c r="H221" s="25">
        <f>SUM(E221:G221)</f>
        <v>164.66</v>
      </c>
      <c r="I221" s="25">
        <v>240</v>
      </c>
      <c r="J221" s="25">
        <f>SUM(I221/12)</f>
        <v>20</v>
      </c>
      <c r="K221" s="25">
        <v>12</v>
      </c>
      <c r="L221" s="25">
        <f>SUM(I221-K221)</f>
        <v>228</v>
      </c>
      <c r="Y221" s="36"/>
    </row>
    <row r="222" spans="1:25" ht="6.75" customHeight="1">
      <c r="A222" s="52"/>
      <c r="B222" s="63"/>
      <c r="C222" s="38"/>
      <c r="D222" s="38"/>
      <c r="E222" s="55"/>
      <c r="F222" s="55"/>
      <c r="G222" s="55"/>
      <c r="H222" s="55"/>
      <c r="I222" s="55"/>
      <c r="J222" s="55"/>
      <c r="K222" s="55"/>
      <c r="L222" s="55"/>
      <c r="Y222" s="36"/>
    </row>
    <row r="223" spans="1:25" ht="24" customHeight="1">
      <c r="A223" s="7" t="s">
        <v>214</v>
      </c>
      <c r="B223" s="63"/>
      <c r="C223" s="38"/>
      <c r="D223" s="38"/>
      <c r="E223" s="55"/>
      <c r="F223" s="55"/>
      <c r="G223" s="55"/>
      <c r="H223" s="55"/>
      <c r="I223" s="55"/>
      <c r="J223" s="55"/>
      <c r="K223" s="55"/>
      <c r="L223" s="55"/>
      <c r="Y223" s="36"/>
    </row>
    <row r="224" spans="1:25" ht="17.25" customHeight="1">
      <c r="A224" s="16">
        <v>172010</v>
      </c>
      <c r="B224" s="56" t="s">
        <v>215</v>
      </c>
      <c r="C224" s="18">
        <v>2012</v>
      </c>
      <c r="D224" s="18" t="s">
        <v>18</v>
      </c>
      <c r="E224" s="20">
        <v>750</v>
      </c>
      <c r="F224" s="20">
        <v>3.66</v>
      </c>
      <c r="G224" s="20">
        <v>5</v>
      </c>
      <c r="H224" s="20">
        <f>SUM(E224:G224)</f>
        <v>758.66</v>
      </c>
      <c r="I224" s="20">
        <v>1092</v>
      </c>
      <c r="J224" s="20">
        <f>SUM(I224/12)</f>
        <v>91</v>
      </c>
      <c r="K224" s="20"/>
      <c r="L224" s="20">
        <f>SUM(I224-K224)</f>
        <v>1092</v>
      </c>
      <c r="Y224" s="36"/>
    </row>
    <row r="225" spans="1:25" ht="6" customHeight="1">
      <c r="A225" s="52"/>
      <c r="B225" s="63"/>
      <c r="C225" s="38"/>
      <c r="D225" s="38"/>
      <c r="E225" s="55"/>
      <c r="F225" s="55"/>
      <c r="G225" s="55"/>
      <c r="H225" s="55"/>
      <c r="I225" s="55"/>
      <c r="J225" s="55"/>
      <c r="K225" s="55"/>
      <c r="L225" s="55"/>
      <c r="Y225" s="36"/>
    </row>
    <row r="226" spans="1:25" ht="24" customHeight="1">
      <c r="A226" s="7" t="s">
        <v>216</v>
      </c>
      <c r="B226" s="63"/>
      <c r="C226" s="38"/>
      <c r="D226" s="38"/>
      <c r="E226" s="55"/>
      <c r="F226" s="55"/>
      <c r="G226" s="55"/>
      <c r="H226" s="55"/>
      <c r="I226" s="55"/>
      <c r="J226" s="55"/>
      <c r="K226" s="55"/>
      <c r="L226" s="55"/>
      <c r="Y226" s="36"/>
    </row>
    <row r="227" spans="1:25" ht="17.25" customHeight="1">
      <c r="A227" s="16">
        <v>139040</v>
      </c>
      <c r="B227" s="56" t="s">
        <v>217</v>
      </c>
      <c r="C227" s="18">
        <v>2014</v>
      </c>
      <c r="D227" s="18" t="s">
        <v>18</v>
      </c>
      <c r="E227" s="20">
        <v>135</v>
      </c>
      <c r="F227" s="20">
        <v>3.66</v>
      </c>
      <c r="G227" s="20">
        <v>5</v>
      </c>
      <c r="H227" s="20">
        <f>SUM(E227:G227)</f>
        <v>143.66</v>
      </c>
      <c r="I227" s="20">
        <v>210</v>
      </c>
      <c r="J227" s="20">
        <f>SUM(I227)/12</f>
        <v>17.5</v>
      </c>
      <c r="K227" s="20"/>
      <c r="L227" s="20">
        <f t="shared" ref="L227" si="32">I227-K227</f>
        <v>210</v>
      </c>
      <c r="Y227" s="36"/>
    </row>
    <row r="228" spans="1:25" ht="6.75" customHeight="1">
      <c r="A228" s="52"/>
      <c r="B228" s="63"/>
      <c r="C228" s="38"/>
      <c r="D228" s="38"/>
      <c r="E228" s="55"/>
      <c r="F228" s="55"/>
      <c r="G228" s="55"/>
      <c r="H228" s="55"/>
      <c r="I228" s="55"/>
      <c r="J228" s="55"/>
      <c r="K228" s="55"/>
      <c r="L228" s="55"/>
      <c r="Y228" s="36"/>
    </row>
    <row r="229" spans="1:25" ht="25.5" customHeight="1">
      <c r="A229" s="7" t="s">
        <v>218</v>
      </c>
      <c r="B229" s="63"/>
      <c r="C229" s="38"/>
      <c r="D229" s="38"/>
      <c r="E229" s="55"/>
      <c r="F229" s="55"/>
      <c r="G229" s="55"/>
      <c r="H229" s="55"/>
      <c r="I229" s="55"/>
      <c r="J229" s="55"/>
      <c r="K229" s="55"/>
      <c r="L229" s="55"/>
      <c r="Y229" s="36"/>
    </row>
    <row r="230" spans="1:25" ht="17.25" customHeight="1">
      <c r="A230" s="16">
        <v>169010</v>
      </c>
      <c r="B230" s="56" t="s">
        <v>219</v>
      </c>
      <c r="C230" s="18">
        <v>2010</v>
      </c>
      <c r="D230" s="18" t="s">
        <v>18</v>
      </c>
      <c r="E230" s="20">
        <v>480</v>
      </c>
      <c r="F230" s="20">
        <v>3.66</v>
      </c>
      <c r="G230" s="20">
        <v>5</v>
      </c>
      <c r="H230" s="20">
        <f t="shared" ref="H230:H235" si="33">SUM(E230:G230)</f>
        <v>488.66</v>
      </c>
      <c r="I230" s="20">
        <v>720</v>
      </c>
      <c r="J230" s="20">
        <f>SUM(I230/12)</f>
        <v>60</v>
      </c>
      <c r="K230" s="20"/>
      <c r="L230" s="20">
        <f t="shared" ref="L230:L235" si="34">SUM(I230-K230)</f>
        <v>720</v>
      </c>
      <c r="Y230" s="36"/>
    </row>
    <row r="231" spans="1:25" ht="17.25" customHeight="1">
      <c r="A231" s="21">
        <v>169020</v>
      </c>
      <c r="B231" s="27" t="s">
        <v>220</v>
      </c>
      <c r="C231" s="23">
        <v>2012</v>
      </c>
      <c r="D231" s="23" t="s">
        <v>18</v>
      </c>
      <c r="E231" s="25">
        <v>300</v>
      </c>
      <c r="F231" s="25">
        <v>3.66</v>
      </c>
      <c r="G231" s="25">
        <v>5</v>
      </c>
      <c r="H231" s="25">
        <f t="shared" si="33"/>
        <v>308.66000000000003</v>
      </c>
      <c r="I231" s="25">
        <v>450</v>
      </c>
      <c r="J231" s="25">
        <f>SUM(I231/12)</f>
        <v>37.5</v>
      </c>
      <c r="K231" s="25"/>
      <c r="L231" s="25">
        <f t="shared" si="34"/>
        <v>450</v>
      </c>
      <c r="Y231" s="36"/>
    </row>
    <row r="232" spans="1:25" ht="17.25" customHeight="1">
      <c r="A232" s="21">
        <v>169030</v>
      </c>
      <c r="B232" s="27" t="s">
        <v>221</v>
      </c>
      <c r="C232" s="23">
        <v>2013</v>
      </c>
      <c r="D232" s="23" t="s">
        <v>18</v>
      </c>
      <c r="E232" s="25">
        <v>120</v>
      </c>
      <c r="F232" s="25">
        <v>3.66</v>
      </c>
      <c r="G232" s="25">
        <v>5</v>
      </c>
      <c r="H232" s="25">
        <f t="shared" si="33"/>
        <v>128.66</v>
      </c>
      <c r="I232" s="25">
        <v>180</v>
      </c>
      <c r="J232" s="25">
        <f>SUM(I232/12)</f>
        <v>15</v>
      </c>
      <c r="K232" s="25"/>
      <c r="L232" s="25">
        <f t="shared" si="34"/>
        <v>180</v>
      </c>
      <c r="Y232" s="36"/>
    </row>
    <row r="233" spans="1:25" ht="17.25" customHeight="1">
      <c r="A233" s="21">
        <v>169040</v>
      </c>
      <c r="B233" s="27" t="s">
        <v>222</v>
      </c>
      <c r="C233" s="23">
        <v>2010</v>
      </c>
      <c r="D233" s="23" t="s">
        <v>18</v>
      </c>
      <c r="E233" s="25">
        <v>300</v>
      </c>
      <c r="F233" s="25">
        <v>3.66</v>
      </c>
      <c r="G233" s="25">
        <v>5</v>
      </c>
      <c r="H233" s="25">
        <f t="shared" si="33"/>
        <v>308.66000000000003</v>
      </c>
      <c r="I233" s="25">
        <v>450</v>
      </c>
      <c r="J233" s="25">
        <f>SUM(I233/12)</f>
        <v>37.5</v>
      </c>
      <c r="K233" s="25"/>
      <c r="L233" s="25">
        <f t="shared" si="34"/>
        <v>450</v>
      </c>
      <c r="Y233" s="36"/>
    </row>
    <row r="234" spans="1:25" ht="17.25" customHeight="1">
      <c r="A234" s="21">
        <v>169050</v>
      </c>
      <c r="B234" s="27" t="s">
        <v>223</v>
      </c>
      <c r="C234" s="23">
        <v>2012</v>
      </c>
      <c r="D234" s="23" t="s">
        <v>18</v>
      </c>
      <c r="E234" s="25">
        <v>180</v>
      </c>
      <c r="F234" s="25">
        <v>3.66</v>
      </c>
      <c r="G234" s="25">
        <v>5</v>
      </c>
      <c r="H234" s="25">
        <f t="shared" si="33"/>
        <v>188.66</v>
      </c>
      <c r="I234" s="25">
        <v>270</v>
      </c>
      <c r="J234" s="25">
        <f>SUM(I234/12)</f>
        <v>22.5</v>
      </c>
      <c r="K234" s="25"/>
      <c r="L234" s="25">
        <f t="shared" si="34"/>
        <v>270</v>
      </c>
      <c r="Y234" s="36"/>
    </row>
    <row r="235" spans="1:25" ht="17.25" customHeight="1">
      <c r="A235" s="21">
        <v>169060</v>
      </c>
      <c r="B235" s="27" t="s">
        <v>224</v>
      </c>
      <c r="C235" s="23">
        <v>2007</v>
      </c>
      <c r="D235" s="23" t="s">
        <v>225</v>
      </c>
      <c r="E235" s="25">
        <v>900</v>
      </c>
      <c r="F235" s="25">
        <v>3.66</v>
      </c>
      <c r="G235" s="25">
        <v>5</v>
      </c>
      <c r="H235" s="25">
        <f t="shared" si="33"/>
        <v>908.66</v>
      </c>
      <c r="I235" s="25">
        <v>1296</v>
      </c>
      <c r="J235" s="25">
        <v>216</v>
      </c>
      <c r="K235" s="25"/>
      <c r="L235" s="25">
        <f t="shared" si="34"/>
        <v>1296</v>
      </c>
      <c r="Y235" s="36"/>
    </row>
    <row r="236" spans="1:25" ht="8.25" customHeight="1">
      <c r="C236" s="5"/>
      <c r="D236" s="5"/>
      <c r="E236" s="5"/>
      <c r="F236" s="5"/>
      <c r="G236" s="5"/>
      <c r="H236" s="5"/>
      <c r="I236" s="40"/>
      <c r="J236" s="40"/>
      <c r="K236" s="41"/>
      <c r="L236" s="40"/>
    </row>
    <row r="237" spans="1:25" ht="23.25" customHeight="1">
      <c r="A237" s="7" t="s">
        <v>226</v>
      </c>
    </row>
    <row r="238" spans="1:25" ht="16.5" customHeight="1">
      <c r="A238" s="16">
        <v>102010</v>
      </c>
      <c r="B238" s="56" t="s">
        <v>227</v>
      </c>
      <c r="C238" s="18">
        <v>2014</v>
      </c>
      <c r="D238" s="18" t="s">
        <v>18</v>
      </c>
      <c r="E238" s="20">
        <v>114</v>
      </c>
      <c r="F238" s="20">
        <v>3.66</v>
      </c>
      <c r="G238" s="20">
        <v>5</v>
      </c>
      <c r="H238" s="20">
        <f t="shared" ref="H238:H243" si="35">SUM(E238:G238)</f>
        <v>122.66</v>
      </c>
      <c r="I238" s="20">
        <v>190</v>
      </c>
      <c r="J238" s="20">
        <f t="shared" ref="J238:J243" si="36">SUM(I238/12)</f>
        <v>15.833333333333334</v>
      </c>
      <c r="K238" s="20">
        <v>15</v>
      </c>
      <c r="L238" s="20">
        <f t="shared" ref="L238:L243" si="37">SUM(I238-K238)</f>
        <v>175</v>
      </c>
    </row>
    <row r="239" spans="1:25" ht="16.5" customHeight="1">
      <c r="A239" s="21">
        <v>102020</v>
      </c>
      <c r="B239" s="27" t="s">
        <v>228</v>
      </c>
      <c r="C239" s="23">
        <v>2012</v>
      </c>
      <c r="D239" s="23" t="s">
        <v>18</v>
      </c>
      <c r="E239" s="25">
        <v>120</v>
      </c>
      <c r="F239" s="25">
        <v>3.66</v>
      </c>
      <c r="G239" s="25">
        <v>5</v>
      </c>
      <c r="H239" s="25">
        <f t="shared" si="35"/>
        <v>128.66</v>
      </c>
      <c r="I239" s="25">
        <v>192</v>
      </c>
      <c r="J239" s="25">
        <f t="shared" si="36"/>
        <v>16</v>
      </c>
      <c r="K239" s="25">
        <v>12</v>
      </c>
      <c r="L239" s="25">
        <f t="shared" si="37"/>
        <v>180</v>
      </c>
    </row>
    <row r="240" spans="1:25" ht="16.5" customHeight="1">
      <c r="A240" s="21">
        <v>102030</v>
      </c>
      <c r="B240" s="27" t="s">
        <v>229</v>
      </c>
      <c r="C240" s="23">
        <v>2014</v>
      </c>
      <c r="D240" s="23" t="s">
        <v>18</v>
      </c>
      <c r="E240" s="25">
        <v>174</v>
      </c>
      <c r="F240" s="25">
        <v>3.66</v>
      </c>
      <c r="G240" s="25">
        <v>5</v>
      </c>
      <c r="H240" s="25">
        <f t="shared" si="35"/>
        <v>182.66</v>
      </c>
      <c r="I240" s="25">
        <v>273</v>
      </c>
      <c r="J240" s="25">
        <f t="shared" si="36"/>
        <v>22.75</v>
      </c>
      <c r="K240" s="25">
        <v>10</v>
      </c>
      <c r="L240" s="25">
        <f t="shared" si="37"/>
        <v>263</v>
      </c>
    </row>
    <row r="241" spans="1:12" ht="16.5" customHeight="1">
      <c r="A241" s="33">
        <v>102031</v>
      </c>
      <c r="B241" s="51" t="s">
        <v>230</v>
      </c>
      <c r="C241" s="35">
        <v>2013</v>
      </c>
      <c r="D241" s="35" t="s">
        <v>18</v>
      </c>
      <c r="E241" s="36">
        <v>210</v>
      </c>
      <c r="F241" s="36">
        <v>3.66</v>
      </c>
      <c r="G241" s="36">
        <v>5</v>
      </c>
      <c r="H241" s="36">
        <f t="shared" si="35"/>
        <v>218.66</v>
      </c>
      <c r="I241" s="36">
        <v>312</v>
      </c>
      <c r="J241" s="36">
        <f t="shared" si="36"/>
        <v>26</v>
      </c>
      <c r="K241" s="36"/>
      <c r="L241" s="36">
        <f t="shared" si="37"/>
        <v>312</v>
      </c>
    </row>
    <row r="242" spans="1:12" ht="16.5" customHeight="1">
      <c r="A242" s="21">
        <v>102041</v>
      </c>
      <c r="B242" s="27" t="s">
        <v>231</v>
      </c>
      <c r="C242" s="23">
        <v>2013</v>
      </c>
      <c r="D242" s="23" t="s">
        <v>18</v>
      </c>
      <c r="E242" s="25">
        <v>56</v>
      </c>
      <c r="F242" s="25">
        <v>3.66</v>
      </c>
      <c r="G242" s="25">
        <v>5</v>
      </c>
      <c r="H242" s="25">
        <f t="shared" si="35"/>
        <v>64.66</v>
      </c>
      <c r="I242" s="25">
        <v>92</v>
      </c>
      <c r="J242" s="25">
        <f t="shared" si="36"/>
        <v>7.666666666666667</v>
      </c>
      <c r="K242" s="25"/>
      <c r="L242" s="25">
        <f t="shared" si="37"/>
        <v>92</v>
      </c>
    </row>
    <row r="243" spans="1:12" ht="16.5" customHeight="1">
      <c r="A243" s="21">
        <v>102021</v>
      </c>
      <c r="B243" s="27" t="s">
        <v>232</v>
      </c>
      <c r="C243" s="23">
        <v>2012</v>
      </c>
      <c r="D243" s="23" t="s">
        <v>18</v>
      </c>
      <c r="E243" s="25">
        <v>78</v>
      </c>
      <c r="F243" s="25">
        <v>3.66</v>
      </c>
      <c r="G243" s="25">
        <v>5</v>
      </c>
      <c r="H243" s="25">
        <f t="shared" si="35"/>
        <v>86.66</v>
      </c>
      <c r="I243" s="25">
        <v>120</v>
      </c>
      <c r="J243" s="25">
        <f t="shared" si="36"/>
        <v>10</v>
      </c>
      <c r="K243" s="25">
        <v>6</v>
      </c>
      <c r="L243" s="25">
        <f t="shared" si="37"/>
        <v>114</v>
      </c>
    </row>
    <row r="244" spans="1:12" ht="8.25" customHeight="1">
      <c r="A244" s="52"/>
      <c r="B244" s="39"/>
      <c r="C244" s="38"/>
      <c r="D244" s="38"/>
      <c r="E244" s="55"/>
      <c r="F244" s="55"/>
      <c r="G244" s="55"/>
      <c r="H244" s="55"/>
      <c r="I244" s="55"/>
      <c r="J244" s="55"/>
      <c r="K244" s="55"/>
      <c r="L244" s="55"/>
    </row>
    <row r="245" spans="1:12" ht="24" customHeight="1">
      <c r="A245" s="7" t="s">
        <v>233</v>
      </c>
      <c r="B245" s="116"/>
      <c r="C245" s="117"/>
      <c r="D245" s="117"/>
      <c r="E245" s="116"/>
      <c r="F245" s="116"/>
      <c r="G245" s="116"/>
      <c r="H245" s="116"/>
      <c r="I245" s="118"/>
      <c r="J245" s="119"/>
      <c r="K245" s="119"/>
      <c r="L245" s="119"/>
    </row>
    <row r="246" spans="1:12" ht="16.5" customHeight="1">
      <c r="A246" s="16">
        <v>141020</v>
      </c>
      <c r="B246" s="56" t="s">
        <v>234</v>
      </c>
      <c r="C246" s="18">
        <v>2010</v>
      </c>
      <c r="D246" s="18" t="s">
        <v>18</v>
      </c>
      <c r="E246" s="107">
        <v>180</v>
      </c>
      <c r="F246" s="107">
        <v>1.66</v>
      </c>
      <c r="G246" s="107">
        <v>5</v>
      </c>
      <c r="H246" s="107">
        <v>186.66</v>
      </c>
      <c r="I246" s="20">
        <v>270</v>
      </c>
      <c r="J246" s="20">
        <v>22.5</v>
      </c>
      <c r="K246" s="20"/>
      <c r="L246" s="20">
        <v>270</v>
      </c>
    </row>
    <row r="247" spans="1:12" ht="16.5" customHeight="1">
      <c r="A247" s="21">
        <v>141030</v>
      </c>
      <c r="B247" s="27" t="s">
        <v>235</v>
      </c>
      <c r="C247" s="23">
        <v>2011</v>
      </c>
      <c r="D247" s="23" t="s">
        <v>18</v>
      </c>
      <c r="E247" s="37">
        <v>240</v>
      </c>
      <c r="F247" s="37">
        <v>1.66</v>
      </c>
      <c r="G247" s="37">
        <v>5</v>
      </c>
      <c r="H247" s="37">
        <v>246.66</v>
      </c>
      <c r="I247" s="25">
        <v>348</v>
      </c>
      <c r="J247" s="25">
        <v>29</v>
      </c>
      <c r="K247" s="25"/>
      <c r="L247" s="25">
        <v>348</v>
      </c>
    </row>
    <row r="248" spans="1:12" ht="16.5" customHeight="1">
      <c r="A248" s="21">
        <v>141060</v>
      </c>
      <c r="B248" s="27" t="s">
        <v>236</v>
      </c>
      <c r="C248" s="23">
        <v>2012</v>
      </c>
      <c r="D248" s="23" t="s">
        <v>18</v>
      </c>
      <c r="E248" s="37">
        <v>180</v>
      </c>
      <c r="F248" s="37">
        <v>1.66</v>
      </c>
      <c r="G248" s="37">
        <v>5</v>
      </c>
      <c r="H248" s="37">
        <v>186.66</v>
      </c>
      <c r="I248" s="25">
        <v>270</v>
      </c>
      <c r="J248" s="25">
        <v>22.5</v>
      </c>
      <c r="K248" s="25"/>
      <c r="L248" s="25">
        <v>270</v>
      </c>
    </row>
    <row r="249" spans="1:12" ht="5.25" customHeight="1">
      <c r="A249" s="52"/>
      <c r="B249" s="63"/>
      <c r="C249" s="38"/>
      <c r="D249" s="38"/>
      <c r="E249" s="60"/>
      <c r="F249" s="60"/>
      <c r="G249" s="60"/>
      <c r="H249" s="60"/>
      <c r="I249" s="55"/>
      <c r="J249" s="55"/>
      <c r="K249" s="55"/>
      <c r="L249" s="55"/>
    </row>
    <row r="250" spans="1:12" ht="24" customHeight="1">
      <c r="A250" s="7" t="s">
        <v>237</v>
      </c>
      <c r="B250" s="63"/>
      <c r="C250" s="38"/>
      <c r="D250" s="38"/>
      <c r="E250" s="60"/>
      <c r="F250" s="60"/>
      <c r="G250" s="60"/>
      <c r="H250" s="60"/>
      <c r="I250" s="55"/>
      <c r="J250" s="55"/>
      <c r="K250" s="55"/>
      <c r="L250" s="55"/>
    </row>
    <row r="251" spans="1:12" ht="16.5" customHeight="1">
      <c r="A251" s="16">
        <v>176110</v>
      </c>
      <c r="B251" s="56" t="s">
        <v>238</v>
      </c>
      <c r="C251" s="18">
        <v>2012</v>
      </c>
      <c r="D251" s="18" t="s">
        <v>13</v>
      </c>
      <c r="E251" s="20">
        <v>90</v>
      </c>
      <c r="F251" s="20">
        <v>1.66</v>
      </c>
      <c r="G251" s="20">
        <v>5</v>
      </c>
      <c r="H251" s="20">
        <f>SUM(E251:G251)</f>
        <v>96.66</v>
      </c>
      <c r="I251" s="20">
        <v>144</v>
      </c>
      <c r="J251" s="20">
        <f>SUM(I251/6)</f>
        <v>24</v>
      </c>
      <c r="K251" s="20"/>
      <c r="L251" s="20">
        <f>SUM(I251-K251)</f>
        <v>144</v>
      </c>
    </row>
    <row r="252" spans="1:12" ht="16.5" customHeight="1">
      <c r="A252" s="21">
        <v>176120</v>
      </c>
      <c r="B252" s="27" t="s">
        <v>239</v>
      </c>
      <c r="C252" s="23">
        <v>2012</v>
      </c>
      <c r="D252" s="23" t="s">
        <v>18</v>
      </c>
      <c r="E252" s="25">
        <v>120</v>
      </c>
      <c r="F252" s="25">
        <v>1.66</v>
      </c>
      <c r="G252" s="25">
        <v>5</v>
      </c>
      <c r="H252" s="25">
        <f>SUM(E252:G252)</f>
        <v>126.66</v>
      </c>
      <c r="I252" s="25">
        <v>189</v>
      </c>
      <c r="J252" s="25">
        <f>SUM(I252/6)</f>
        <v>31.5</v>
      </c>
      <c r="K252" s="25"/>
      <c r="L252" s="25">
        <f>SUM(I252-K252)</f>
        <v>189</v>
      </c>
    </row>
    <row r="253" spans="1:12" ht="5.25" customHeight="1">
      <c r="A253" s="52"/>
      <c r="B253" s="63"/>
      <c r="C253" s="38"/>
      <c r="D253" s="38"/>
      <c r="E253" s="60"/>
      <c r="F253" s="60"/>
      <c r="G253" s="60"/>
      <c r="H253" s="60"/>
      <c r="I253" s="55"/>
      <c r="J253" s="55"/>
      <c r="K253" s="55"/>
      <c r="L253" s="55"/>
    </row>
    <row r="254" spans="1:12" ht="16.5" customHeight="1">
      <c r="A254" s="16">
        <v>176130</v>
      </c>
      <c r="B254" s="56" t="s">
        <v>240</v>
      </c>
      <c r="C254" s="18">
        <v>2014</v>
      </c>
      <c r="D254" s="18" t="s">
        <v>18</v>
      </c>
      <c r="E254" s="20">
        <v>120</v>
      </c>
      <c r="F254" s="20">
        <v>3.66</v>
      </c>
      <c r="G254" s="20">
        <v>5</v>
      </c>
      <c r="H254" s="20">
        <f>SUM(E254:G254)</f>
        <v>128.66</v>
      </c>
      <c r="I254" s="20">
        <v>192</v>
      </c>
      <c r="J254" s="20">
        <f>SUM(I254/12)</f>
        <v>16</v>
      </c>
      <c r="K254" s="20">
        <v>12</v>
      </c>
      <c r="L254" s="20">
        <f>SUM(I254-K254)</f>
        <v>180</v>
      </c>
    </row>
    <row r="255" spans="1:12" ht="16.5" customHeight="1">
      <c r="A255" s="21">
        <v>176150</v>
      </c>
      <c r="B255" s="27" t="s">
        <v>241</v>
      </c>
      <c r="C255" s="23">
        <v>2014</v>
      </c>
      <c r="D255" s="23" t="s">
        <v>18</v>
      </c>
      <c r="E255" s="25">
        <v>144</v>
      </c>
      <c r="F255" s="25">
        <v>3.66</v>
      </c>
      <c r="G255" s="25">
        <v>5</v>
      </c>
      <c r="H255" s="25">
        <f>SUM(E255:G255)</f>
        <v>152.66</v>
      </c>
      <c r="I255" s="25">
        <v>228</v>
      </c>
      <c r="J255" s="25">
        <f>SUM(I255/12)</f>
        <v>19</v>
      </c>
      <c r="K255" s="25">
        <v>12</v>
      </c>
      <c r="L255" s="25">
        <f>SUM(I255-K255)</f>
        <v>216</v>
      </c>
    </row>
    <row r="256" spans="1:12" ht="4.5" customHeight="1">
      <c r="A256" s="33"/>
      <c r="B256" s="51"/>
      <c r="C256" s="35"/>
      <c r="D256" s="35"/>
      <c r="E256" s="36"/>
      <c r="F256" s="36"/>
      <c r="G256" s="36"/>
      <c r="H256" s="36"/>
      <c r="I256" s="36"/>
      <c r="J256" s="36"/>
      <c r="K256" s="36"/>
      <c r="L256" s="36"/>
    </row>
    <row r="257" spans="1:12" ht="16.5" customHeight="1">
      <c r="A257" s="16">
        <v>176160</v>
      </c>
      <c r="B257" s="56" t="s">
        <v>242</v>
      </c>
      <c r="C257" s="18">
        <v>2015</v>
      </c>
      <c r="D257" s="18" t="s">
        <v>18</v>
      </c>
      <c r="E257" s="20">
        <v>72</v>
      </c>
      <c r="F257" s="20">
        <v>3.66</v>
      </c>
      <c r="G257" s="20">
        <v>5</v>
      </c>
      <c r="H257" s="20">
        <f>SUM(E257:G257)</f>
        <v>80.66</v>
      </c>
      <c r="I257" s="20">
        <v>120</v>
      </c>
      <c r="J257" s="20">
        <f>SUM(I257/12)</f>
        <v>10</v>
      </c>
      <c r="K257" s="20"/>
      <c r="L257" s="20">
        <f>SUM(I257-K257)</f>
        <v>120</v>
      </c>
    </row>
    <row r="258" spans="1:12" ht="16.5" customHeight="1">
      <c r="A258" s="21">
        <v>176170</v>
      </c>
      <c r="B258" s="27" t="s">
        <v>243</v>
      </c>
      <c r="C258" s="23">
        <v>2014</v>
      </c>
      <c r="D258" s="23" t="s">
        <v>18</v>
      </c>
      <c r="E258" s="25">
        <v>96</v>
      </c>
      <c r="F258" s="25">
        <v>3.66</v>
      </c>
      <c r="G258" s="25">
        <v>5</v>
      </c>
      <c r="H258" s="25">
        <f>SUM(E258:G258)</f>
        <v>104.66</v>
      </c>
      <c r="I258" s="25">
        <v>156</v>
      </c>
      <c r="J258" s="25">
        <f>SUM(I258/12)</f>
        <v>13</v>
      </c>
      <c r="K258" s="25"/>
      <c r="L258" s="25">
        <f>SUM(I258-K258)</f>
        <v>156</v>
      </c>
    </row>
    <row r="259" spans="1:12" ht="6" customHeight="1">
      <c r="A259" s="38"/>
      <c r="B259" s="63"/>
      <c r="C259" s="38"/>
      <c r="D259" s="38"/>
      <c r="E259" s="60"/>
      <c r="F259" s="60"/>
      <c r="G259" s="60"/>
      <c r="H259" s="60"/>
      <c r="I259" s="55"/>
      <c r="J259" s="55"/>
      <c r="K259" s="55"/>
      <c r="L259" s="55"/>
    </row>
    <row r="260" spans="1:12" ht="24" customHeight="1">
      <c r="A260" s="7" t="s">
        <v>244</v>
      </c>
      <c r="B260" s="63"/>
      <c r="C260" s="38"/>
      <c r="D260" s="38"/>
      <c r="E260" s="60"/>
      <c r="F260" s="60"/>
      <c r="G260" s="60"/>
      <c r="H260" s="60"/>
      <c r="I260" s="55"/>
      <c r="J260" s="55"/>
      <c r="K260" s="55"/>
      <c r="L260" s="55"/>
    </row>
    <row r="261" spans="1:12" ht="16.5" customHeight="1">
      <c r="A261" s="16">
        <v>167010</v>
      </c>
      <c r="B261" s="56" t="s">
        <v>245</v>
      </c>
      <c r="C261" s="18">
        <v>2013</v>
      </c>
      <c r="D261" s="18" t="s">
        <v>18</v>
      </c>
      <c r="E261" s="20">
        <v>118</v>
      </c>
      <c r="F261" s="20">
        <v>3.66</v>
      </c>
      <c r="G261" s="20">
        <v>5</v>
      </c>
      <c r="H261" s="20">
        <f>SUM(E261:G261)</f>
        <v>126.66</v>
      </c>
      <c r="I261" s="20">
        <v>186</v>
      </c>
      <c r="J261" s="20">
        <f>SUM(I261/12)</f>
        <v>15.5</v>
      </c>
      <c r="K261" s="20">
        <v>12</v>
      </c>
      <c r="L261" s="20">
        <f>SUM(I261-K261)</f>
        <v>174</v>
      </c>
    </row>
    <row r="262" spans="1:12" ht="16.5" customHeight="1">
      <c r="A262" s="21">
        <v>167030</v>
      </c>
      <c r="B262" s="27" t="s">
        <v>246</v>
      </c>
      <c r="C262" s="23">
        <v>2013</v>
      </c>
      <c r="D262" s="23" t="s">
        <v>18</v>
      </c>
      <c r="E262" s="25">
        <v>128</v>
      </c>
      <c r="F262" s="25">
        <v>3.66</v>
      </c>
      <c r="G262" s="25">
        <v>5</v>
      </c>
      <c r="H262" s="25">
        <f>SUM(E262:G262)</f>
        <v>136.66</v>
      </c>
      <c r="I262" s="25">
        <v>204</v>
      </c>
      <c r="J262" s="25">
        <f>SUM(I262/12)</f>
        <v>17</v>
      </c>
      <c r="K262" s="25">
        <v>12</v>
      </c>
      <c r="L262" s="25">
        <f>SUM(I262-K262)</f>
        <v>192</v>
      </c>
    </row>
    <row r="263" spans="1:12" ht="16.5" customHeight="1">
      <c r="A263" s="21">
        <v>167020</v>
      </c>
      <c r="B263" s="27" t="s">
        <v>247</v>
      </c>
      <c r="C263" s="23">
        <v>2013</v>
      </c>
      <c r="D263" s="23" t="s">
        <v>18</v>
      </c>
      <c r="E263" s="25">
        <v>118</v>
      </c>
      <c r="F263" s="25">
        <v>3.66</v>
      </c>
      <c r="G263" s="25">
        <v>5</v>
      </c>
      <c r="H263" s="25">
        <f>SUM(E263:G263)</f>
        <v>126.66</v>
      </c>
      <c r="I263" s="25">
        <v>186</v>
      </c>
      <c r="J263" s="25">
        <f>SUM(I263/12)</f>
        <v>15.5</v>
      </c>
      <c r="K263" s="25">
        <v>12</v>
      </c>
      <c r="L263" s="25">
        <f>SUM(I263-K263)</f>
        <v>174</v>
      </c>
    </row>
    <row r="264" spans="1:12" ht="6" customHeight="1">
      <c r="A264" s="38"/>
      <c r="B264" s="63"/>
      <c r="C264" s="38"/>
      <c r="D264" s="38"/>
      <c r="E264" s="60"/>
      <c r="F264" s="60"/>
      <c r="G264" s="60"/>
      <c r="H264" s="60"/>
      <c r="I264" s="55"/>
      <c r="J264" s="55"/>
      <c r="K264" s="55"/>
      <c r="L264" s="55"/>
    </row>
    <row r="265" spans="1:12" ht="24" customHeight="1">
      <c r="A265" s="7" t="s">
        <v>248</v>
      </c>
      <c r="B265" s="63"/>
      <c r="C265" s="38"/>
      <c r="D265" s="38"/>
      <c r="E265" s="60"/>
      <c r="F265" s="60"/>
      <c r="G265" s="60"/>
      <c r="H265" s="60"/>
      <c r="I265" s="55"/>
      <c r="J265" s="55"/>
      <c r="K265" s="55"/>
      <c r="L265" s="55"/>
    </row>
    <row r="266" spans="1:12" ht="15.75" customHeight="1">
      <c r="A266" s="16">
        <v>153010</v>
      </c>
      <c r="B266" s="56" t="s">
        <v>249</v>
      </c>
      <c r="C266" s="18">
        <v>2014</v>
      </c>
      <c r="D266" s="18" t="s">
        <v>18</v>
      </c>
      <c r="E266" s="20">
        <v>72</v>
      </c>
      <c r="F266" s="20">
        <v>1.66</v>
      </c>
      <c r="G266" s="20">
        <v>4</v>
      </c>
      <c r="H266" s="20">
        <f t="shared" ref="H266:H271" si="38">SUM(E266:G266)</f>
        <v>77.66</v>
      </c>
      <c r="I266" s="20">
        <v>120</v>
      </c>
      <c r="J266" s="20">
        <f t="shared" ref="J266:J271" si="39">SUM(I266/12)</f>
        <v>10</v>
      </c>
      <c r="K266" s="20">
        <v>12</v>
      </c>
      <c r="L266" s="20">
        <f t="shared" ref="L266:L271" si="40">SUM(I266-K266)</f>
        <v>108</v>
      </c>
    </row>
    <row r="267" spans="1:12" ht="15.75" customHeight="1">
      <c r="A267" s="21">
        <v>153012</v>
      </c>
      <c r="B267" s="27" t="s">
        <v>250</v>
      </c>
      <c r="C267" s="23">
        <v>2014</v>
      </c>
      <c r="D267" s="23" t="s">
        <v>18</v>
      </c>
      <c r="E267" s="25">
        <v>72</v>
      </c>
      <c r="F267" s="25">
        <v>1.66</v>
      </c>
      <c r="G267" s="25">
        <v>4</v>
      </c>
      <c r="H267" s="25">
        <f t="shared" si="38"/>
        <v>77.66</v>
      </c>
      <c r="I267" s="25">
        <v>120</v>
      </c>
      <c r="J267" s="25">
        <f t="shared" si="39"/>
        <v>10</v>
      </c>
      <c r="K267" s="25">
        <v>12</v>
      </c>
      <c r="L267" s="25">
        <f t="shared" si="40"/>
        <v>108</v>
      </c>
    </row>
    <row r="268" spans="1:12" ht="15.75" customHeight="1">
      <c r="A268" s="33">
        <v>153011</v>
      </c>
      <c r="B268" s="51" t="s">
        <v>251</v>
      </c>
      <c r="C268" s="35">
        <v>2015</v>
      </c>
      <c r="D268" s="35" t="s">
        <v>18</v>
      </c>
      <c r="E268" s="36">
        <v>72</v>
      </c>
      <c r="F268" s="36">
        <v>1.66</v>
      </c>
      <c r="G268" s="36">
        <v>4</v>
      </c>
      <c r="H268" s="36">
        <f t="shared" si="38"/>
        <v>77.66</v>
      </c>
      <c r="I268" s="36">
        <v>120</v>
      </c>
      <c r="J268" s="36">
        <f t="shared" si="39"/>
        <v>10</v>
      </c>
      <c r="K268" s="36">
        <v>12</v>
      </c>
      <c r="L268" s="36">
        <f t="shared" si="40"/>
        <v>108</v>
      </c>
    </row>
    <row r="269" spans="1:12" ht="15.75" customHeight="1">
      <c r="A269" s="21">
        <v>153013</v>
      </c>
      <c r="B269" s="27" t="s">
        <v>252</v>
      </c>
      <c r="C269" s="23">
        <v>2014</v>
      </c>
      <c r="D269" s="23" t="s">
        <v>18</v>
      </c>
      <c r="E269" s="25">
        <v>72</v>
      </c>
      <c r="F269" s="25">
        <v>1.66</v>
      </c>
      <c r="G269" s="25">
        <v>4</v>
      </c>
      <c r="H269" s="25">
        <f t="shared" si="38"/>
        <v>77.66</v>
      </c>
      <c r="I269" s="25">
        <v>120</v>
      </c>
      <c r="J269" s="25">
        <f t="shared" si="39"/>
        <v>10</v>
      </c>
      <c r="K269" s="25">
        <v>12</v>
      </c>
      <c r="L269" s="25">
        <f t="shared" si="40"/>
        <v>108</v>
      </c>
    </row>
    <row r="270" spans="1:12" ht="15.75" customHeight="1">
      <c r="A270" s="21">
        <v>153014</v>
      </c>
      <c r="B270" s="27" t="s">
        <v>253</v>
      </c>
      <c r="C270" s="23">
        <v>2013</v>
      </c>
      <c r="D270" s="23" t="s">
        <v>18</v>
      </c>
      <c r="E270" s="25">
        <v>72</v>
      </c>
      <c r="F270" s="25">
        <v>1.66</v>
      </c>
      <c r="G270" s="25">
        <v>4</v>
      </c>
      <c r="H270" s="25">
        <f t="shared" si="38"/>
        <v>77.66</v>
      </c>
      <c r="I270" s="25">
        <v>120</v>
      </c>
      <c r="J270" s="25">
        <f t="shared" si="39"/>
        <v>10</v>
      </c>
      <c r="K270" s="25">
        <v>12</v>
      </c>
      <c r="L270" s="25">
        <f t="shared" si="40"/>
        <v>108</v>
      </c>
    </row>
    <row r="271" spans="1:12" ht="15.75" customHeight="1">
      <c r="A271" s="21">
        <v>153015</v>
      </c>
      <c r="B271" s="27" t="s">
        <v>254</v>
      </c>
      <c r="C271" s="23">
        <v>2014</v>
      </c>
      <c r="D271" s="23" t="s">
        <v>18</v>
      </c>
      <c r="E271" s="25">
        <v>72</v>
      </c>
      <c r="F271" s="25">
        <v>1.66</v>
      </c>
      <c r="G271" s="25">
        <v>4</v>
      </c>
      <c r="H271" s="25">
        <f t="shared" si="38"/>
        <v>77.66</v>
      </c>
      <c r="I271" s="25">
        <v>120</v>
      </c>
      <c r="J271" s="25">
        <f t="shared" si="39"/>
        <v>10</v>
      </c>
      <c r="K271" s="25">
        <v>12</v>
      </c>
      <c r="L271" s="25">
        <f t="shared" si="40"/>
        <v>108</v>
      </c>
    </row>
    <row r="272" spans="1:12" ht="6" customHeight="1">
      <c r="A272" s="52"/>
      <c r="B272" s="63"/>
      <c r="C272" s="38"/>
      <c r="D272" s="38"/>
      <c r="E272" s="55"/>
      <c r="F272" s="55"/>
      <c r="G272" s="55"/>
      <c r="H272" s="55"/>
      <c r="I272" s="55"/>
      <c r="J272" s="55"/>
      <c r="K272" s="55"/>
      <c r="L272" s="55"/>
    </row>
    <row r="273" spans="1:12" ht="24" customHeight="1">
      <c r="A273" s="7" t="s">
        <v>255</v>
      </c>
      <c r="B273" s="63"/>
      <c r="C273" s="38"/>
      <c r="D273" s="38"/>
      <c r="E273" s="55"/>
      <c r="F273" s="55"/>
      <c r="G273" s="55"/>
      <c r="H273" s="55"/>
      <c r="I273" s="55"/>
      <c r="J273" s="55"/>
      <c r="K273" s="55"/>
      <c r="L273" s="55"/>
    </row>
    <row r="274" spans="1:12" ht="15.75" customHeight="1">
      <c r="A274" s="16">
        <v>166011</v>
      </c>
      <c r="B274" s="56" t="s">
        <v>256</v>
      </c>
      <c r="C274" s="18">
        <v>2010</v>
      </c>
      <c r="D274" s="18" t="s">
        <v>18</v>
      </c>
      <c r="E274" s="20">
        <v>612</v>
      </c>
      <c r="F274" s="20">
        <v>3.66</v>
      </c>
      <c r="G274" s="20">
        <v>5</v>
      </c>
      <c r="H274" s="20">
        <f>SUM(E274:G274)</f>
        <v>620.66</v>
      </c>
      <c r="I274" s="20">
        <v>900</v>
      </c>
      <c r="J274" s="20">
        <f>SUM(I274/12)</f>
        <v>75</v>
      </c>
      <c r="K274" s="20"/>
      <c r="L274" s="20">
        <f>SUM(I274-K274)</f>
        <v>900</v>
      </c>
    </row>
    <row r="275" spans="1:12" ht="15.75" customHeight="1">
      <c r="A275" s="21">
        <v>166021</v>
      </c>
      <c r="B275" s="27" t="s">
        <v>257</v>
      </c>
      <c r="C275" s="18">
        <v>2010</v>
      </c>
      <c r="D275" s="23" t="s">
        <v>18</v>
      </c>
      <c r="E275" s="25">
        <v>372</v>
      </c>
      <c r="F275" s="25">
        <v>3.66</v>
      </c>
      <c r="G275" s="25">
        <v>5</v>
      </c>
      <c r="H275" s="25">
        <f>SUM(E275:G275)</f>
        <v>380.66</v>
      </c>
      <c r="I275" s="25">
        <v>552</v>
      </c>
      <c r="J275" s="25">
        <f>SUM(I275/12)</f>
        <v>46</v>
      </c>
      <c r="K275" s="25"/>
      <c r="L275" s="25">
        <f>SUM(I275-K275)</f>
        <v>552</v>
      </c>
    </row>
    <row r="276" spans="1:12" ht="15.75" customHeight="1">
      <c r="A276" s="21">
        <v>166031</v>
      </c>
      <c r="B276" s="27" t="s">
        <v>258</v>
      </c>
      <c r="C276" s="18">
        <v>2010</v>
      </c>
      <c r="D276" s="23" t="s">
        <v>18</v>
      </c>
      <c r="E276" s="25">
        <v>492</v>
      </c>
      <c r="F276" s="25">
        <v>3.66</v>
      </c>
      <c r="G276" s="25">
        <v>5</v>
      </c>
      <c r="H276" s="25">
        <f>SUM(E276:G276)</f>
        <v>500.66</v>
      </c>
      <c r="I276" s="25">
        <v>720</v>
      </c>
      <c r="J276" s="25">
        <f>SUM(I276/12)</f>
        <v>60</v>
      </c>
      <c r="K276" s="25"/>
      <c r="L276" s="25">
        <f>SUM(I276-K276)</f>
        <v>720</v>
      </c>
    </row>
    <row r="277" spans="1:12" ht="15.75" customHeight="1">
      <c r="A277" s="21">
        <v>166041</v>
      </c>
      <c r="B277" s="27" t="s">
        <v>259</v>
      </c>
      <c r="C277" s="18">
        <v>2010</v>
      </c>
      <c r="D277" s="23" t="s">
        <v>18</v>
      </c>
      <c r="E277" s="25">
        <v>372</v>
      </c>
      <c r="F277" s="25">
        <v>3.66</v>
      </c>
      <c r="G277" s="25">
        <v>5</v>
      </c>
      <c r="H277" s="25">
        <f>SUM(E277:G277)</f>
        <v>380.66</v>
      </c>
      <c r="I277" s="25">
        <v>552</v>
      </c>
      <c r="J277" s="25">
        <f>SUM(I277/12)</f>
        <v>46</v>
      </c>
      <c r="K277" s="25"/>
      <c r="L277" s="25">
        <f>SUM(I277-K277)</f>
        <v>552</v>
      </c>
    </row>
    <row r="278" spans="1:12" ht="15.75" customHeight="1">
      <c r="A278" s="21">
        <v>166051</v>
      </c>
      <c r="B278" s="27" t="s">
        <v>260</v>
      </c>
      <c r="C278" s="18">
        <v>2010</v>
      </c>
      <c r="D278" s="23" t="s">
        <v>18</v>
      </c>
      <c r="E278" s="25">
        <v>240</v>
      </c>
      <c r="F278" s="25">
        <v>3.66</v>
      </c>
      <c r="G278" s="25">
        <v>5</v>
      </c>
      <c r="H278" s="25">
        <f>SUM(E278:G278)</f>
        <v>248.66</v>
      </c>
      <c r="I278" s="25">
        <v>360</v>
      </c>
      <c r="J278" s="25">
        <f>SUM(I278/12)</f>
        <v>30</v>
      </c>
      <c r="K278" s="25"/>
      <c r="L278" s="25">
        <f>SUM(I278-K278)</f>
        <v>360</v>
      </c>
    </row>
    <row r="279" spans="1:12" ht="9" customHeight="1">
      <c r="A279" s="52"/>
      <c r="B279" s="63"/>
      <c r="C279" s="38"/>
      <c r="D279" s="38"/>
      <c r="E279" s="55"/>
      <c r="F279" s="55"/>
      <c r="G279" s="55"/>
      <c r="H279" s="55"/>
      <c r="I279" s="55"/>
      <c r="J279" s="55"/>
      <c r="K279" s="55"/>
      <c r="L279" s="55"/>
    </row>
    <row r="280" spans="1:12" ht="21.75" customHeight="1">
      <c r="A280" s="7" t="s">
        <v>261</v>
      </c>
      <c r="B280" s="63"/>
      <c r="C280" s="38"/>
      <c r="D280" s="38"/>
      <c r="E280" s="55"/>
      <c r="F280" s="55"/>
      <c r="G280" s="55"/>
      <c r="H280" s="55"/>
      <c r="I280" s="55"/>
      <c r="J280" s="55"/>
      <c r="K280" s="55"/>
      <c r="L280" s="55"/>
    </row>
    <row r="281" spans="1:12" ht="16.5" customHeight="1">
      <c r="A281" s="16">
        <v>143010</v>
      </c>
      <c r="B281" s="56" t="s">
        <v>262</v>
      </c>
      <c r="C281" s="18">
        <v>2013</v>
      </c>
      <c r="D281" s="18" t="s">
        <v>18</v>
      </c>
      <c r="E281" s="20">
        <v>108</v>
      </c>
      <c r="F281" s="20">
        <v>3.66</v>
      </c>
      <c r="G281" s="20">
        <v>5</v>
      </c>
      <c r="H281" s="20">
        <f t="shared" ref="H281:H286" si="41">SUM(E281:G281)</f>
        <v>116.66</v>
      </c>
      <c r="I281" s="20">
        <v>174</v>
      </c>
      <c r="J281" s="20">
        <f t="shared" ref="J281:J286" si="42">SUM(I281/12)</f>
        <v>14.5</v>
      </c>
      <c r="K281" s="20">
        <v>12</v>
      </c>
      <c r="L281" s="20">
        <f t="shared" ref="L281:L286" si="43">SUM(I281-K281)</f>
        <v>162</v>
      </c>
    </row>
    <row r="282" spans="1:12" ht="16.5" customHeight="1">
      <c r="A282" s="21">
        <v>143020</v>
      </c>
      <c r="B282" s="27" t="s">
        <v>263</v>
      </c>
      <c r="C282" s="23">
        <v>2012</v>
      </c>
      <c r="D282" s="23" t="s">
        <v>18</v>
      </c>
      <c r="E282" s="25">
        <v>180</v>
      </c>
      <c r="F282" s="25">
        <v>3.66</v>
      </c>
      <c r="G282" s="25">
        <v>5</v>
      </c>
      <c r="H282" s="25">
        <f t="shared" si="41"/>
        <v>188.66</v>
      </c>
      <c r="I282" s="25">
        <v>276</v>
      </c>
      <c r="J282" s="25">
        <f t="shared" si="42"/>
        <v>23</v>
      </c>
      <c r="K282" s="25">
        <v>12</v>
      </c>
      <c r="L282" s="25">
        <f t="shared" si="43"/>
        <v>264</v>
      </c>
    </row>
    <row r="283" spans="1:12" ht="16.5" customHeight="1">
      <c r="A283" s="21">
        <v>143030</v>
      </c>
      <c r="B283" s="27" t="s">
        <v>264</v>
      </c>
      <c r="C283" s="23">
        <v>2012</v>
      </c>
      <c r="D283" s="23" t="s">
        <v>18</v>
      </c>
      <c r="E283" s="25">
        <v>180</v>
      </c>
      <c r="F283" s="25">
        <v>3.66</v>
      </c>
      <c r="G283" s="25">
        <v>5</v>
      </c>
      <c r="H283" s="25">
        <f t="shared" si="41"/>
        <v>188.66</v>
      </c>
      <c r="I283" s="25">
        <v>276</v>
      </c>
      <c r="J283" s="25">
        <f t="shared" si="42"/>
        <v>23</v>
      </c>
      <c r="K283" s="25">
        <v>12</v>
      </c>
      <c r="L283" s="25">
        <f t="shared" si="43"/>
        <v>264</v>
      </c>
    </row>
    <row r="284" spans="1:12" ht="16.5" customHeight="1">
      <c r="A284" s="21">
        <v>143040</v>
      </c>
      <c r="B284" s="27" t="s">
        <v>265</v>
      </c>
      <c r="C284" s="23">
        <v>2013</v>
      </c>
      <c r="D284" s="23" t="s">
        <v>18</v>
      </c>
      <c r="E284" s="25">
        <v>108</v>
      </c>
      <c r="F284" s="25">
        <v>1.66</v>
      </c>
      <c r="G284" s="25">
        <v>5</v>
      </c>
      <c r="H284" s="25">
        <f t="shared" si="41"/>
        <v>114.66</v>
      </c>
      <c r="I284" s="25">
        <v>168</v>
      </c>
      <c r="J284" s="25">
        <f t="shared" si="42"/>
        <v>14</v>
      </c>
      <c r="K284" s="25">
        <v>12</v>
      </c>
      <c r="L284" s="25">
        <f t="shared" si="43"/>
        <v>156</v>
      </c>
    </row>
    <row r="285" spans="1:12" ht="16.5" customHeight="1">
      <c r="A285" s="21">
        <v>143060</v>
      </c>
      <c r="B285" s="27" t="s">
        <v>266</v>
      </c>
      <c r="C285" s="23">
        <v>2010</v>
      </c>
      <c r="D285" s="23" t="s">
        <v>18</v>
      </c>
      <c r="E285" s="25">
        <v>216</v>
      </c>
      <c r="F285" s="25">
        <v>3.66</v>
      </c>
      <c r="G285" s="25">
        <v>5</v>
      </c>
      <c r="H285" s="25">
        <f>SUM(E285:G285)</f>
        <v>224.66</v>
      </c>
      <c r="I285" s="25">
        <v>330</v>
      </c>
      <c r="J285" s="25">
        <f>SUM(I285/12)</f>
        <v>27.5</v>
      </c>
      <c r="K285" s="25"/>
      <c r="L285" s="25">
        <f>SUM(I285-K285)</f>
        <v>330</v>
      </c>
    </row>
    <row r="286" spans="1:12" ht="16.5" customHeight="1">
      <c r="A286" s="21">
        <v>143050</v>
      </c>
      <c r="B286" s="27" t="s">
        <v>267</v>
      </c>
      <c r="C286" s="23">
        <v>2011</v>
      </c>
      <c r="D286" s="23" t="s">
        <v>18</v>
      </c>
      <c r="E286" s="25">
        <v>216</v>
      </c>
      <c r="F286" s="25">
        <v>3.66</v>
      </c>
      <c r="G286" s="25">
        <v>5</v>
      </c>
      <c r="H286" s="25">
        <f t="shared" si="41"/>
        <v>224.66</v>
      </c>
      <c r="I286" s="25">
        <v>330</v>
      </c>
      <c r="J286" s="25">
        <f t="shared" si="42"/>
        <v>27.5</v>
      </c>
      <c r="K286" s="25">
        <v>15</v>
      </c>
      <c r="L286" s="25">
        <f t="shared" si="43"/>
        <v>315</v>
      </c>
    </row>
    <row r="287" spans="1:12" ht="6.75" customHeight="1">
      <c r="A287" s="100"/>
      <c r="B287" s="120"/>
      <c r="C287" s="102"/>
      <c r="D287" s="102"/>
      <c r="E287" s="103"/>
      <c r="F287" s="103"/>
      <c r="G287" s="103"/>
      <c r="H287" s="103"/>
      <c r="I287" s="103"/>
      <c r="J287" s="103"/>
      <c r="K287" s="103"/>
      <c r="L287" s="103"/>
    </row>
    <row r="288" spans="1:12" ht="22.5" customHeight="1">
      <c r="A288" s="7" t="s">
        <v>268</v>
      </c>
      <c r="B288" s="63"/>
      <c r="C288" s="38"/>
      <c r="D288" s="38"/>
      <c r="E288" s="55"/>
      <c r="F288" s="55"/>
      <c r="G288" s="55"/>
      <c r="H288" s="55"/>
      <c r="I288" s="55"/>
      <c r="J288" s="55"/>
      <c r="K288" s="55"/>
      <c r="L288" s="55"/>
    </row>
    <row r="289" spans="1:12" ht="16.5" customHeight="1">
      <c r="A289" s="16">
        <v>185006</v>
      </c>
      <c r="B289" s="121" t="s">
        <v>269</v>
      </c>
      <c r="C289" s="18" t="s">
        <v>12</v>
      </c>
      <c r="D289" s="18" t="s">
        <v>18</v>
      </c>
      <c r="E289" s="122">
        <v>126</v>
      </c>
      <c r="F289" s="122">
        <v>3.66</v>
      </c>
      <c r="G289" s="20">
        <v>5</v>
      </c>
      <c r="H289" s="20">
        <f t="shared" ref="H289" si="44">SUM(E289:G289)</f>
        <v>134.66</v>
      </c>
      <c r="I289" s="20">
        <v>192</v>
      </c>
      <c r="J289" s="20">
        <f t="shared" ref="J289" si="45">SUM(I289/12)</f>
        <v>16</v>
      </c>
      <c r="K289" s="20">
        <v>12</v>
      </c>
      <c r="L289" s="20">
        <v>180</v>
      </c>
    </row>
    <row r="290" spans="1:12" ht="16.5" customHeight="1">
      <c r="A290" s="16">
        <v>185009</v>
      </c>
      <c r="B290" s="121" t="s">
        <v>269</v>
      </c>
      <c r="C290" s="18">
        <v>2014</v>
      </c>
      <c r="D290" s="18" t="s">
        <v>18</v>
      </c>
      <c r="E290" s="122">
        <v>126</v>
      </c>
      <c r="F290" s="122">
        <v>3.66</v>
      </c>
      <c r="G290" s="20">
        <v>5</v>
      </c>
      <c r="H290" s="20">
        <f t="shared" ref="H290" si="46">SUM(E290:G290)</f>
        <v>134.66</v>
      </c>
      <c r="I290" s="20">
        <v>192</v>
      </c>
      <c r="J290" s="20">
        <f t="shared" ref="J290" si="47">SUM(I290/12)</f>
        <v>16</v>
      </c>
      <c r="K290" s="20">
        <v>12</v>
      </c>
      <c r="L290" s="20">
        <v>180</v>
      </c>
    </row>
    <row r="291" spans="1:12" ht="7.5" customHeight="1">
      <c r="A291" s="33"/>
      <c r="B291" s="51"/>
      <c r="C291" s="35"/>
      <c r="D291" s="33"/>
      <c r="E291" s="36"/>
      <c r="F291" s="36"/>
      <c r="G291" s="36"/>
      <c r="H291" s="36"/>
      <c r="I291" s="36"/>
      <c r="J291" s="36"/>
      <c r="K291" s="36"/>
      <c r="L291" s="36"/>
    </row>
    <row r="292" spans="1:12" ht="24" customHeight="1">
      <c r="A292" s="7" t="s">
        <v>270</v>
      </c>
      <c r="B292" s="29"/>
      <c r="E292" s="29"/>
      <c r="F292" s="29"/>
      <c r="G292" s="29"/>
      <c r="H292" s="29"/>
    </row>
    <row r="293" spans="1:12" ht="16.5" customHeight="1">
      <c r="A293" s="21">
        <v>106111</v>
      </c>
      <c r="B293" s="27" t="s">
        <v>271</v>
      </c>
      <c r="C293" s="23">
        <v>2013</v>
      </c>
      <c r="D293" s="23" t="s">
        <v>18</v>
      </c>
      <c r="E293" s="25">
        <v>168</v>
      </c>
      <c r="F293" s="25">
        <v>3.66</v>
      </c>
      <c r="G293" s="25">
        <v>2.5</v>
      </c>
      <c r="H293" s="25">
        <f>SUM(E293:G293)</f>
        <v>174.16</v>
      </c>
      <c r="I293" s="25">
        <v>264</v>
      </c>
      <c r="J293" s="25">
        <f>SUM(I293/12)</f>
        <v>22</v>
      </c>
      <c r="K293" s="25">
        <v>27</v>
      </c>
      <c r="L293" s="25">
        <f>SUM(I293-K293)</f>
        <v>237</v>
      </c>
    </row>
    <row r="294" spans="1:12" ht="15.75" customHeight="1">
      <c r="A294" s="21">
        <v>106112</v>
      </c>
      <c r="B294" s="27" t="s">
        <v>272</v>
      </c>
      <c r="C294" s="23">
        <v>2012</v>
      </c>
      <c r="D294" s="23" t="s">
        <v>18</v>
      </c>
      <c r="E294" s="25">
        <v>168</v>
      </c>
      <c r="F294" s="25">
        <v>3.66</v>
      </c>
      <c r="G294" s="25">
        <v>2.5</v>
      </c>
      <c r="H294" s="25">
        <f>SUM(E294:G294)</f>
        <v>174.16</v>
      </c>
      <c r="I294" s="25">
        <v>264</v>
      </c>
      <c r="J294" s="25">
        <f>SUM(I294/12)</f>
        <v>22</v>
      </c>
      <c r="K294" s="25">
        <v>27</v>
      </c>
      <c r="L294" s="25">
        <f>SUM(I294-K294)</f>
        <v>237</v>
      </c>
    </row>
    <row r="295" spans="1:12" ht="16.5">
      <c r="A295" s="21">
        <v>106113</v>
      </c>
      <c r="B295" s="27" t="s">
        <v>273</v>
      </c>
      <c r="C295" s="23">
        <v>2013</v>
      </c>
      <c r="D295" s="23" t="s">
        <v>18</v>
      </c>
      <c r="E295" s="25">
        <v>168</v>
      </c>
      <c r="F295" s="25">
        <v>3.66</v>
      </c>
      <c r="G295" s="25">
        <v>2.5</v>
      </c>
      <c r="H295" s="25">
        <f>SUM(E295:G295)</f>
        <v>174.16</v>
      </c>
      <c r="I295" s="25">
        <v>264</v>
      </c>
      <c r="J295" s="25">
        <f>SUM(I295/12)</f>
        <v>22</v>
      </c>
      <c r="K295" s="25">
        <v>27</v>
      </c>
      <c r="L295" s="25">
        <f>SUM(I295-K295)</f>
        <v>237</v>
      </c>
    </row>
    <row r="296" spans="1:12" ht="16.5">
      <c r="A296" s="21">
        <v>106115</v>
      </c>
      <c r="B296" s="27" t="s">
        <v>274</v>
      </c>
      <c r="C296" s="23">
        <v>2012</v>
      </c>
      <c r="D296" s="23" t="s">
        <v>18</v>
      </c>
      <c r="E296" s="25">
        <v>155</v>
      </c>
      <c r="F296" s="25">
        <v>3.66</v>
      </c>
      <c r="G296" s="25">
        <v>2.5</v>
      </c>
      <c r="H296" s="25">
        <f>SUM(E296:G296)</f>
        <v>161.16</v>
      </c>
      <c r="I296" s="25">
        <v>246</v>
      </c>
      <c r="J296" s="25">
        <f>SUM(I296/12)</f>
        <v>20.5</v>
      </c>
      <c r="K296" s="25">
        <v>25</v>
      </c>
      <c r="L296" s="25">
        <f>SUM(I296-K296)</f>
        <v>221</v>
      </c>
    </row>
    <row r="297" spans="1:12" ht="16.5" customHeight="1">
      <c r="A297" s="21">
        <v>106116</v>
      </c>
      <c r="B297" s="27" t="s">
        <v>275</v>
      </c>
      <c r="C297" s="23">
        <v>2012</v>
      </c>
      <c r="D297" s="23" t="s">
        <v>18</v>
      </c>
      <c r="E297" s="25">
        <v>168</v>
      </c>
      <c r="F297" s="25">
        <v>3.66</v>
      </c>
      <c r="G297" s="25">
        <v>2.5</v>
      </c>
      <c r="H297" s="25">
        <f>SUM(E297:G297)</f>
        <v>174.16</v>
      </c>
      <c r="I297" s="25">
        <v>264</v>
      </c>
      <c r="J297" s="25">
        <f>SUM(I297/12)</f>
        <v>22</v>
      </c>
      <c r="K297" s="25">
        <v>25</v>
      </c>
      <c r="L297" s="25">
        <f>SUM(I297-K297)</f>
        <v>239</v>
      </c>
    </row>
    <row r="298" spans="1:12" ht="9" customHeight="1">
      <c r="B298" s="10"/>
    </row>
    <row r="299" spans="1:12" ht="9" customHeight="1"/>
    <row r="300" spans="1:12" ht="25.5">
      <c r="A300" s="7" t="s">
        <v>276</v>
      </c>
      <c r="B300" s="51"/>
      <c r="C300" s="35"/>
      <c r="D300" s="35"/>
      <c r="E300" s="36"/>
      <c r="F300" s="36"/>
      <c r="G300" s="36"/>
      <c r="H300" s="36"/>
      <c r="I300" s="36"/>
      <c r="J300" s="36"/>
      <c r="K300" s="36"/>
      <c r="L300" s="36"/>
    </row>
    <row r="301" spans="1:12" ht="16.5">
      <c r="A301" s="16">
        <v>109010</v>
      </c>
      <c r="B301" s="56" t="s">
        <v>277</v>
      </c>
      <c r="C301" s="18">
        <v>2012</v>
      </c>
      <c r="D301" s="18" t="s">
        <v>18</v>
      </c>
      <c r="E301" s="20">
        <v>240</v>
      </c>
      <c r="F301" s="20">
        <v>3.66</v>
      </c>
      <c r="G301" s="20">
        <v>2.5</v>
      </c>
      <c r="H301" s="20">
        <f>SUM(E301:G301)</f>
        <v>246.16</v>
      </c>
      <c r="I301" s="20">
        <v>348</v>
      </c>
      <c r="J301" s="20">
        <f>SUM(I301/12)</f>
        <v>29</v>
      </c>
      <c r="K301" s="20"/>
      <c r="L301" s="20">
        <f>SUM(I301-K301)</f>
        <v>348</v>
      </c>
    </row>
    <row r="302" spans="1:12" ht="16.5">
      <c r="A302" s="21">
        <v>109012</v>
      </c>
      <c r="B302" s="27" t="s">
        <v>278</v>
      </c>
      <c r="C302" s="23">
        <v>2011</v>
      </c>
      <c r="D302" s="23" t="s">
        <v>18</v>
      </c>
      <c r="E302" s="25">
        <v>150</v>
      </c>
      <c r="F302" s="25">
        <v>3.66</v>
      </c>
      <c r="G302" s="25">
        <v>2.5</v>
      </c>
      <c r="H302" s="25">
        <f>SUM(E302:G302)</f>
        <v>156.16</v>
      </c>
      <c r="I302" s="25">
        <v>222</v>
      </c>
      <c r="J302" s="25">
        <f>SUM(I302/12)</f>
        <v>18.5</v>
      </c>
      <c r="K302" s="25"/>
      <c r="L302" s="25">
        <f>SUM(I302-K302)</f>
        <v>222</v>
      </c>
    </row>
    <row r="303" spans="1:12" ht="16.5">
      <c r="A303" s="21">
        <v>109011</v>
      </c>
      <c r="B303" s="27" t="s">
        <v>279</v>
      </c>
      <c r="C303" s="23">
        <v>2013</v>
      </c>
      <c r="D303" s="23" t="s">
        <v>18</v>
      </c>
      <c r="E303" s="25">
        <v>300</v>
      </c>
      <c r="F303" s="25">
        <v>3.66</v>
      </c>
      <c r="G303" s="25">
        <v>2.5</v>
      </c>
      <c r="H303" s="25">
        <f>SUM(E303:G303)</f>
        <v>306.16000000000003</v>
      </c>
      <c r="I303" s="25">
        <v>420</v>
      </c>
      <c r="J303" s="25">
        <f>SUM(I303/12)</f>
        <v>35</v>
      </c>
      <c r="K303" s="25"/>
      <c r="L303" s="25">
        <f>SUM(I303-K303)</f>
        <v>420</v>
      </c>
    </row>
    <row r="304" spans="1:12" ht="16.5">
      <c r="A304" s="21">
        <v>109020</v>
      </c>
      <c r="B304" s="27" t="s">
        <v>280</v>
      </c>
      <c r="C304" s="23">
        <v>2011</v>
      </c>
      <c r="D304" s="23" t="s">
        <v>18</v>
      </c>
      <c r="E304" s="25">
        <v>90</v>
      </c>
      <c r="F304" s="25">
        <v>3.66</v>
      </c>
      <c r="G304" s="25">
        <v>2.5</v>
      </c>
      <c r="H304" s="25">
        <f>SUM(E304:G304)</f>
        <v>96.16</v>
      </c>
      <c r="I304" s="25">
        <f>14.5*12</f>
        <v>174</v>
      </c>
      <c r="J304" s="25">
        <f>SUM(I304/12)</f>
        <v>14.5</v>
      </c>
      <c r="K304" s="25">
        <v>21</v>
      </c>
      <c r="L304" s="25">
        <f>SUM(I304-K304)</f>
        <v>153</v>
      </c>
    </row>
    <row r="305" spans="1:12" ht="16.5">
      <c r="A305" s="21">
        <v>109021</v>
      </c>
      <c r="B305" s="27" t="s">
        <v>281</v>
      </c>
      <c r="C305" s="23">
        <v>2011</v>
      </c>
      <c r="D305" s="23" t="s">
        <v>18</v>
      </c>
      <c r="E305" s="25">
        <v>160</v>
      </c>
      <c r="F305" s="25">
        <v>3.66</v>
      </c>
      <c r="G305" s="25">
        <v>2.5</v>
      </c>
      <c r="H305" s="25">
        <f>SUM(E305:G305)</f>
        <v>166.16</v>
      </c>
      <c r="I305" s="25">
        <v>252</v>
      </c>
      <c r="J305" s="25">
        <f>SUM(I305/12)</f>
        <v>21</v>
      </c>
      <c r="K305" s="25">
        <v>24</v>
      </c>
      <c r="L305" s="25">
        <f>SUM(I305-K305)</f>
        <v>228</v>
      </c>
    </row>
    <row r="306" spans="1:12" ht="6.75" customHeight="1">
      <c r="A306" s="52"/>
      <c r="B306" s="63"/>
      <c r="C306" s="38"/>
      <c r="D306" s="38"/>
      <c r="E306" s="55"/>
      <c r="F306" s="55"/>
      <c r="G306" s="55"/>
      <c r="H306" s="55"/>
      <c r="I306" s="55"/>
      <c r="J306" s="55"/>
      <c r="K306" s="55"/>
      <c r="L306" s="55"/>
    </row>
    <row r="307" spans="1:12" ht="25.5">
      <c r="A307" s="7" t="s">
        <v>282</v>
      </c>
      <c r="B307" s="63"/>
      <c r="C307" s="38"/>
      <c r="D307" s="38"/>
      <c r="E307" s="55"/>
      <c r="F307" s="55"/>
      <c r="G307" s="55"/>
      <c r="H307" s="55"/>
      <c r="I307" s="55"/>
      <c r="J307" s="55"/>
      <c r="K307" s="55"/>
      <c r="L307" s="55"/>
    </row>
    <row r="308" spans="1:12" ht="16.5">
      <c r="A308" s="16">
        <v>153020</v>
      </c>
      <c r="B308" s="56" t="s">
        <v>283</v>
      </c>
      <c r="C308" s="18">
        <v>2015</v>
      </c>
      <c r="D308" s="18" t="s">
        <v>18</v>
      </c>
      <c r="E308" s="19">
        <v>44</v>
      </c>
      <c r="F308" s="19">
        <v>1.66</v>
      </c>
      <c r="G308" s="19">
        <v>4</v>
      </c>
      <c r="H308" s="19">
        <v>49.66</v>
      </c>
      <c r="I308" s="20">
        <v>72</v>
      </c>
      <c r="J308" s="20">
        <v>6</v>
      </c>
      <c r="K308" s="20">
        <v>8</v>
      </c>
      <c r="L308" s="20">
        <v>64</v>
      </c>
    </row>
    <row r="309" spans="1:12" ht="16.5">
      <c r="A309" s="16">
        <v>153021</v>
      </c>
      <c r="B309" s="56" t="s">
        <v>284</v>
      </c>
      <c r="C309" s="18">
        <v>2015</v>
      </c>
      <c r="D309" s="18" t="s">
        <v>18</v>
      </c>
      <c r="E309" s="19">
        <v>44</v>
      </c>
      <c r="F309" s="19">
        <v>1.66</v>
      </c>
      <c r="G309" s="19">
        <v>4</v>
      </c>
      <c r="H309" s="19">
        <v>49.66</v>
      </c>
      <c r="I309" s="20">
        <v>72</v>
      </c>
      <c r="J309" s="20">
        <v>6</v>
      </c>
      <c r="K309" s="20">
        <v>8</v>
      </c>
      <c r="L309" s="20">
        <v>64</v>
      </c>
    </row>
    <row r="310" spans="1:12" ht="16.5">
      <c r="A310" s="21">
        <v>153022</v>
      </c>
      <c r="B310" s="27" t="s">
        <v>285</v>
      </c>
      <c r="C310" s="23">
        <v>2013</v>
      </c>
      <c r="D310" s="23" t="s">
        <v>18</v>
      </c>
      <c r="E310" s="24">
        <v>44</v>
      </c>
      <c r="F310" s="24">
        <v>1.66</v>
      </c>
      <c r="G310" s="24">
        <v>4</v>
      </c>
      <c r="H310" s="24">
        <v>49.66</v>
      </c>
      <c r="I310" s="25">
        <v>72</v>
      </c>
      <c r="J310" s="25">
        <v>6</v>
      </c>
      <c r="K310" s="25">
        <v>8</v>
      </c>
      <c r="L310" s="25">
        <v>64</v>
      </c>
    </row>
    <row r="311" spans="1:12" ht="16.5">
      <c r="A311" s="21">
        <v>153023</v>
      </c>
      <c r="B311" s="27" t="s">
        <v>286</v>
      </c>
      <c r="C311" s="23">
        <v>2013</v>
      </c>
      <c r="D311" s="23" t="s">
        <v>18</v>
      </c>
      <c r="E311" s="24">
        <v>44</v>
      </c>
      <c r="F311" s="24">
        <v>1.66</v>
      </c>
      <c r="G311" s="24">
        <v>4</v>
      </c>
      <c r="H311" s="24">
        <v>49.66</v>
      </c>
      <c r="I311" s="25">
        <v>72</v>
      </c>
      <c r="J311" s="25">
        <v>6</v>
      </c>
      <c r="K311" s="25">
        <v>8</v>
      </c>
      <c r="L311" s="25">
        <v>64</v>
      </c>
    </row>
    <row r="312" spans="1:12" ht="16.5">
      <c r="A312" s="21">
        <v>153024</v>
      </c>
      <c r="B312" s="27" t="s">
        <v>287</v>
      </c>
      <c r="C312" s="23">
        <v>2013</v>
      </c>
      <c r="D312" s="23" t="s">
        <v>18</v>
      </c>
      <c r="E312" s="24">
        <v>44</v>
      </c>
      <c r="F312" s="24">
        <v>1.66</v>
      </c>
      <c r="G312" s="24">
        <v>4</v>
      </c>
      <c r="H312" s="24">
        <v>49.66</v>
      </c>
      <c r="I312" s="25">
        <v>72</v>
      </c>
      <c r="J312" s="25">
        <v>6</v>
      </c>
      <c r="K312" s="25">
        <v>8</v>
      </c>
      <c r="L312" s="25">
        <v>64</v>
      </c>
    </row>
    <row r="313" spans="1:12" ht="16.5">
      <c r="A313" s="33">
        <v>153021</v>
      </c>
      <c r="B313" s="51" t="s">
        <v>284</v>
      </c>
      <c r="C313" s="35">
        <v>2015</v>
      </c>
      <c r="D313" s="35" t="s">
        <v>18</v>
      </c>
      <c r="E313" s="111">
        <v>44</v>
      </c>
      <c r="F313" s="111">
        <v>1.66</v>
      </c>
      <c r="G313" s="111">
        <v>4</v>
      </c>
      <c r="H313" s="111">
        <f>SUM(E313:G313)</f>
        <v>49.66</v>
      </c>
      <c r="I313" s="36">
        <v>72</v>
      </c>
      <c r="J313" s="36">
        <f>SUM(I313/12)</f>
        <v>6</v>
      </c>
      <c r="K313" s="36">
        <v>8</v>
      </c>
      <c r="L313" s="36">
        <f>SUM(I313-K313)</f>
        <v>64</v>
      </c>
    </row>
    <row r="314" spans="1:12" ht="16.5">
      <c r="A314" s="21">
        <v>153025</v>
      </c>
      <c r="B314" s="27" t="s">
        <v>283</v>
      </c>
      <c r="C314" s="23">
        <v>2013</v>
      </c>
      <c r="D314" s="23" t="s">
        <v>225</v>
      </c>
      <c r="E314" s="24">
        <v>36</v>
      </c>
      <c r="F314" s="24">
        <v>1.66</v>
      </c>
      <c r="G314" s="24">
        <v>4</v>
      </c>
      <c r="H314" s="24">
        <v>41.66</v>
      </c>
      <c r="I314" s="25">
        <v>62</v>
      </c>
      <c r="J314" s="25">
        <f>I314/6</f>
        <v>10.333333333333334</v>
      </c>
      <c r="K314" s="25">
        <v>8</v>
      </c>
      <c r="L314" s="25">
        <v>54</v>
      </c>
    </row>
    <row r="315" spans="1:12" ht="16.5">
      <c r="A315" s="21">
        <v>153027</v>
      </c>
      <c r="B315" s="27" t="s">
        <v>285</v>
      </c>
      <c r="C315" s="23">
        <v>2012</v>
      </c>
      <c r="D315" s="23" t="s">
        <v>225</v>
      </c>
      <c r="E315" s="24">
        <v>36</v>
      </c>
      <c r="F315" s="24">
        <v>1.66</v>
      </c>
      <c r="G315" s="24">
        <v>4</v>
      </c>
      <c r="H315" s="24">
        <v>41.66</v>
      </c>
      <c r="I315" s="25">
        <v>62</v>
      </c>
      <c r="J315" s="25">
        <f>I315/6</f>
        <v>10.333333333333334</v>
      </c>
      <c r="K315" s="25">
        <v>8</v>
      </c>
      <c r="L315" s="25">
        <v>54</v>
      </c>
    </row>
    <row r="316" spans="1:12" ht="16.5">
      <c r="A316" s="21">
        <v>153028</v>
      </c>
      <c r="B316" s="27" t="s">
        <v>286</v>
      </c>
      <c r="C316" s="23">
        <v>2012</v>
      </c>
      <c r="D316" s="23" t="s">
        <v>225</v>
      </c>
      <c r="E316" s="24">
        <v>36</v>
      </c>
      <c r="F316" s="24">
        <v>1.66</v>
      </c>
      <c r="G316" s="24">
        <v>4</v>
      </c>
      <c r="H316" s="24">
        <v>41.66</v>
      </c>
      <c r="I316" s="25">
        <v>62</v>
      </c>
      <c r="J316" s="25">
        <f>I316/6</f>
        <v>10.333333333333334</v>
      </c>
      <c r="K316" s="25">
        <v>8</v>
      </c>
      <c r="L316" s="25">
        <v>54</v>
      </c>
    </row>
    <row r="317" spans="1:12" ht="16.5">
      <c r="A317" s="21">
        <v>153029</v>
      </c>
      <c r="B317" s="27" t="s">
        <v>287</v>
      </c>
      <c r="C317" s="23">
        <v>2013</v>
      </c>
      <c r="D317" s="23" t="s">
        <v>225</v>
      </c>
      <c r="E317" s="24">
        <v>36</v>
      </c>
      <c r="F317" s="24">
        <v>1.66</v>
      </c>
      <c r="G317" s="24">
        <v>4</v>
      </c>
      <c r="H317" s="24">
        <v>41.66</v>
      </c>
      <c r="I317" s="25">
        <v>62</v>
      </c>
      <c r="J317" s="25">
        <f>I317/6</f>
        <v>10.333333333333334</v>
      </c>
      <c r="K317" s="25">
        <v>8</v>
      </c>
      <c r="L317" s="25">
        <v>54</v>
      </c>
    </row>
    <row r="318" spans="1:12" ht="7.5" customHeight="1">
      <c r="A318" s="123"/>
      <c r="B318" s="51"/>
      <c r="C318" s="123"/>
      <c r="D318" s="33"/>
      <c r="E318" s="111"/>
      <c r="F318" s="111"/>
      <c r="G318" s="111"/>
      <c r="H318" s="111"/>
      <c r="I318" s="36"/>
      <c r="J318" s="111"/>
      <c r="K318" s="111"/>
      <c r="L318" s="111"/>
    </row>
    <row r="319" spans="1:12" ht="25.5">
      <c r="A319" s="7" t="s">
        <v>288</v>
      </c>
      <c r="B319" s="116"/>
      <c r="C319" s="117"/>
      <c r="D319" s="117"/>
      <c r="E319" s="116"/>
      <c r="F319" s="116"/>
      <c r="G319" s="116"/>
      <c r="H319" s="116"/>
      <c r="I319" s="118"/>
      <c r="J319" s="119"/>
      <c r="K319" s="119"/>
      <c r="L319" s="119"/>
    </row>
    <row r="320" spans="1:12" ht="16.5">
      <c r="A320" s="21">
        <v>112012</v>
      </c>
      <c r="B320" s="27" t="s">
        <v>289</v>
      </c>
      <c r="C320" s="23">
        <v>2013</v>
      </c>
      <c r="D320" s="23" t="s">
        <v>18</v>
      </c>
      <c r="E320" s="25">
        <v>114</v>
      </c>
      <c r="F320" s="25">
        <v>3.66</v>
      </c>
      <c r="G320" s="25">
        <v>2.5</v>
      </c>
      <c r="H320" s="25">
        <f>SUM(E320:G320)</f>
        <v>120.16</v>
      </c>
      <c r="I320" s="25">
        <v>180</v>
      </c>
      <c r="J320" s="25">
        <f>SUM(I320/12)</f>
        <v>15</v>
      </c>
      <c r="K320" s="25">
        <v>12</v>
      </c>
      <c r="L320" s="25">
        <f>SUM(I320-K320)</f>
        <v>168</v>
      </c>
    </row>
    <row r="321" spans="1:12" ht="16.5">
      <c r="A321" s="21">
        <v>112023</v>
      </c>
      <c r="B321" s="27" t="s">
        <v>290</v>
      </c>
      <c r="C321" s="23">
        <v>2013</v>
      </c>
      <c r="D321" s="23" t="s">
        <v>18</v>
      </c>
      <c r="E321" s="25">
        <v>132</v>
      </c>
      <c r="F321" s="25">
        <v>3.66</v>
      </c>
      <c r="G321" s="25">
        <v>2.5</v>
      </c>
      <c r="H321" s="25">
        <f>SUM(E321:G321)</f>
        <v>138.16</v>
      </c>
      <c r="I321" s="25">
        <v>207</v>
      </c>
      <c r="J321" s="25">
        <f>SUM(I321/12)</f>
        <v>17.25</v>
      </c>
      <c r="K321" s="25">
        <v>12</v>
      </c>
      <c r="L321" s="25">
        <f>SUM(I321-K321)</f>
        <v>195</v>
      </c>
    </row>
    <row r="322" spans="1:12" ht="16.5">
      <c r="A322" s="21">
        <v>112013</v>
      </c>
      <c r="B322" s="27" t="s">
        <v>291</v>
      </c>
      <c r="C322" s="23">
        <v>2012</v>
      </c>
      <c r="D322" s="23" t="s">
        <v>18</v>
      </c>
      <c r="E322" s="25">
        <v>131</v>
      </c>
      <c r="F322" s="25">
        <v>3.66</v>
      </c>
      <c r="G322" s="25">
        <v>2.5</v>
      </c>
      <c r="H322" s="25">
        <f>SUM(E322:G322)</f>
        <v>137.16</v>
      </c>
      <c r="I322" s="25">
        <v>207</v>
      </c>
      <c r="J322" s="25">
        <f>SUM(I322/12)</f>
        <v>17.25</v>
      </c>
      <c r="K322" s="25">
        <v>12</v>
      </c>
      <c r="L322" s="25">
        <f>SUM(I322-K322)</f>
        <v>195</v>
      </c>
    </row>
    <row r="323" spans="1:12" ht="16.5">
      <c r="A323" s="21">
        <v>112022</v>
      </c>
      <c r="B323" s="27" t="s">
        <v>292</v>
      </c>
      <c r="C323" s="23">
        <v>2011</v>
      </c>
      <c r="D323" s="23" t="s">
        <v>18</v>
      </c>
      <c r="E323" s="25">
        <v>172</v>
      </c>
      <c r="F323" s="25">
        <v>3.66</v>
      </c>
      <c r="G323" s="25">
        <v>2.5</v>
      </c>
      <c r="H323" s="25">
        <f>SUM(E323:G323)</f>
        <v>178.16</v>
      </c>
      <c r="I323" s="25">
        <v>276</v>
      </c>
      <c r="J323" s="25">
        <f>SUM(I323/12)</f>
        <v>23</v>
      </c>
      <c r="K323" s="25">
        <v>24</v>
      </c>
      <c r="L323" s="25">
        <f>SUM(I323-K323)</f>
        <v>252</v>
      </c>
    </row>
    <row r="324" spans="1:12" ht="7.5" customHeight="1">
      <c r="A324" s="33"/>
      <c r="B324" s="124"/>
      <c r="C324" s="44"/>
      <c r="D324" s="44"/>
      <c r="E324" s="125"/>
      <c r="F324" s="125"/>
      <c r="G324" s="125"/>
      <c r="H324" s="125"/>
      <c r="I324" s="126"/>
      <c r="J324" s="126"/>
      <c r="K324" s="126"/>
      <c r="L324" s="126"/>
    </row>
    <row r="325" spans="1:12" ht="25.5">
      <c r="A325" s="7" t="s">
        <v>293</v>
      </c>
      <c r="B325" s="127"/>
      <c r="C325" s="44"/>
      <c r="D325" s="44"/>
      <c r="E325" s="125"/>
      <c r="F325" s="125"/>
      <c r="G325" s="125"/>
      <c r="H325" s="125"/>
      <c r="I325" s="126"/>
      <c r="J325" s="126"/>
      <c r="K325" s="126"/>
      <c r="L325" s="126"/>
    </row>
    <row r="326" spans="1:12" ht="16.5">
      <c r="A326" s="16">
        <v>137010</v>
      </c>
      <c r="B326" s="56" t="s">
        <v>294</v>
      </c>
      <c r="C326" s="18">
        <v>2014</v>
      </c>
      <c r="D326" s="18" t="s">
        <v>18</v>
      </c>
      <c r="E326" s="20">
        <v>200</v>
      </c>
      <c r="F326" s="20">
        <v>3.66</v>
      </c>
      <c r="G326" s="20">
        <v>5</v>
      </c>
      <c r="H326" s="20">
        <f>SUM(E326:G326)</f>
        <v>208.66</v>
      </c>
      <c r="I326" s="20">
        <v>300</v>
      </c>
      <c r="J326" s="20">
        <f t="shared" ref="J326:J334" si="48">SUM(I326/12)</f>
        <v>25</v>
      </c>
      <c r="K326" s="20">
        <v>12</v>
      </c>
      <c r="L326" s="20">
        <f>SUM(I326-K326)</f>
        <v>288</v>
      </c>
    </row>
    <row r="327" spans="1:12" ht="16.5">
      <c r="A327" s="21">
        <v>137011</v>
      </c>
      <c r="B327" s="27" t="s">
        <v>294</v>
      </c>
      <c r="C327" s="23">
        <v>2013</v>
      </c>
      <c r="D327" s="23" t="s">
        <v>79</v>
      </c>
      <c r="E327" s="25">
        <v>100</v>
      </c>
      <c r="F327" s="25">
        <v>3.66</v>
      </c>
      <c r="G327" s="25">
        <v>5</v>
      </c>
      <c r="H327" s="25">
        <f>SUM(E327:G327)</f>
        <v>108.66</v>
      </c>
      <c r="I327" s="25">
        <v>156</v>
      </c>
      <c r="J327" s="25">
        <f t="shared" si="48"/>
        <v>13</v>
      </c>
      <c r="K327" s="25"/>
      <c r="L327" s="25">
        <f>SUM(I327-K327)</f>
        <v>156</v>
      </c>
    </row>
    <row r="328" spans="1:12" ht="16.5">
      <c r="A328" s="21">
        <v>137025</v>
      </c>
      <c r="B328" s="27" t="s">
        <v>295</v>
      </c>
      <c r="C328" s="23">
        <v>2012</v>
      </c>
      <c r="D328" s="23" t="s">
        <v>18</v>
      </c>
      <c r="E328" s="25">
        <v>390</v>
      </c>
      <c r="F328" s="25">
        <v>3.66</v>
      </c>
      <c r="G328" s="25">
        <v>5</v>
      </c>
      <c r="H328" s="25">
        <f>SUM(E328:G328)</f>
        <v>398.66</v>
      </c>
      <c r="I328" s="25">
        <v>564</v>
      </c>
      <c r="J328" s="25">
        <f t="shared" si="48"/>
        <v>47</v>
      </c>
      <c r="K328" s="25"/>
      <c r="L328" s="25">
        <f>SUM(I328-K328)</f>
        <v>564</v>
      </c>
    </row>
    <row r="329" spans="1:12" ht="16.5">
      <c r="A329" s="21">
        <v>137012</v>
      </c>
      <c r="B329" s="27" t="s">
        <v>296</v>
      </c>
      <c r="C329" s="23">
        <v>2013</v>
      </c>
      <c r="D329" s="23" t="s">
        <v>18</v>
      </c>
      <c r="E329" s="25">
        <v>294</v>
      </c>
      <c r="F329" s="25">
        <v>3.66</v>
      </c>
      <c r="G329" s="25">
        <v>5</v>
      </c>
      <c r="H329" s="25">
        <f t="shared" ref="H329:H335" si="49">SUM(E329:G329)</f>
        <v>302.66000000000003</v>
      </c>
      <c r="I329" s="25">
        <v>462</v>
      </c>
      <c r="J329" s="25">
        <f t="shared" si="48"/>
        <v>38.5</v>
      </c>
      <c r="K329" s="25"/>
      <c r="L329" s="25">
        <f t="shared" ref="L329:L335" si="50">SUM(I329-K329)</f>
        <v>462</v>
      </c>
    </row>
    <row r="330" spans="1:12" ht="16.5">
      <c r="A330" s="33">
        <v>137013</v>
      </c>
      <c r="B330" s="51" t="s">
        <v>296</v>
      </c>
      <c r="C330" s="35">
        <v>2012</v>
      </c>
      <c r="D330" s="35" t="s">
        <v>79</v>
      </c>
      <c r="E330" s="36">
        <v>157</v>
      </c>
      <c r="F330" s="36">
        <v>1.66</v>
      </c>
      <c r="G330" s="36">
        <v>5</v>
      </c>
      <c r="H330" s="36">
        <f>SUM(E330:G330)</f>
        <v>163.66</v>
      </c>
      <c r="I330" s="36">
        <v>225</v>
      </c>
      <c r="J330" s="36">
        <f t="shared" si="48"/>
        <v>18.75</v>
      </c>
      <c r="K330" s="36"/>
      <c r="L330" s="36">
        <f>SUM(I330-K330)</f>
        <v>225</v>
      </c>
    </row>
    <row r="331" spans="1:12" ht="16.5">
      <c r="A331" s="21">
        <v>137014</v>
      </c>
      <c r="B331" s="27" t="s">
        <v>297</v>
      </c>
      <c r="C331" s="23">
        <v>2013</v>
      </c>
      <c r="D331" s="23" t="s">
        <v>18</v>
      </c>
      <c r="E331" s="25">
        <v>206</v>
      </c>
      <c r="F331" s="25">
        <v>3.66</v>
      </c>
      <c r="G331" s="25">
        <v>5</v>
      </c>
      <c r="H331" s="25">
        <f t="shared" si="49"/>
        <v>214.66</v>
      </c>
      <c r="I331" s="25">
        <v>306</v>
      </c>
      <c r="J331" s="25">
        <f t="shared" si="48"/>
        <v>25.5</v>
      </c>
      <c r="K331" s="25">
        <v>12</v>
      </c>
      <c r="L331" s="25">
        <f t="shared" si="50"/>
        <v>294</v>
      </c>
    </row>
    <row r="332" spans="1:12" ht="17.25" customHeight="1">
      <c r="A332" s="21">
        <v>137038</v>
      </c>
      <c r="B332" s="27" t="s">
        <v>298</v>
      </c>
      <c r="C332" s="23">
        <v>2013</v>
      </c>
      <c r="D332" s="23" t="s">
        <v>18</v>
      </c>
      <c r="E332" s="25">
        <v>210</v>
      </c>
      <c r="F332" s="25">
        <v>3.66</v>
      </c>
      <c r="G332" s="25">
        <v>5</v>
      </c>
      <c r="H332" s="25">
        <f t="shared" si="49"/>
        <v>218.66</v>
      </c>
      <c r="I332" s="25">
        <v>312</v>
      </c>
      <c r="J332" s="25">
        <f t="shared" si="48"/>
        <v>26</v>
      </c>
      <c r="K332" s="25">
        <v>12</v>
      </c>
      <c r="L332" s="25">
        <f t="shared" si="50"/>
        <v>300</v>
      </c>
    </row>
    <row r="333" spans="1:12" ht="17.25" customHeight="1">
      <c r="A333" s="21">
        <v>137026</v>
      </c>
      <c r="B333" s="27" t="s">
        <v>299</v>
      </c>
      <c r="C333" s="23">
        <v>2012</v>
      </c>
      <c r="D333" s="23" t="s">
        <v>18</v>
      </c>
      <c r="E333" s="25">
        <v>210</v>
      </c>
      <c r="F333" s="25">
        <v>3.66</v>
      </c>
      <c r="G333" s="25">
        <v>5</v>
      </c>
      <c r="H333" s="25">
        <f>SUM(E333:G333)</f>
        <v>218.66</v>
      </c>
      <c r="I333" s="25">
        <v>312</v>
      </c>
      <c r="J333" s="25">
        <f t="shared" si="48"/>
        <v>26</v>
      </c>
      <c r="K333" s="25">
        <v>12</v>
      </c>
      <c r="L333" s="25">
        <f>SUM(I333-K333)</f>
        <v>300</v>
      </c>
    </row>
    <row r="334" spans="1:12" ht="16.5" customHeight="1">
      <c r="A334" s="30">
        <v>137044</v>
      </c>
      <c r="B334" s="27" t="s">
        <v>300</v>
      </c>
      <c r="C334" s="23">
        <v>2013</v>
      </c>
      <c r="D334" s="23" t="s">
        <v>18</v>
      </c>
      <c r="E334" s="25">
        <v>510</v>
      </c>
      <c r="F334" s="25">
        <v>3.66</v>
      </c>
      <c r="G334" s="25">
        <v>5</v>
      </c>
      <c r="H334" s="25">
        <f>SUM(E334:G334)</f>
        <v>518.66</v>
      </c>
      <c r="I334" s="25">
        <v>840</v>
      </c>
      <c r="J334" s="25">
        <f t="shared" si="48"/>
        <v>70</v>
      </c>
      <c r="K334" s="25"/>
      <c r="L334" s="25">
        <f>SUM(I334-K334)</f>
        <v>840</v>
      </c>
    </row>
    <row r="335" spans="1:12" ht="16.5">
      <c r="A335" s="21">
        <v>137030</v>
      </c>
      <c r="B335" s="27" t="s">
        <v>301</v>
      </c>
      <c r="C335" s="23">
        <v>2009</v>
      </c>
      <c r="D335" s="23" t="s">
        <v>13</v>
      </c>
      <c r="E335" s="25">
        <v>500</v>
      </c>
      <c r="F335" s="25">
        <v>3.66</v>
      </c>
      <c r="G335" s="25">
        <v>5</v>
      </c>
      <c r="H335" s="25">
        <f t="shared" si="49"/>
        <v>508.66</v>
      </c>
      <c r="I335" s="25">
        <v>720</v>
      </c>
      <c r="J335" s="25">
        <f>SUM(I335/6)</f>
        <v>120</v>
      </c>
      <c r="K335" s="25"/>
      <c r="L335" s="25">
        <f t="shared" si="50"/>
        <v>720</v>
      </c>
    </row>
    <row r="336" spans="1:12" ht="16.5">
      <c r="A336" s="33">
        <v>137045</v>
      </c>
      <c r="B336" s="51" t="s">
        <v>302</v>
      </c>
      <c r="C336" s="35">
        <v>2012</v>
      </c>
      <c r="D336" s="35" t="s">
        <v>188</v>
      </c>
      <c r="E336" s="36">
        <v>337.5</v>
      </c>
      <c r="F336" s="36">
        <v>1</v>
      </c>
      <c r="G336" s="36">
        <v>5</v>
      </c>
      <c r="H336" s="36">
        <f>SUM(E336:G336)</f>
        <v>343.5</v>
      </c>
      <c r="I336" s="36">
        <v>498</v>
      </c>
      <c r="J336" s="36">
        <f>SUM(I336/3)</f>
        <v>166</v>
      </c>
      <c r="K336" s="36"/>
      <c r="L336" s="36">
        <f>SUM(I336-K336)</f>
        <v>498</v>
      </c>
    </row>
    <row r="337" spans="1:13" ht="9" customHeight="1">
      <c r="A337" s="21"/>
      <c r="B337" s="27"/>
      <c r="C337" s="23"/>
      <c r="D337" s="128"/>
      <c r="E337" s="25"/>
      <c r="F337" s="24"/>
      <c r="G337" s="24"/>
      <c r="H337" s="24"/>
      <c r="I337" s="25"/>
      <c r="J337" s="24"/>
      <c r="K337" s="24"/>
      <c r="L337" s="24"/>
    </row>
    <row r="338" spans="1:13" ht="25.5">
      <c r="A338" s="7" t="s">
        <v>303</v>
      </c>
      <c r="B338" s="116"/>
      <c r="C338" s="38"/>
      <c r="D338" s="38"/>
      <c r="E338" s="55"/>
      <c r="F338" s="55"/>
      <c r="G338" s="55"/>
      <c r="H338" s="55"/>
      <c r="I338" s="55"/>
      <c r="J338" s="55"/>
      <c r="K338" s="55"/>
      <c r="L338" s="55"/>
    </row>
    <row r="339" spans="1:13" ht="16.5">
      <c r="A339" s="16">
        <v>160010</v>
      </c>
      <c r="B339" s="56" t="s">
        <v>304</v>
      </c>
      <c r="C339" s="18">
        <v>2012</v>
      </c>
      <c r="D339" s="18" t="s">
        <v>18</v>
      </c>
      <c r="E339" s="20">
        <v>180</v>
      </c>
      <c r="F339" s="20">
        <v>3.66</v>
      </c>
      <c r="G339" s="20">
        <v>4</v>
      </c>
      <c r="H339" s="20">
        <f>SUM(E339:G339)</f>
        <v>187.66</v>
      </c>
      <c r="I339" s="20">
        <v>288</v>
      </c>
      <c r="J339" s="20">
        <f>SUM(I339)/12</f>
        <v>24</v>
      </c>
      <c r="K339" s="20"/>
      <c r="L339" s="20">
        <v>288</v>
      </c>
    </row>
    <row r="340" spans="1:13" ht="5.25" customHeight="1">
      <c r="A340" s="52"/>
      <c r="B340" s="63"/>
      <c r="C340" s="38"/>
      <c r="D340" s="38"/>
      <c r="E340" s="55"/>
      <c r="F340" s="55"/>
      <c r="G340" s="55"/>
      <c r="H340" s="55"/>
      <c r="I340" s="55"/>
      <c r="J340" s="55"/>
      <c r="K340" s="55"/>
      <c r="L340" s="55"/>
    </row>
    <row r="341" spans="1:13" ht="25.5">
      <c r="A341" s="7" t="s">
        <v>305</v>
      </c>
      <c r="C341" s="38"/>
      <c r="D341" s="38"/>
      <c r="E341" s="55"/>
      <c r="F341" s="55"/>
      <c r="G341" s="55"/>
      <c r="H341" s="55"/>
      <c r="I341" s="55"/>
      <c r="J341" s="55"/>
      <c r="K341" s="55"/>
      <c r="L341" s="55"/>
    </row>
    <row r="342" spans="1:13" ht="16.5">
      <c r="A342" s="16">
        <v>186010</v>
      </c>
      <c r="B342" s="56" t="s">
        <v>306</v>
      </c>
      <c r="C342" s="18" t="s">
        <v>145</v>
      </c>
      <c r="D342" s="18" t="s">
        <v>18</v>
      </c>
      <c r="E342" s="20">
        <v>450</v>
      </c>
      <c r="F342" s="20">
        <v>3.66</v>
      </c>
      <c r="G342" s="20">
        <v>4</v>
      </c>
      <c r="H342" s="20">
        <f>SUM(E342:G342)</f>
        <v>457.66</v>
      </c>
      <c r="I342" s="20">
        <v>84</v>
      </c>
      <c r="J342" s="20">
        <f>SUM(I342)/12</f>
        <v>7</v>
      </c>
      <c r="K342" s="20">
        <v>6</v>
      </c>
      <c r="L342" s="20">
        <f>SUM(I342-K342)</f>
        <v>78</v>
      </c>
    </row>
    <row r="343" spans="1:13" ht="16.5">
      <c r="A343" s="21">
        <v>186020</v>
      </c>
      <c r="B343" s="27" t="s">
        <v>307</v>
      </c>
      <c r="C343" s="23" t="s">
        <v>145</v>
      </c>
      <c r="D343" s="23" t="s">
        <v>18</v>
      </c>
      <c r="E343" s="25">
        <v>450</v>
      </c>
      <c r="F343" s="25">
        <v>3.66</v>
      </c>
      <c r="G343" s="25">
        <v>4</v>
      </c>
      <c r="H343" s="25">
        <f>SUM(E343:G343)</f>
        <v>457.66</v>
      </c>
      <c r="I343" s="25">
        <v>84</v>
      </c>
      <c r="J343" s="25">
        <f>SUM(I343)/12</f>
        <v>7</v>
      </c>
      <c r="K343" s="25">
        <v>6</v>
      </c>
      <c r="L343" s="25">
        <f>SUM(I343-K343)</f>
        <v>78</v>
      </c>
    </row>
    <row r="344" spans="1:13" ht="6" customHeight="1"/>
    <row r="345" spans="1:13" ht="24" customHeight="1">
      <c r="A345" s="7" t="s">
        <v>308</v>
      </c>
    </row>
    <row r="346" spans="1:13" ht="16.5" customHeight="1">
      <c r="A346" s="16">
        <v>161010</v>
      </c>
      <c r="B346" s="56" t="s">
        <v>309</v>
      </c>
      <c r="C346" s="18">
        <v>2013</v>
      </c>
      <c r="D346" s="18" t="s">
        <v>18</v>
      </c>
      <c r="E346" s="20">
        <v>450</v>
      </c>
      <c r="F346" s="20">
        <v>3.66</v>
      </c>
      <c r="G346" s="20">
        <v>4</v>
      </c>
      <c r="H346" s="20">
        <f>SUM(E346:G346)</f>
        <v>457.66</v>
      </c>
      <c r="I346" s="20">
        <v>648</v>
      </c>
      <c r="J346" s="20">
        <f>SUM(I346)/12</f>
        <v>54</v>
      </c>
      <c r="K346" s="20"/>
      <c r="L346" s="20">
        <v>648</v>
      </c>
      <c r="M346" s="129"/>
    </row>
    <row r="347" spans="1:13" ht="16.5" customHeight="1">
      <c r="A347" s="21">
        <v>161020</v>
      </c>
      <c r="B347" s="27" t="s">
        <v>309</v>
      </c>
      <c r="C347" s="23">
        <v>2011</v>
      </c>
      <c r="D347" s="23" t="s">
        <v>18</v>
      </c>
      <c r="E347" s="25">
        <v>450</v>
      </c>
      <c r="F347" s="25">
        <v>3.66</v>
      </c>
      <c r="G347" s="25">
        <v>4</v>
      </c>
      <c r="H347" s="25">
        <f>SUM(E347:G347)</f>
        <v>457.66</v>
      </c>
      <c r="I347" s="25">
        <v>648</v>
      </c>
      <c r="J347" s="25">
        <f>SUM(I347)/12</f>
        <v>54</v>
      </c>
      <c r="K347" s="25"/>
      <c r="L347" s="25">
        <v>648</v>
      </c>
      <c r="M347" s="129"/>
    </row>
    <row r="348" spans="1:13" ht="6.75" customHeight="1">
      <c r="A348" s="33"/>
      <c r="B348" s="51"/>
      <c r="C348" s="35"/>
      <c r="D348" s="35"/>
      <c r="E348" s="36"/>
      <c r="F348" s="36"/>
      <c r="G348" s="36"/>
      <c r="H348" s="36"/>
      <c r="I348" s="36"/>
      <c r="J348" s="36"/>
      <c r="K348" s="36"/>
      <c r="L348" s="36"/>
      <c r="M348" s="129"/>
    </row>
    <row r="349" spans="1:13" ht="25.5">
      <c r="A349" s="7" t="s">
        <v>310</v>
      </c>
      <c r="B349" s="116"/>
      <c r="C349" s="117"/>
      <c r="D349" s="117"/>
      <c r="E349" s="116"/>
      <c r="F349" s="116"/>
      <c r="G349" s="116"/>
      <c r="H349" s="116"/>
      <c r="I349" s="118"/>
      <c r="J349" s="119"/>
      <c r="K349" s="119"/>
      <c r="L349" s="119"/>
    </row>
    <row r="350" spans="1:13" ht="16.5">
      <c r="A350" s="16">
        <v>113002</v>
      </c>
      <c r="B350" s="56" t="s">
        <v>311</v>
      </c>
      <c r="C350" s="18">
        <v>2014</v>
      </c>
      <c r="D350" s="18" t="s">
        <v>18</v>
      </c>
      <c r="E350" s="20">
        <v>87</v>
      </c>
      <c r="F350" s="20">
        <v>3.66</v>
      </c>
      <c r="G350" s="20">
        <v>2.5</v>
      </c>
      <c r="H350" s="20">
        <f>SUM(E350:G350)</f>
        <v>93.16</v>
      </c>
      <c r="I350" s="20">
        <v>186</v>
      </c>
      <c r="J350" s="20">
        <f>I350/12</f>
        <v>15.5</v>
      </c>
      <c r="K350" s="20">
        <v>12</v>
      </c>
      <c r="L350" s="20">
        <f>I350-K350</f>
        <v>174</v>
      </c>
    </row>
    <row r="351" spans="1:13" ht="16.5">
      <c r="A351" s="21">
        <v>113003</v>
      </c>
      <c r="B351" s="27" t="s">
        <v>312</v>
      </c>
      <c r="C351" s="23">
        <v>2012</v>
      </c>
      <c r="D351" s="23" t="s">
        <v>18</v>
      </c>
      <c r="E351" s="25">
        <v>87</v>
      </c>
      <c r="F351" s="25">
        <v>3.66</v>
      </c>
      <c r="G351" s="25">
        <v>2.5</v>
      </c>
      <c r="H351" s="25">
        <f>SUM(E351:G351)</f>
        <v>93.16</v>
      </c>
      <c r="I351" s="25">
        <v>156</v>
      </c>
      <c r="J351" s="25">
        <f>I351/12</f>
        <v>13</v>
      </c>
      <c r="K351" s="25">
        <v>12</v>
      </c>
      <c r="L351" s="25">
        <f>I351-K351</f>
        <v>144</v>
      </c>
    </row>
    <row r="352" spans="1:13" ht="16.5" customHeight="1">
      <c r="A352" s="21">
        <v>113007</v>
      </c>
      <c r="B352" s="27" t="s">
        <v>313</v>
      </c>
      <c r="C352" s="23">
        <v>2013</v>
      </c>
      <c r="D352" s="23" t="s">
        <v>18</v>
      </c>
      <c r="E352" s="25">
        <v>87</v>
      </c>
      <c r="F352" s="25">
        <v>3.66</v>
      </c>
      <c r="G352" s="25">
        <v>2.5</v>
      </c>
      <c r="H352" s="25">
        <f>SUM(E352:G352)</f>
        <v>93.16</v>
      </c>
      <c r="I352" s="25">
        <v>144</v>
      </c>
      <c r="J352" s="25">
        <f>I352/12</f>
        <v>12</v>
      </c>
      <c r="K352" s="25">
        <v>15</v>
      </c>
      <c r="L352" s="25">
        <f>I352-K352</f>
        <v>129</v>
      </c>
    </row>
    <row r="353" spans="1:13" ht="16.5" customHeight="1">
      <c r="A353" s="30">
        <v>113010</v>
      </c>
      <c r="B353" s="27" t="s">
        <v>314</v>
      </c>
      <c r="C353" s="23">
        <v>2013</v>
      </c>
      <c r="D353" s="23" t="s">
        <v>18</v>
      </c>
      <c r="E353" s="25">
        <v>144</v>
      </c>
      <c r="F353" s="25">
        <v>3.66</v>
      </c>
      <c r="G353" s="25">
        <v>2.5</v>
      </c>
      <c r="H353" s="25">
        <f>SUM(E353:G353)</f>
        <v>150.16</v>
      </c>
      <c r="I353" s="25">
        <v>150</v>
      </c>
      <c r="J353" s="25">
        <f>I353/12</f>
        <v>12.5</v>
      </c>
      <c r="K353" s="25">
        <v>12</v>
      </c>
      <c r="L353" s="25">
        <f>I353-K353</f>
        <v>138</v>
      </c>
    </row>
    <row r="354" spans="1:13" ht="16.5" customHeight="1">
      <c r="A354" s="30">
        <v>113008</v>
      </c>
      <c r="B354" s="27" t="s">
        <v>315</v>
      </c>
      <c r="C354" s="23">
        <v>2012</v>
      </c>
      <c r="D354" s="23" t="s">
        <v>18</v>
      </c>
      <c r="E354" s="25">
        <v>144</v>
      </c>
      <c r="F354" s="25">
        <v>3.66</v>
      </c>
      <c r="G354" s="25">
        <v>2.5</v>
      </c>
      <c r="H354" s="25">
        <f>SUM(E354:G354)</f>
        <v>150.16</v>
      </c>
      <c r="I354" s="25">
        <v>252</v>
      </c>
      <c r="J354" s="25">
        <f>I354/12</f>
        <v>21</v>
      </c>
      <c r="K354" s="25">
        <v>12</v>
      </c>
      <c r="L354" s="25">
        <f>I354-K354</f>
        <v>240</v>
      </c>
    </row>
    <row r="355" spans="1:13" ht="5.25" customHeight="1">
      <c r="A355" s="130"/>
    </row>
    <row r="356" spans="1:13" ht="21.75" customHeight="1">
      <c r="A356" s="7" t="s">
        <v>316</v>
      </c>
      <c r="B356" s="51"/>
      <c r="C356" s="35"/>
      <c r="D356" s="35"/>
      <c r="E356" s="36"/>
      <c r="F356" s="36"/>
      <c r="G356" s="36"/>
      <c r="H356" s="36"/>
      <c r="I356" s="36"/>
      <c r="J356" s="36"/>
      <c r="K356" s="36"/>
      <c r="L356" s="36"/>
      <c r="M356" s="129"/>
    </row>
    <row r="357" spans="1:13" ht="16.5" customHeight="1">
      <c r="A357" s="21">
        <v>163011</v>
      </c>
      <c r="B357" s="27" t="s">
        <v>317</v>
      </c>
      <c r="C357" s="23">
        <v>2014</v>
      </c>
      <c r="D357" s="23" t="s">
        <v>18</v>
      </c>
      <c r="E357" s="25">
        <v>120</v>
      </c>
      <c r="F357" s="25">
        <v>1.66</v>
      </c>
      <c r="G357" s="25">
        <v>5</v>
      </c>
      <c r="H357" s="25">
        <f t="shared" ref="H357:H366" si="51">SUM(E357:G357)</f>
        <v>126.66</v>
      </c>
      <c r="I357" s="25">
        <v>186</v>
      </c>
      <c r="J357" s="25">
        <f t="shared" ref="J357:J366" si="52">SUM(I357/12)</f>
        <v>15.5</v>
      </c>
      <c r="K357" s="25">
        <v>12</v>
      </c>
      <c r="L357" s="25">
        <f t="shared" ref="L357:L366" si="53">SUM(I357-K357)</f>
        <v>174</v>
      </c>
      <c r="M357" s="129"/>
    </row>
    <row r="358" spans="1:13" ht="16.5" customHeight="1">
      <c r="A358" s="21">
        <v>163012</v>
      </c>
      <c r="B358" s="27" t="s">
        <v>318</v>
      </c>
      <c r="C358" s="23">
        <v>2014</v>
      </c>
      <c r="D358" s="23" t="s">
        <v>18</v>
      </c>
      <c r="E358" s="25">
        <v>120</v>
      </c>
      <c r="F358" s="25">
        <v>1.66</v>
      </c>
      <c r="G358" s="25">
        <v>5</v>
      </c>
      <c r="H358" s="25">
        <f t="shared" si="51"/>
        <v>126.66</v>
      </c>
      <c r="I358" s="25">
        <v>186</v>
      </c>
      <c r="J358" s="25">
        <f t="shared" si="52"/>
        <v>15.5</v>
      </c>
      <c r="K358" s="25">
        <v>12</v>
      </c>
      <c r="L358" s="25">
        <f t="shared" si="53"/>
        <v>174</v>
      </c>
      <c r="M358" s="129"/>
    </row>
    <row r="359" spans="1:13" ht="16.5" customHeight="1">
      <c r="A359" s="21">
        <v>163013</v>
      </c>
      <c r="B359" s="27" t="s">
        <v>319</v>
      </c>
      <c r="C359" s="23">
        <v>2012</v>
      </c>
      <c r="D359" s="23" t="s">
        <v>18</v>
      </c>
      <c r="E359" s="25">
        <v>180</v>
      </c>
      <c r="F359" s="25">
        <v>3.66</v>
      </c>
      <c r="G359" s="25">
        <v>5</v>
      </c>
      <c r="H359" s="25">
        <f t="shared" si="51"/>
        <v>188.66</v>
      </c>
      <c r="I359" s="25">
        <v>276</v>
      </c>
      <c r="J359" s="25">
        <f t="shared" si="52"/>
        <v>23</v>
      </c>
      <c r="K359" s="25">
        <v>12</v>
      </c>
      <c r="L359" s="25">
        <f t="shared" si="53"/>
        <v>264</v>
      </c>
      <c r="M359" s="129"/>
    </row>
    <row r="360" spans="1:13" ht="16.5" customHeight="1">
      <c r="A360" s="21">
        <v>163014</v>
      </c>
      <c r="B360" s="27" t="s">
        <v>320</v>
      </c>
      <c r="C360" s="23">
        <v>2012</v>
      </c>
      <c r="D360" s="23" t="s">
        <v>18</v>
      </c>
      <c r="E360" s="25">
        <v>210</v>
      </c>
      <c r="F360" s="25">
        <v>3.66</v>
      </c>
      <c r="G360" s="25">
        <v>5</v>
      </c>
      <c r="H360" s="25">
        <f t="shared" si="51"/>
        <v>218.66</v>
      </c>
      <c r="I360" s="25">
        <v>324</v>
      </c>
      <c r="J360" s="25">
        <f t="shared" si="52"/>
        <v>27</v>
      </c>
      <c r="K360" s="25">
        <v>12</v>
      </c>
      <c r="L360" s="25">
        <f t="shared" si="53"/>
        <v>312</v>
      </c>
      <c r="M360" s="129"/>
    </row>
    <row r="361" spans="1:13" ht="16.5" customHeight="1">
      <c r="A361" s="21">
        <v>163015</v>
      </c>
      <c r="B361" s="27" t="s">
        <v>320</v>
      </c>
      <c r="C361" s="23">
        <v>2012</v>
      </c>
      <c r="D361" s="23" t="s">
        <v>79</v>
      </c>
      <c r="E361" s="25">
        <v>114</v>
      </c>
      <c r="F361" s="25">
        <v>3.66</v>
      </c>
      <c r="G361" s="25">
        <v>5</v>
      </c>
      <c r="H361" s="25">
        <f t="shared" si="51"/>
        <v>122.66</v>
      </c>
      <c r="I361" s="25">
        <v>180</v>
      </c>
      <c r="J361" s="25">
        <f t="shared" si="52"/>
        <v>15</v>
      </c>
      <c r="K361" s="25">
        <v>6</v>
      </c>
      <c r="L361" s="25">
        <f t="shared" si="53"/>
        <v>174</v>
      </c>
      <c r="M361" s="129"/>
    </row>
    <row r="362" spans="1:13" ht="16.5" customHeight="1">
      <c r="A362" s="21">
        <v>163017</v>
      </c>
      <c r="B362" s="27" t="s">
        <v>321</v>
      </c>
      <c r="C362" s="23">
        <v>2012</v>
      </c>
      <c r="D362" s="23" t="s">
        <v>18</v>
      </c>
      <c r="E362" s="25">
        <v>210</v>
      </c>
      <c r="F362" s="25">
        <v>3.66</v>
      </c>
      <c r="G362" s="25">
        <v>5</v>
      </c>
      <c r="H362" s="25">
        <f t="shared" si="51"/>
        <v>218.66</v>
      </c>
      <c r="I362" s="25">
        <v>324</v>
      </c>
      <c r="J362" s="25">
        <f t="shared" si="52"/>
        <v>27</v>
      </c>
      <c r="K362" s="25">
        <v>12</v>
      </c>
      <c r="L362" s="25">
        <f t="shared" si="53"/>
        <v>312</v>
      </c>
      <c r="M362" s="129"/>
    </row>
    <row r="363" spans="1:13" ht="16.5" customHeight="1">
      <c r="A363" s="21">
        <v>163018</v>
      </c>
      <c r="B363" s="27" t="s">
        <v>321</v>
      </c>
      <c r="C363" s="23">
        <v>2013</v>
      </c>
      <c r="D363" s="23" t="s">
        <v>79</v>
      </c>
      <c r="E363" s="25">
        <v>114</v>
      </c>
      <c r="F363" s="25">
        <v>3.66</v>
      </c>
      <c r="G363" s="25">
        <v>5</v>
      </c>
      <c r="H363" s="25">
        <f t="shared" si="51"/>
        <v>122.66</v>
      </c>
      <c r="I363" s="25">
        <v>180</v>
      </c>
      <c r="J363" s="25">
        <f t="shared" si="52"/>
        <v>15</v>
      </c>
      <c r="K363" s="25">
        <v>6</v>
      </c>
      <c r="L363" s="25">
        <f t="shared" si="53"/>
        <v>174</v>
      </c>
      <c r="M363" s="129"/>
    </row>
    <row r="364" spans="1:13" ht="16.5" customHeight="1">
      <c r="A364" s="21">
        <v>163020</v>
      </c>
      <c r="B364" s="27" t="s">
        <v>322</v>
      </c>
      <c r="C364" s="23">
        <v>2012</v>
      </c>
      <c r="D364" s="23" t="s">
        <v>18</v>
      </c>
      <c r="E364" s="25">
        <v>210</v>
      </c>
      <c r="F364" s="25">
        <v>3.66</v>
      </c>
      <c r="G364" s="25">
        <v>5</v>
      </c>
      <c r="H364" s="25">
        <f t="shared" si="51"/>
        <v>218.66</v>
      </c>
      <c r="I364" s="25">
        <v>324</v>
      </c>
      <c r="J364" s="25">
        <f t="shared" si="52"/>
        <v>27</v>
      </c>
      <c r="K364" s="25">
        <v>12</v>
      </c>
      <c r="L364" s="25">
        <f t="shared" si="53"/>
        <v>312</v>
      </c>
      <c r="M364" s="129"/>
    </row>
    <row r="365" spans="1:13" ht="16.5" customHeight="1">
      <c r="A365" s="21">
        <v>163021</v>
      </c>
      <c r="B365" s="27" t="s">
        <v>323</v>
      </c>
      <c r="C365" s="23">
        <v>2012</v>
      </c>
      <c r="D365" s="23" t="s">
        <v>18</v>
      </c>
      <c r="E365" s="25">
        <v>228</v>
      </c>
      <c r="F365" s="25">
        <v>3.66</v>
      </c>
      <c r="G365" s="25">
        <v>5</v>
      </c>
      <c r="H365" s="25">
        <f t="shared" si="51"/>
        <v>236.66</v>
      </c>
      <c r="I365" s="25">
        <v>348</v>
      </c>
      <c r="J365" s="25">
        <f t="shared" si="52"/>
        <v>29</v>
      </c>
      <c r="K365" s="25">
        <v>12</v>
      </c>
      <c r="L365" s="25">
        <f t="shared" si="53"/>
        <v>336</v>
      </c>
      <c r="M365" s="129"/>
    </row>
    <row r="366" spans="1:13" ht="16.5" customHeight="1">
      <c r="A366" s="21">
        <v>163022</v>
      </c>
      <c r="B366" s="27" t="s">
        <v>324</v>
      </c>
      <c r="C366" s="23">
        <v>2012</v>
      </c>
      <c r="D366" s="23" t="s">
        <v>18</v>
      </c>
      <c r="E366" s="25">
        <v>330</v>
      </c>
      <c r="F366" s="25">
        <v>3.66</v>
      </c>
      <c r="G366" s="25">
        <v>5</v>
      </c>
      <c r="H366" s="25">
        <f t="shared" si="51"/>
        <v>338.66</v>
      </c>
      <c r="I366" s="25">
        <v>498</v>
      </c>
      <c r="J366" s="25">
        <f t="shared" si="52"/>
        <v>41.5</v>
      </c>
      <c r="K366" s="25">
        <v>12</v>
      </c>
      <c r="L366" s="25">
        <f t="shared" si="53"/>
        <v>486</v>
      </c>
      <c r="M366" s="129"/>
    </row>
    <row r="367" spans="1:13" ht="6" customHeight="1"/>
    <row r="368" spans="1:13" ht="25.5">
      <c r="A368" s="7" t="s">
        <v>325</v>
      </c>
    </row>
    <row r="369" spans="1:21" ht="16.5">
      <c r="A369" s="16">
        <v>114010</v>
      </c>
      <c r="B369" s="56" t="s">
        <v>326</v>
      </c>
      <c r="C369" s="18">
        <v>2013</v>
      </c>
      <c r="D369" s="18" t="s">
        <v>18</v>
      </c>
      <c r="E369" s="20">
        <v>108</v>
      </c>
      <c r="F369" s="20">
        <v>3.66</v>
      </c>
      <c r="G369" s="20">
        <v>2.5</v>
      </c>
      <c r="H369" s="20">
        <f>SUM(E369:G369)</f>
        <v>114.16</v>
      </c>
      <c r="I369" s="20">
        <v>171</v>
      </c>
      <c r="J369" s="20">
        <f>SUM(I369/12)</f>
        <v>14.25</v>
      </c>
      <c r="K369" s="20">
        <v>15</v>
      </c>
      <c r="L369" s="20">
        <f>SUM(I369-K369)</f>
        <v>156</v>
      </c>
    </row>
    <row r="370" spans="1:21" ht="16.5">
      <c r="A370" s="21">
        <v>114015</v>
      </c>
      <c r="B370" s="27" t="s">
        <v>327</v>
      </c>
      <c r="C370" s="23">
        <v>2014</v>
      </c>
      <c r="D370" s="23" t="s">
        <v>18</v>
      </c>
      <c r="E370" s="25">
        <v>120</v>
      </c>
      <c r="F370" s="25">
        <v>3.66</v>
      </c>
      <c r="G370" s="25">
        <v>2.5</v>
      </c>
      <c r="H370" s="25">
        <f>SUM(E370:G370)</f>
        <v>126.16</v>
      </c>
      <c r="I370" s="25">
        <v>252</v>
      </c>
      <c r="J370" s="25">
        <f>SUM(I370/12)</f>
        <v>21</v>
      </c>
      <c r="K370" s="25">
        <v>12</v>
      </c>
      <c r="L370" s="25">
        <f>SUM(I370-K370)</f>
        <v>240</v>
      </c>
    </row>
    <row r="371" spans="1:21" ht="16.5">
      <c r="A371" s="21">
        <v>114014</v>
      </c>
      <c r="B371" s="27" t="s">
        <v>328</v>
      </c>
      <c r="C371" s="23">
        <v>2012</v>
      </c>
      <c r="D371" s="23" t="s">
        <v>18</v>
      </c>
      <c r="E371" s="25">
        <v>144</v>
      </c>
      <c r="F371" s="25">
        <v>3.66</v>
      </c>
      <c r="G371" s="25">
        <v>2.5</v>
      </c>
      <c r="H371" s="25">
        <f>SUM(E371:G371)</f>
        <v>150.16</v>
      </c>
      <c r="I371" s="25">
        <v>222</v>
      </c>
      <c r="J371" s="25">
        <f>SUM(I371/12)</f>
        <v>18.5</v>
      </c>
      <c r="K371" s="25">
        <v>12</v>
      </c>
      <c r="L371" s="25">
        <f>SUM(I371-K371)</f>
        <v>210</v>
      </c>
    </row>
    <row r="372" spans="1:21" ht="5.25" customHeight="1">
      <c r="A372" s="130"/>
    </row>
    <row r="373" spans="1:21" ht="25.5">
      <c r="A373" s="7" t="s">
        <v>329</v>
      </c>
      <c r="B373" s="29"/>
      <c r="E373" s="29"/>
      <c r="F373" s="29"/>
      <c r="G373" s="29"/>
      <c r="H373" s="29"/>
    </row>
    <row r="374" spans="1:21" ht="16.5">
      <c r="A374" s="21">
        <v>115015</v>
      </c>
      <c r="B374" s="27" t="s">
        <v>330</v>
      </c>
      <c r="C374" s="23">
        <v>2013</v>
      </c>
      <c r="D374" s="23" t="s">
        <v>18</v>
      </c>
      <c r="E374" s="25">
        <v>162</v>
      </c>
      <c r="F374" s="25">
        <v>3.66</v>
      </c>
      <c r="G374" s="25">
        <v>5</v>
      </c>
      <c r="H374" s="25">
        <f t="shared" ref="H374:H380" si="54">SUM(E374:G374)</f>
        <v>170.66</v>
      </c>
      <c r="I374" s="25">
        <v>240</v>
      </c>
      <c r="J374" s="25">
        <f t="shared" ref="J374:J380" si="55">SUM(I374/12)</f>
        <v>20</v>
      </c>
      <c r="K374" s="25"/>
      <c r="L374" s="25">
        <f t="shared" ref="L374:L380" si="56">SUM(I374-K374)</f>
        <v>240</v>
      </c>
    </row>
    <row r="375" spans="1:21" ht="16.5">
      <c r="A375" s="21">
        <v>115016</v>
      </c>
      <c r="B375" s="27" t="s">
        <v>330</v>
      </c>
      <c r="C375" s="23">
        <v>2012</v>
      </c>
      <c r="D375" s="23" t="s">
        <v>79</v>
      </c>
      <c r="E375" s="25">
        <v>89</v>
      </c>
      <c r="F375" s="25">
        <v>3.66</v>
      </c>
      <c r="G375" s="25">
        <v>5</v>
      </c>
      <c r="H375" s="25">
        <f t="shared" si="54"/>
        <v>97.66</v>
      </c>
      <c r="I375" s="25">
        <v>138</v>
      </c>
      <c r="J375" s="25">
        <f>SUM(I375/12)</f>
        <v>11.5</v>
      </c>
      <c r="K375" s="25"/>
      <c r="L375" s="25">
        <f t="shared" si="56"/>
        <v>138</v>
      </c>
    </row>
    <row r="376" spans="1:21" ht="16.5">
      <c r="A376" s="21">
        <v>115025</v>
      </c>
      <c r="B376" s="27" t="s">
        <v>331</v>
      </c>
      <c r="C376" s="23">
        <v>2012</v>
      </c>
      <c r="D376" s="23" t="s">
        <v>79</v>
      </c>
      <c r="E376" s="25">
        <v>89</v>
      </c>
      <c r="F376" s="25">
        <v>3.66</v>
      </c>
      <c r="G376" s="25">
        <v>5</v>
      </c>
      <c r="H376" s="25">
        <f t="shared" si="54"/>
        <v>97.66</v>
      </c>
      <c r="I376" s="25">
        <v>372</v>
      </c>
      <c r="J376" s="25">
        <f t="shared" ref="J376" si="57">SUM(I376/12)</f>
        <v>31</v>
      </c>
      <c r="K376" s="25"/>
      <c r="L376" s="25">
        <f t="shared" si="56"/>
        <v>372</v>
      </c>
    </row>
    <row r="377" spans="1:21" ht="16.5">
      <c r="A377" s="21">
        <v>115018</v>
      </c>
      <c r="B377" s="27" t="s">
        <v>332</v>
      </c>
      <c r="C377" s="23">
        <v>2013</v>
      </c>
      <c r="D377" s="23" t="s">
        <v>18</v>
      </c>
      <c r="E377" s="25">
        <v>162</v>
      </c>
      <c r="F377" s="25">
        <v>3.66</v>
      </c>
      <c r="G377" s="25">
        <v>5</v>
      </c>
      <c r="H377" s="25">
        <f t="shared" si="54"/>
        <v>170.66</v>
      </c>
      <c r="I377" s="25">
        <v>240</v>
      </c>
      <c r="J377" s="25">
        <f t="shared" si="55"/>
        <v>20</v>
      </c>
      <c r="K377" s="25"/>
      <c r="L377" s="25">
        <f t="shared" si="56"/>
        <v>240</v>
      </c>
    </row>
    <row r="378" spans="1:21" ht="16.5">
      <c r="A378" s="21">
        <v>115013</v>
      </c>
      <c r="B378" s="27" t="s">
        <v>333</v>
      </c>
      <c r="C378" s="23">
        <v>2015</v>
      </c>
      <c r="D378" s="23" t="s">
        <v>18</v>
      </c>
      <c r="E378" s="25">
        <v>162</v>
      </c>
      <c r="F378" s="25">
        <v>3.66</v>
      </c>
      <c r="G378" s="25">
        <v>5</v>
      </c>
      <c r="H378" s="25">
        <f t="shared" si="54"/>
        <v>170.66</v>
      </c>
      <c r="I378" s="25">
        <v>240</v>
      </c>
      <c r="J378" s="25">
        <f t="shared" si="55"/>
        <v>20</v>
      </c>
      <c r="K378" s="25"/>
      <c r="L378" s="25">
        <f t="shared" si="56"/>
        <v>240</v>
      </c>
    </row>
    <row r="379" spans="1:21" ht="16.5">
      <c r="A379" s="21">
        <v>115014</v>
      </c>
      <c r="B379" s="27" t="s">
        <v>334</v>
      </c>
      <c r="C379" s="23">
        <v>2011</v>
      </c>
      <c r="D379" s="23" t="s">
        <v>18</v>
      </c>
      <c r="E379" s="25">
        <v>204</v>
      </c>
      <c r="F379" s="25">
        <v>3.66</v>
      </c>
      <c r="G379" s="25">
        <v>5</v>
      </c>
      <c r="H379" s="25">
        <f t="shared" si="54"/>
        <v>212.66</v>
      </c>
      <c r="I379" s="25">
        <v>300</v>
      </c>
      <c r="J379" s="25">
        <f t="shared" si="55"/>
        <v>25</v>
      </c>
      <c r="K379" s="25"/>
      <c r="L379" s="25">
        <f t="shared" si="56"/>
        <v>300</v>
      </c>
    </row>
    <row r="380" spans="1:21" ht="16.5">
      <c r="A380" s="21">
        <v>115017</v>
      </c>
      <c r="B380" s="27" t="s">
        <v>335</v>
      </c>
      <c r="C380" s="23">
        <v>2014</v>
      </c>
      <c r="D380" s="23" t="s">
        <v>18</v>
      </c>
      <c r="E380" s="25">
        <v>204</v>
      </c>
      <c r="F380" s="25">
        <v>3.66</v>
      </c>
      <c r="G380" s="25">
        <v>5</v>
      </c>
      <c r="H380" s="25">
        <f t="shared" si="54"/>
        <v>212.66</v>
      </c>
      <c r="I380" s="25">
        <v>300</v>
      </c>
      <c r="J380" s="25">
        <f t="shared" si="55"/>
        <v>25</v>
      </c>
      <c r="K380" s="25"/>
      <c r="L380" s="25">
        <f t="shared" si="56"/>
        <v>300</v>
      </c>
    </row>
    <row r="381" spans="1:21" ht="4.5" customHeight="1">
      <c r="A381" s="52"/>
      <c r="B381" s="39"/>
      <c r="C381" s="38"/>
      <c r="D381" s="38"/>
      <c r="E381" s="60"/>
      <c r="F381" s="60"/>
      <c r="G381" s="60"/>
      <c r="H381" s="60"/>
      <c r="I381" s="55"/>
      <c r="J381" s="55"/>
      <c r="K381" s="55"/>
      <c r="L381" s="55"/>
    </row>
    <row r="382" spans="1:21" ht="25.5">
      <c r="A382" s="7" t="s">
        <v>336</v>
      </c>
    </row>
    <row r="383" spans="1:21" ht="16.5">
      <c r="A383" s="16">
        <v>116010</v>
      </c>
      <c r="B383" s="56" t="s">
        <v>337</v>
      </c>
      <c r="C383" s="18">
        <v>2014</v>
      </c>
      <c r="D383" s="18" t="s">
        <v>18</v>
      </c>
      <c r="E383" s="107">
        <v>144</v>
      </c>
      <c r="F383" s="107">
        <v>3.66</v>
      </c>
      <c r="G383" s="107">
        <v>2.5</v>
      </c>
      <c r="H383" s="107">
        <f t="shared" ref="H383:H388" si="58">SUM(E383:G383)</f>
        <v>150.16</v>
      </c>
      <c r="I383" s="20">
        <v>225</v>
      </c>
      <c r="J383" s="20">
        <f t="shared" ref="J383:J388" si="59">SUM(I383/12)</f>
        <v>18.75</v>
      </c>
      <c r="K383" s="20">
        <v>22</v>
      </c>
      <c r="L383" s="20">
        <f t="shared" ref="L383:L388" si="60">SUM(I383-K383)</f>
        <v>203</v>
      </c>
    </row>
    <row r="384" spans="1:21" ht="16.5">
      <c r="A384" s="21">
        <v>116011</v>
      </c>
      <c r="B384" s="27" t="s">
        <v>338</v>
      </c>
      <c r="C384" s="23">
        <v>2013</v>
      </c>
      <c r="D384" s="23" t="s">
        <v>18</v>
      </c>
      <c r="E384" s="37">
        <v>144</v>
      </c>
      <c r="F384" s="37">
        <v>3.66</v>
      </c>
      <c r="G384" s="37">
        <v>2.5</v>
      </c>
      <c r="H384" s="37">
        <f t="shared" si="58"/>
        <v>150.16</v>
      </c>
      <c r="I384" s="25">
        <v>225</v>
      </c>
      <c r="J384" s="25">
        <f t="shared" si="59"/>
        <v>18.75</v>
      </c>
      <c r="K384" s="25">
        <v>22</v>
      </c>
      <c r="L384" s="25">
        <f t="shared" si="60"/>
        <v>203</v>
      </c>
      <c r="N384" s="123"/>
      <c r="O384" s="51"/>
      <c r="P384" s="123"/>
      <c r="Q384" s="36"/>
      <c r="R384" s="36"/>
      <c r="S384" s="36"/>
      <c r="T384" s="36"/>
      <c r="U384" s="36"/>
    </row>
    <row r="385" spans="1:12" ht="16.5">
      <c r="A385" s="21">
        <v>116012</v>
      </c>
      <c r="B385" s="27" t="s">
        <v>339</v>
      </c>
      <c r="C385" s="23">
        <v>2014</v>
      </c>
      <c r="D385" s="23" t="s">
        <v>18</v>
      </c>
      <c r="E385" s="37">
        <v>144</v>
      </c>
      <c r="F385" s="37">
        <v>3.66</v>
      </c>
      <c r="G385" s="37">
        <v>2.5</v>
      </c>
      <c r="H385" s="37">
        <f t="shared" si="58"/>
        <v>150.16</v>
      </c>
      <c r="I385" s="25">
        <v>225</v>
      </c>
      <c r="J385" s="25">
        <f t="shared" si="59"/>
        <v>18.75</v>
      </c>
      <c r="K385" s="25">
        <v>22</v>
      </c>
      <c r="L385" s="25">
        <f t="shared" si="60"/>
        <v>203</v>
      </c>
    </row>
    <row r="386" spans="1:12" ht="16.5">
      <c r="A386" s="21">
        <v>116013</v>
      </c>
      <c r="B386" s="27" t="s">
        <v>340</v>
      </c>
      <c r="C386" s="23">
        <v>2013</v>
      </c>
      <c r="D386" s="23" t="s">
        <v>18</v>
      </c>
      <c r="E386" s="37">
        <v>168</v>
      </c>
      <c r="F386" s="37">
        <v>3.66</v>
      </c>
      <c r="G386" s="37">
        <v>2.5</v>
      </c>
      <c r="H386" s="37">
        <f t="shared" si="58"/>
        <v>174.16</v>
      </c>
      <c r="I386" s="25">
        <v>268</v>
      </c>
      <c r="J386" s="25">
        <f t="shared" si="59"/>
        <v>22.333333333333332</v>
      </c>
      <c r="K386" s="25"/>
      <c r="L386" s="25">
        <f t="shared" si="60"/>
        <v>268</v>
      </c>
    </row>
    <row r="387" spans="1:12" ht="16.5">
      <c r="A387" s="21">
        <v>116015</v>
      </c>
      <c r="B387" s="27" t="s">
        <v>341</v>
      </c>
      <c r="C387" s="23">
        <v>2013</v>
      </c>
      <c r="D387" s="23" t="s">
        <v>18</v>
      </c>
      <c r="E387" s="25">
        <v>144</v>
      </c>
      <c r="F387" s="25">
        <v>3.66</v>
      </c>
      <c r="G387" s="25">
        <v>2.5</v>
      </c>
      <c r="H387" s="25">
        <f t="shared" si="58"/>
        <v>150.16</v>
      </c>
      <c r="I387" s="25">
        <v>225</v>
      </c>
      <c r="J387" s="25">
        <f t="shared" si="59"/>
        <v>18.75</v>
      </c>
      <c r="K387" s="25">
        <v>22</v>
      </c>
      <c r="L387" s="25">
        <f t="shared" si="60"/>
        <v>203</v>
      </c>
    </row>
    <row r="388" spans="1:12" ht="16.5" customHeight="1">
      <c r="A388" s="21">
        <v>116014</v>
      </c>
      <c r="B388" s="27" t="s">
        <v>342</v>
      </c>
      <c r="C388" s="23">
        <v>2014</v>
      </c>
      <c r="D388" s="23" t="s">
        <v>18</v>
      </c>
      <c r="E388" s="37">
        <v>90</v>
      </c>
      <c r="F388" s="37">
        <v>3.66</v>
      </c>
      <c r="G388" s="37">
        <v>2.5</v>
      </c>
      <c r="H388" s="37">
        <f t="shared" si="58"/>
        <v>96.16</v>
      </c>
      <c r="I388" s="25">
        <f>SUM(H388/0.66)</f>
        <v>145.69696969696969</v>
      </c>
      <c r="J388" s="25">
        <f t="shared" si="59"/>
        <v>12.14141414141414</v>
      </c>
      <c r="K388" s="25">
        <v>10.7</v>
      </c>
      <c r="L388" s="25">
        <f t="shared" si="60"/>
        <v>134.9969696969697</v>
      </c>
    </row>
    <row r="389" spans="1:12" ht="5.25" customHeight="1">
      <c r="A389" s="52"/>
      <c r="B389" s="39"/>
      <c r="C389" s="38"/>
      <c r="D389" s="38"/>
      <c r="E389" s="60"/>
      <c r="F389" s="60"/>
      <c r="G389" s="60"/>
      <c r="H389" s="60"/>
      <c r="I389" s="55"/>
      <c r="J389" s="55"/>
      <c r="K389" s="55"/>
      <c r="L389" s="55"/>
    </row>
    <row r="390" spans="1:12" ht="24.75" customHeight="1">
      <c r="A390" s="7" t="s">
        <v>343</v>
      </c>
      <c r="B390" s="63"/>
      <c r="C390" s="38"/>
      <c r="D390" s="38"/>
      <c r="E390" s="55"/>
      <c r="F390" s="55"/>
      <c r="G390" s="55"/>
      <c r="H390" s="55"/>
      <c r="I390" s="55"/>
      <c r="J390" s="55"/>
      <c r="K390" s="55"/>
      <c r="L390" s="55"/>
    </row>
    <row r="391" spans="1:12" ht="15.75" customHeight="1">
      <c r="A391" s="16">
        <v>176010</v>
      </c>
      <c r="B391" s="56" t="s">
        <v>344</v>
      </c>
      <c r="C391" s="18">
        <v>2012</v>
      </c>
      <c r="D391" s="18" t="s">
        <v>18</v>
      </c>
      <c r="E391" s="20">
        <v>275</v>
      </c>
      <c r="F391" s="20">
        <v>3.66</v>
      </c>
      <c r="G391" s="20">
        <v>5</v>
      </c>
      <c r="H391" s="20">
        <f>SUM(E391:G391)</f>
        <v>283.66000000000003</v>
      </c>
      <c r="I391" s="20">
        <v>420</v>
      </c>
      <c r="J391" s="20">
        <f>SUM(I391/12)</f>
        <v>35</v>
      </c>
      <c r="K391" s="20"/>
      <c r="L391" s="20">
        <f>SUM(I391-K391)</f>
        <v>420</v>
      </c>
    </row>
    <row r="392" spans="1:12" ht="15.75" customHeight="1">
      <c r="A392" s="21">
        <v>176020</v>
      </c>
      <c r="B392" s="27" t="s">
        <v>345</v>
      </c>
      <c r="C392" s="23">
        <v>2012</v>
      </c>
      <c r="D392" s="23" t="s">
        <v>18</v>
      </c>
      <c r="E392" s="25">
        <v>485</v>
      </c>
      <c r="F392" s="25">
        <v>3.66</v>
      </c>
      <c r="G392" s="25">
        <v>5</v>
      </c>
      <c r="H392" s="25">
        <f>SUM(E392:G392)</f>
        <v>493.66</v>
      </c>
      <c r="I392" s="25">
        <v>744</v>
      </c>
      <c r="J392" s="25">
        <f>SUM(I392/12)</f>
        <v>62</v>
      </c>
      <c r="K392" s="25"/>
      <c r="L392" s="25">
        <f>SUM(I392-K392)</f>
        <v>744</v>
      </c>
    </row>
    <row r="393" spans="1:12" ht="15.75" customHeight="1">
      <c r="A393" s="21">
        <v>176030</v>
      </c>
      <c r="B393" s="27" t="s">
        <v>346</v>
      </c>
      <c r="C393" s="23">
        <v>2012</v>
      </c>
      <c r="D393" s="23" t="s">
        <v>18</v>
      </c>
      <c r="E393" s="25">
        <v>900</v>
      </c>
      <c r="F393" s="25">
        <v>3.66</v>
      </c>
      <c r="G393" s="25">
        <v>5</v>
      </c>
      <c r="H393" s="25">
        <f>SUM(E393:G393)</f>
        <v>908.66</v>
      </c>
      <c r="I393" s="25">
        <v>1320</v>
      </c>
      <c r="J393" s="25">
        <f>SUM(I393/12)</f>
        <v>110</v>
      </c>
      <c r="K393" s="25"/>
      <c r="L393" s="25">
        <f>SUM(I393-K393)</f>
        <v>1320</v>
      </c>
    </row>
    <row r="394" spans="1:12" ht="5.25" customHeight="1">
      <c r="A394" s="35"/>
      <c r="B394" s="51"/>
      <c r="C394" s="35"/>
      <c r="D394" s="35"/>
      <c r="E394" s="36"/>
      <c r="F394" s="36"/>
      <c r="G394" s="36"/>
      <c r="H394" s="36"/>
      <c r="I394" s="36"/>
      <c r="J394" s="36"/>
      <c r="K394" s="36"/>
      <c r="L394" s="36"/>
    </row>
    <row r="395" spans="1:12" ht="6.75" customHeight="1"/>
    <row r="396" spans="1:12" ht="22.5" customHeight="1">
      <c r="A396" s="7" t="s">
        <v>347</v>
      </c>
    </row>
    <row r="397" spans="1:12" ht="16.5">
      <c r="A397" s="16">
        <v>107010</v>
      </c>
      <c r="B397" s="56" t="s">
        <v>348</v>
      </c>
      <c r="C397" s="18">
        <v>2013</v>
      </c>
      <c r="D397" s="18" t="s">
        <v>18</v>
      </c>
      <c r="E397" s="20">
        <v>168</v>
      </c>
      <c r="F397" s="20">
        <v>3.66</v>
      </c>
      <c r="G397" s="20">
        <v>5</v>
      </c>
      <c r="H397" s="20">
        <f>SUM(E397:G397)</f>
        <v>176.66</v>
      </c>
      <c r="I397" s="20">
        <v>252</v>
      </c>
      <c r="J397" s="20">
        <f>SUM(I397/12)</f>
        <v>21</v>
      </c>
      <c r="K397" s="20"/>
      <c r="L397" s="20">
        <f>SUM(I397-K397)</f>
        <v>252</v>
      </c>
    </row>
    <row r="398" spans="1:12" ht="16.5">
      <c r="A398" s="21">
        <v>107011</v>
      </c>
      <c r="B398" s="27" t="s">
        <v>349</v>
      </c>
      <c r="C398" s="23">
        <v>2013</v>
      </c>
      <c r="D398" s="23" t="s">
        <v>18</v>
      </c>
      <c r="E398" s="25">
        <v>244</v>
      </c>
      <c r="F398" s="25">
        <v>3.66</v>
      </c>
      <c r="G398" s="25">
        <v>5</v>
      </c>
      <c r="H398" s="25">
        <f>SUM(E398:G398)</f>
        <v>252.66</v>
      </c>
      <c r="I398" s="25">
        <v>384</v>
      </c>
      <c r="J398" s="25">
        <f>SUM(I398/12)</f>
        <v>32</v>
      </c>
      <c r="K398" s="25"/>
      <c r="L398" s="25">
        <f>SUM(I398-K398)</f>
        <v>384</v>
      </c>
    </row>
    <row r="399" spans="1:12" ht="16.5">
      <c r="A399" s="21">
        <v>107014</v>
      </c>
      <c r="B399" s="27" t="s">
        <v>350</v>
      </c>
      <c r="C399" s="23">
        <v>2012</v>
      </c>
      <c r="D399" s="23" t="s">
        <v>13</v>
      </c>
      <c r="E399" s="25">
        <v>240</v>
      </c>
      <c r="F399" s="25">
        <v>1.66</v>
      </c>
      <c r="G399" s="25">
        <v>5</v>
      </c>
      <c r="H399" s="25">
        <f>SUM(E399:G399)</f>
        <v>246.66</v>
      </c>
      <c r="I399" s="25">
        <v>360</v>
      </c>
      <c r="J399" s="25">
        <f>SUM(I399/6)</f>
        <v>60</v>
      </c>
      <c r="K399" s="25"/>
      <c r="L399" s="25">
        <f>SUM(I399-K399)</f>
        <v>360</v>
      </c>
    </row>
    <row r="400" spans="1:12" ht="16.5">
      <c r="A400" s="21">
        <v>107115</v>
      </c>
      <c r="B400" s="27" t="s">
        <v>351</v>
      </c>
      <c r="C400" s="23">
        <v>2012</v>
      </c>
      <c r="D400" s="23" t="s">
        <v>18</v>
      </c>
      <c r="E400" s="25">
        <v>300</v>
      </c>
      <c r="F400" s="25">
        <v>3.66</v>
      </c>
      <c r="G400" s="25">
        <v>5</v>
      </c>
      <c r="H400" s="25">
        <f>SUM(E400:G400)</f>
        <v>308.66000000000003</v>
      </c>
      <c r="I400" s="25">
        <v>432</v>
      </c>
      <c r="J400" s="25">
        <f>SUM(I400/12)</f>
        <v>36</v>
      </c>
      <c r="K400" s="25"/>
      <c r="L400" s="25">
        <f>SUM(I400-K400)</f>
        <v>432</v>
      </c>
    </row>
    <row r="401" spans="1:12" ht="4.5" customHeight="1">
      <c r="A401" s="52"/>
      <c r="B401" s="63"/>
      <c r="C401" s="38"/>
      <c r="D401" s="38"/>
      <c r="E401" s="55"/>
      <c r="F401" s="55"/>
      <c r="G401" s="55"/>
      <c r="H401" s="55"/>
      <c r="I401" s="55"/>
      <c r="J401" s="55"/>
      <c r="K401" s="55"/>
      <c r="L401" s="55"/>
    </row>
    <row r="402" spans="1:12" ht="22.5" customHeight="1">
      <c r="A402" s="7" t="s">
        <v>352</v>
      </c>
      <c r="B402" s="63"/>
      <c r="C402" s="38"/>
      <c r="D402" s="38"/>
      <c r="E402" s="55"/>
      <c r="F402" s="55"/>
      <c r="G402" s="55"/>
      <c r="H402" s="55"/>
      <c r="I402" s="55"/>
      <c r="J402" s="55"/>
      <c r="K402" s="55"/>
      <c r="L402" s="55"/>
    </row>
    <row r="403" spans="1:12" ht="16.5" customHeight="1">
      <c r="A403" s="16">
        <v>165010</v>
      </c>
      <c r="B403" s="56" t="s">
        <v>353</v>
      </c>
      <c r="C403" s="18">
        <v>2013</v>
      </c>
      <c r="D403" s="18" t="s">
        <v>354</v>
      </c>
      <c r="E403" s="20">
        <v>138</v>
      </c>
      <c r="F403" s="20">
        <v>3.66</v>
      </c>
      <c r="G403" s="20">
        <v>4</v>
      </c>
      <c r="H403" s="20">
        <f>SUM(E403:G403)</f>
        <v>145.66</v>
      </c>
      <c r="I403" s="20">
        <v>210</v>
      </c>
      <c r="J403" s="20">
        <f>SUM(I403/12)</f>
        <v>17.5</v>
      </c>
      <c r="K403" s="20"/>
      <c r="L403" s="20">
        <f>SUM(I403-K403)</f>
        <v>210</v>
      </c>
    </row>
    <row r="404" spans="1:12" ht="16.5" customHeight="1">
      <c r="A404" s="21">
        <v>165020</v>
      </c>
      <c r="B404" s="27" t="s">
        <v>355</v>
      </c>
      <c r="C404" s="23">
        <v>2012</v>
      </c>
      <c r="D404" s="23" t="s">
        <v>354</v>
      </c>
      <c r="E404" s="25">
        <v>240</v>
      </c>
      <c r="F404" s="25">
        <v>3.66</v>
      </c>
      <c r="G404" s="25">
        <v>4</v>
      </c>
      <c r="H404" s="25">
        <f>SUM(E404:G404)</f>
        <v>247.66</v>
      </c>
      <c r="I404" s="25">
        <v>360</v>
      </c>
      <c r="J404" s="25">
        <f>SUM(I404/12)</f>
        <v>30</v>
      </c>
      <c r="K404" s="25"/>
      <c r="L404" s="25">
        <f>SUM(I404-K404)</f>
        <v>360</v>
      </c>
    </row>
    <row r="405" spans="1:12" ht="16.5" customHeight="1">
      <c r="A405" s="21">
        <v>165030</v>
      </c>
      <c r="B405" s="27" t="s">
        <v>356</v>
      </c>
      <c r="C405" s="23">
        <v>2013</v>
      </c>
      <c r="D405" s="23" t="s">
        <v>354</v>
      </c>
      <c r="E405" s="25">
        <v>192</v>
      </c>
      <c r="F405" s="25">
        <v>3.66</v>
      </c>
      <c r="G405" s="25">
        <v>4</v>
      </c>
      <c r="H405" s="25">
        <f>SUM(E405:G405)</f>
        <v>199.66</v>
      </c>
      <c r="I405" s="25">
        <v>300</v>
      </c>
      <c r="J405" s="25">
        <f>SUM(I405/12)</f>
        <v>25</v>
      </c>
      <c r="K405" s="25"/>
      <c r="L405" s="25">
        <f>SUM(I405-K405)</f>
        <v>300</v>
      </c>
    </row>
    <row r="406" spans="1:12" ht="16.5" customHeight="1">
      <c r="A406" s="21">
        <v>165040</v>
      </c>
      <c r="B406" s="27" t="s">
        <v>357</v>
      </c>
      <c r="C406" s="23">
        <v>2012</v>
      </c>
      <c r="D406" s="23" t="s">
        <v>354</v>
      </c>
      <c r="E406" s="25">
        <v>192</v>
      </c>
      <c r="F406" s="25">
        <v>3.66</v>
      </c>
      <c r="G406" s="25">
        <v>4</v>
      </c>
      <c r="H406" s="25">
        <f>SUM(E406:G406)</f>
        <v>199.66</v>
      </c>
      <c r="I406" s="25">
        <v>480</v>
      </c>
      <c r="J406" s="25">
        <f>SUM(I406/12)</f>
        <v>40</v>
      </c>
      <c r="K406" s="25"/>
      <c r="L406" s="25">
        <f>SUM(I406-K406)</f>
        <v>480</v>
      </c>
    </row>
    <row r="407" spans="1:12" ht="5.25" customHeight="1">
      <c r="A407" s="52"/>
      <c r="B407" s="63"/>
      <c r="C407" s="38"/>
      <c r="D407" s="38"/>
      <c r="E407" s="55"/>
      <c r="F407" s="55"/>
      <c r="G407" s="55"/>
      <c r="H407" s="55"/>
      <c r="I407" s="55"/>
      <c r="J407" s="55"/>
      <c r="K407" s="55"/>
      <c r="L407" s="55"/>
    </row>
    <row r="408" spans="1:12" ht="22.5" customHeight="1">
      <c r="A408" s="7" t="s">
        <v>358</v>
      </c>
      <c r="B408" s="63"/>
      <c r="C408" s="38"/>
      <c r="D408" s="38"/>
      <c r="E408" s="55"/>
      <c r="F408" s="55"/>
      <c r="G408" s="55"/>
      <c r="H408" s="55"/>
      <c r="I408" s="55"/>
      <c r="J408" s="55"/>
      <c r="K408" s="55"/>
      <c r="L408" s="55"/>
    </row>
    <row r="409" spans="1:12" ht="16.5" customHeight="1">
      <c r="A409" s="16">
        <v>180010</v>
      </c>
      <c r="B409" s="121" t="s">
        <v>359</v>
      </c>
      <c r="C409" s="18">
        <v>2014</v>
      </c>
      <c r="D409" s="18" t="s">
        <v>354</v>
      </c>
      <c r="E409" s="20">
        <v>121</v>
      </c>
      <c r="F409" s="20">
        <v>3.66</v>
      </c>
      <c r="G409" s="20">
        <v>5</v>
      </c>
      <c r="H409" s="20">
        <f>SUM(E409:G409)</f>
        <v>129.66</v>
      </c>
      <c r="I409" s="20">
        <v>192</v>
      </c>
      <c r="J409" s="20">
        <f>SUM(I409/12)</f>
        <v>16</v>
      </c>
      <c r="K409" s="20">
        <v>12</v>
      </c>
      <c r="L409" s="20">
        <f>SUM(I409-K409)</f>
        <v>180</v>
      </c>
    </row>
    <row r="410" spans="1:12" ht="16.5" customHeight="1">
      <c r="A410" s="21">
        <v>180020</v>
      </c>
      <c r="B410" s="131" t="s">
        <v>360</v>
      </c>
      <c r="C410" s="23">
        <v>2014</v>
      </c>
      <c r="D410" s="23" t="s">
        <v>354</v>
      </c>
      <c r="E410" s="25">
        <v>130</v>
      </c>
      <c r="F410" s="25">
        <v>3.66</v>
      </c>
      <c r="G410" s="25">
        <v>5</v>
      </c>
      <c r="H410" s="25">
        <f>SUM(E410:G410)</f>
        <v>138.66</v>
      </c>
      <c r="I410" s="25">
        <v>204</v>
      </c>
      <c r="J410" s="25">
        <f>SUM(I410/12)</f>
        <v>17</v>
      </c>
      <c r="K410" s="25">
        <v>12</v>
      </c>
      <c r="L410" s="25">
        <f>SUM(I410-K410)</f>
        <v>192</v>
      </c>
    </row>
    <row r="411" spans="1:12" ht="16.5" customHeight="1">
      <c r="A411" s="21">
        <v>180030</v>
      </c>
      <c r="B411" s="131" t="s">
        <v>361</v>
      </c>
      <c r="C411" s="23">
        <v>2014</v>
      </c>
      <c r="D411" s="23" t="s">
        <v>354</v>
      </c>
      <c r="E411" s="25">
        <v>130</v>
      </c>
      <c r="F411" s="25">
        <v>3.66</v>
      </c>
      <c r="G411" s="25">
        <v>5</v>
      </c>
      <c r="H411" s="25">
        <f>SUM(E411:G411)</f>
        <v>138.66</v>
      </c>
      <c r="I411" s="25">
        <v>204</v>
      </c>
      <c r="J411" s="25">
        <f>SUM(I411/12)</f>
        <v>17</v>
      </c>
      <c r="K411" s="25">
        <v>12</v>
      </c>
      <c r="L411" s="25">
        <f>SUM(I411-K411)</f>
        <v>192</v>
      </c>
    </row>
    <row r="412" spans="1:12" ht="16.5" customHeight="1">
      <c r="A412" s="21">
        <v>180040</v>
      </c>
      <c r="B412" s="131" t="s">
        <v>362</v>
      </c>
      <c r="C412" s="23">
        <v>2014</v>
      </c>
      <c r="D412" s="23" t="s">
        <v>354</v>
      </c>
      <c r="E412" s="25">
        <v>130</v>
      </c>
      <c r="F412" s="25">
        <v>3.66</v>
      </c>
      <c r="G412" s="25">
        <v>5</v>
      </c>
      <c r="H412" s="25">
        <f>SUM(E412:G412)</f>
        <v>138.66</v>
      </c>
      <c r="I412" s="25">
        <v>204</v>
      </c>
      <c r="J412" s="25">
        <f>SUM(I412/12)</f>
        <v>17</v>
      </c>
      <c r="K412" s="25">
        <v>12</v>
      </c>
      <c r="L412" s="25">
        <f>SUM(I412-K412)</f>
        <v>192</v>
      </c>
    </row>
    <row r="413" spans="1:12" ht="5.25" customHeight="1">
      <c r="A413" s="52"/>
      <c r="B413" s="63"/>
      <c r="C413" s="38"/>
      <c r="D413" s="38"/>
      <c r="E413" s="55"/>
      <c r="F413" s="55"/>
      <c r="G413" s="55"/>
      <c r="H413" s="55"/>
      <c r="I413" s="55"/>
      <c r="J413" s="55"/>
      <c r="K413" s="55"/>
      <c r="L413" s="55"/>
    </row>
    <row r="414" spans="1:12" ht="23.25" customHeight="1">
      <c r="A414" s="7" t="s">
        <v>363</v>
      </c>
      <c r="B414" s="63"/>
      <c r="C414" s="38"/>
      <c r="D414" s="38"/>
      <c r="E414" s="55"/>
      <c r="F414" s="55"/>
      <c r="G414" s="55"/>
      <c r="H414" s="55"/>
      <c r="I414" s="55"/>
      <c r="J414" s="55"/>
      <c r="K414" s="55"/>
      <c r="L414" s="55"/>
    </row>
    <row r="415" spans="1:12" ht="16.5">
      <c r="A415" s="16">
        <v>158010</v>
      </c>
      <c r="B415" s="56" t="s">
        <v>364</v>
      </c>
      <c r="C415" s="18" t="s">
        <v>365</v>
      </c>
      <c r="D415" s="18" t="s">
        <v>18</v>
      </c>
      <c r="E415" s="20">
        <v>78</v>
      </c>
      <c r="F415" s="20">
        <v>1.66</v>
      </c>
      <c r="G415" s="20">
        <v>4</v>
      </c>
      <c r="H415" s="20">
        <f>SUM(E415:G415)</f>
        <v>83.66</v>
      </c>
      <c r="I415" s="20">
        <v>126</v>
      </c>
      <c r="J415" s="20">
        <f>SUM(I415/12)</f>
        <v>10.5</v>
      </c>
      <c r="K415" s="20">
        <v>12</v>
      </c>
      <c r="L415" s="20">
        <f>SUM(I415-K415)</f>
        <v>114</v>
      </c>
    </row>
    <row r="416" spans="1:12" ht="16.5">
      <c r="A416" s="21">
        <v>158020</v>
      </c>
      <c r="B416" s="27" t="s">
        <v>366</v>
      </c>
      <c r="C416" s="23">
        <v>2011</v>
      </c>
      <c r="D416" s="18" t="s">
        <v>18</v>
      </c>
      <c r="E416" s="25">
        <v>180</v>
      </c>
      <c r="F416" s="25">
        <v>3.66</v>
      </c>
      <c r="G416" s="25">
        <v>4</v>
      </c>
      <c r="H416" s="25">
        <f>SUM(E416:G416)</f>
        <v>187.66</v>
      </c>
      <c r="I416" s="25">
        <v>276</v>
      </c>
      <c r="J416" s="25">
        <f>SUM(I416/12)</f>
        <v>23</v>
      </c>
      <c r="K416" s="25">
        <v>12</v>
      </c>
      <c r="L416" s="25">
        <f>SUM(I416-K416)</f>
        <v>264</v>
      </c>
    </row>
    <row r="417" spans="1:12" ht="16.5">
      <c r="A417" s="21">
        <v>158030</v>
      </c>
      <c r="B417" s="27" t="s">
        <v>367</v>
      </c>
      <c r="C417" s="23" t="s">
        <v>368</v>
      </c>
      <c r="D417" s="18" t="s">
        <v>18</v>
      </c>
      <c r="E417" s="25">
        <v>132</v>
      </c>
      <c r="F417" s="25">
        <v>3.66</v>
      </c>
      <c r="G417" s="25">
        <v>4</v>
      </c>
      <c r="H417" s="25">
        <f>SUM(E417:G417)</f>
        <v>139.66</v>
      </c>
      <c r="I417" s="25">
        <v>210</v>
      </c>
      <c r="J417" s="25">
        <f>SUM(I417/12)</f>
        <v>17.5</v>
      </c>
      <c r="K417" s="25">
        <v>12</v>
      </c>
      <c r="L417" s="25">
        <f>SUM(I417-K417)</f>
        <v>198</v>
      </c>
    </row>
    <row r="418" spans="1:12" ht="16.5">
      <c r="A418" s="21">
        <v>158040</v>
      </c>
      <c r="B418" s="27" t="s">
        <v>369</v>
      </c>
      <c r="C418" s="23" t="s">
        <v>368</v>
      </c>
      <c r="D418" s="18" t="s">
        <v>18</v>
      </c>
      <c r="E418" s="25">
        <v>108</v>
      </c>
      <c r="F418" s="25">
        <v>3.66</v>
      </c>
      <c r="G418" s="25">
        <v>4</v>
      </c>
      <c r="H418" s="25">
        <f>SUM(E418:G418)</f>
        <v>115.66</v>
      </c>
      <c r="I418" s="25">
        <v>174</v>
      </c>
      <c r="J418" s="25">
        <f>SUM(I418/12)</f>
        <v>14.5</v>
      </c>
      <c r="K418" s="25">
        <v>12</v>
      </c>
      <c r="L418" s="25">
        <f>SUM(I418-K418)</f>
        <v>162</v>
      </c>
    </row>
    <row r="419" spans="1:12" ht="7.5" customHeight="1">
      <c r="A419" s="52"/>
      <c r="B419" s="63"/>
      <c r="C419" s="38"/>
      <c r="D419" s="38"/>
      <c r="E419" s="55"/>
      <c r="F419" s="55"/>
      <c r="G419" s="55"/>
      <c r="H419" s="55"/>
      <c r="I419" s="55"/>
      <c r="J419" s="55"/>
      <c r="K419" s="55"/>
      <c r="L419" s="55"/>
    </row>
    <row r="420" spans="1:12" ht="25.5">
      <c r="A420" s="7" t="s">
        <v>370</v>
      </c>
      <c r="B420" s="63"/>
      <c r="C420" s="38"/>
      <c r="D420" s="38"/>
      <c r="E420" s="55"/>
      <c r="F420" s="55"/>
      <c r="G420" s="55"/>
      <c r="H420" s="55"/>
      <c r="I420" s="55"/>
      <c r="J420" s="55"/>
      <c r="K420" s="55"/>
      <c r="L420" s="55"/>
    </row>
    <row r="421" spans="1:12" ht="16.5">
      <c r="A421" s="16">
        <v>124010</v>
      </c>
      <c r="B421" s="56" t="s">
        <v>371</v>
      </c>
      <c r="C421" s="18">
        <v>2012</v>
      </c>
      <c r="D421" s="18" t="s">
        <v>18</v>
      </c>
      <c r="E421" s="107">
        <v>192</v>
      </c>
      <c r="F421" s="107">
        <v>1.66</v>
      </c>
      <c r="G421" s="107">
        <v>5</v>
      </c>
      <c r="H421" s="107">
        <f>SUM(E421:G421)</f>
        <v>198.66</v>
      </c>
      <c r="I421" s="20">
        <v>288</v>
      </c>
      <c r="J421" s="20">
        <f>SUM(I421/12)</f>
        <v>24</v>
      </c>
      <c r="K421" s="20"/>
      <c r="L421" s="20">
        <f>SUM(I421-K421)</f>
        <v>288</v>
      </c>
    </row>
    <row r="422" spans="1:12" ht="16.5">
      <c r="A422" s="21">
        <v>124010</v>
      </c>
      <c r="B422" s="27" t="s">
        <v>371</v>
      </c>
      <c r="C422" s="23">
        <v>2013</v>
      </c>
      <c r="D422" s="23" t="s">
        <v>18</v>
      </c>
      <c r="E422" s="37">
        <v>192</v>
      </c>
      <c r="F422" s="37">
        <v>1.66</v>
      </c>
      <c r="G422" s="37">
        <v>5</v>
      </c>
      <c r="H422" s="37">
        <f>SUM(E422:G422)</f>
        <v>198.66</v>
      </c>
      <c r="I422" s="25">
        <v>288</v>
      </c>
      <c r="J422" s="25">
        <f>SUM(I422/12)</f>
        <v>24</v>
      </c>
      <c r="K422" s="25"/>
      <c r="L422" s="25">
        <f>SUM(I422-K422)</f>
        <v>288</v>
      </c>
    </row>
    <row r="423" spans="1:12" ht="15.75" customHeight="1">
      <c r="A423" s="21">
        <v>124030</v>
      </c>
      <c r="B423" s="27" t="s">
        <v>372</v>
      </c>
      <c r="C423" s="23">
        <v>2013</v>
      </c>
      <c r="D423" s="23" t="s">
        <v>18</v>
      </c>
      <c r="E423" s="37">
        <v>240</v>
      </c>
      <c r="F423" s="37">
        <v>3.66</v>
      </c>
      <c r="G423" s="37">
        <v>5</v>
      </c>
      <c r="H423" s="37">
        <f>SUM(E423:G423)</f>
        <v>248.66</v>
      </c>
      <c r="I423" s="25">
        <v>360</v>
      </c>
      <c r="J423" s="25">
        <f>SUM(I423/12)</f>
        <v>30</v>
      </c>
      <c r="K423" s="25"/>
      <c r="L423" s="25">
        <f>SUM(I423-K423)</f>
        <v>360</v>
      </c>
    </row>
    <row r="424" spans="1:12" ht="7.5" customHeight="1">
      <c r="B424" s="51"/>
      <c r="C424" s="35"/>
      <c r="D424" s="35"/>
      <c r="E424" s="132"/>
      <c r="F424" s="132"/>
      <c r="G424" s="132"/>
      <c r="H424" s="132"/>
      <c r="I424" s="132"/>
      <c r="J424" s="132"/>
      <c r="K424" s="132"/>
      <c r="L424" s="132"/>
    </row>
    <row r="425" spans="1:12" ht="25.5">
      <c r="A425" s="7" t="s">
        <v>373</v>
      </c>
      <c r="B425" s="63"/>
      <c r="C425" s="38"/>
      <c r="D425" s="38"/>
      <c r="E425" s="55"/>
      <c r="F425" s="55"/>
      <c r="G425" s="55"/>
      <c r="H425" s="55"/>
      <c r="I425" s="55"/>
      <c r="J425" s="55"/>
      <c r="K425" s="55"/>
      <c r="L425" s="55"/>
    </row>
    <row r="426" spans="1:12" ht="16.5">
      <c r="A426" s="16">
        <v>118010</v>
      </c>
      <c r="B426" s="56" t="s">
        <v>374</v>
      </c>
      <c r="C426" s="18">
        <v>2009</v>
      </c>
      <c r="D426" s="18" t="s">
        <v>18</v>
      </c>
      <c r="E426" s="20">
        <v>192</v>
      </c>
      <c r="F426" s="20">
        <v>3.66</v>
      </c>
      <c r="G426" s="20">
        <v>2.5</v>
      </c>
      <c r="H426" s="20">
        <f>SUM(E426:G426)</f>
        <v>198.16</v>
      </c>
      <c r="I426" s="20">
        <v>300</v>
      </c>
      <c r="J426" s="20">
        <f>SUM(I426/12)</f>
        <v>25</v>
      </c>
      <c r="K426" s="20"/>
      <c r="L426" s="20">
        <f>SUM(I426-K426)</f>
        <v>300</v>
      </c>
    </row>
    <row r="427" spans="1:12" ht="16.5">
      <c r="A427" s="21">
        <v>118012</v>
      </c>
      <c r="B427" s="27" t="s">
        <v>375</v>
      </c>
      <c r="C427" s="23">
        <v>2011</v>
      </c>
      <c r="D427" s="23" t="s">
        <v>18</v>
      </c>
      <c r="E427" s="25">
        <v>96</v>
      </c>
      <c r="F427" s="25">
        <v>3.66</v>
      </c>
      <c r="G427" s="25">
        <v>2.5</v>
      </c>
      <c r="H427" s="25">
        <f>SUM(E427:G427)</f>
        <v>102.16</v>
      </c>
      <c r="I427" s="25">
        <v>150</v>
      </c>
      <c r="J427" s="25">
        <f>SUM(I427/12)</f>
        <v>12.5</v>
      </c>
      <c r="K427" s="25"/>
      <c r="L427" s="25">
        <f>SUM(I427-K427)</f>
        <v>150</v>
      </c>
    </row>
    <row r="428" spans="1:12" ht="16.5">
      <c r="A428" s="21">
        <v>118013</v>
      </c>
      <c r="B428" s="27" t="s">
        <v>376</v>
      </c>
      <c r="C428" s="23" t="s">
        <v>12</v>
      </c>
      <c r="D428" s="23" t="s">
        <v>18</v>
      </c>
      <c r="E428" s="25">
        <v>132</v>
      </c>
      <c r="F428" s="25">
        <v>3.66</v>
      </c>
      <c r="G428" s="25">
        <v>2.5</v>
      </c>
      <c r="H428" s="25">
        <f>SUM(E428:G428)</f>
        <v>138.16</v>
      </c>
      <c r="I428" s="25">
        <v>210</v>
      </c>
      <c r="J428" s="25">
        <f>SUM(I428/12)</f>
        <v>17.5</v>
      </c>
      <c r="K428" s="25">
        <v>18</v>
      </c>
      <c r="L428" s="25">
        <f>SUM(I428-K428)</f>
        <v>192</v>
      </c>
    </row>
    <row r="429" spans="1:12" ht="15" customHeight="1">
      <c r="A429" s="21">
        <v>118014</v>
      </c>
      <c r="B429" s="27" t="s">
        <v>377</v>
      </c>
      <c r="C429" s="23">
        <v>2013</v>
      </c>
      <c r="D429" s="23" t="s">
        <v>18</v>
      </c>
      <c r="E429" s="25">
        <v>120</v>
      </c>
      <c r="F429" s="25">
        <v>3.66</v>
      </c>
      <c r="G429" s="25">
        <v>5</v>
      </c>
      <c r="H429" s="25">
        <f>SUM(E429:G429)</f>
        <v>128.66</v>
      </c>
      <c r="I429" s="25">
        <v>192</v>
      </c>
      <c r="J429" s="25">
        <f>SUM(I429/12)</f>
        <v>16</v>
      </c>
      <c r="K429" s="25"/>
      <c r="L429" s="25">
        <f>SUM(I429-K429)</f>
        <v>192</v>
      </c>
    </row>
    <row r="430" spans="1:12" ht="8.25" customHeight="1">
      <c r="A430" s="52"/>
      <c r="B430" s="63"/>
      <c r="C430" s="38"/>
      <c r="D430" s="52"/>
      <c r="E430" s="55"/>
      <c r="F430" s="55"/>
      <c r="G430" s="55"/>
      <c r="H430" s="55"/>
      <c r="I430" s="55"/>
      <c r="J430" s="55"/>
      <c r="K430" s="55"/>
      <c r="L430" s="55"/>
    </row>
    <row r="431" spans="1:12" ht="24.75" customHeight="1">
      <c r="A431" s="7" t="s">
        <v>378</v>
      </c>
      <c r="B431" s="63"/>
      <c r="C431" s="38"/>
      <c r="D431" s="52"/>
      <c r="E431" s="55"/>
      <c r="F431" s="55"/>
      <c r="G431" s="55"/>
      <c r="H431" s="55"/>
      <c r="I431" s="55"/>
      <c r="J431" s="55"/>
      <c r="K431" s="55"/>
      <c r="L431" s="55"/>
    </row>
    <row r="432" spans="1:12" ht="16.5" customHeight="1">
      <c r="A432" s="133">
        <v>164010</v>
      </c>
      <c r="B432" s="56" t="s">
        <v>379</v>
      </c>
      <c r="C432" s="18">
        <v>2013</v>
      </c>
      <c r="D432" s="18" t="s">
        <v>18</v>
      </c>
      <c r="E432" s="20">
        <v>144</v>
      </c>
      <c r="F432" s="20">
        <v>3.66</v>
      </c>
      <c r="G432" s="20">
        <v>5</v>
      </c>
      <c r="H432" s="20">
        <f>SUM(E432:G432)</f>
        <v>152.66</v>
      </c>
      <c r="I432" s="20">
        <v>222</v>
      </c>
      <c r="J432" s="20">
        <f>SUM(I432/12)</f>
        <v>18.5</v>
      </c>
      <c r="K432" s="20"/>
      <c r="L432" s="20">
        <f>SUM(I432-K432)</f>
        <v>222</v>
      </c>
    </row>
    <row r="433" spans="1:12" ht="16.5" customHeight="1">
      <c r="A433" s="134">
        <v>164020</v>
      </c>
      <c r="B433" s="27" t="s">
        <v>380</v>
      </c>
      <c r="C433" s="23">
        <v>2012</v>
      </c>
      <c r="D433" s="23" t="s">
        <v>18</v>
      </c>
      <c r="E433" s="25">
        <v>174</v>
      </c>
      <c r="F433" s="25">
        <v>3.66</v>
      </c>
      <c r="G433" s="25">
        <v>5</v>
      </c>
      <c r="H433" s="25">
        <f>SUM(E433:G433)</f>
        <v>182.66</v>
      </c>
      <c r="I433" s="25">
        <v>270</v>
      </c>
      <c r="J433" s="25">
        <f>SUM(I433/12)</f>
        <v>22.5</v>
      </c>
      <c r="K433" s="25"/>
      <c r="L433" s="25">
        <f>SUM(I433-K433)</f>
        <v>270</v>
      </c>
    </row>
    <row r="434" spans="1:12" ht="16.5" customHeight="1">
      <c r="A434" s="134">
        <v>164030</v>
      </c>
      <c r="B434" s="27" t="s">
        <v>381</v>
      </c>
      <c r="C434" s="23">
        <v>2013</v>
      </c>
      <c r="D434" s="23" t="s">
        <v>18</v>
      </c>
      <c r="E434" s="25">
        <v>200</v>
      </c>
      <c r="F434" s="25">
        <v>3.66</v>
      </c>
      <c r="G434" s="25">
        <v>5</v>
      </c>
      <c r="H434" s="25">
        <f>SUM(E434:G434)</f>
        <v>208.66</v>
      </c>
      <c r="I434" s="25">
        <v>300</v>
      </c>
      <c r="J434" s="25">
        <f>SUM(I434/12)</f>
        <v>25</v>
      </c>
      <c r="K434" s="25"/>
      <c r="L434" s="25">
        <f>SUM(I434-K434)</f>
        <v>300</v>
      </c>
    </row>
    <row r="435" spans="1:12" ht="16.5" customHeight="1">
      <c r="A435" s="134">
        <v>164040</v>
      </c>
      <c r="B435" s="27" t="s">
        <v>382</v>
      </c>
      <c r="C435" s="23">
        <v>2013</v>
      </c>
      <c r="D435" s="23" t="s">
        <v>18</v>
      </c>
      <c r="E435" s="25">
        <v>236</v>
      </c>
      <c r="F435" s="25">
        <v>3.66</v>
      </c>
      <c r="G435" s="25">
        <v>5</v>
      </c>
      <c r="H435" s="25">
        <f>SUM(E435:G435)</f>
        <v>244.66</v>
      </c>
      <c r="I435" s="25">
        <v>360</v>
      </c>
      <c r="J435" s="25">
        <f>SUM(I435/12)</f>
        <v>30</v>
      </c>
      <c r="K435" s="25"/>
      <c r="L435" s="25">
        <f>SUM(I435-K435)</f>
        <v>360</v>
      </c>
    </row>
    <row r="436" spans="1:12" ht="8.25" customHeight="1">
      <c r="A436" s="52"/>
      <c r="B436" s="63"/>
      <c r="C436" s="38"/>
      <c r="D436" s="52"/>
      <c r="E436" s="55"/>
      <c r="F436" s="55"/>
      <c r="G436" s="55"/>
      <c r="H436" s="55"/>
      <c r="I436" s="55"/>
      <c r="J436" s="55"/>
      <c r="K436" s="55"/>
      <c r="L436" s="55"/>
    </row>
    <row r="437" spans="1:12" ht="25.5">
      <c r="A437" s="7" t="s">
        <v>383</v>
      </c>
      <c r="B437" s="63"/>
      <c r="C437" s="38"/>
      <c r="D437" s="52"/>
      <c r="E437" s="55"/>
      <c r="F437" s="55"/>
      <c r="G437" s="55"/>
      <c r="H437" s="55"/>
      <c r="I437" s="55"/>
      <c r="J437" s="55"/>
      <c r="K437" s="55"/>
      <c r="L437" s="55"/>
    </row>
    <row r="438" spans="1:12" ht="16.5">
      <c r="A438" s="16">
        <v>145010</v>
      </c>
      <c r="B438" s="56" t="s">
        <v>384</v>
      </c>
      <c r="C438" s="18">
        <v>2015</v>
      </c>
      <c r="D438" s="18" t="s">
        <v>18</v>
      </c>
      <c r="E438" s="20">
        <v>54</v>
      </c>
      <c r="F438" s="20">
        <v>1.66</v>
      </c>
      <c r="G438" s="20">
        <v>3</v>
      </c>
      <c r="H438" s="20">
        <f>SUM(E438:G438)</f>
        <v>58.66</v>
      </c>
      <c r="I438" s="20">
        <v>102</v>
      </c>
      <c r="J438" s="20">
        <f>SUM(I438/12)</f>
        <v>8.5</v>
      </c>
      <c r="K438" s="20">
        <v>15</v>
      </c>
      <c r="L438" s="25">
        <v>90</v>
      </c>
    </row>
    <row r="439" spans="1:12" ht="16.5">
      <c r="A439" s="21">
        <v>145011</v>
      </c>
      <c r="B439" s="27" t="s">
        <v>385</v>
      </c>
      <c r="C439" s="23">
        <v>2015</v>
      </c>
      <c r="D439" s="23" t="s">
        <v>18</v>
      </c>
      <c r="E439" s="25">
        <v>54</v>
      </c>
      <c r="F439" s="25">
        <v>1.66</v>
      </c>
      <c r="G439" s="25">
        <v>3</v>
      </c>
      <c r="H439" s="25">
        <f>SUM(E439:G439)</f>
        <v>58.66</v>
      </c>
      <c r="I439" s="20">
        <v>102</v>
      </c>
      <c r="J439" s="25">
        <f>SUM(I439/12)</f>
        <v>8.5</v>
      </c>
      <c r="K439" s="20">
        <v>15</v>
      </c>
      <c r="L439" s="25">
        <v>90</v>
      </c>
    </row>
    <row r="440" spans="1:12" ht="16.5">
      <c r="A440" s="21">
        <v>145012</v>
      </c>
      <c r="B440" s="27" t="s">
        <v>386</v>
      </c>
      <c r="C440" s="23">
        <v>2014</v>
      </c>
      <c r="D440" s="23" t="s">
        <v>18</v>
      </c>
      <c r="E440" s="25">
        <v>54</v>
      </c>
      <c r="F440" s="25">
        <v>1.66</v>
      </c>
      <c r="G440" s="25">
        <v>3</v>
      </c>
      <c r="H440" s="25">
        <f t="shared" ref="H440:H446" si="61">SUM(E440:G440)</f>
        <v>58.66</v>
      </c>
      <c r="I440" s="20">
        <v>102</v>
      </c>
      <c r="J440" s="25">
        <f t="shared" ref="J440:J446" si="62">SUM(I440/12)</f>
        <v>8.5</v>
      </c>
      <c r="K440" s="20">
        <v>15</v>
      </c>
      <c r="L440" s="25">
        <v>90</v>
      </c>
    </row>
    <row r="441" spans="1:12" ht="16.5">
      <c r="A441" s="21">
        <v>145013</v>
      </c>
      <c r="B441" s="27" t="s">
        <v>387</v>
      </c>
      <c r="C441" s="23">
        <v>2013</v>
      </c>
      <c r="D441" s="23" t="s">
        <v>18</v>
      </c>
      <c r="E441" s="25">
        <v>54</v>
      </c>
      <c r="F441" s="25">
        <v>1.66</v>
      </c>
      <c r="G441" s="25">
        <v>3</v>
      </c>
      <c r="H441" s="25">
        <f t="shared" si="61"/>
        <v>58.66</v>
      </c>
      <c r="I441" s="20">
        <v>102</v>
      </c>
      <c r="J441" s="25">
        <f t="shared" si="62"/>
        <v>8.5</v>
      </c>
      <c r="K441" s="20">
        <v>8</v>
      </c>
      <c r="L441" s="25">
        <f t="shared" ref="L441:L446" si="63">SUM(I441-K441)</f>
        <v>94</v>
      </c>
    </row>
    <row r="442" spans="1:12" ht="16.5">
      <c r="A442" s="21">
        <v>145014</v>
      </c>
      <c r="B442" s="27" t="s">
        <v>388</v>
      </c>
      <c r="C442" s="23">
        <v>2015</v>
      </c>
      <c r="D442" s="23" t="s">
        <v>18</v>
      </c>
      <c r="E442" s="25">
        <v>60</v>
      </c>
      <c r="F442" s="25">
        <v>1.66</v>
      </c>
      <c r="G442" s="25">
        <v>3</v>
      </c>
      <c r="H442" s="25">
        <f t="shared" si="61"/>
        <v>64.66</v>
      </c>
      <c r="I442" s="20">
        <v>102</v>
      </c>
      <c r="J442" s="25">
        <f t="shared" si="62"/>
        <v>8.5</v>
      </c>
      <c r="K442" s="20">
        <v>8</v>
      </c>
      <c r="L442" s="25">
        <f t="shared" si="63"/>
        <v>94</v>
      </c>
    </row>
    <row r="443" spans="1:12" ht="16.5">
      <c r="A443" s="21">
        <v>145015</v>
      </c>
      <c r="B443" s="27" t="s">
        <v>389</v>
      </c>
      <c r="C443" s="23">
        <v>2014</v>
      </c>
      <c r="D443" s="23" t="s">
        <v>18</v>
      </c>
      <c r="E443" s="25">
        <v>60</v>
      </c>
      <c r="F443" s="25">
        <v>1.66</v>
      </c>
      <c r="G443" s="25">
        <v>3</v>
      </c>
      <c r="H443" s="25">
        <f t="shared" si="61"/>
        <v>64.66</v>
      </c>
      <c r="I443" s="20">
        <v>102</v>
      </c>
      <c r="J443" s="25">
        <f t="shared" si="62"/>
        <v>8.5</v>
      </c>
      <c r="K443" s="20">
        <v>8</v>
      </c>
      <c r="L443" s="25">
        <f t="shared" si="63"/>
        <v>94</v>
      </c>
    </row>
    <row r="444" spans="1:12" ht="16.5">
      <c r="A444" s="21">
        <v>145016</v>
      </c>
      <c r="B444" s="27" t="s">
        <v>390</v>
      </c>
      <c r="C444" s="23">
        <v>2013</v>
      </c>
      <c r="D444" s="23" t="s">
        <v>18</v>
      </c>
      <c r="E444" s="25">
        <v>60</v>
      </c>
      <c r="F444" s="25">
        <v>1.66</v>
      </c>
      <c r="G444" s="25">
        <v>3</v>
      </c>
      <c r="H444" s="25">
        <f t="shared" si="61"/>
        <v>64.66</v>
      </c>
      <c r="I444" s="20">
        <v>102</v>
      </c>
      <c r="J444" s="25">
        <f t="shared" si="62"/>
        <v>8.5</v>
      </c>
      <c r="K444" s="20">
        <v>8</v>
      </c>
      <c r="L444" s="25">
        <f t="shared" si="63"/>
        <v>94</v>
      </c>
    </row>
    <row r="445" spans="1:12" ht="16.5">
      <c r="A445" s="21">
        <v>145017</v>
      </c>
      <c r="B445" s="27" t="s">
        <v>391</v>
      </c>
      <c r="C445" s="23">
        <v>2012</v>
      </c>
      <c r="D445" s="23" t="s">
        <v>18</v>
      </c>
      <c r="E445" s="25">
        <v>60</v>
      </c>
      <c r="F445" s="25">
        <v>1.66</v>
      </c>
      <c r="G445" s="25">
        <v>3</v>
      </c>
      <c r="H445" s="25">
        <f t="shared" si="61"/>
        <v>64.66</v>
      </c>
      <c r="I445" s="20">
        <v>102</v>
      </c>
      <c r="J445" s="25">
        <f t="shared" si="62"/>
        <v>8.5</v>
      </c>
      <c r="K445" s="20">
        <v>8</v>
      </c>
      <c r="L445" s="25">
        <f t="shared" si="63"/>
        <v>94</v>
      </c>
    </row>
    <row r="446" spans="1:12" ht="16.5">
      <c r="A446" s="21">
        <v>145018</v>
      </c>
      <c r="B446" s="27" t="s">
        <v>392</v>
      </c>
      <c r="C446" s="23">
        <v>2013</v>
      </c>
      <c r="D446" s="23" t="s">
        <v>18</v>
      </c>
      <c r="E446" s="25">
        <v>60</v>
      </c>
      <c r="F446" s="25">
        <v>1.66</v>
      </c>
      <c r="G446" s="25">
        <v>3</v>
      </c>
      <c r="H446" s="25">
        <f t="shared" si="61"/>
        <v>64.66</v>
      </c>
      <c r="I446" s="20">
        <v>102</v>
      </c>
      <c r="J446" s="25">
        <f t="shared" si="62"/>
        <v>8.5</v>
      </c>
      <c r="K446" s="20">
        <v>8</v>
      </c>
      <c r="L446" s="25">
        <f t="shared" si="63"/>
        <v>94</v>
      </c>
    </row>
    <row r="447" spans="1:12" ht="16.5" customHeight="1">
      <c r="A447" s="21">
        <v>145024</v>
      </c>
      <c r="B447" s="51" t="s">
        <v>393</v>
      </c>
      <c r="C447" s="35">
        <v>2013</v>
      </c>
      <c r="D447" s="35" t="s">
        <v>18</v>
      </c>
      <c r="E447" s="36">
        <v>96</v>
      </c>
      <c r="F447" s="36">
        <v>3.66</v>
      </c>
      <c r="G447" s="36">
        <v>3</v>
      </c>
      <c r="H447" s="36">
        <f>SUM(E447:G447)</f>
        <v>102.66</v>
      </c>
      <c r="I447" s="36">
        <v>156</v>
      </c>
      <c r="J447" s="36">
        <f>SUM(I447/12)</f>
        <v>13</v>
      </c>
      <c r="K447" s="36">
        <v>12</v>
      </c>
      <c r="L447" s="36">
        <f>SUM(I447-K447)</f>
        <v>144</v>
      </c>
    </row>
    <row r="448" spans="1:12" ht="6.75" customHeight="1">
      <c r="A448" s="52"/>
      <c r="B448" s="63"/>
      <c r="C448" s="38"/>
      <c r="D448" s="52"/>
      <c r="E448" s="55"/>
      <c r="F448" s="55"/>
      <c r="G448" s="55"/>
      <c r="H448" s="55"/>
      <c r="I448" s="55"/>
      <c r="J448" s="55"/>
      <c r="K448" s="55"/>
      <c r="L448" s="55"/>
    </row>
    <row r="449" spans="1:12" ht="25.5">
      <c r="A449" s="7" t="s">
        <v>394</v>
      </c>
      <c r="B449" s="63"/>
      <c r="C449" s="38"/>
      <c r="D449" s="38"/>
      <c r="E449" s="55"/>
      <c r="F449" s="55"/>
      <c r="G449" s="55"/>
      <c r="H449" s="55"/>
      <c r="I449" s="55"/>
      <c r="J449" s="55"/>
      <c r="K449" s="55"/>
      <c r="L449" s="55"/>
    </row>
    <row r="450" spans="1:12" ht="16.5">
      <c r="A450" s="16">
        <v>140010</v>
      </c>
      <c r="B450" s="56" t="s">
        <v>395</v>
      </c>
      <c r="C450" s="18">
        <v>2014</v>
      </c>
      <c r="D450" s="18" t="s">
        <v>18</v>
      </c>
      <c r="E450" s="20">
        <v>108</v>
      </c>
      <c r="F450" s="20">
        <v>3.66</v>
      </c>
      <c r="G450" s="20">
        <v>2.5</v>
      </c>
      <c r="H450" s="20">
        <f>SUM(E450:G450)</f>
        <v>114.16</v>
      </c>
      <c r="I450" s="20">
        <v>171</v>
      </c>
      <c r="J450" s="20">
        <f>SUM(I450/12)</f>
        <v>14.25</v>
      </c>
      <c r="K450" s="20"/>
      <c r="L450" s="20">
        <f>SUM(I450-K450)</f>
        <v>171</v>
      </c>
    </row>
    <row r="451" spans="1:12" ht="16.5">
      <c r="A451" s="21">
        <v>140020</v>
      </c>
      <c r="B451" s="27" t="s">
        <v>396</v>
      </c>
      <c r="C451" s="23">
        <v>2015</v>
      </c>
      <c r="D451" s="23" t="s">
        <v>18</v>
      </c>
      <c r="E451" s="25">
        <v>96</v>
      </c>
      <c r="F451" s="25">
        <v>1.66</v>
      </c>
      <c r="G451" s="25">
        <v>2.5</v>
      </c>
      <c r="H451" s="25">
        <f>SUM(E451:G451)</f>
        <v>100.16</v>
      </c>
      <c r="I451" s="25">
        <v>150</v>
      </c>
      <c r="J451" s="25">
        <f>SUM(I451/12)</f>
        <v>12.5</v>
      </c>
      <c r="K451" s="25"/>
      <c r="L451" s="25">
        <f>SUM(I451-K451)</f>
        <v>150</v>
      </c>
    </row>
    <row r="452" spans="1:12" ht="16.5">
      <c r="A452" s="21">
        <v>140030</v>
      </c>
      <c r="B452" s="27" t="s">
        <v>397</v>
      </c>
      <c r="C452" s="23" t="s">
        <v>12</v>
      </c>
      <c r="D452" s="23" t="s">
        <v>18</v>
      </c>
      <c r="E452" s="25">
        <v>96</v>
      </c>
      <c r="F452" s="25">
        <v>3.66</v>
      </c>
      <c r="G452" s="25">
        <v>2.5</v>
      </c>
      <c r="H452" s="25">
        <f>SUM(E452:G452)</f>
        <v>102.16</v>
      </c>
      <c r="I452" s="25">
        <v>150</v>
      </c>
      <c r="J452" s="25">
        <f>SUM(I452/12)</f>
        <v>12.5</v>
      </c>
      <c r="K452" s="25"/>
      <c r="L452" s="25">
        <f>SUM(I452-K452)</f>
        <v>150</v>
      </c>
    </row>
    <row r="453" spans="1:12" ht="16.5" customHeight="1">
      <c r="A453" s="21">
        <v>140040</v>
      </c>
      <c r="B453" s="27" t="s">
        <v>398</v>
      </c>
      <c r="C453" s="23">
        <v>2014</v>
      </c>
      <c r="D453" s="23" t="s">
        <v>18</v>
      </c>
      <c r="E453" s="25">
        <v>120</v>
      </c>
      <c r="F453" s="25">
        <v>3.66</v>
      </c>
      <c r="G453" s="25">
        <v>2.5</v>
      </c>
      <c r="H453" s="25">
        <f>SUM(E453:G453)</f>
        <v>126.16</v>
      </c>
      <c r="I453" s="25">
        <v>192</v>
      </c>
      <c r="J453" s="25">
        <f>SUM(I453/12)</f>
        <v>16</v>
      </c>
      <c r="K453" s="25"/>
      <c r="L453" s="25">
        <f>SUM(I453-K453)</f>
        <v>192</v>
      </c>
    </row>
    <row r="454" spans="1:12" ht="9.75" customHeight="1"/>
    <row r="455" spans="1:12" ht="25.5">
      <c r="A455" s="7" t="s">
        <v>399</v>
      </c>
    </row>
    <row r="456" spans="1:12" ht="16.5">
      <c r="A456" s="16">
        <v>121010</v>
      </c>
      <c r="B456" s="56" t="s">
        <v>400</v>
      </c>
      <c r="C456" s="18">
        <v>2012</v>
      </c>
      <c r="D456" s="18" t="s">
        <v>18</v>
      </c>
      <c r="E456" s="20">
        <v>120</v>
      </c>
      <c r="F456" s="20">
        <v>3.66</v>
      </c>
      <c r="G456" s="20">
        <v>2.5</v>
      </c>
      <c r="H456" s="20">
        <f t="shared" ref="H456:H463" si="64">SUM(E456:G456)</f>
        <v>126.16</v>
      </c>
      <c r="I456" s="20">
        <v>177</v>
      </c>
      <c r="J456" s="20">
        <f>SUM(I456/12)</f>
        <v>14.75</v>
      </c>
      <c r="K456" s="20"/>
      <c r="L456" s="20">
        <f t="shared" ref="L456:L463" si="65">SUM(I456-K456)</f>
        <v>177</v>
      </c>
    </row>
    <row r="457" spans="1:12" ht="16.5">
      <c r="A457" s="21">
        <v>121011</v>
      </c>
      <c r="B457" s="27" t="s">
        <v>400</v>
      </c>
      <c r="C457" s="23">
        <v>2012</v>
      </c>
      <c r="D457" s="23" t="s">
        <v>79</v>
      </c>
      <c r="E457" s="25">
        <v>78</v>
      </c>
      <c r="F457" s="25">
        <v>1.66</v>
      </c>
      <c r="G457" s="25">
        <v>2.5</v>
      </c>
      <c r="H457" s="25">
        <f t="shared" si="64"/>
        <v>82.16</v>
      </c>
      <c r="I457" s="25">
        <v>114</v>
      </c>
      <c r="J457" s="25">
        <f>SUM(I457/12)</f>
        <v>9.5</v>
      </c>
      <c r="K457" s="25"/>
      <c r="L457" s="25">
        <f t="shared" si="65"/>
        <v>114</v>
      </c>
    </row>
    <row r="458" spans="1:12" ht="16.5">
      <c r="A458" s="21">
        <v>121012</v>
      </c>
      <c r="B458" s="27" t="s">
        <v>401</v>
      </c>
      <c r="C458" s="23">
        <v>2010</v>
      </c>
      <c r="D458" s="23" t="s">
        <v>18</v>
      </c>
      <c r="E458" s="25">
        <v>160</v>
      </c>
      <c r="F458" s="25">
        <v>3.66</v>
      </c>
      <c r="G458" s="25">
        <v>2.5</v>
      </c>
      <c r="H458" s="25">
        <f t="shared" si="64"/>
        <v>166.16</v>
      </c>
      <c r="I458" s="25">
        <v>234</v>
      </c>
      <c r="J458" s="25">
        <f t="shared" ref="J458:J463" si="66">SUM(I458/12)</f>
        <v>19.5</v>
      </c>
      <c r="K458" s="25"/>
      <c r="L458" s="25">
        <f t="shared" si="65"/>
        <v>234</v>
      </c>
    </row>
    <row r="459" spans="1:12" ht="16.5">
      <c r="A459" s="21">
        <v>121013</v>
      </c>
      <c r="B459" s="27" t="s">
        <v>402</v>
      </c>
      <c r="C459" s="23">
        <v>2012</v>
      </c>
      <c r="D459" s="23" t="s">
        <v>18</v>
      </c>
      <c r="E459" s="25">
        <v>120</v>
      </c>
      <c r="F459" s="25">
        <v>3.66</v>
      </c>
      <c r="G459" s="25">
        <v>2.5</v>
      </c>
      <c r="H459" s="25">
        <f t="shared" si="64"/>
        <v>126.16</v>
      </c>
      <c r="I459" s="25">
        <v>177</v>
      </c>
      <c r="J459" s="25">
        <f t="shared" si="66"/>
        <v>14.75</v>
      </c>
      <c r="K459" s="25"/>
      <c r="L459" s="25">
        <f t="shared" si="65"/>
        <v>177</v>
      </c>
    </row>
    <row r="460" spans="1:12" ht="16.5">
      <c r="A460" s="21">
        <v>121014</v>
      </c>
      <c r="B460" s="27" t="s">
        <v>403</v>
      </c>
      <c r="C460" s="23">
        <v>2012</v>
      </c>
      <c r="D460" s="23" t="s">
        <v>18</v>
      </c>
      <c r="E460" s="25">
        <v>186</v>
      </c>
      <c r="F460" s="25">
        <v>3.66</v>
      </c>
      <c r="G460" s="25">
        <v>2.5</v>
      </c>
      <c r="H460" s="25">
        <f t="shared" si="64"/>
        <v>192.16</v>
      </c>
      <c r="I460" s="25">
        <v>270</v>
      </c>
      <c r="J460" s="25">
        <f t="shared" si="66"/>
        <v>22.5</v>
      </c>
      <c r="K460" s="25"/>
      <c r="L460" s="25">
        <f t="shared" si="65"/>
        <v>270</v>
      </c>
    </row>
    <row r="461" spans="1:12" ht="16.5">
      <c r="A461" s="21">
        <v>121015</v>
      </c>
      <c r="B461" s="27" t="s">
        <v>403</v>
      </c>
      <c r="C461" s="23">
        <v>2011</v>
      </c>
      <c r="D461" s="23" t="s">
        <v>79</v>
      </c>
      <c r="E461" s="25">
        <v>110</v>
      </c>
      <c r="F461" s="25">
        <v>1.66</v>
      </c>
      <c r="G461" s="25">
        <v>2.5</v>
      </c>
      <c r="H461" s="25">
        <f t="shared" si="64"/>
        <v>114.16</v>
      </c>
      <c r="I461" s="25">
        <v>162</v>
      </c>
      <c r="J461" s="25">
        <f t="shared" si="66"/>
        <v>13.5</v>
      </c>
      <c r="K461" s="25"/>
      <c r="L461" s="25">
        <f t="shared" si="65"/>
        <v>162</v>
      </c>
    </row>
    <row r="462" spans="1:12" ht="16.5" customHeight="1">
      <c r="A462" s="21">
        <v>121017</v>
      </c>
      <c r="B462" s="27" t="s">
        <v>404</v>
      </c>
      <c r="C462" s="23">
        <v>2011</v>
      </c>
      <c r="D462" s="23" t="s">
        <v>18</v>
      </c>
      <c r="E462" s="25">
        <v>140</v>
      </c>
      <c r="F462" s="25">
        <v>3.66</v>
      </c>
      <c r="G462" s="25">
        <v>2.5</v>
      </c>
      <c r="H462" s="25">
        <f t="shared" si="64"/>
        <v>146.16</v>
      </c>
      <c r="I462" s="25">
        <v>204</v>
      </c>
      <c r="J462" s="25">
        <f t="shared" si="66"/>
        <v>17</v>
      </c>
      <c r="K462" s="25"/>
      <c r="L462" s="25">
        <f t="shared" si="65"/>
        <v>204</v>
      </c>
    </row>
    <row r="463" spans="1:12" ht="15.75" customHeight="1">
      <c r="A463" s="21">
        <v>121021</v>
      </c>
      <c r="B463" s="27" t="s">
        <v>405</v>
      </c>
      <c r="C463" s="23">
        <v>2012</v>
      </c>
      <c r="D463" s="23" t="s">
        <v>79</v>
      </c>
      <c r="E463" s="25">
        <v>120</v>
      </c>
      <c r="F463" s="25">
        <v>0.86</v>
      </c>
      <c r="G463" s="25">
        <v>5</v>
      </c>
      <c r="H463" s="25">
        <f t="shared" si="64"/>
        <v>125.86</v>
      </c>
      <c r="I463" s="25">
        <v>180</v>
      </c>
      <c r="J463" s="25">
        <f t="shared" si="66"/>
        <v>15</v>
      </c>
      <c r="K463" s="25"/>
      <c r="L463" s="25">
        <f t="shared" si="65"/>
        <v>180</v>
      </c>
    </row>
    <row r="464" spans="1:12" ht="6.75" customHeight="1">
      <c r="A464" s="52"/>
      <c r="B464" s="63"/>
      <c r="C464" s="38"/>
      <c r="D464" s="38"/>
      <c r="E464" s="55"/>
      <c r="F464" s="55"/>
      <c r="G464" s="55"/>
      <c r="H464" s="55"/>
      <c r="I464" s="55"/>
      <c r="J464" s="55"/>
      <c r="K464" s="55"/>
      <c r="L464" s="55"/>
    </row>
    <row r="465" spans="1:12" ht="24" customHeight="1">
      <c r="A465" s="7" t="s">
        <v>406</v>
      </c>
      <c r="B465" s="63"/>
      <c r="C465" s="38"/>
      <c r="D465" s="38"/>
      <c r="E465" s="55"/>
      <c r="F465" s="55"/>
      <c r="G465" s="55"/>
      <c r="H465" s="55"/>
      <c r="I465" s="55"/>
      <c r="J465" s="55"/>
      <c r="K465" s="55"/>
      <c r="L465" s="55"/>
    </row>
    <row r="466" spans="1:12" ht="15.75" customHeight="1">
      <c r="A466" s="16">
        <v>170010</v>
      </c>
      <c r="B466" s="56" t="s">
        <v>407</v>
      </c>
      <c r="C466" s="18">
        <v>2012</v>
      </c>
      <c r="D466" s="18" t="s">
        <v>18</v>
      </c>
      <c r="E466" s="20">
        <v>288</v>
      </c>
      <c r="F466" s="20">
        <v>3.66</v>
      </c>
      <c r="G466" s="20">
        <v>5</v>
      </c>
      <c r="H466" s="20">
        <f>SUM(E466:G466)</f>
        <v>296.66000000000003</v>
      </c>
      <c r="I466" s="20">
        <v>444</v>
      </c>
      <c r="J466" s="20">
        <f>SUM(I466/12)</f>
        <v>37</v>
      </c>
      <c r="K466" s="20"/>
      <c r="L466" s="20">
        <f>SUM(I466-K466)</f>
        <v>444</v>
      </c>
    </row>
    <row r="467" spans="1:12" ht="15.75" customHeight="1">
      <c r="A467" s="21">
        <v>170011</v>
      </c>
      <c r="B467" s="27" t="s">
        <v>408</v>
      </c>
      <c r="C467" s="23">
        <v>2011</v>
      </c>
      <c r="D467" s="23" t="s">
        <v>225</v>
      </c>
      <c r="E467" s="25">
        <v>288</v>
      </c>
      <c r="F467" s="25">
        <v>3.66</v>
      </c>
      <c r="G467" s="25">
        <v>5</v>
      </c>
      <c r="H467" s="25">
        <f>SUM(E467:G467)</f>
        <v>296.66000000000003</v>
      </c>
      <c r="I467" s="25">
        <v>444</v>
      </c>
      <c r="J467" s="25">
        <f>SUM(I467/6)</f>
        <v>74</v>
      </c>
      <c r="K467" s="25"/>
      <c r="L467" s="25">
        <f>SUM(I467-K467)</f>
        <v>444</v>
      </c>
    </row>
    <row r="468" spans="1:12" ht="15.75" customHeight="1">
      <c r="A468" s="21">
        <v>170012</v>
      </c>
      <c r="B468" s="27" t="s">
        <v>409</v>
      </c>
      <c r="C468" s="23">
        <v>2013</v>
      </c>
      <c r="D468" s="23" t="s">
        <v>18</v>
      </c>
      <c r="E468" s="25">
        <v>144</v>
      </c>
      <c r="F468" s="25">
        <v>3.66</v>
      </c>
      <c r="G468" s="25">
        <v>5</v>
      </c>
      <c r="H468" s="25">
        <f>SUM(E468:G468)</f>
        <v>152.66</v>
      </c>
      <c r="I468" s="25">
        <v>228</v>
      </c>
      <c r="J468" s="25">
        <f>SUM(I468/12)</f>
        <v>19</v>
      </c>
      <c r="K468" s="25"/>
      <c r="L468" s="25">
        <f>SUM(I468-K468)</f>
        <v>228</v>
      </c>
    </row>
    <row r="469" spans="1:12" ht="7.5" customHeight="1">
      <c r="A469" s="33"/>
      <c r="B469" s="51"/>
      <c r="C469" s="35"/>
      <c r="D469" s="35"/>
      <c r="E469" s="36"/>
      <c r="F469" s="36"/>
      <c r="G469" s="36"/>
      <c r="H469" s="36"/>
      <c r="I469" s="36"/>
      <c r="J469" s="36"/>
      <c r="K469" s="36"/>
      <c r="L469" s="36"/>
    </row>
    <row r="470" spans="1:12" ht="21.75" customHeight="1">
      <c r="A470" s="7" t="s">
        <v>410</v>
      </c>
      <c r="B470" s="51"/>
      <c r="C470" s="35"/>
      <c r="D470" s="35"/>
      <c r="E470" s="36"/>
      <c r="F470" s="36"/>
      <c r="G470" s="36"/>
      <c r="H470" s="36"/>
      <c r="I470" s="36"/>
      <c r="J470" s="36"/>
      <c r="K470" s="36"/>
      <c r="L470" s="36"/>
    </row>
    <row r="471" spans="1:12" ht="16.5" customHeight="1">
      <c r="A471" s="16">
        <v>132010</v>
      </c>
      <c r="B471" s="56" t="s">
        <v>411</v>
      </c>
      <c r="C471" s="18">
        <v>2010</v>
      </c>
      <c r="D471" s="18" t="s">
        <v>18</v>
      </c>
      <c r="E471" s="20">
        <v>168</v>
      </c>
      <c r="F471" s="20">
        <v>3.66</v>
      </c>
      <c r="G471" s="20">
        <v>5</v>
      </c>
      <c r="H471" s="20">
        <f>SUM(E471:G471)</f>
        <v>176.66</v>
      </c>
      <c r="I471" s="20">
        <v>252</v>
      </c>
      <c r="J471" s="20">
        <f>SUM(I471/12)</f>
        <v>21</v>
      </c>
      <c r="K471" s="20"/>
      <c r="L471" s="20">
        <f>SUM(I471-K471)</f>
        <v>252</v>
      </c>
    </row>
    <row r="472" spans="1:12" ht="16.5" customHeight="1">
      <c r="A472" s="33">
        <v>132070</v>
      </c>
      <c r="B472" s="51" t="s">
        <v>412</v>
      </c>
      <c r="C472" s="35">
        <v>2012</v>
      </c>
      <c r="D472" s="35" t="s">
        <v>18</v>
      </c>
      <c r="E472" s="36">
        <v>252</v>
      </c>
      <c r="F472" s="36">
        <v>3.66</v>
      </c>
      <c r="G472" s="36">
        <v>5</v>
      </c>
      <c r="H472" s="36">
        <f>SUM(E472:G472)</f>
        <v>260.65999999999997</v>
      </c>
      <c r="I472" s="36">
        <v>348</v>
      </c>
      <c r="J472" s="36">
        <f>SUM(I472/12)</f>
        <v>29</v>
      </c>
      <c r="K472" s="36"/>
      <c r="L472" s="36">
        <f>SUM(I472-K472)</f>
        <v>348</v>
      </c>
    </row>
    <row r="473" spans="1:12" ht="16.5" customHeight="1">
      <c r="A473" s="21">
        <v>132020</v>
      </c>
      <c r="B473" s="27" t="s">
        <v>413</v>
      </c>
      <c r="C473" s="23">
        <v>2010</v>
      </c>
      <c r="D473" s="23" t="s">
        <v>18</v>
      </c>
      <c r="E473" s="25">
        <v>252</v>
      </c>
      <c r="F473" s="25">
        <v>3.66</v>
      </c>
      <c r="G473" s="25">
        <v>5</v>
      </c>
      <c r="H473" s="25">
        <f>SUM(E473:G473)</f>
        <v>260.65999999999997</v>
      </c>
      <c r="I473" s="25">
        <v>372</v>
      </c>
      <c r="J473" s="25">
        <f>SUM(I473/12)</f>
        <v>31</v>
      </c>
      <c r="K473" s="25"/>
      <c r="L473" s="25">
        <f>SUM(I473-K473)</f>
        <v>372</v>
      </c>
    </row>
    <row r="474" spans="1:12" ht="8.25" customHeight="1">
      <c r="A474" s="52"/>
      <c r="B474" s="63"/>
      <c r="C474" s="38"/>
      <c r="D474" s="38"/>
      <c r="E474" s="55"/>
      <c r="F474" s="55"/>
      <c r="G474" s="55"/>
      <c r="H474" s="55"/>
      <c r="I474" s="55"/>
      <c r="J474" s="55"/>
      <c r="K474" s="55"/>
      <c r="L474" s="55"/>
    </row>
    <row r="475" spans="1:12" ht="23.25" customHeight="1">
      <c r="A475" s="7" t="s">
        <v>414</v>
      </c>
      <c r="B475" s="63"/>
      <c r="C475" s="38"/>
      <c r="D475" s="38"/>
      <c r="E475" s="55"/>
      <c r="F475" s="55"/>
      <c r="G475" s="55"/>
      <c r="H475" s="55"/>
      <c r="I475" s="55"/>
      <c r="J475" s="55"/>
      <c r="K475" s="55"/>
      <c r="L475" s="55"/>
    </row>
    <row r="476" spans="1:12" ht="16.5" customHeight="1">
      <c r="A476" s="16">
        <v>162010</v>
      </c>
      <c r="B476" s="56" t="s">
        <v>415</v>
      </c>
      <c r="C476" s="18">
        <v>2014</v>
      </c>
      <c r="D476" s="18" t="s">
        <v>18</v>
      </c>
      <c r="E476" s="20">
        <v>222</v>
      </c>
      <c r="F476" s="20">
        <v>3.66</v>
      </c>
      <c r="G476" s="20">
        <v>5</v>
      </c>
      <c r="H476" s="20">
        <f t="shared" ref="H476:H481" si="67">SUM(E476:G476)</f>
        <v>230.66</v>
      </c>
      <c r="I476" s="20">
        <v>336</v>
      </c>
      <c r="J476" s="20">
        <f>SUM(I476/12)</f>
        <v>28</v>
      </c>
      <c r="K476" s="20"/>
      <c r="L476" s="20">
        <f>SUM(I476-K476)</f>
        <v>336</v>
      </c>
    </row>
    <row r="477" spans="1:12" ht="16.5" customHeight="1">
      <c r="A477" s="21">
        <v>162020</v>
      </c>
      <c r="B477" s="27" t="s">
        <v>416</v>
      </c>
      <c r="C477" s="23">
        <v>2015</v>
      </c>
      <c r="D477" s="23" t="s">
        <v>18</v>
      </c>
      <c r="E477" s="25">
        <v>252</v>
      </c>
      <c r="F477" s="25">
        <v>3.66</v>
      </c>
      <c r="G477" s="25">
        <v>5</v>
      </c>
      <c r="H477" s="25">
        <f t="shared" si="67"/>
        <v>260.65999999999997</v>
      </c>
      <c r="I477" s="25">
        <v>384</v>
      </c>
      <c r="J477" s="25">
        <f t="shared" ref="J477:J481" si="68">SUM(I477/12)</f>
        <v>32</v>
      </c>
      <c r="K477" s="25"/>
      <c r="L477" s="25">
        <f t="shared" ref="L477:L481" si="69">SUM(I477-K477)</f>
        <v>384</v>
      </c>
    </row>
    <row r="478" spans="1:12" ht="16.5" customHeight="1">
      <c r="A478" s="21">
        <v>162040</v>
      </c>
      <c r="B478" s="27" t="s">
        <v>417</v>
      </c>
      <c r="C478" s="23">
        <v>2013</v>
      </c>
      <c r="D478" s="23" t="s">
        <v>18</v>
      </c>
      <c r="E478" s="25">
        <v>360</v>
      </c>
      <c r="F478" s="25">
        <v>3.66</v>
      </c>
      <c r="G478" s="25">
        <v>5</v>
      </c>
      <c r="H478" s="25">
        <f t="shared" si="67"/>
        <v>368.66</v>
      </c>
      <c r="I478" s="25">
        <v>540</v>
      </c>
      <c r="J478" s="25">
        <f>SUM(I478/12)</f>
        <v>45</v>
      </c>
      <c r="K478" s="25"/>
      <c r="L478" s="25">
        <f>SUM(I478-K478)</f>
        <v>540</v>
      </c>
    </row>
    <row r="479" spans="1:12" ht="16.5" customHeight="1">
      <c r="A479" s="21">
        <v>162050</v>
      </c>
      <c r="B479" s="27" t="s">
        <v>417</v>
      </c>
      <c r="C479" s="23">
        <v>2013</v>
      </c>
      <c r="D479" s="23" t="s">
        <v>79</v>
      </c>
      <c r="E479" s="25">
        <v>180</v>
      </c>
      <c r="F479" s="25">
        <v>3.66</v>
      </c>
      <c r="G479" s="25">
        <v>5</v>
      </c>
      <c r="H479" s="25">
        <f t="shared" si="67"/>
        <v>188.66</v>
      </c>
      <c r="I479" s="25">
        <v>276</v>
      </c>
      <c r="J479" s="25">
        <f>SUM(I479/12)</f>
        <v>23</v>
      </c>
      <c r="K479" s="25"/>
      <c r="L479" s="25">
        <f>SUM(I479-K479)</f>
        <v>276</v>
      </c>
    </row>
    <row r="480" spans="1:12" ht="16.5" customHeight="1">
      <c r="A480" s="21">
        <v>162030</v>
      </c>
      <c r="B480" s="27" t="s">
        <v>418</v>
      </c>
      <c r="C480" s="23">
        <v>2014</v>
      </c>
      <c r="D480" s="23" t="s">
        <v>18</v>
      </c>
      <c r="E480" s="25">
        <v>384</v>
      </c>
      <c r="F480" s="25">
        <v>3.66</v>
      </c>
      <c r="G480" s="25">
        <v>5</v>
      </c>
      <c r="H480" s="25">
        <f t="shared" si="67"/>
        <v>392.66</v>
      </c>
      <c r="I480" s="25">
        <v>576</v>
      </c>
      <c r="J480" s="25">
        <f>SUM(I480/12)</f>
        <v>48</v>
      </c>
      <c r="K480" s="25"/>
      <c r="L480" s="25">
        <f>SUM(I480-K480)</f>
        <v>576</v>
      </c>
    </row>
    <row r="481" spans="1:12" ht="16.5" customHeight="1">
      <c r="A481" s="21">
        <v>162060</v>
      </c>
      <c r="B481" s="27" t="s">
        <v>419</v>
      </c>
      <c r="C481" s="23">
        <v>2013</v>
      </c>
      <c r="D481" s="23" t="s">
        <v>18</v>
      </c>
      <c r="E481" s="25">
        <v>420</v>
      </c>
      <c r="F481" s="25">
        <v>3.66</v>
      </c>
      <c r="G481" s="25">
        <v>5</v>
      </c>
      <c r="H481" s="25">
        <f t="shared" si="67"/>
        <v>428.66</v>
      </c>
      <c r="I481" s="25">
        <v>648</v>
      </c>
      <c r="J481" s="25">
        <f t="shared" si="68"/>
        <v>54</v>
      </c>
      <c r="K481" s="25"/>
      <c r="L481" s="25">
        <f t="shared" si="69"/>
        <v>648</v>
      </c>
    </row>
    <row r="482" spans="1:12" ht="6.75" customHeight="1">
      <c r="A482" s="52"/>
      <c r="B482" s="63"/>
      <c r="C482" s="38"/>
      <c r="D482" s="38"/>
      <c r="E482" s="55"/>
      <c r="F482" s="55"/>
      <c r="G482" s="55"/>
      <c r="H482" s="55"/>
      <c r="I482" s="55"/>
      <c r="J482" s="55"/>
      <c r="K482" s="55"/>
      <c r="L482" s="55"/>
    </row>
    <row r="483" spans="1:12" ht="24" customHeight="1">
      <c r="A483" s="7" t="s">
        <v>420</v>
      </c>
      <c r="B483" s="63"/>
      <c r="C483" s="38"/>
      <c r="D483" s="38"/>
      <c r="E483" s="55"/>
      <c r="F483" s="55"/>
      <c r="G483" s="55"/>
      <c r="H483" s="55"/>
      <c r="I483" s="55"/>
      <c r="J483" s="55"/>
      <c r="K483" s="55"/>
      <c r="L483" s="55"/>
    </row>
    <row r="484" spans="1:12" ht="16.5" customHeight="1">
      <c r="A484" s="16">
        <v>175010</v>
      </c>
      <c r="B484" s="56" t="s">
        <v>421</v>
      </c>
      <c r="C484" s="18">
        <v>2012</v>
      </c>
      <c r="D484" s="18" t="s">
        <v>18</v>
      </c>
      <c r="E484" s="20">
        <v>750</v>
      </c>
      <c r="F484" s="20">
        <v>3.66</v>
      </c>
      <c r="G484" s="20">
        <v>5</v>
      </c>
      <c r="H484" s="20">
        <f>SUM(E484:G484)</f>
        <v>758.66</v>
      </c>
      <c r="I484" s="20">
        <v>1092</v>
      </c>
      <c r="J484" s="20">
        <f>SUM(I484/12)</f>
        <v>91</v>
      </c>
      <c r="K484" s="20"/>
      <c r="L484" s="20">
        <f>SUM(I484-K484)</f>
        <v>1092</v>
      </c>
    </row>
    <row r="485" spans="1:12" ht="9" customHeight="1">
      <c r="A485" s="33"/>
      <c r="B485" s="51"/>
      <c r="C485" s="35"/>
      <c r="D485" s="35"/>
      <c r="E485" s="36"/>
      <c r="F485" s="36"/>
      <c r="G485" s="36"/>
      <c r="H485" s="36"/>
      <c r="I485" s="36"/>
      <c r="J485" s="36"/>
      <c r="K485" s="36"/>
      <c r="L485" s="36"/>
    </row>
    <row r="486" spans="1:12" ht="24" customHeight="1">
      <c r="A486" s="7" t="s">
        <v>422</v>
      </c>
      <c r="B486" s="51"/>
      <c r="C486" s="35"/>
      <c r="D486" s="35"/>
      <c r="E486" s="36"/>
      <c r="F486" s="36"/>
      <c r="G486" s="36"/>
      <c r="H486" s="36"/>
      <c r="I486" s="36"/>
      <c r="J486" s="36"/>
      <c r="K486" s="36"/>
      <c r="L486" s="36"/>
    </row>
    <row r="487" spans="1:12" ht="16.5" customHeight="1">
      <c r="A487" s="16">
        <v>167110</v>
      </c>
      <c r="B487" s="56" t="s">
        <v>423</v>
      </c>
      <c r="C487" s="18">
        <v>2012</v>
      </c>
      <c r="D487" s="18" t="s">
        <v>18</v>
      </c>
      <c r="E487" s="20">
        <v>108</v>
      </c>
      <c r="F487" s="20">
        <v>3.66</v>
      </c>
      <c r="G487" s="20">
        <v>5</v>
      </c>
      <c r="H487" s="20">
        <f>SUM(E487:G487)</f>
        <v>116.66</v>
      </c>
      <c r="I487" s="20">
        <v>174</v>
      </c>
      <c r="J487" s="20">
        <f>SUM(I487/12)</f>
        <v>14.5</v>
      </c>
      <c r="K487" s="20">
        <v>12</v>
      </c>
      <c r="L487" s="20">
        <f>SUM(I487-K487)</f>
        <v>162</v>
      </c>
    </row>
    <row r="488" spans="1:12" ht="9" customHeight="1">
      <c r="A488" s="33"/>
      <c r="B488" s="51"/>
      <c r="C488" s="35"/>
      <c r="D488" s="35"/>
      <c r="E488" s="36"/>
      <c r="F488" s="36"/>
      <c r="G488" s="36"/>
      <c r="H488" s="36"/>
      <c r="I488" s="36"/>
      <c r="J488" s="36"/>
      <c r="K488" s="36"/>
      <c r="L488" s="36"/>
    </row>
    <row r="489" spans="1:12" ht="25.5">
      <c r="A489" s="7" t="s">
        <v>424</v>
      </c>
      <c r="B489" s="51"/>
      <c r="C489" s="35"/>
      <c r="D489" s="35"/>
      <c r="E489" s="36"/>
      <c r="F489" s="36"/>
      <c r="G489" s="36"/>
      <c r="H489" s="36"/>
      <c r="I489" s="36"/>
      <c r="J489" s="36"/>
      <c r="K489" s="36"/>
      <c r="L489" s="36"/>
    </row>
    <row r="490" spans="1:12" ht="15.75" customHeight="1">
      <c r="A490" s="16">
        <v>154010</v>
      </c>
      <c r="B490" s="56" t="s">
        <v>425</v>
      </c>
      <c r="C490" s="18">
        <v>2013</v>
      </c>
      <c r="D490" s="18" t="s">
        <v>18</v>
      </c>
      <c r="E490" s="20">
        <v>144</v>
      </c>
      <c r="F490" s="20">
        <v>3.66</v>
      </c>
      <c r="G490" s="20">
        <v>5</v>
      </c>
      <c r="H490" s="20">
        <f>SUM(E490:G490)</f>
        <v>152.66</v>
      </c>
      <c r="I490" s="20">
        <v>216</v>
      </c>
      <c r="J490" s="20">
        <f>SUM(I490/12)</f>
        <v>18</v>
      </c>
      <c r="K490" s="20">
        <v>12</v>
      </c>
      <c r="L490" s="20">
        <f>SUM(I490-K490)</f>
        <v>204</v>
      </c>
    </row>
    <row r="491" spans="1:12" ht="15.75" customHeight="1">
      <c r="A491" s="21">
        <v>154030</v>
      </c>
      <c r="B491" s="27" t="s">
        <v>426</v>
      </c>
      <c r="C491" s="23">
        <v>2014</v>
      </c>
      <c r="D491" s="23" t="s">
        <v>18</v>
      </c>
      <c r="E491" s="25">
        <v>120</v>
      </c>
      <c r="F491" s="25">
        <v>1.66</v>
      </c>
      <c r="G491" s="25">
        <v>5</v>
      </c>
      <c r="H491" s="25">
        <f>SUM(E491:G491)</f>
        <v>126.66</v>
      </c>
      <c r="I491" s="25">
        <v>216</v>
      </c>
      <c r="J491" s="25">
        <f>SUM(I491/12)</f>
        <v>18</v>
      </c>
      <c r="K491" s="25">
        <v>12</v>
      </c>
      <c r="L491" s="25">
        <f>SUM(I491-K491)</f>
        <v>204</v>
      </c>
    </row>
    <row r="492" spans="1:12" ht="15.75" customHeight="1">
      <c r="A492" s="21">
        <v>154040</v>
      </c>
      <c r="B492" s="27" t="s">
        <v>427</v>
      </c>
      <c r="C492" s="23">
        <v>2014</v>
      </c>
      <c r="D492" s="23" t="s">
        <v>18</v>
      </c>
      <c r="E492" s="25">
        <v>90</v>
      </c>
      <c r="F492" s="25">
        <v>1.66</v>
      </c>
      <c r="G492" s="25">
        <v>5</v>
      </c>
      <c r="H492" s="25">
        <f>SUM(E492:G492)</f>
        <v>96.66</v>
      </c>
      <c r="I492" s="25">
        <v>144</v>
      </c>
      <c r="J492" s="25">
        <f>SUM(I492/12)</f>
        <v>12</v>
      </c>
      <c r="K492" s="25">
        <v>12</v>
      </c>
      <c r="L492" s="25">
        <f>SUM(I492-K492)</f>
        <v>132</v>
      </c>
    </row>
    <row r="493" spans="1:12" ht="15.75" customHeight="1">
      <c r="A493" s="21">
        <v>154020</v>
      </c>
      <c r="B493" s="27" t="s">
        <v>428</v>
      </c>
      <c r="C493" s="23">
        <v>2014</v>
      </c>
      <c r="D493" s="23" t="s">
        <v>18</v>
      </c>
      <c r="E493" s="25">
        <v>96</v>
      </c>
      <c r="F493" s="25">
        <v>1.66</v>
      </c>
      <c r="G493" s="25">
        <v>5</v>
      </c>
      <c r="H493" s="25">
        <f>SUM(E493:G493)</f>
        <v>102.66</v>
      </c>
      <c r="I493" s="25">
        <v>150</v>
      </c>
      <c r="J493" s="25">
        <f>SUM(I493/12)</f>
        <v>12.5</v>
      </c>
      <c r="K493" s="25">
        <v>12</v>
      </c>
      <c r="L493" s="25">
        <f>SUM(I493-K493)</f>
        <v>138</v>
      </c>
    </row>
    <row r="494" spans="1:12" ht="6.75" customHeight="1">
      <c r="A494" s="52"/>
      <c r="B494" s="63"/>
      <c r="C494" s="38"/>
      <c r="D494" s="38"/>
      <c r="E494" s="55"/>
      <c r="F494" s="55"/>
      <c r="G494" s="55"/>
      <c r="H494" s="55"/>
      <c r="I494" s="55"/>
      <c r="J494" s="55"/>
      <c r="K494" s="55"/>
      <c r="L494" s="55"/>
    </row>
    <row r="495" spans="1:12" ht="25.5">
      <c r="A495" s="7" t="s">
        <v>429</v>
      </c>
    </row>
    <row r="496" spans="1:12" ht="16.5" customHeight="1">
      <c r="A496" s="16">
        <v>123010</v>
      </c>
      <c r="B496" s="56" t="s">
        <v>430</v>
      </c>
      <c r="C496" s="18">
        <v>2014</v>
      </c>
      <c r="D496" s="18" t="s">
        <v>18</v>
      </c>
      <c r="E496" s="20">
        <v>140</v>
      </c>
      <c r="F496" s="20">
        <v>3.66</v>
      </c>
      <c r="G496" s="20">
        <v>2.5</v>
      </c>
      <c r="H496" s="20">
        <f>SUM(E496:G496)</f>
        <v>146.16</v>
      </c>
      <c r="I496" s="20">
        <v>216</v>
      </c>
      <c r="J496" s="20">
        <f>SUM(I496/12)</f>
        <v>18</v>
      </c>
      <c r="K496" s="20"/>
      <c r="L496" s="20">
        <f>SUM(I496-K496)</f>
        <v>216</v>
      </c>
    </row>
    <row r="497" spans="1:12" ht="16.5" customHeight="1">
      <c r="A497" s="21">
        <v>123011</v>
      </c>
      <c r="B497" s="27" t="s">
        <v>431</v>
      </c>
      <c r="C497" s="23">
        <v>2013</v>
      </c>
      <c r="D497" s="23" t="s">
        <v>18</v>
      </c>
      <c r="E497" s="25">
        <v>360</v>
      </c>
      <c r="F497" s="25">
        <v>3.66</v>
      </c>
      <c r="G497" s="25">
        <v>2.5</v>
      </c>
      <c r="H497" s="25">
        <f>SUM(E497:G497)</f>
        <v>366.16</v>
      </c>
      <c r="I497" s="25">
        <v>564</v>
      </c>
      <c r="J497" s="25">
        <f>SUM(I497/12)</f>
        <v>47</v>
      </c>
      <c r="K497" s="25"/>
      <c r="L497" s="25">
        <f>SUM(I497-K497)</f>
        <v>564</v>
      </c>
    </row>
    <row r="498" spans="1:12" ht="6.75" customHeight="1"/>
    <row r="499" spans="1:12" ht="22.5" customHeight="1">
      <c r="A499" s="7" t="s">
        <v>432</v>
      </c>
    </row>
    <row r="500" spans="1:12" ht="16.5" customHeight="1">
      <c r="A500" s="16">
        <v>150010</v>
      </c>
      <c r="B500" s="56" t="s">
        <v>433</v>
      </c>
      <c r="C500" s="18">
        <v>2013</v>
      </c>
      <c r="D500" s="18" t="s">
        <v>18</v>
      </c>
      <c r="E500" s="20">
        <v>213</v>
      </c>
      <c r="F500" s="20">
        <v>3.66</v>
      </c>
      <c r="G500" s="20">
        <v>5</v>
      </c>
      <c r="H500" s="20">
        <f>SUM(E500:G500)</f>
        <v>221.66</v>
      </c>
      <c r="I500" s="20">
        <v>300</v>
      </c>
      <c r="J500" s="20">
        <f>SUM(I500/12)</f>
        <v>25</v>
      </c>
      <c r="K500" s="20"/>
      <c r="L500" s="20">
        <f>SUM(I500-K500)</f>
        <v>300</v>
      </c>
    </row>
    <row r="501" spans="1:12" ht="16.5" customHeight="1">
      <c r="A501" s="21">
        <v>150020</v>
      </c>
      <c r="B501" s="27" t="s">
        <v>434</v>
      </c>
      <c r="C501" s="23">
        <v>2012</v>
      </c>
      <c r="D501" s="23" t="s">
        <v>18</v>
      </c>
      <c r="E501" s="25">
        <v>240</v>
      </c>
      <c r="F501" s="25">
        <v>3.66</v>
      </c>
      <c r="G501" s="25">
        <v>5</v>
      </c>
      <c r="H501" s="25">
        <f>SUM(E501:G501)</f>
        <v>248.66</v>
      </c>
      <c r="I501" s="25">
        <v>348</v>
      </c>
      <c r="J501" s="25">
        <f>SUM(I501/12)</f>
        <v>29</v>
      </c>
      <c r="K501" s="25"/>
      <c r="L501" s="25">
        <f>SUM(I501-K501)</f>
        <v>348</v>
      </c>
    </row>
    <row r="502" spans="1:12" ht="16.5">
      <c r="A502" s="21">
        <v>150030</v>
      </c>
      <c r="B502" s="27" t="s">
        <v>435</v>
      </c>
      <c r="C502" s="23">
        <v>2011</v>
      </c>
      <c r="D502" s="23" t="s">
        <v>18</v>
      </c>
      <c r="E502" s="25">
        <v>324</v>
      </c>
      <c r="F502" s="25">
        <v>3.66</v>
      </c>
      <c r="G502" s="25">
        <v>5</v>
      </c>
      <c r="H502" s="25">
        <f>SUM(E502:G502)</f>
        <v>332.66</v>
      </c>
      <c r="I502" s="25">
        <v>468</v>
      </c>
      <c r="J502" s="25">
        <f>SUM(I502/12)</f>
        <v>39</v>
      </c>
      <c r="K502" s="25"/>
      <c r="L502" s="25">
        <f>SUM(I502-K502)</f>
        <v>468</v>
      </c>
    </row>
    <row r="503" spans="1:12" ht="6.75" customHeight="1"/>
    <row r="504" spans="1:12" ht="25.5">
      <c r="A504" s="7" t="s">
        <v>436</v>
      </c>
    </row>
    <row r="505" spans="1:12" ht="16.5">
      <c r="A505" s="16">
        <v>125016</v>
      </c>
      <c r="B505" s="56" t="s">
        <v>437</v>
      </c>
      <c r="C505" s="18">
        <v>2010</v>
      </c>
      <c r="D505" s="18" t="s">
        <v>18</v>
      </c>
      <c r="E505" s="20">
        <v>150</v>
      </c>
      <c r="F505" s="20">
        <v>3.66</v>
      </c>
      <c r="G505" s="20">
        <v>2.5</v>
      </c>
      <c r="H505" s="20">
        <f t="shared" ref="H505:H510" si="70">SUM(E505:G505)</f>
        <v>156.16</v>
      </c>
      <c r="I505" s="20">
        <v>225</v>
      </c>
      <c r="J505" s="20">
        <f t="shared" ref="J505:J510" si="71">SUM(I505/12)</f>
        <v>18.75</v>
      </c>
      <c r="K505" s="20"/>
      <c r="L505" s="20">
        <f t="shared" ref="L505:L510" si="72">SUM(I505-K505)</f>
        <v>225</v>
      </c>
    </row>
    <row r="506" spans="1:12" ht="16.5">
      <c r="A506" s="21">
        <v>125012</v>
      </c>
      <c r="B506" s="27" t="s">
        <v>438</v>
      </c>
      <c r="C506" s="23">
        <v>2009</v>
      </c>
      <c r="D506" s="23" t="s">
        <v>18</v>
      </c>
      <c r="E506" s="25">
        <v>516</v>
      </c>
      <c r="F506" s="25">
        <v>3.66</v>
      </c>
      <c r="G506" s="25">
        <v>2.5</v>
      </c>
      <c r="H506" s="25">
        <f t="shared" si="70"/>
        <v>522.16</v>
      </c>
      <c r="I506" s="25">
        <v>747</v>
      </c>
      <c r="J506" s="25">
        <f t="shared" si="71"/>
        <v>62.25</v>
      </c>
      <c r="K506" s="25"/>
      <c r="L506" s="25">
        <f t="shared" si="72"/>
        <v>747</v>
      </c>
    </row>
    <row r="507" spans="1:12" ht="16.5">
      <c r="A507" s="21">
        <v>125013</v>
      </c>
      <c r="B507" s="27" t="s">
        <v>439</v>
      </c>
      <c r="C507" s="23">
        <v>2010</v>
      </c>
      <c r="D507" s="23" t="s">
        <v>18</v>
      </c>
      <c r="E507" s="25">
        <v>324</v>
      </c>
      <c r="F507" s="25">
        <v>3.66</v>
      </c>
      <c r="G507" s="25">
        <v>2.5</v>
      </c>
      <c r="H507" s="25">
        <f t="shared" si="70"/>
        <v>330.16</v>
      </c>
      <c r="I507" s="25">
        <v>468</v>
      </c>
      <c r="J507" s="25">
        <f t="shared" si="71"/>
        <v>39</v>
      </c>
      <c r="K507" s="25"/>
      <c r="L507" s="25">
        <f t="shared" si="72"/>
        <v>468</v>
      </c>
    </row>
    <row r="508" spans="1:12" ht="16.5">
      <c r="A508" s="21">
        <v>125014</v>
      </c>
      <c r="B508" s="27" t="s">
        <v>440</v>
      </c>
      <c r="C508" s="23">
        <v>2008</v>
      </c>
      <c r="D508" s="23" t="s">
        <v>18</v>
      </c>
      <c r="E508" s="25">
        <v>372</v>
      </c>
      <c r="F508" s="25">
        <v>3.66</v>
      </c>
      <c r="G508" s="25">
        <v>2.5</v>
      </c>
      <c r="H508" s="25">
        <f t="shared" si="70"/>
        <v>378.16</v>
      </c>
      <c r="I508" s="25">
        <v>540</v>
      </c>
      <c r="J508" s="25">
        <f t="shared" si="71"/>
        <v>45</v>
      </c>
      <c r="K508" s="25"/>
      <c r="L508" s="25">
        <f t="shared" si="72"/>
        <v>540</v>
      </c>
    </row>
    <row r="509" spans="1:12" ht="16.5">
      <c r="A509" s="21">
        <v>125015</v>
      </c>
      <c r="B509" s="27" t="s">
        <v>441</v>
      </c>
      <c r="C509" s="23">
        <v>2012</v>
      </c>
      <c r="D509" s="23" t="s">
        <v>18</v>
      </c>
      <c r="E509" s="25">
        <v>216</v>
      </c>
      <c r="F509" s="25">
        <v>3.66</v>
      </c>
      <c r="G509" s="25">
        <v>2.5</v>
      </c>
      <c r="H509" s="25">
        <f t="shared" si="70"/>
        <v>222.16</v>
      </c>
      <c r="I509" s="25">
        <v>318</v>
      </c>
      <c r="J509" s="25">
        <f t="shared" si="71"/>
        <v>26.5</v>
      </c>
      <c r="K509" s="25"/>
      <c r="L509" s="25">
        <f t="shared" si="72"/>
        <v>318</v>
      </c>
    </row>
    <row r="510" spans="1:12" ht="16.5" customHeight="1">
      <c r="A510" s="21">
        <v>125017</v>
      </c>
      <c r="B510" s="27" t="s">
        <v>442</v>
      </c>
      <c r="C510" s="23">
        <v>2011</v>
      </c>
      <c r="D510" s="23" t="s">
        <v>18</v>
      </c>
      <c r="E510" s="25">
        <v>210</v>
      </c>
      <c r="F510" s="25">
        <v>3.66</v>
      </c>
      <c r="G510" s="25">
        <v>2.5</v>
      </c>
      <c r="H510" s="25">
        <f t="shared" si="70"/>
        <v>216.16</v>
      </c>
      <c r="I510" s="25">
        <v>318</v>
      </c>
      <c r="J510" s="25">
        <f t="shared" si="71"/>
        <v>26.5</v>
      </c>
      <c r="K510" s="25"/>
      <c r="L510" s="25">
        <f t="shared" si="72"/>
        <v>318</v>
      </c>
    </row>
    <row r="511" spans="1:12" ht="6.75" customHeight="1">
      <c r="A511" s="52"/>
    </row>
    <row r="512" spans="1:12" ht="23.25" customHeight="1">
      <c r="A512" s="7" t="s">
        <v>443</v>
      </c>
      <c r="B512" s="39"/>
      <c r="C512" s="38"/>
      <c r="D512" s="38"/>
      <c r="E512" s="55"/>
      <c r="F512" s="55"/>
      <c r="G512" s="55"/>
      <c r="H512" s="55"/>
      <c r="I512" s="55"/>
      <c r="J512" s="55"/>
      <c r="K512" s="55"/>
      <c r="L512" s="55"/>
    </row>
    <row r="513" spans="1:12" ht="16.5">
      <c r="A513" s="16">
        <v>142010</v>
      </c>
      <c r="B513" s="56" t="s">
        <v>444</v>
      </c>
      <c r="C513" s="18">
        <v>2014</v>
      </c>
      <c r="D513" s="18" t="s">
        <v>18</v>
      </c>
      <c r="E513" s="20">
        <v>240</v>
      </c>
      <c r="F513" s="20">
        <v>3.66</v>
      </c>
      <c r="G513" s="20">
        <v>5</v>
      </c>
      <c r="H513" s="20">
        <f>SUM(E513:G513)</f>
        <v>248.66</v>
      </c>
      <c r="I513" s="20">
        <v>336</v>
      </c>
      <c r="J513" s="20">
        <f>SUM(I513/12)</f>
        <v>28</v>
      </c>
      <c r="K513" s="20"/>
      <c r="L513" s="20">
        <f>SUM(I513-K513)</f>
        <v>336</v>
      </c>
    </row>
    <row r="514" spans="1:12" ht="16.5">
      <c r="A514" s="21">
        <v>142020</v>
      </c>
      <c r="B514" s="27" t="s">
        <v>445</v>
      </c>
      <c r="C514" s="23">
        <v>2012</v>
      </c>
      <c r="D514" s="23" t="s">
        <v>18</v>
      </c>
      <c r="E514" s="25">
        <v>300</v>
      </c>
      <c r="F514" s="25">
        <v>3.66</v>
      </c>
      <c r="G514" s="25">
        <v>5</v>
      </c>
      <c r="H514" s="25">
        <f>SUM(E514:G514)</f>
        <v>308.66000000000003</v>
      </c>
      <c r="I514" s="25">
        <v>432</v>
      </c>
      <c r="J514" s="25">
        <f>SUM(I514/12)</f>
        <v>36</v>
      </c>
      <c r="K514" s="25"/>
      <c r="L514" s="25">
        <f>SUM(I514-K514)</f>
        <v>432</v>
      </c>
    </row>
    <row r="515" spans="1:12" ht="16.5">
      <c r="A515" s="21">
        <v>142030</v>
      </c>
      <c r="B515" s="27" t="s">
        <v>446</v>
      </c>
      <c r="C515" s="23">
        <v>2015</v>
      </c>
      <c r="D515" s="23" t="s">
        <v>18</v>
      </c>
      <c r="E515" s="25">
        <v>108</v>
      </c>
      <c r="F515" s="25">
        <v>3.66</v>
      </c>
      <c r="G515" s="25">
        <v>5</v>
      </c>
      <c r="H515" s="25">
        <f>SUM(E515:G515)</f>
        <v>116.66</v>
      </c>
      <c r="I515" s="25">
        <v>180</v>
      </c>
      <c r="J515" s="25">
        <f>SUM(I515/12)</f>
        <v>15</v>
      </c>
      <c r="K515" s="25">
        <v>12</v>
      </c>
      <c r="L515" s="25">
        <f>SUM(I515-K515)</f>
        <v>168</v>
      </c>
    </row>
    <row r="516" spans="1:12" ht="9" customHeight="1"/>
    <row r="517" spans="1:12" ht="23.25" customHeight="1">
      <c r="A517" s="7" t="s">
        <v>447</v>
      </c>
    </row>
    <row r="518" spans="1:12" ht="16.5">
      <c r="A518" s="16">
        <v>126010</v>
      </c>
      <c r="B518" s="56" t="s">
        <v>448</v>
      </c>
      <c r="C518" s="18">
        <v>2012</v>
      </c>
      <c r="D518" s="18" t="s">
        <v>18</v>
      </c>
      <c r="E518" s="20">
        <v>90</v>
      </c>
      <c r="F518" s="20">
        <v>3.66</v>
      </c>
      <c r="G518" s="20">
        <v>5</v>
      </c>
      <c r="H518" s="20">
        <f t="shared" ref="H518:H525" si="73">SUM(E518:G518)</f>
        <v>98.66</v>
      </c>
      <c r="I518" s="20">
        <v>144</v>
      </c>
      <c r="J518" s="20">
        <f t="shared" ref="J518:J525" si="74">SUM(I518/12)</f>
        <v>12</v>
      </c>
      <c r="K518" s="20">
        <v>6</v>
      </c>
      <c r="L518" s="20">
        <f t="shared" ref="L518:L525" si="75">SUM(I518-K518)</f>
        <v>138</v>
      </c>
    </row>
    <row r="519" spans="1:12" ht="16.5">
      <c r="A519" s="135">
        <v>126024</v>
      </c>
      <c r="B519" s="136" t="s">
        <v>449</v>
      </c>
      <c r="C519" s="137">
        <v>2013</v>
      </c>
      <c r="D519" s="137" t="s">
        <v>18</v>
      </c>
      <c r="E519" s="138">
        <v>90</v>
      </c>
      <c r="F519" s="138">
        <v>3.12</v>
      </c>
      <c r="G519" s="138">
        <v>2.5</v>
      </c>
      <c r="H519" s="138">
        <f>SUM(E519:G519)</f>
        <v>95.62</v>
      </c>
      <c r="I519" s="138">
        <v>144</v>
      </c>
      <c r="J519" s="138">
        <f>SUM(I519/12)</f>
        <v>12</v>
      </c>
      <c r="K519" s="138">
        <v>12</v>
      </c>
      <c r="L519" s="138">
        <f>SUM(I519-K519)</f>
        <v>132</v>
      </c>
    </row>
    <row r="520" spans="1:12" ht="16.5">
      <c r="A520" s="21">
        <v>126017</v>
      </c>
      <c r="B520" s="27" t="s">
        <v>450</v>
      </c>
      <c r="C520" s="23">
        <v>2012</v>
      </c>
      <c r="D520" s="23" t="s">
        <v>18</v>
      </c>
      <c r="E520" s="25">
        <v>144</v>
      </c>
      <c r="F520" s="25">
        <v>3.66</v>
      </c>
      <c r="G520" s="25">
        <v>5</v>
      </c>
      <c r="H520" s="25">
        <f t="shared" si="73"/>
        <v>152.66</v>
      </c>
      <c r="I520" s="25">
        <v>222</v>
      </c>
      <c r="J520" s="25">
        <f t="shared" si="74"/>
        <v>18.5</v>
      </c>
      <c r="K520" s="25">
        <v>12</v>
      </c>
      <c r="L520" s="25">
        <f t="shared" si="75"/>
        <v>210</v>
      </c>
    </row>
    <row r="521" spans="1:12" ht="16.5">
      <c r="A521" s="21">
        <v>126011</v>
      </c>
      <c r="B521" s="27" t="s">
        <v>451</v>
      </c>
      <c r="C521" s="23">
        <v>2011</v>
      </c>
      <c r="D521" s="23" t="s">
        <v>18</v>
      </c>
      <c r="E521" s="25">
        <v>108</v>
      </c>
      <c r="F521" s="25">
        <v>3.66</v>
      </c>
      <c r="G521" s="25">
        <v>5</v>
      </c>
      <c r="H521" s="25">
        <f t="shared" si="73"/>
        <v>116.66</v>
      </c>
      <c r="I521" s="25">
        <v>172</v>
      </c>
      <c r="J521" s="25">
        <f t="shared" si="74"/>
        <v>14.333333333333334</v>
      </c>
      <c r="K521" s="25">
        <v>15</v>
      </c>
      <c r="L521" s="25">
        <f t="shared" si="75"/>
        <v>157</v>
      </c>
    </row>
    <row r="522" spans="1:12" ht="16.5">
      <c r="A522" s="21">
        <v>126012</v>
      </c>
      <c r="B522" s="27" t="s">
        <v>452</v>
      </c>
      <c r="C522" s="23">
        <v>2012</v>
      </c>
      <c r="D522" s="23" t="s">
        <v>18</v>
      </c>
      <c r="E522" s="25">
        <v>144</v>
      </c>
      <c r="F522" s="25">
        <v>3.66</v>
      </c>
      <c r="G522" s="25">
        <v>5</v>
      </c>
      <c r="H522" s="25">
        <f>SUM(E522:G522)</f>
        <v>152.66</v>
      </c>
      <c r="I522" s="25">
        <v>220</v>
      </c>
      <c r="J522" s="25">
        <f t="shared" si="74"/>
        <v>18.333333333333332</v>
      </c>
      <c r="K522" s="25">
        <v>15</v>
      </c>
      <c r="L522" s="25">
        <f>SUM(I522-K522)</f>
        <v>205</v>
      </c>
    </row>
    <row r="523" spans="1:12" ht="16.5">
      <c r="A523" s="21">
        <v>126013</v>
      </c>
      <c r="B523" s="27" t="s">
        <v>453</v>
      </c>
      <c r="C523" s="23">
        <v>2011</v>
      </c>
      <c r="D523" s="23" t="s">
        <v>18</v>
      </c>
      <c r="E523" s="25">
        <v>144</v>
      </c>
      <c r="F523" s="25">
        <v>3.66</v>
      </c>
      <c r="G523" s="25">
        <v>5</v>
      </c>
      <c r="H523" s="25">
        <f>SUM(E523:G523)</f>
        <v>152.66</v>
      </c>
      <c r="I523" s="25">
        <v>220</v>
      </c>
      <c r="J523" s="25">
        <f t="shared" si="74"/>
        <v>18.333333333333332</v>
      </c>
      <c r="K523" s="25">
        <v>15</v>
      </c>
      <c r="L523" s="25">
        <f>SUM(I523-K523)</f>
        <v>205</v>
      </c>
    </row>
    <row r="524" spans="1:12" ht="16.5">
      <c r="A524" s="21">
        <v>126014</v>
      </c>
      <c r="B524" s="27" t="s">
        <v>454</v>
      </c>
      <c r="C524" s="23">
        <v>2012</v>
      </c>
      <c r="D524" s="23" t="s">
        <v>18</v>
      </c>
      <c r="E524" s="25">
        <v>108</v>
      </c>
      <c r="F524" s="25">
        <v>3.66</v>
      </c>
      <c r="G524" s="25">
        <v>5</v>
      </c>
      <c r="H524" s="25">
        <f t="shared" si="73"/>
        <v>116.66</v>
      </c>
      <c r="I524" s="25">
        <v>172</v>
      </c>
      <c r="J524" s="25">
        <f t="shared" si="74"/>
        <v>14.333333333333334</v>
      </c>
      <c r="K524" s="25">
        <v>15</v>
      </c>
      <c r="L524" s="25">
        <f t="shared" si="75"/>
        <v>157</v>
      </c>
    </row>
    <row r="525" spans="1:12" ht="16.5">
      <c r="A525" s="21">
        <v>126015</v>
      </c>
      <c r="B525" s="27" t="s">
        <v>455</v>
      </c>
      <c r="C525" s="23">
        <v>2012</v>
      </c>
      <c r="D525" s="23" t="s">
        <v>18</v>
      </c>
      <c r="E525" s="25">
        <v>108</v>
      </c>
      <c r="F525" s="25">
        <v>3.66</v>
      </c>
      <c r="G525" s="25">
        <v>5</v>
      </c>
      <c r="H525" s="25">
        <f t="shared" si="73"/>
        <v>116.66</v>
      </c>
      <c r="I525" s="25">
        <v>172</v>
      </c>
      <c r="J525" s="25">
        <f t="shared" si="74"/>
        <v>14.333333333333334</v>
      </c>
      <c r="K525" s="25">
        <v>15</v>
      </c>
      <c r="L525" s="25">
        <f t="shared" si="75"/>
        <v>157</v>
      </c>
    </row>
    <row r="526" spans="1:12" ht="16.5">
      <c r="A526" s="134">
        <v>126023</v>
      </c>
      <c r="B526" s="139" t="s">
        <v>456</v>
      </c>
      <c r="C526" s="140">
        <v>2012</v>
      </c>
      <c r="D526" s="140" t="s">
        <v>18</v>
      </c>
      <c r="E526" s="141">
        <v>96</v>
      </c>
      <c r="F526" s="141">
        <v>3.66</v>
      </c>
      <c r="G526" s="25">
        <v>5</v>
      </c>
      <c r="H526" s="141">
        <f>SUM(E526:G526)</f>
        <v>104.66</v>
      </c>
      <c r="I526" s="141">
        <v>156</v>
      </c>
      <c r="J526" s="141">
        <f>SUM(I526/12)</f>
        <v>13</v>
      </c>
      <c r="K526" s="141">
        <v>12</v>
      </c>
      <c r="L526" s="141">
        <f>SUM(I526-K526)</f>
        <v>144</v>
      </c>
    </row>
    <row r="527" spans="1:12" ht="5.25" customHeight="1">
      <c r="A527" s="93"/>
      <c r="B527" s="142"/>
      <c r="C527" s="143"/>
      <c r="D527" s="143"/>
      <c r="E527" s="47"/>
      <c r="F527" s="47"/>
      <c r="G527" s="55"/>
      <c r="H527" s="47"/>
      <c r="I527" s="47"/>
      <c r="J527" s="47"/>
      <c r="K527" s="47"/>
      <c r="L527" s="47"/>
    </row>
    <row r="528" spans="1:12" ht="25.5">
      <c r="A528" s="7" t="s">
        <v>457</v>
      </c>
      <c r="B528" s="142"/>
      <c r="C528" s="143"/>
      <c r="D528" s="143"/>
      <c r="E528" s="47"/>
      <c r="F528" s="47"/>
      <c r="G528" s="55"/>
      <c r="H528" s="47"/>
      <c r="I528" s="47"/>
      <c r="J528" s="47"/>
      <c r="K528" s="47"/>
      <c r="L528" s="47"/>
    </row>
    <row r="529" spans="1:12" ht="16.5">
      <c r="A529" s="16">
        <v>181010</v>
      </c>
      <c r="B529" s="56" t="s">
        <v>458</v>
      </c>
      <c r="C529" s="18">
        <v>2015</v>
      </c>
      <c r="D529" s="18" t="s">
        <v>18</v>
      </c>
      <c r="E529" s="20">
        <v>144</v>
      </c>
      <c r="F529" s="20">
        <v>3.66</v>
      </c>
      <c r="G529" s="20">
        <v>5</v>
      </c>
      <c r="H529" s="20">
        <f t="shared" ref="H529:H532" si="76">SUM(E529:G529)</f>
        <v>152.66</v>
      </c>
      <c r="I529" s="20">
        <v>228</v>
      </c>
      <c r="J529" s="20">
        <f>SUM(I529/12)</f>
        <v>19</v>
      </c>
      <c r="K529" s="20">
        <v>12</v>
      </c>
      <c r="L529" s="20">
        <f t="shared" ref="L529:L532" si="77">SUM(I529-K529)</f>
        <v>216</v>
      </c>
    </row>
    <row r="530" spans="1:12" ht="16.5">
      <c r="A530" s="21">
        <v>181020</v>
      </c>
      <c r="B530" s="27" t="s">
        <v>459</v>
      </c>
      <c r="C530" s="23">
        <v>2014</v>
      </c>
      <c r="D530" s="23" t="s">
        <v>18</v>
      </c>
      <c r="E530" s="25">
        <v>192</v>
      </c>
      <c r="F530" s="25">
        <v>3.66</v>
      </c>
      <c r="G530" s="25">
        <v>5</v>
      </c>
      <c r="H530" s="25">
        <f t="shared" si="76"/>
        <v>200.66</v>
      </c>
      <c r="I530" s="25">
        <v>300</v>
      </c>
      <c r="J530" s="25">
        <f>I530/12</f>
        <v>25</v>
      </c>
      <c r="K530" s="25"/>
      <c r="L530" s="25">
        <f t="shared" si="77"/>
        <v>300</v>
      </c>
    </row>
    <row r="531" spans="1:12" ht="16.5">
      <c r="A531" s="21">
        <v>181030</v>
      </c>
      <c r="B531" s="27" t="s">
        <v>460</v>
      </c>
      <c r="C531" s="23">
        <v>2013</v>
      </c>
      <c r="D531" s="23" t="s">
        <v>18</v>
      </c>
      <c r="E531" s="25">
        <v>360</v>
      </c>
      <c r="F531" s="25">
        <v>3.66</v>
      </c>
      <c r="G531" s="25">
        <v>5</v>
      </c>
      <c r="H531" s="25">
        <f t="shared" si="76"/>
        <v>368.66</v>
      </c>
      <c r="I531" s="25">
        <v>540</v>
      </c>
      <c r="J531" s="25">
        <f>SUM(I531/12)</f>
        <v>45</v>
      </c>
      <c r="K531" s="25"/>
      <c r="L531" s="25">
        <f t="shared" si="77"/>
        <v>540</v>
      </c>
    </row>
    <row r="532" spans="1:12" ht="16.5">
      <c r="A532" s="21">
        <v>181040</v>
      </c>
      <c r="B532" s="27" t="s">
        <v>461</v>
      </c>
      <c r="C532" s="23">
        <v>2013</v>
      </c>
      <c r="D532" s="23" t="s">
        <v>13</v>
      </c>
      <c r="E532" s="25">
        <v>360</v>
      </c>
      <c r="F532" s="25">
        <v>3.66</v>
      </c>
      <c r="G532" s="25">
        <v>5</v>
      </c>
      <c r="H532" s="25">
        <f t="shared" si="76"/>
        <v>368.66</v>
      </c>
      <c r="I532" s="25">
        <v>492</v>
      </c>
      <c r="J532" s="25">
        <f>SUM(I532/6)</f>
        <v>82</v>
      </c>
      <c r="K532" s="25"/>
      <c r="L532" s="25">
        <f t="shared" si="77"/>
        <v>492</v>
      </c>
    </row>
    <row r="533" spans="1:12" ht="6.75" customHeight="1">
      <c r="A533" s="52"/>
    </row>
    <row r="534" spans="1:12" ht="21" customHeight="1">
      <c r="A534" s="7" t="s">
        <v>462</v>
      </c>
    </row>
    <row r="535" spans="1:12" ht="15.75" customHeight="1">
      <c r="A535" s="16">
        <v>185001</v>
      </c>
      <c r="B535" s="56" t="s">
        <v>463</v>
      </c>
      <c r="C535" s="18">
        <v>2015</v>
      </c>
      <c r="D535" s="18" t="s">
        <v>18</v>
      </c>
      <c r="E535" s="20">
        <v>150</v>
      </c>
      <c r="F535" s="20">
        <v>3.66</v>
      </c>
      <c r="G535" s="20">
        <v>5</v>
      </c>
      <c r="H535" s="20">
        <f>SUM(E535:G535)</f>
        <v>158.66</v>
      </c>
      <c r="I535" s="20">
        <v>228</v>
      </c>
      <c r="J535" s="20">
        <f>SUM(I535/12)</f>
        <v>19</v>
      </c>
      <c r="K535" s="112"/>
      <c r="L535" s="20">
        <v>228</v>
      </c>
    </row>
    <row r="536" spans="1:12" ht="15.75" customHeight="1">
      <c r="A536" s="21">
        <v>185002</v>
      </c>
      <c r="B536" s="27" t="s">
        <v>464</v>
      </c>
      <c r="C536" s="23">
        <v>2013</v>
      </c>
      <c r="D536" s="23" t="s">
        <v>18</v>
      </c>
      <c r="E536" s="25">
        <v>384</v>
      </c>
      <c r="F536" s="25">
        <v>3.66</v>
      </c>
      <c r="G536" s="25">
        <v>5</v>
      </c>
      <c r="H536" s="25">
        <f t="shared" ref="H536:H540" si="78">SUM(E536:G536)</f>
        <v>392.66</v>
      </c>
      <c r="I536" s="25">
        <v>564</v>
      </c>
      <c r="J536" s="25">
        <f t="shared" ref="J536:J537" si="79">SUM(I536/12)</f>
        <v>47</v>
      </c>
      <c r="K536" s="113"/>
      <c r="L536" s="25">
        <v>564</v>
      </c>
    </row>
    <row r="537" spans="1:12" ht="15.75" customHeight="1">
      <c r="A537" s="21">
        <v>185010</v>
      </c>
      <c r="B537" s="27" t="s">
        <v>465</v>
      </c>
      <c r="C537" s="23">
        <v>2014</v>
      </c>
      <c r="D537" s="23" t="s">
        <v>18</v>
      </c>
      <c r="E537" s="25">
        <v>384</v>
      </c>
      <c r="F537" s="25">
        <v>3.66</v>
      </c>
      <c r="G537" s="25">
        <v>5</v>
      </c>
      <c r="H537" s="25">
        <f t="shared" si="78"/>
        <v>392.66</v>
      </c>
      <c r="I537" s="25">
        <v>324</v>
      </c>
      <c r="J537" s="25">
        <f t="shared" si="79"/>
        <v>27</v>
      </c>
      <c r="K537" s="113"/>
      <c r="L537" s="25">
        <v>565</v>
      </c>
    </row>
    <row r="538" spans="1:12" ht="15.75" customHeight="1">
      <c r="A538" s="21">
        <v>185004</v>
      </c>
      <c r="B538" s="27" t="s">
        <v>464</v>
      </c>
      <c r="C538" s="23">
        <v>2012</v>
      </c>
      <c r="D538" s="23" t="s">
        <v>225</v>
      </c>
      <c r="E538" s="24">
        <v>450</v>
      </c>
      <c r="F538" s="25">
        <v>3.66</v>
      </c>
      <c r="G538" s="25">
        <v>5</v>
      </c>
      <c r="H538" s="25">
        <f t="shared" si="78"/>
        <v>458.66</v>
      </c>
      <c r="I538" s="25">
        <v>660</v>
      </c>
      <c r="J538" s="25">
        <f>SUM(I538/6)</f>
        <v>110</v>
      </c>
      <c r="K538" s="113"/>
      <c r="L538" s="25">
        <v>660</v>
      </c>
    </row>
    <row r="539" spans="1:12" ht="15.75" customHeight="1">
      <c r="A539" s="21">
        <v>185005</v>
      </c>
      <c r="B539" s="27" t="s">
        <v>464</v>
      </c>
      <c r="C539" s="23">
        <v>2012</v>
      </c>
      <c r="D539" s="23" t="s">
        <v>466</v>
      </c>
      <c r="E539" s="24">
        <v>250</v>
      </c>
      <c r="F539" s="25">
        <v>3.66</v>
      </c>
      <c r="G539" s="25">
        <v>5</v>
      </c>
      <c r="H539" s="25">
        <f t="shared" si="78"/>
        <v>258.65999999999997</v>
      </c>
      <c r="I539" s="25">
        <v>370</v>
      </c>
      <c r="J539" s="25">
        <f>SUM(I539/1)</f>
        <v>370</v>
      </c>
      <c r="K539" s="113"/>
      <c r="L539" s="25">
        <v>370</v>
      </c>
    </row>
    <row r="540" spans="1:12" ht="15.75" customHeight="1">
      <c r="A540" s="21">
        <v>185003</v>
      </c>
      <c r="B540" s="27" t="s">
        <v>467</v>
      </c>
      <c r="C540" s="23">
        <v>2012</v>
      </c>
      <c r="D540" s="23" t="s">
        <v>13</v>
      </c>
      <c r="E540" s="24">
        <v>435</v>
      </c>
      <c r="F540" s="25">
        <v>3.66</v>
      </c>
      <c r="G540" s="25">
        <v>5</v>
      </c>
      <c r="H540" s="25">
        <f t="shared" si="78"/>
        <v>443.66</v>
      </c>
      <c r="I540" s="25">
        <v>636</v>
      </c>
      <c r="J540" s="25">
        <f>SUM(I540/6)</f>
        <v>106</v>
      </c>
      <c r="K540" s="113"/>
      <c r="L540" s="25">
        <v>636</v>
      </c>
    </row>
    <row r="541" spans="1:12" ht="6.75" customHeight="1">
      <c r="A541" s="52"/>
    </row>
    <row r="542" spans="1:12" ht="23.25" customHeight="1">
      <c r="A542" s="7" t="s">
        <v>468</v>
      </c>
    </row>
    <row r="543" spans="1:12" ht="15.75" customHeight="1">
      <c r="A543" s="16">
        <v>120020</v>
      </c>
      <c r="B543" s="56" t="s">
        <v>469</v>
      </c>
      <c r="C543" s="18">
        <v>2013</v>
      </c>
      <c r="D543" s="18" t="s">
        <v>18</v>
      </c>
      <c r="E543" s="20">
        <v>156</v>
      </c>
      <c r="F543" s="20">
        <v>3.66</v>
      </c>
      <c r="G543" s="20">
        <v>5</v>
      </c>
      <c r="H543" s="20">
        <f>SUM(E543:G543)</f>
        <v>164.66</v>
      </c>
      <c r="I543" s="20">
        <v>240</v>
      </c>
      <c r="J543" s="20">
        <f>SUM(I543/12)</f>
        <v>20</v>
      </c>
      <c r="K543" s="20">
        <v>18</v>
      </c>
      <c r="L543" s="20">
        <f>SUM(I543-K543)</f>
        <v>222</v>
      </c>
    </row>
    <row r="544" spans="1:12" ht="15.75" hidden="1" customHeight="1">
      <c r="A544" s="21">
        <v>120030</v>
      </c>
      <c r="B544" s="27" t="s">
        <v>470</v>
      </c>
      <c r="C544" s="23">
        <v>2013</v>
      </c>
      <c r="D544" s="23" t="s">
        <v>18</v>
      </c>
      <c r="E544" s="25">
        <v>396</v>
      </c>
      <c r="F544" s="25">
        <v>3.66</v>
      </c>
      <c r="G544" s="25">
        <v>5</v>
      </c>
      <c r="H544" s="25">
        <f>SUM(E544:G544)</f>
        <v>404.66</v>
      </c>
      <c r="I544" s="25">
        <v>576</v>
      </c>
      <c r="J544" s="25">
        <f>SUM(I544/12)</f>
        <v>48</v>
      </c>
      <c r="K544" s="25"/>
      <c r="L544" s="25">
        <f>SUM(I544-K544)</f>
        <v>576</v>
      </c>
    </row>
    <row r="545" spans="1:12" ht="15.75" customHeight="1">
      <c r="A545" s="21">
        <v>120040</v>
      </c>
      <c r="B545" s="27" t="s">
        <v>471</v>
      </c>
      <c r="C545" s="23">
        <v>2013</v>
      </c>
      <c r="D545" s="23" t="s">
        <v>18</v>
      </c>
      <c r="E545" s="25">
        <v>240</v>
      </c>
      <c r="F545" s="25">
        <v>3.66</v>
      </c>
      <c r="G545" s="25">
        <v>5</v>
      </c>
      <c r="H545" s="25">
        <f>SUM(E545:G545)</f>
        <v>248.66</v>
      </c>
      <c r="I545" s="25">
        <v>360</v>
      </c>
      <c r="J545" s="25">
        <f>SUM(I545/12)</f>
        <v>30</v>
      </c>
      <c r="K545" s="25"/>
      <c r="L545" s="25">
        <f>SUM(I545-K545)</f>
        <v>360</v>
      </c>
    </row>
    <row r="546" spans="1:12" ht="6" customHeight="1">
      <c r="A546" s="52"/>
    </row>
    <row r="547" spans="1:12" ht="23.25" customHeight="1">
      <c r="A547" s="7" t="s">
        <v>472</v>
      </c>
      <c r="B547" s="39"/>
      <c r="C547" s="38"/>
      <c r="D547" s="38"/>
      <c r="E547" s="55"/>
      <c r="F547" s="55"/>
      <c r="G547" s="55"/>
      <c r="H547" s="55"/>
      <c r="I547" s="55"/>
      <c r="J547" s="55"/>
      <c r="K547" s="55"/>
      <c r="L547" s="55"/>
    </row>
    <row r="548" spans="1:12" ht="15.75" customHeight="1">
      <c r="A548" s="16">
        <v>138070</v>
      </c>
      <c r="B548" s="56" t="s">
        <v>473</v>
      </c>
      <c r="C548" s="18">
        <v>2013</v>
      </c>
      <c r="D548" s="18" t="s">
        <v>18</v>
      </c>
      <c r="E548" s="20">
        <v>108</v>
      </c>
      <c r="F548" s="20">
        <v>3.66</v>
      </c>
      <c r="G548" s="20">
        <v>5</v>
      </c>
      <c r="H548" s="20">
        <f>SUM(E548:G548)</f>
        <v>116.66</v>
      </c>
      <c r="I548" s="20">
        <v>180</v>
      </c>
      <c r="J548" s="20">
        <f>SUM(I548/12)</f>
        <v>15</v>
      </c>
      <c r="K548" s="20">
        <v>12</v>
      </c>
      <c r="L548" s="20">
        <f>SUM(I548-K548)</f>
        <v>168</v>
      </c>
    </row>
    <row r="549" spans="1:12" ht="15.75" customHeight="1">
      <c r="A549" s="144">
        <v>138010</v>
      </c>
      <c r="B549" s="27" t="s">
        <v>474</v>
      </c>
      <c r="C549" s="23">
        <v>2013</v>
      </c>
      <c r="D549" s="23" t="s">
        <v>18</v>
      </c>
      <c r="E549" s="25">
        <v>132</v>
      </c>
      <c r="F549" s="25">
        <v>1.66</v>
      </c>
      <c r="G549" s="25">
        <v>5</v>
      </c>
      <c r="H549" s="25">
        <f t="shared" ref="H549:H556" si="80">SUM(E549:G549)</f>
        <v>138.66</v>
      </c>
      <c r="I549" s="25">
        <v>210</v>
      </c>
      <c r="J549" s="25">
        <f t="shared" ref="J549:J556" si="81">SUM(I549/12)</f>
        <v>17.5</v>
      </c>
      <c r="K549" s="25">
        <v>12</v>
      </c>
      <c r="L549" s="25">
        <f t="shared" ref="L549:L556" si="82">SUM(I549-K549)</f>
        <v>198</v>
      </c>
    </row>
    <row r="550" spans="1:12" ht="15.75" customHeight="1">
      <c r="A550" s="144">
        <v>138020</v>
      </c>
      <c r="B550" s="27" t="s">
        <v>475</v>
      </c>
      <c r="C550" s="23">
        <v>2014</v>
      </c>
      <c r="D550" s="23" t="s">
        <v>18</v>
      </c>
      <c r="E550" s="25">
        <v>156</v>
      </c>
      <c r="F550" s="25">
        <v>3.66</v>
      </c>
      <c r="G550" s="25">
        <v>5</v>
      </c>
      <c r="H550" s="25">
        <f t="shared" si="80"/>
        <v>164.66</v>
      </c>
      <c r="I550" s="25">
        <v>249</v>
      </c>
      <c r="J550" s="25">
        <f t="shared" si="81"/>
        <v>20.75</v>
      </c>
      <c r="K550" s="25">
        <v>12</v>
      </c>
      <c r="L550" s="25">
        <f t="shared" si="82"/>
        <v>237</v>
      </c>
    </row>
    <row r="551" spans="1:12" ht="15.75" customHeight="1">
      <c r="A551" s="21">
        <v>138021</v>
      </c>
      <c r="B551" s="27" t="s">
        <v>476</v>
      </c>
      <c r="C551" s="23">
        <v>2012</v>
      </c>
      <c r="D551" s="23" t="s">
        <v>79</v>
      </c>
      <c r="E551" s="25">
        <v>84</v>
      </c>
      <c r="F551" s="25">
        <v>1.66</v>
      </c>
      <c r="G551" s="25">
        <v>5</v>
      </c>
      <c r="H551" s="25">
        <f>SUM(E551:G551)</f>
        <v>90.66</v>
      </c>
      <c r="I551" s="25">
        <v>135</v>
      </c>
      <c r="J551" s="25">
        <f t="shared" si="81"/>
        <v>11.25</v>
      </c>
      <c r="K551" s="25">
        <v>6</v>
      </c>
      <c r="L551" s="25">
        <f>SUM(I551-K551)</f>
        <v>129</v>
      </c>
    </row>
    <row r="552" spans="1:12" ht="15.75" customHeight="1">
      <c r="A552" s="144">
        <v>138030</v>
      </c>
      <c r="B552" s="27" t="s">
        <v>477</v>
      </c>
      <c r="C552" s="23">
        <v>2014</v>
      </c>
      <c r="D552" s="23" t="s">
        <v>18</v>
      </c>
      <c r="E552" s="25">
        <v>132</v>
      </c>
      <c r="F552" s="25">
        <v>3.66</v>
      </c>
      <c r="G552" s="25">
        <v>5</v>
      </c>
      <c r="H552" s="25">
        <f t="shared" si="80"/>
        <v>140.66</v>
      </c>
      <c r="I552" s="25">
        <v>210</v>
      </c>
      <c r="J552" s="25">
        <f t="shared" si="81"/>
        <v>17.5</v>
      </c>
      <c r="K552" s="25">
        <v>12</v>
      </c>
      <c r="L552" s="25">
        <f t="shared" si="82"/>
        <v>198</v>
      </c>
    </row>
    <row r="553" spans="1:12" ht="15.75" customHeight="1">
      <c r="A553" s="144">
        <v>138040</v>
      </c>
      <c r="B553" s="27" t="s">
        <v>478</v>
      </c>
      <c r="C553" s="23">
        <v>2014</v>
      </c>
      <c r="D553" s="23" t="s">
        <v>18</v>
      </c>
      <c r="E553" s="25">
        <v>156</v>
      </c>
      <c r="F553" s="25">
        <v>3.66</v>
      </c>
      <c r="G553" s="25">
        <v>5</v>
      </c>
      <c r="H553" s="25">
        <f t="shared" si="80"/>
        <v>164.66</v>
      </c>
      <c r="I553" s="25">
        <v>249</v>
      </c>
      <c r="J553" s="25">
        <f t="shared" si="81"/>
        <v>20.75</v>
      </c>
      <c r="K553" s="25">
        <v>12</v>
      </c>
      <c r="L553" s="25">
        <f t="shared" si="82"/>
        <v>237</v>
      </c>
    </row>
    <row r="554" spans="1:12" ht="15.75" customHeight="1">
      <c r="A554" s="21">
        <v>138041</v>
      </c>
      <c r="B554" s="27" t="s">
        <v>479</v>
      </c>
      <c r="C554" s="23">
        <v>2013</v>
      </c>
      <c r="D554" s="23" t="s">
        <v>79</v>
      </c>
      <c r="E554" s="25">
        <v>84</v>
      </c>
      <c r="F554" s="25">
        <v>1.66</v>
      </c>
      <c r="G554" s="25">
        <v>5</v>
      </c>
      <c r="H554" s="25">
        <f>SUM(E554:G554)</f>
        <v>90.66</v>
      </c>
      <c r="I554" s="25">
        <v>135</v>
      </c>
      <c r="J554" s="25">
        <f>SUM(I554/12)</f>
        <v>11.25</v>
      </c>
      <c r="K554" s="25">
        <v>6</v>
      </c>
      <c r="L554" s="25">
        <f>SUM(I554-K554)</f>
        <v>129</v>
      </c>
    </row>
    <row r="555" spans="1:12" ht="15.75" customHeight="1">
      <c r="A555" s="144">
        <v>138050</v>
      </c>
      <c r="B555" s="27" t="s">
        <v>480</v>
      </c>
      <c r="C555" s="23">
        <v>2012</v>
      </c>
      <c r="D555" s="23" t="s">
        <v>18</v>
      </c>
      <c r="E555" s="25">
        <v>156</v>
      </c>
      <c r="F555" s="25">
        <v>3.66</v>
      </c>
      <c r="G555" s="25">
        <v>5</v>
      </c>
      <c r="H555" s="25">
        <f t="shared" si="80"/>
        <v>164.66</v>
      </c>
      <c r="I555" s="25">
        <v>249</v>
      </c>
      <c r="J555" s="25">
        <f t="shared" si="81"/>
        <v>20.75</v>
      </c>
      <c r="K555" s="25">
        <v>12</v>
      </c>
      <c r="L555" s="25">
        <f t="shared" si="82"/>
        <v>237</v>
      </c>
    </row>
    <row r="556" spans="1:12" ht="15.75" customHeight="1">
      <c r="A556" s="144">
        <v>138060</v>
      </c>
      <c r="B556" s="27" t="s">
        <v>481</v>
      </c>
      <c r="C556" s="23">
        <v>2010</v>
      </c>
      <c r="D556" s="23" t="s">
        <v>18</v>
      </c>
      <c r="E556" s="25">
        <v>156</v>
      </c>
      <c r="F556" s="25">
        <v>3.66</v>
      </c>
      <c r="G556" s="25">
        <v>5</v>
      </c>
      <c r="H556" s="25">
        <f t="shared" si="80"/>
        <v>164.66</v>
      </c>
      <c r="I556" s="25">
        <v>249</v>
      </c>
      <c r="J556" s="25">
        <f t="shared" si="81"/>
        <v>20.75</v>
      </c>
      <c r="K556" s="25">
        <v>12</v>
      </c>
      <c r="L556" s="25">
        <f t="shared" si="82"/>
        <v>237</v>
      </c>
    </row>
    <row r="557" spans="1:12" ht="15.75" customHeight="1">
      <c r="A557" s="144">
        <v>138080</v>
      </c>
      <c r="B557" s="27" t="s">
        <v>482</v>
      </c>
      <c r="C557" s="23">
        <v>2011</v>
      </c>
      <c r="D557" s="23" t="s">
        <v>18</v>
      </c>
      <c r="E557" s="25">
        <v>180</v>
      </c>
      <c r="F557" s="25">
        <v>1.66</v>
      </c>
      <c r="G557" s="25">
        <v>5</v>
      </c>
      <c r="H557" s="25">
        <f>SUM(E557:G557)</f>
        <v>186.66</v>
      </c>
      <c r="I557" s="25">
        <v>276</v>
      </c>
      <c r="J557" s="25">
        <f>SUM(I557/12)</f>
        <v>23</v>
      </c>
      <c r="K557" s="25">
        <v>12</v>
      </c>
      <c r="L557" s="25">
        <f>SUM(I557-K557)</f>
        <v>264</v>
      </c>
    </row>
    <row r="558" spans="1:12" ht="9" customHeight="1">
      <c r="A558" s="115"/>
    </row>
    <row r="559" spans="1:12" ht="23.25" customHeight="1">
      <c r="A559" s="7" t="s">
        <v>483</v>
      </c>
    </row>
    <row r="560" spans="1:12" ht="15.75" customHeight="1">
      <c r="A560" s="16">
        <v>184001</v>
      </c>
      <c r="B560" s="56" t="s">
        <v>484</v>
      </c>
      <c r="C560" s="18">
        <v>2010</v>
      </c>
      <c r="D560" s="18" t="s">
        <v>18</v>
      </c>
      <c r="E560" s="20">
        <v>390</v>
      </c>
      <c r="F560" s="20">
        <v>3.66</v>
      </c>
      <c r="G560" s="20">
        <v>5</v>
      </c>
      <c r="H560" s="20">
        <f>SUM(E560:G560)</f>
        <v>398.66</v>
      </c>
      <c r="I560" s="20">
        <v>576</v>
      </c>
      <c r="J560" s="20">
        <f>SUM(I560/12)</f>
        <v>48</v>
      </c>
      <c r="K560" s="20"/>
      <c r="L560" s="20">
        <f>SUM(I560-K560)</f>
        <v>576</v>
      </c>
    </row>
    <row r="561" spans="1:12" ht="15.75" customHeight="1">
      <c r="A561" s="21">
        <v>184002</v>
      </c>
      <c r="B561" s="27" t="s">
        <v>485</v>
      </c>
      <c r="C561" s="23">
        <v>2010</v>
      </c>
      <c r="D561" s="23" t="s">
        <v>18</v>
      </c>
      <c r="E561" s="25">
        <v>570</v>
      </c>
      <c r="F561" s="25">
        <v>3.66</v>
      </c>
      <c r="G561" s="25">
        <v>5</v>
      </c>
      <c r="H561" s="25">
        <f>SUM(E561:G561)</f>
        <v>578.66</v>
      </c>
      <c r="I561" s="25">
        <v>840</v>
      </c>
      <c r="J561" s="25">
        <f>SUM(I561/12)</f>
        <v>70</v>
      </c>
      <c r="K561" s="25"/>
      <c r="L561" s="25">
        <f>SUM(I561-K561)</f>
        <v>840</v>
      </c>
    </row>
    <row r="562" spans="1:12" ht="15.75" customHeight="1">
      <c r="A562" s="21">
        <v>184003</v>
      </c>
      <c r="B562" s="27" t="s">
        <v>486</v>
      </c>
      <c r="C562" s="23" t="s">
        <v>12</v>
      </c>
      <c r="D562" s="23" t="s">
        <v>18</v>
      </c>
      <c r="E562" s="25">
        <v>390</v>
      </c>
      <c r="F562" s="25">
        <v>3.66</v>
      </c>
      <c r="G562" s="25">
        <v>5</v>
      </c>
      <c r="H562" s="25">
        <f>SUM(E562:G562)</f>
        <v>398.66</v>
      </c>
      <c r="I562" s="25">
        <v>588</v>
      </c>
      <c r="J562" s="25">
        <f>SUM(I562/12)</f>
        <v>49</v>
      </c>
      <c r="K562" s="25"/>
      <c r="L562" s="25">
        <f>SUM(I562-K562)</f>
        <v>588</v>
      </c>
    </row>
    <row r="563" spans="1:12" ht="5.25" customHeight="1">
      <c r="A563" s="52"/>
    </row>
    <row r="564" spans="1:12" ht="25.5">
      <c r="A564" s="7" t="s">
        <v>487</v>
      </c>
      <c r="B564" s="51"/>
      <c r="C564" s="35"/>
      <c r="D564" s="35"/>
      <c r="E564" s="36"/>
      <c r="F564" s="36"/>
      <c r="G564" s="36"/>
      <c r="H564" s="36"/>
      <c r="I564" s="36"/>
      <c r="J564" s="36"/>
      <c r="K564" s="36"/>
      <c r="L564" s="36"/>
    </row>
    <row r="565" spans="1:12" ht="15.75" customHeight="1">
      <c r="A565" s="16">
        <v>127010</v>
      </c>
      <c r="B565" s="56" t="s">
        <v>488</v>
      </c>
      <c r="C565" s="18">
        <v>2014</v>
      </c>
      <c r="D565" s="18" t="s">
        <v>18</v>
      </c>
      <c r="E565" s="20">
        <v>96</v>
      </c>
      <c r="F565" s="20">
        <v>3.66</v>
      </c>
      <c r="G565" s="20">
        <v>2.5</v>
      </c>
      <c r="H565" s="20">
        <f>SUM(E565:G565)</f>
        <v>102.16</v>
      </c>
      <c r="I565" s="20">
        <v>156</v>
      </c>
      <c r="J565" s="20">
        <f>SUM(I565/12)</f>
        <v>13</v>
      </c>
      <c r="K565" s="20">
        <v>12</v>
      </c>
      <c r="L565" s="20">
        <f>SUM(I565-K565)</f>
        <v>144</v>
      </c>
    </row>
    <row r="566" spans="1:12" ht="15.75" customHeight="1">
      <c r="A566" s="21">
        <v>127016</v>
      </c>
      <c r="B566" s="27" t="s">
        <v>489</v>
      </c>
      <c r="C566" s="23">
        <v>2013</v>
      </c>
      <c r="D566" s="23" t="s">
        <v>18</v>
      </c>
      <c r="E566" s="25">
        <v>108</v>
      </c>
      <c r="F566" s="25">
        <v>3.66</v>
      </c>
      <c r="G566" s="25">
        <v>2.5</v>
      </c>
      <c r="H566" s="25">
        <f>SUM(E566:G566)</f>
        <v>114.16</v>
      </c>
      <c r="I566" s="25">
        <v>201</v>
      </c>
      <c r="J566" s="25">
        <f>SUM(I566/12)</f>
        <v>16.75</v>
      </c>
      <c r="K566" s="25">
        <v>12</v>
      </c>
      <c r="L566" s="25">
        <f>SUM(I566-K566)</f>
        <v>189</v>
      </c>
    </row>
    <row r="567" spans="1:12" ht="16.5" customHeight="1">
      <c r="A567" s="21">
        <v>127012</v>
      </c>
      <c r="B567" s="27" t="s">
        <v>490</v>
      </c>
      <c r="C567" s="23">
        <v>2008</v>
      </c>
      <c r="D567" s="23" t="s">
        <v>18</v>
      </c>
      <c r="E567" s="25">
        <v>270</v>
      </c>
      <c r="F567" s="25">
        <v>3.66</v>
      </c>
      <c r="G567" s="25">
        <v>5</v>
      </c>
      <c r="H567" s="25">
        <f>SUM(E567:G567)</f>
        <v>278.66000000000003</v>
      </c>
      <c r="I567" s="25">
        <v>384</v>
      </c>
      <c r="J567" s="25">
        <f>SUM(I567/12)</f>
        <v>32</v>
      </c>
      <c r="K567" s="25"/>
      <c r="L567" s="25">
        <f>SUM(I567-K567)</f>
        <v>384</v>
      </c>
    </row>
    <row r="568" spans="1:12" ht="16.5" customHeight="1">
      <c r="A568" s="21">
        <v>127013</v>
      </c>
      <c r="B568" s="27" t="s">
        <v>491</v>
      </c>
      <c r="C568" s="23">
        <v>2009</v>
      </c>
      <c r="D568" s="23" t="s">
        <v>18</v>
      </c>
      <c r="E568" s="25">
        <v>270</v>
      </c>
      <c r="F568" s="25">
        <v>3.66</v>
      </c>
      <c r="G568" s="25">
        <v>5</v>
      </c>
      <c r="H568" s="25">
        <f>SUM(E568:G568)</f>
        <v>278.66000000000003</v>
      </c>
      <c r="I568" s="25">
        <v>384</v>
      </c>
      <c r="J568" s="25">
        <f>SUM(I568/12)</f>
        <v>32</v>
      </c>
      <c r="K568" s="25"/>
      <c r="L568" s="25">
        <f>SUM(I568-K568)</f>
        <v>384</v>
      </c>
    </row>
    <row r="569" spans="1:12" ht="5.25" customHeight="1">
      <c r="A569" s="52"/>
    </row>
    <row r="570" spans="1:12" ht="22.5" customHeight="1">
      <c r="A570" s="7" t="s">
        <v>492</v>
      </c>
      <c r="B570" s="63"/>
      <c r="C570" s="38"/>
      <c r="D570" s="38"/>
      <c r="E570" s="55"/>
      <c r="F570" s="55"/>
      <c r="G570" s="55"/>
      <c r="H570" s="55"/>
      <c r="I570" s="55"/>
      <c r="J570" s="55"/>
      <c r="K570" s="55"/>
      <c r="L570" s="55"/>
    </row>
    <row r="571" spans="1:12" ht="15.75" customHeight="1">
      <c r="A571" s="16">
        <v>144010</v>
      </c>
      <c r="B571" s="56" t="s">
        <v>493</v>
      </c>
      <c r="C571" s="18">
        <v>2013</v>
      </c>
      <c r="D571" s="18" t="s">
        <v>18</v>
      </c>
      <c r="E571" s="20">
        <v>90</v>
      </c>
      <c r="F571" s="20">
        <v>3.66</v>
      </c>
      <c r="G571" s="20">
        <v>5</v>
      </c>
      <c r="H571" s="20">
        <v>98.66</v>
      </c>
      <c r="I571" s="20">
        <v>147</v>
      </c>
      <c r="J571" s="20">
        <v>12.25</v>
      </c>
      <c r="K571" s="20">
        <v>12</v>
      </c>
      <c r="L571" s="20">
        <v>135</v>
      </c>
    </row>
    <row r="572" spans="1:12" ht="15.75" customHeight="1">
      <c r="A572" s="21">
        <v>144030</v>
      </c>
      <c r="B572" s="27" t="s">
        <v>494</v>
      </c>
      <c r="C572" s="23">
        <v>2013</v>
      </c>
      <c r="D572" s="23" t="s">
        <v>18</v>
      </c>
      <c r="E572" s="25">
        <v>108</v>
      </c>
      <c r="F572" s="25">
        <v>3.66</v>
      </c>
      <c r="G572" s="25">
        <v>5</v>
      </c>
      <c r="H572" s="25">
        <f>SUM(E572:G572)</f>
        <v>116.66</v>
      </c>
      <c r="I572" s="25">
        <v>174</v>
      </c>
      <c r="J572" s="25">
        <f>SUM(I572/12)</f>
        <v>14.5</v>
      </c>
      <c r="K572" s="25">
        <v>12</v>
      </c>
      <c r="L572" s="25">
        <f>SUM(I572-K572)</f>
        <v>162</v>
      </c>
    </row>
    <row r="573" spans="1:12" ht="15.75" customHeight="1">
      <c r="A573" s="21">
        <v>144020</v>
      </c>
      <c r="B573" s="27" t="s">
        <v>495</v>
      </c>
      <c r="C573" s="23">
        <v>2015</v>
      </c>
      <c r="D573" s="23" t="s">
        <v>18</v>
      </c>
      <c r="E573" s="25"/>
      <c r="F573" s="25"/>
      <c r="G573" s="25"/>
      <c r="H573" s="25"/>
      <c r="I573" s="25">
        <v>174</v>
      </c>
      <c r="J573" s="25">
        <f>SUM(I573/12)</f>
        <v>14.5</v>
      </c>
      <c r="K573" s="25">
        <v>12</v>
      </c>
      <c r="L573" s="25">
        <f>SUM(I573-K573)</f>
        <v>162</v>
      </c>
    </row>
    <row r="574" spans="1:12" ht="15" customHeight="1">
      <c r="A574" s="21">
        <v>144040</v>
      </c>
      <c r="B574" s="27" t="s">
        <v>496</v>
      </c>
      <c r="C574" s="23">
        <v>2012</v>
      </c>
      <c r="D574" s="23" t="s">
        <v>18</v>
      </c>
      <c r="E574" s="25">
        <v>132</v>
      </c>
      <c r="F574" s="25">
        <v>3.66</v>
      </c>
      <c r="G574" s="25">
        <v>5</v>
      </c>
      <c r="H574" s="25">
        <v>140.66</v>
      </c>
      <c r="I574" s="25">
        <v>210</v>
      </c>
      <c r="J574" s="25">
        <v>17.5</v>
      </c>
      <c r="K574" s="25">
        <v>12</v>
      </c>
      <c r="L574" s="25">
        <v>198</v>
      </c>
    </row>
    <row r="575" spans="1:12" ht="15" customHeight="1">
      <c r="A575" s="21">
        <v>144050</v>
      </c>
      <c r="B575" s="27" t="s">
        <v>497</v>
      </c>
      <c r="C575" s="23">
        <v>2010</v>
      </c>
      <c r="D575" s="23" t="s">
        <v>18</v>
      </c>
      <c r="E575" s="25">
        <v>165</v>
      </c>
      <c r="F575" s="25">
        <v>3.66</v>
      </c>
      <c r="G575" s="25">
        <v>5</v>
      </c>
      <c r="H575" s="25">
        <v>173.66</v>
      </c>
      <c r="I575" s="25">
        <v>258</v>
      </c>
      <c r="J575" s="25">
        <v>21.5</v>
      </c>
      <c r="K575" s="25">
        <v>12</v>
      </c>
      <c r="L575" s="25">
        <v>246</v>
      </c>
    </row>
    <row r="576" spans="1:12" ht="7.5" customHeight="1">
      <c r="A576" s="52"/>
      <c r="B576" s="63"/>
      <c r="C576" s="38"/>
      <c r="D576" s="38"/>
      <c r="E576" s="55"/>
      <c r="F576" s="55"/>
      <c r="G576" s="55"/>
      <c r="H576" s="55"/>
      <c r="I576" s="55"/>
      <c r="J576" s="55"/>
      <c r="K576" s="55"/>
      <c r="L576" s="55"/>
    </row>
    <row r="577" spans="1:12" ht="21.75" customHeight="1">
      <c r="A577" s="7" t="s">
        <v>498</v>
      </c>
      <c r="B577" s="63"/>
      <c r="C577" s="38"/>
      <c r="D577" s="38"/>
      <c r="E577" s="55"/>
      <c r="F577" s="55"/>
      <c r="G577" s="55"/>
      <c r="H577" s="55"/>
      <c r="I577" s="55"/>
      <c r="J577" s="55"/>
      <c r="K577" s="55"/>
      <c r="L577" s="55"/>
    </row>
    <row r="578" spans="1:12" ht="16.5" customHeight="1">
      <c r="A578" s="16">
        <v>179010</v>
      </c>
      <c r="B578" s="121" t="s">
        <v>499</v>
      </c>
      <c r="C578" s="18">
        <v>2014</v>
      </c>
      <c r="D578" s="18" t="s">
        <v>18</v>
      </c>
      <c r="E578" s="20">
        <v>126</v>
      </c>
      <c r="F578" s="20">
        <v>1.66</v>
      </c>
      <c r="G578" s="20">
        <v>4</v>
      </c>
      <c r="H578" s="20">
        <f>SUM(E578:G578)</f>
        <v>131.66</v>
      </c>
      <c r="I578" s="20">
        <v>192</v>
      </c>
      <c r="J578" s="20">
        <f>SUM(I578/12)</f>
        <v>16</v>
      </c>
      <c r="K578" s="20">
        <v>12</v>
      </c>
      <c r="L578" s="20">
        <f>SUM(I578-K578)</f>
        <v>180</v>
      </c>
    </row>
    <row r="579" spans="1:12" ht="16.5" customHeight="1">
      <c r="A579" s="16">
        <v>179020</v>
      </c>
      <c r="B579" s="121" t="s">
        <v>500</v>
      </c>
      <c r="C579" s="18">
        <v>2012</v>
      </c>
      <c r="D579" s="18" t="s">
        <v>18</v>
      </c>
      <c r="E579" s="20">
        <v>126</v>
      </c>
      <c r="F579" s="20">
        <v>1.66</v>
      </c>
      <c r="G579" s="20">
        <v>4</v>
      </c>
      <c r="H579" s="20">
        <f>SUM(E579:G579)</f>
        <v>131.66</v>
      </c>
      <c r="I579" s="20">
        <v>228</v>
      </c>
      <c r="J579" s="20">
        <f>SUM(I579/12)</f>
        <v>19</v>
      </c>
      <c r="K579" s="20">
        <v>12</v>
      </c>
      <c r="L579" s="20">
        <f>SUM(I579-K579)</f>
        <v>216</v>
      </c>
    </row>
    <row r="580" spans="1:12" ht="3" customHeight="1">
      <c r="A580" s="52"/>
    </row>
    <row r="581" spans="1:12" ht="20.25" customHeight="1">
      <c r="A581" s="7" t="s">
        <v>501</v>
      </c>
      <c r="B581" s="63"/>
      <c r="C581" s="38"/>
      <c r="D581" s="38"/>
      <c r="E581" s="55"/>
      <c r="F581" s="55"/>
      <c r="G581" s="55"/>
      <c r="H581" s="55"/>
      <c r="I581" s="55"/>
      <c r="J581" s="55"/>
      <c r="K581" s="55"/>
      <c r="L581" s="55"/>
    </row>
    <row r="582" spans="1:12" ht="16.5" customHeight="1">
      <c r="A582" s="16">
        <v>122010</v>
      </c>
      <c r="B582" s="56" t="s">
        <v>502</v>
      </c>
      <c r="C582" s="18">
        <v>2012</v>
      </c>
      <c r="D582" s="18" t="s">
        <v>18</v>
      </c>
      <c r="E582" s="20">
        <v>132</v>
      </c>
      <c r="F582" s="20">
        <v>3.66</v>
      </c>
      <c r="G582" s="20">
        <v>5</v>
      </c>
      <c r="H582" s="20">
        <f>SUM(E582:G582)</f>
        <v>140.66</v>
      </c>
      <c r="I582" s="20">
        <v>186</v>
      </c>
      <c r="J582" s="20">
        <f>SUM(I582/12)</f>
        <v>15.5</v>
      </c>
      <c r="K582" s="20">
        <v>6</v>
      </c>
      <c r="L582" s="20">
        <f>SUM(I582-K582)</f>
        <v>180</v>
      </c>
    </row>
    <row r="583" spans="1:12" ht="16.5" customHeight="1">
      <c r="A583" s="21">
        <v>122011</v>
      </c>
      <c r="B583" s="27" t="s">
        <v>503</v>
      </c>
      <c r="C583" s="23">
        <v>2012</v>
      </c>
      <c r="D583" s="23" t="s">
        <v>18</v>
      </c>
      <c r="E583" s="25">
        <v>132</v>
      </c>
      <c r="F583" s="25">
        <v>3.66</v>
      </c>
      <c r="G583" s="25">
        <v>5</v>
      </c>
      <c r="H583" s="25">
        <f t="shared" ref="H583:H588" si="83">SUM(E583:G583)</f>
        <v>140.66</v>
      </c>
      <c r="I583" s="25">
        <v>186</v>
      </c>
      <c r="J583" s="25">
        <f t="shared" ref="J583:J588" si="84">SUM(I583/12)</f>
        <v>15.5</v>
      </c>
      <c r="K583" s="25">
        <v>6</v>
      </c>
      <c r="L583" s="25">
        <f t="shared" ref="L583:L588" si="85">SUM(I583-K583)</f>
        <v>180</v>
      </c>
    </row>
    <row r="584" spans="1:12" ht="16.5" customHeight="1">
      <c r="A584" s="21">
        <v>122012</v>
      </c>
      <c r="B584" s="27" t="s">
        <v>504</v>
      </c>
      <c r="C584" s="23">
        <v>2012</v>
      </c>
      <c r="D584" s="23" t="s">
        <v>18</v>
      </c>
      <c r="E584" s="25">
        <v>132</v>
      </c>
      <c r="F584" s="25">
        <v>3.66</v>
      </c>
      <c r="G584" s="25">
        <v>5</v>
      </c>
      <c r="H584" s="25">
        <f t="shared" si="83"/>
        <v>140.66</v>
      </c>
      <c r="I584" s="25">
        <v>186</v>
      </c>
      <c r="J584" s="25">
        <f t="shared" si="84"/>
        <v>15.5</v>
      </c>
      <c r="K584" s="25">
        <v>6</v>
      </c>
      <c r="L584" s="25">
        <f t="shared" si="85"/>
        <v>180</v>
      </c>
    </row>
    <row r="585" spans="1:12" ht="16.5" customHeight="1">
      <c r="A585" s="21">
        <v>122013</v>
      </c>
      <c r="B585" s="27" t="s">
        <v>505</v>
      </c>
      <c r="C585" s="23">
        <v>2012</v>
      </c>
      <c r="D585" s="23" t="s">
        <v>18</v>
      </c>
      <c r="E585" s="25">
        <v>132</v>
      </c>
      <c r="F585" s="25">
        <v>3.66</v>
      </c>
      <c r="G585" s="25">
        <v>5</v>
      </c>
      <c r="H585" s="25">
        <f t="shared" si="83"/>
        <v>140.66</v>
      </c>
      <c r="I585" s="25">
        <v>186</v>
      </c>
      <c r="J585" s="25">
        <f t="shared" si="84"/>
        <v>15.5</v>
      </c>
      <c r="K585" s="25">
        <v>6</v>
      </c>
      <c r="L585" s="25">
        <f t="shared" si="85"/>
        <v>180</v>
      </c>
    </row>
    <row r="586" spans="1:12" ht="16.5" customHeight="1">
      <c r="A586" s="21">
        <v>122014</v>
      </c>
      <c r="B586" s="27" t="s">
        <v>506</v>
      </c>
      <c r="C586" s="23">
        <v>2012</v>
      </c>
      <c r="D586" s="23" t="s">
        <v>18</v>
      </c>
      <c r="E586" s="25">
        <v>132</v>
      </c>
      <c r="F586" s="25">
        <v>3.66</v>
      </c>
      <c r="G586" s="25">
        <v>5</v>
      </c>
      <c r="H586" s="25">
        <f t="shared" si="83"/>
        <v>140.66</v>
      </c>
      <c r="I586" s="25">
        <v>186</v>
      </c>
      <c r="J586" s="25">
        <f t="shared" si="84"/>
        <v>15.5</v>
      </c>
      <c r="K586" s="25">
        <v>6</v>
      </c>
      <c r="L586" s="25">
        <f t="shared" si="85"/>
        <v>180</v>
      </c>
    </row>
    <row r="587" spans="1:12" ht="16.5" customHeight="1">
      <c r="A587" s="21">
        <v>122015</v>
      </c>
      <c r="B587" s="27" t="s">
        <v>507</v>
      </c>
      <c r="C587" s="23">
        <v>2012</v>
      </c>
      <c r="D587" s="23" t="s">
        <v>18</v>
      </c>
      <c r="E587" s="25">
        <v>132</v>
      </c>
      <c r="F587" s="25">
        <v>3.66</v>
      </c>
      <c r="G587" s="25">
        <v>5</v>
      </c>
      <c r="H587" s="25">
        <f t="shared" si="83"/>
        <v>140.66</v>
      </c>
      <c r="I587" s="25">
        <v>186</v>
      </c>
      <c r="J587" s="25">
        <f t="shared" si="84"/>
        <v>15.5</v>
      </c>
      <c r="K587" s="25">
        <v>6</v>
      </c>
      <c r="L587" s="25">
        <f t="shared" si="85"/>
        <v>180</v>
      </c>
    </row>
    <row r="588" spans="1:12" ht="16.5">
      <c r="A588" s="21">
        <v>122016</v>
      </c>
      <c r="B588" s="27" t="s">
        <v>508</v>
      </c>
      <c r="C588" s="23">
        <v>2012</v>
      </c>
      <c r="D588" s="23" t="s">
        <v>18</v>
      </c>
      <c r="E588" s="25">
        <v>132</v>
      </c>
      <c r="F588" s="25">
        <v>3.66</v>
      </c>
      <c r="G588" s="25">
        <v>5</v>
      </c>
      <c r="H588" s="25">
        <f t="shared" si="83"/>
        <v>140.66</v>
      </c>
      <c r="I588" s="25">
        <v>186</v>
      </c>
      <c r="J588" s="25">
        <f t="shared" si="84"/>
        <v>15.5</v>
      </c>
      <c r="K588" s="25">
        <v>6</v>
      </c>
      <c r="L588" s="25">
        <f t="shared" si="85"/>
        <v>180</v>
      </c>
    </row>
    <row r="589" spans="1:12" ht="4.5" customHeight="1">
      <c r="A589" s="123"/>
    </row>
    <row r="590" spans="1:12" ht="20.25" customHeight="1">
      <c r="A590" s="7" t="s">
        <v>509</v>
      </c>
    </row>
    <row r="591" spans="1:12" ht="15.75" customHeight="1">
      <c r="A591" s="16">
        <v>190010</v>
      </c>
      <c r="B591" s="121" t="s">
        <v>510</v>
      </c>
      <c r="C591" s="18">
        <v>2015</v>
      </c>
      <c r="D591" s="18" t="s">
        <v>18</v>
      </c>
      <c r="E591" s="20">
        <v>126</v>
      </c>
      <c r="F591" s="20">
        <v>1.66</v>
      </c>
      <c r="G591" s="20">
        <v>4</v>
      </c>
      <c r="H591" s="20">
        <f>SUM(E591:G591)</f>
        <v>131.66</v>
      </c>
      <c r="I591" s="20">
        <v>354</v>
      </c>
      <c r="J591" s="20">
        <f>SUM(I591/12)</f>
        <v>29.5</v>
      </c>
      <c r="K591" s="20"/>
      <c r="L591" s="20">
        <f>SUM(I591-K591)</f>
        <v>354</v>
      </c>
    </row>
    <row r="592" spans="1:12" ht="15.75" customHeight="1">
      <c r="A592" s="16">
        <v>190020</v>
      </c>
      <c r="B592" s="121" t="s">
        <v>511</v>
      </c>
      <c r="C592" s="18">
        <v>2014</v>
      </c>
      <c r="D592" s="18" t="s">
        <v>18</v>
      </c>
      <c r="E592" s="20">
        <v>126</v>
      </c>
      <c r="F592" s="20">
        <v>1.66</v>
      </c>
      <c r="G592" s="20">
        <v>4</v>
      </c>
      <c r="H592" s="20">
        <f t="shared" ref="H592:H597" si="86">SUM(E592:G592)</f>
        <v>131.66</v>
      </c>
      <c r="I592" s="20">
        <v>432</v>
      </c>
      <c r="J592" s="20">
        <f t="shared" ref="J592:J597" si="87">SUM(I592/12)</f>
        <v>36</v>
      </c>
      <c r="K592" s="20"/>
      <c r="L592" s="20">
        <f t="shared" ref="L592:L597" si="88">SUM(I592-K592)</f>
        <v>432</v>
      </c>
    </row>
    <row r="593" spans="1:20" ht="15.75" customHeight="1">
      <c r="A593" s="16">
        <v>190030</v>
      </c>
      <c r="B593" s="121" t="s">
        <v>512</v>
      </c>
      <c r="C593" s="18">
        <v>2013</v>
      </c>
      <c r="D593" s="18" t="s">
        <v>18</v>
      </c>
      <c r="E593" s="20">
        <v>126</v>
      </c>
      <c r="F593" s="20">
        <v>1.66</v>
      </c>
      <c r="G593" s="20">
        <v>4</v>
      </c>
      <c r="H593" s="20">
        <f t="shared" si="86"/>
        <v>131.66</v>
      </c>
      <c r="I593" s="20">
        <v>624</v>
      </c>
      <c r="J593" s="20">
        <f t="shared" si="87"/>
        <v>52</v>
      </c>
      <c r="K593" s="20"/>
      <c r="L593" s="20">
        <f t="shared" si="88"/>
        <v>624</v>
      </c>
    </row>
    <row r="594" spans="1:20" ht="15.75" customHeight="1">
      <c r="A594" s="16">
        <v>190050</v>
      </c>
      <c r="B594" s="121" t="s">
        <v>513</v>
      </c>
      <c r="C594" s="18">
        <v>2014</v>
      </c>
      <c r="D594" s="18" t="s">
        <v>18</v>
      </c>
      <c r="E594" s="20">
        <v>126</v>
      </c>
      <c r="F594" s="20">
        <v>1.66</v>
      </c>
      <c r="G594" s="20">
        <v>4</v>
      </c>
      <c r="H594" s="20">
        <f t="shared" si="86"/>
        <v>131.66</v>
      </c>
      <c r="I594" s="20">
        <v>360</v>
      </c>
      <c r="J594" s="20">
        <f t="shared" si="87"/>
        <v>30</v>
      </c>
      <c r="K594" s="20"/>
      <c r="L594" s="20">
        <f t="shared" si="88"/>
        <v>360</v>
      </c>
    </row>
    <row r="595" spans="1:20" ht="15.75" customHeight="1">
      <c r="A595" s="16">
        <v>190060</v>
      </c>
      <c r="B595" s="121" t="s">
        <v>514</v>
      </c>
      <c r="C595" s="18">
        <v>2014</v>
      </c>
      <c r="D595" s="18" t="s">
        <v>18</v>
      </c>
      <c r="E595" s="20">
        <v>126</v>
      </c>
      <c r="F595" s="20">
        <v>1.66</v>
      </c>
      <c r="G595" s="20">
        <v>4</v>
      </c>
      <c r="H595" s="20">
        <f t="shared" si="86"/>
        <v>131.66</v>
      </c>
      <c r="I595" s="20">
        <v>432</v>
      </c>
      <c r="J595" s="20">
        <f t="shared" si="87"/>
        <v>36</v>
      </c>
      <c r="K595" s="20"/>
      <c r="L595" s="20">
        <f t="shared" si="88"/>
        <v>432</v>
      </c>
    </row>
    <row r="596" spans="1:20" ht="15.75" customHeight="1">
      <c r="A596" s="16">
        <v>190070</v>
      </c>
      <c r="B596" s="121" t="s">
        <v>515</v>
      </c>
      <c r="C596" s="18">
        <v>2014</v>
      </c>
      <c r="D596" s="18" t="s">
        <v>18</v>
      </c>
      <c r="E596" s="20">
        <v>126</v>
      </c>
      <c r="F596" s="20">
        <v>1.66</v>
      </c>
      <c r="G596" s="20">
        <v>4</v>
      </c>
      <c r="H596" s="20">
        <f t="shared" si="86"/>
        <v>131.66</v>
      </c>
      <c r="I596" s="20">
        <v>444</v>
      </c>
      <c r="J596" s="20">
        <f t="shared" si="87"/>
        <v>37</v>
      </c>
      <c r="K596" s="20"/>
      <c r="L596" s="20">
        <f t="shared" si="88"/>
        <v>444</v>
      </c>
    </row>
    <row r="597" spans="1:20" ht="15.75" customHeight="1">
      <c r="A597" s="16">
        <v>190080</v>
      </c>
      <c r="B597" s="121" t="s">
        <v>516</v>
      </c>
      <c r="C597" s="18">
        <v>2014</v>
      </c>
      <c r="D597" s="18" t="s">
        <v>18</v>
      </c>
      <c r="E597" s="20">
        <v>126</v>
      </c>
      <c r="F597" s="20">
        <v>1.66</v>
      </c>
      <c r="G597" s="20">
        <v>4</v>
      </c>
      <c r="H597" s="20">
        <f t="shared" si="86"/>
        <v>131.66</v>
      </c>
      <c r="I597" s="20">
        <v>540</v>
      </c>
      <c r="J597" s="20">
        <f t="shared" si="87"/>
        <v>45</v>
      </c>
      <c r="K597" s="20"/>
      <c r="L597" s="20">
        <f t="shared" si="88"/>
        <v>540</v>
      </c>
    </row>
    <row r="598" spans="1:20" ht="4.5" customHeight="1">
      <c r="A598" s="123"/>
    </row>
    <row r="599" spans="1:20" ht="19.5" customHeight="1">
      <c r="A599" s="7" t="s">
        <v>517</v>
      </c>
    </row>
    <row r="600" spans="1:20" ht="16.5" customHeight="1">
      <c r="A600" s="16">
        <v>152010</v>
      </c>
      <c r="B600" s="56" t="s">
        <v>518</v>
      </c>
      <c r="C600" s="18">
        <v>2012</v>
      </c>
      <c r="D600" s="18" t="s">
        <v>13</v>
      </c>
      <c r="E600" s="20">
        <v>150</v>
      </c>
      <c r="F600" s="20">
        <v>3.66</v>
      </c>
      <c r="G600" s="20">
        <v>5</v>
      </c>
      <c r="H600" s="20">
        <f>SUM(E600:G600)</f>
        <v>158.66</v>
      </c>
      <c r="I600" s="20">
        <v>234</v>
      </c>
      <c r="J600" s="20">
        <v>39</v>
      </c>
      <c r="K600" s="20">
        <v>12</v>
      </c>
      <c r="L600" s="20">
        <f>SUM(I600-K600)</f>
        <v>222</v>
      </c>
    </row>
    <row r="601" spans="1:20" ht="16.5" customHeight="1">
      <c r="A601" s="21">
        <v>152020</v>
      </c>
      <c r="B601" s="27" t="s">
        <v>519</v>
      </c>
      <c r="C601" s="23">
        <v>2012</v>
      </c>
      <c r="D601" s="23" t="s">
        <v>13</v>
      </c>
      <c r="E601" s="25">
        <v>400</v>
      </c>
      <c r="F601" s="25">
        <v>3.66</v>
      </c>
      <c r="G601" s="25">
        <v>5</v>
      </c>
      <c r="H601" s="25">
        <f>SUM(E601:G601)</f>
        <v>408.66</v>
      </c>
      <c r="I601" s="25">
        <v>300</v>
      </c>
      <c r="J601" s="25">
        <v>50</v>
      </c>
      <c r="K601" s="25">
        <v>12</v>
      </c>
      <c r="L601" s="25">
        <f>SUM(I601-K601)</f>
        <v>288</v>
      </c>
    </row>
    <row r="602" spans="1:20" ht="16.5" customHeight="1">
      <c r="A602" s="21">
        <v>152030</v>
      </c>
      <c r="B602" s="27" t="s">
        <v>520</v>
      </c>
      <c r="C602" s="23">
        <v>2011</v>
      </c>
      <c r="D602" s="23" t="s">
        <v>13</v>
      </c>
      <c r="E602" s="25">
        <v>450</v>
      </c>
      <c r="F602" s="25">
        <v>3.66</v>
      </c>
      <c r="G602" s="25">
        <v>5</v>
      </c>
      <c r="H602" s="25">
        <f>SUM(E602:G602)</f>
        <v>458.66</v>
      </c>
      <c r="I602" s="25">
        <v>654</v>
      </c>
      <c r="J602" s="25">
        <v>109</v>
      </c>
      <c r="K602" s="25"/>
      <c r="L602" s="25">
        <f>SUM(I602-K602)</f>
        <v>654</v>
      </c>
    </row>
    <row r="603" spans="1:20" ht="6.75" customHeight="1">
      <c r="A603" s="21"/>
      <c r="B603" s="145"/>
      <c r="C603" s="146"/>
      <c r="D603" s="146"/>
      <c r="E603" s="145"/>
      <c r="F603" s="145"/>
      <c r="G603" s="145"/>
      <c r="H603" s="145"/>
      <c r="I603" s="147"/>
      <c r="J603" s="113"/>
      <c r="K603" s="113"/>
      <c r="L603" s="113"/>
    </row>
    <row r="604" spans="1:20" ht="16.5" customHeight="1">
      <c r="A604" s="21">
        <v>152040</v>
      </c>
      <c r="B604" s="27" t="s">
        <v>521</v>
      </c>
      <c r="C604" s="23">
        <v>2014</v>
      </c>
      <c r="D604" s="23" t="s">
        <v>18</v>
      </c>
      <c r="E604" s="25">
        <v>105</v>
      </c>
      <c r="F604" s="25">
        <v>3.66</v>
      </c>
      <c r="G604" s="25">
        <v>5</v>
      </c>
      <c r="H604" s="25">
        <f>SUM(E604:G604)</f>
        <v>113.66</v>
      </c>
      <c r="I604" s="25">
        <v>174</v>
      </c>
      <c r="J604" s="25">
        <f>SUM(I604/12)</f>
        <v>14.5</v>
      </c>
      <c r="K604" s="25">
        <v>12</v>
      </c>
      <c r="L604" s="25">
        <f>SUM(I604-K604)</f>
        <v>162</v>
      </c>
      <c r="M604" s="123"/>
    </row>
    <row r="605" spans="1:20" ht="16.5" customHeight="1">
      <c r="A605" s="21">
        <v>152050</v>
      </c>
      <c r="B605" s="27" t="s">
        <v>522</v>
      </c>
      <c r="C605" s="23">
        <v>2014</v>
      </c>
      <c r="D605" s="23" t="s">
        <v>18</v>
      </c>
      <c r="E605" s="25">
        <v>85</v>
      </c>
      <c r="F605" s="25">
        <v>3.66</v>
      </c>
      <c r="G605" s="25">
        <v>5</v>
      </c>
      <c r="H605" s="25">
        <f>SUM(E605:G605)</f>
        <v>93.66</v>
      </c>
      <c r="I605" s="25">
        <v>138</v>
      </c>
      <c r="J605" s="25">
        <f>SUM(I605/12)</f>
        <v>11.5</v>
      </c>
      <c r="K605" s="25">
        <v>6</v>
      </c>
      <c r="L605" s="25">
        <f>SUM(I605-K605)</f>
        <v>132</v>
      </c>
    </row>
    <row r="606" spans="1:20" ht="9" customHeight="1">
      <c r="A606" s="123"/>
    </row>
    <row r="607" spans="1:20" ht="25.5" customHeight="1">
      <c r="A607" s="7" t="s">
        <v>523</v>
      </c>
      <c r="N607" s="51"/>
      <c r="O607" s="123"/>
      <c r="P607" s="148"/>
      <c r="Q607" s="36"/>
      <c r="R607" s="111"/>
      <c r="S607" s="111"/>
      <c r="T607" s="111"/>
    </row>
    <row r="608" spans="1:20" ht="16.5" customHeight="1">
      <c r="A608" s="16">
        <v>119010</v>
      </c>
      <c r="B608" s="56" t="s">
        <v>524</v>
      </c>
      <c r="C608" s="18">
        <v>2014</v>
      </c>
      <c r="D608" s="18" t="s">
        <v>18</v>
      </c>
      <c r="E608" s="20">
        <v>120</v>
      </c>
      <c r="F608" s="20">
        <v>3.66</v>
      </c>
      <c r="G608" s="20">
        <v>5</v>
      </c>
      <c r="H608" s="20">
        <f t="shared" ref="H608:H616" si="89">SUM(E608:G608)</f>
        <v>128.66</v>
      </c>
      <c r="I608" s="20">
        <v>192</v>
      </c>
      <c r="J608" s="20">
        <f t="shared" ref="J608:J616" si="90">SUM(I608/12)</f>
        <v>16</v>
      </c>
      <c r="K608" s="20">
        <v>12</v>
      </c>
      <c r="L608" s="20">
        <f t="shared" ref="L608:L616" si="91">SUM(I608-K608)</f>
        <v>180</v>
      </c>
    </row>
    <row r="609" spans="1:12" ht="16.5" customHeight="1">
      <c r="A609" s="21">
        <v>119011</v>
      </c>
      <c r="B609" s="27" t="s">
        <v>525</v>
      </c>
      <c r="C609" s="23">
        <v>2013</v>
      </c>
      <c r="D609" s="23" t="s">
        <v>18</v>
      </c>
      <c r="E609" s="25">
        <v>258</v>
      </c>
      <c r="F609" s="25">
        <v>3.66</v>
      </c>
      <c r="G609" s="25">
        <v>5</v>
      </c>
      <c r="H609" s="25">
        <f t="shared" si="89"/>
        <v>266.66000000000003</v>
      </c>
      <c r="I609" s="25">
        <v>372</v>
      </c>
      <c r="J609" s="25">
        <f t="shared" si="90"/>
        <v>31</v>
      </c>
      <c r="K609" s="25"/>
      <c r="L609" s="25">
        <f t="shared" si="91"/>
        <v>372</v>
      </c>
    </row>
    <row r="610" spans="1:12" ht="16.5" customHeight="1">
      <c r="A610" s="21">
        <v>119020</v>
      </c>
      <c r="B610" s="27" t="s">
        <v>525</v>
      </c>
      <c r="C610" s="23">
        <v>2013</v>
      </c>
      <c r="D610" s="23" t="s">
        <v>225</v>
      </c>
      <c r="E610" s="25">
        <v>258</v>
      </c>
      <c r="F610" s="25">
        <v>3.66</v>
      </c>
      <c r="G610" s="25">
        <v>5</v>
      </c>
      <c r="H610" s="25">
        <f t="shared" si="89"/>
        <v>266.66000000000003</v>
      </c>
      <c r="I610" s="25">
        <v>450</v>
      </c>
      <c r="J610" s="25">
        <f>SUM(I610/6)</f>
        <v>75</v>
      </c>
      <c r="K610" s="25"/>
      <c r="L610" s="25">
        <f t="shared" si="91"/>
        <v>450</v>
      </c>
    </row>
    <row r="611" spans="1:12" ht="16.5" customHeight="1">
      <c r="A611" s="33">
        <v>119018</v>
      </c>
      <c r="B611" s="51" t="s">
        <v>526</v>
      </c>
      <c r="C611" s="35">
        <v>2013</v>
      </c>
      <c r="D611" s="35" t="s">
        <v>18</v>
      </c>
      <c r="E611" s="36">
        <v>400</v>
      </c>
      <c r="F611" s="36">
        <v>3.66</v>
      </c>
      <c r="G611" s="36">
        <v>5</v>
      </c>
      <c r="H611" s="36">
        <f>SUM(E611:G611)</f>
        <v>408.66</v>
      </c>
      <c r="I611" s="36">
        <v>600</v>
      </c>
      <c r="J611" s="36">
        <f>SUM(I611/12)</f>
        <v>50</v>
      </c>
      <c r="K611" s="36"/>
      <c r="L611" s="36">
        <f>SUM(I611-K611)</f>
        <v>600</v>
      </c>
    </row>
    <row r="612" spans="1:12" ht="16.5" customHeight="1">
      <c r="A612" s="21">
        <v>119012</v>
      </c>
      <c r="B612" s="27" t="s">
        <v>527</v>
      </c>
      <c r="C612" s="23">
        <v>2013</v>
      </c>
      <c r="D612" s="23" t="s">
        <v>18</v>
      </c>
      <c r="E612" s="25">
        <v>168</v>
      </c>
      <c r="F612" s="25">
        <v>3.66</v>
      </c>
      <c r="G612" s="25">
        <v>5</v>
      </c>
      <c r="H612" s="25">
        <f t="shared" si="89"/>
        <v>176.66</v>
      </c>
      <c r="I612" s="25">
        <v>264</v>
      </c>
      <c r="J612" s="25">
        <f t="shared" si="90"/>
        <v>22</v>
      </c>
      <c r="K612" s="25">
        <v>12</v>
      </c>
      <c r="L612" s="25">
        <f t="shared" si="91"/>
        <v>252</v>
      </c>
    </row>
    <row r="613" spans="1:12" ht="16.5" customHeight="1">
      <c r="A613" s="21">
        <v>119016</v>
      </c>
      <c r="B613" s="27" t="s">
        <v>528</v>
      </c>
      <c r="C613" s="23">
        <v>2012</v>
      </c>
      <c r="D613" s="23" t="s">
        <v>18</v>
      </c>
      <c r="E613" s="25">
        <v>246</v>
      </c>
      <c r="F613" s="25">
        <v>3.66</v>
      </c>
      <c r="G613" s="25">
        <v>5</v>
      </c>
      <c r="H613" s="25">
        <f>SUM(E613:G613)</f>
        <v>254.66</v>
      </c>
      <c r="I613" s="25">
        <v>360</v>
      </c>
      <c r="J613" s="25">
        <f>SUM(I613/12)</f>
        <v>30</v>
      </c>
      <c r="K613" s="24"/>
      <c r="L613" s="25">
        <f>SUM(I613-K613)</f>
        <v>360</v>
      </c>
    </row>
    <row r="614" spans="1:12" ht="16.5" customHeight="1">
      <c r="A614" s="21">
        <v>119019</v>
      </c>
      <c r="B614" s="27" t="s">
        <v>529</v>
      </c>
      <c r="C614" s="23">
        <v>2013</v>
      </c>
      <c r="D614" s="23" t="s">
        <v>18</v>
      </c>
      <c r="E614" s="25">
        <v>246</v>
      </c>
      <c r="F614" s="25">
        <v>3.66</v>
      </c>
      <c r="G614" s="25">
        <v>5</v>
      </c>
      <c r="H614" s="25">
        <f>SUM(E614:G614)</f>
        <v>254.66</v>
      </c>
      <c r="I614" s="25">
        <v>360</v>
      </c>
      <c r="J614" s="25">
        <f>SUM(I614/12)</f>
        <v>30</v>
      </c>
      <c r="K614" s="24"/>
      <c r="L614" s="25">
        <f>SUM(I614-K614)</f>
        <v>360</v>
      </c>
    </row>
    <row r="615" spans="1:12" ht="16.5" customHeight="1">
      <c r="A615" s="21">
        <v>119013</v>
      </c>
      <c r="B615" s="27" t="s">
        <v>530</v>
      </c>
      <c r="C615" s="23">
        <v>2012</v>
      </c>
      <c r="D615" s="23" t="s">
        <v>18</v>
      </c>
      <c r="E615" s="25">
        <v>168</v>
      </c>
      <c r="F615" s="25">
        <v>3.66</v>
      </c>
      <c r="G615" s="25">
        <v>5</v>
      </c>
      <c r="H615" s="25">
        <f t="shared" si="89"/>
        <v>176.66</v>
      </c>
      <c r="I615" s="25">
        <v>264</v>
      </c>
      <c r="J615" s="25">
        <f t="shared" si="90"/>
        <v>22</v>
      </c>
      <c r="K615" s="25">
        <v>12</v>
      </c>
      <c r="L615" s="25">
        <f t="shared" si="91"/>
        <v>252</v>
      </c>
    </row>
    <row r="616" spans="1:12" ht="16.5" customHeight="1">
      <c r="A616" s="21">
        <v>119014</v>
      </c>
      <c r="B616" s="27" t="s">
        <v>531</v>
      </c>
      <c r="C616" s="23">
        <v>2014</v>
      </c>
      <c r="D616" s="23" t="s">
        <v>18</v>
      </c>
      <c r="E616" s="25">
        <v>95</v>
      </c>
      <c r="F616" s="25">
        <v>3.66</v>
      </c>
      <c r="G616" s="25">
        <v>5</v>
      </c>
      <c r="H616" s="25">
        <f t="shared" si="89"/>
        <v>103.66</v>
      </c>
      <c r="I616" s="25">
        <v>156</v>
      </c>
      <c r="J616" s="25">
        <f t="shared" si="90"/>
        <v>13</v>
      </c>
      <c r="K616" s="25">
        <v>12</v>
      </c>
      <c r="L616" s="25">
        <f t="shared" si="91"/>
        <v>144</v>
      </c>
    </row>
    <row r="617" spans="1:12" ht="10.5" customHeight="1">
      <c r="A617" s="149"/>
      <c r="B617" s="51"/>
      <c r="C617" s="35"/>
      <c r="D617" s="35"/>
      <c r="E617" s="36"/>
      <c r="F617" s="36"/>
      <c r="G617" s="36"/>
      <c r="H617" s="36"/>
      <c r="I617" s="36"/>
      <c r="J617" s="36"/>
      <c r="K617" s="36"/>
      <c r="L617" s="36"/>
    </row>
    <row r="618" spans="1:12" ht="25.5">
      <c r="A618" s="7" t="s">
        <v>532</v>
      </c>
      <c r="B618" s="63"/>
      <c r="C618" s="38"/>
      <c r="D618" s="38"/>
      <c r="E618" s="55"/>
      <c r="F618" s="55"/>
      <c r="G618" s="55"/>
      <c r="H618" s="55"/>
      <c r="I618" s="55"/>
      <c r="J618" s="55"/>
      <c r="K618" s="55"/>
      <c r="L618" s="55"/>
    </row>
    <row r="619" spans="1:12" ht="16.5">
      <c r="A619" s="16">
        <v>130010</v>
      </c>
      <c r="B619" s="56" t="s">
        <v>533</v>
      </c>
      <c r="C619" s="18">
        <v>2012</v>
      </c>
      <c r="D619" s="18" t="s">
        <v>18</v>
      </c>
      <c r="E619" s="20">
        <v>132</v>
      </c>
      <c r="F619" s="20">
        <v>3.66</v>
      </c>
      <c r="G619" s="20">
        <v>2.5</v>
      </c>
      <c r="H619" s="20">
        <f t="shared" ref="H619:H624" si="92">SUM(E619:G619)</f>
        <v>138.16</v>
      </c>
      <c r="I619" s="20">
        <v>210</v>
      </c>
      <c r="J619" s="20">
        <f t="shared" ref="J619:J624" si="93">SUM(I619/12)</f>
        <v>17.5</v>
      </c>
      <c r="K619" s="20">
        <v>12</v>
      </c>
      <c r="L619" s="20">
        <f t="shared" ref="L619:L624" si="94">SUM(I619-K619)</f>
        <v>198</v>
      </c>
    </row>
    <row r="620" spans="1:12" ht="16.5">
      <c r="A620" s="21">
        <v>130011</v>
      </c>
      <c r="B620" s="27" t="s">
        <v>534</v>
      </c>
      <c r="C620" s="23">
        <v>2012</v>
      </c>
      <c r="D620" s="23" t="s">
        <v>18</v>
      </c>
      <c r="E620" s="25">
        <v>144</v>
      </c>
      <c r="F620" s="25">
        <v>3.66</v>
      </c>
      <c r="G620" s="25">
        <v>2.5</v>
      </c>
      <c r="H620" s="25">
        <f t="shared" si="92"/>
        <v>150.16</v>
      </c>
      <c r="I620" s="25">
        <v>228</v>
      </c>
      <c r="J620" s="25">
        <f t="shared" si="93"/>
        <v>19</v>
      </c>
      <c r="K620" s="25">
        <v>12</v>
      </c>
      <c r="L620" s="25">
        <f t="shared" si="94"/>
        <v>216</v>
      </c>
    </row>
    <row r="621" spans="1:12" ht="16.5">
      <c r="A621" s="21">
        <v>130012</v>
      </c>
      <c r="B621" s="27" t="s">
        <v>535</v>
      </c>
      <c r="C621" s="23">
        <v>2011</v>
      </c>
      <c r="D621" s="23" t="s">
        <v>18</v>
      </c>
      <c r="E621" s="25">
        <v>168</v>
      </c>
      <c r="F621" s="25">
        <v>3.66</v>
      </c>
      <c r="G621" s="25">
        <v>2.5</v>
      </c>
      <c r="H621" s="25">
        <f t="shared" si="92"/>
        <v>174.16</v>
      </c>
      <c r="I621" s="25">
        <v>264</v>
      </c>
      <c r="J621" s="25">
        <f t="shared" si="93"/>
        <v>22</v>
      </c>
      <c r="K621" s="25">
        <v>12</v>
      </c>
      <c r="L621" s="25">
        <f t="shared" si="94"/>
        <v>252</v>
      </c>
    </row>
    <row r="622" spans="1:12" ht="16.5">
      <c r="A622" s="21">
        <v>130013</v>
      </c>
      <c r="B622" s="27" t="s">
        <v>536</v>
      </c>
      <c r="C622" s="23">
        <v>2010</v>
      </c>
      <c r="D622" s="23" t="s">
        <v>18</v>
      </c>
      <c r="E622" s="25">
        <v>480</v>
      </c>
      <c r="F622" s="25">
        <v>3.66</v>
      </c>
      <c r="G622" s="25">
        <v>2.5</v>
      </c>
      <c r="H622" s="25">
        <f t="shared" si="92"/>
        <v>486.16</v>
      </c>
      <c r="I622" s="25">
        <v>720</v>
      </c>
      <c r="J622" s="25">
        <f t="shared" si="93"/>
        <v>60</v>
      </c>
      <c r="K622" s="25"/>
      <c r="L622" s="25">
        <f t="shared" si="94"/>
        <v>720</v>
      </c>
    </row>
    <row r="623" spans="1:12" ht="16.5">
      <c r="A623" s="21">
        <v>130014</v>
      </c>
      <c r="B623" s="27" t="s">
        <v>537</v>
      </c>
      <c r="C623" s="23">
        <v>2010</v>
      </c>
      <c r="D623" s="23" t="s">
        <v>18</v>
      </c>
      <c r="E623" s="25">
        <v>270</v>
      </c>
      <c r="F623" s="25">
        <v>3.66</v>
      </c>
      <c r="G623" s="25">
        <v>2.5</v>
      </c>
      <c r="H623" s="25">
        <f t="shared" si="92"/>
        <v>276.16000000000003</v>
      </c>
      <c r="I623" s="25">
        <v>420</v>
      </c>
      <c r="J623" s="25">
        <f t="shared" si="93"/>
        <v>35</v>
      </c>
      <c r="K623" s="25">
        <v>24</v>
      </c>
      <c r="L623" s="25">
        <f t="shared" si="94"/>
        <v>396</v>
      </c>
    </row>
    <row r="624" spans="1:12" ht="16.5">
      <c r="A624" s="21">
        <v>130015</v>
      </c>
      <c r="B624" s="150" t="s">
        <v>538</v>
      </c>
      <c r="C624" s="151">
        <v>2011</v>
      </c>
      <c r="D624" s="151" t="s">
        <v>18</v>
      </c>
      <c r="E624" s="152">
        <v>210</v>
      </c>
      <c r="F624" s="152">
        <v>3.66</v>
      </c>
      <c r="G624" s="152">
        <v>2.5</v>
      </c>
      <c r="H624" s="152">
        <f t="shared" si="92"/>
        <v>216.16</v>
      </c>
      <c r="I624" s="25">
        <v>420</v>
      </c>
      <c r="J624" s="25">
        <f t="shared" si="93"/>
        <v>35</v>
      </c>
      <c r="K624" s="25">
        <v>24</v>
      </c>
      <c r="L624" s="25">
        <f t="shared" si="94"/>
        <v>396</v>
      </c>
    </row>
    <row r="625" spans="1:13" ht="12" customHeight="1"/>
    <row r="626" spans="1:13" ht="25.5">
      <c r="A626" s="7" t="s">
        <v>539</v>
      </c>
      <c r="B626" s="51"/>
      <c r="C626" s="35"/>
      <c r="D626" s="35"/>
      <c r="E626" s="36"/>
      <c r="F626" s="36"/>
      <c r="G626" s="36"/>
      <c r="H626" s="36"/>
      <c r="I626" s="36"/>
      <c r="J626" s="36"/>
      <c r="K626" s="36"/>
      <c r="L626" s="36"/>
    </row>
    <row r="627" spans="1:13" ht="16.5" customHeight="1">
      <c r="A627" s="16">
        <v>131010</v>
      </c>
      <c r="B627" s="56" t="s">
        <v>540</v>
      </c>
      <c r="C627" s="18">
        <v>2014</v>
      </c>
      <c r="D627" s="18" t="s">
        <v>18</v>
      </c>
      <c r="E627" s="20">
        <v>180</v>
      </c>
      <c r="F627" s="20">
        <v>3.66</v>
      </c>
      <c r="G627" s="20">
        <v>5</v>
      </c>
      <c r="H627" s="20">
        <f t="shared" ref="H627:H635" si="95">SUM(E627:G627)</f>
        <v>188.66</v>
      </c>
      <c r="I627" s="20">
        <v>282</v>
      </c>
      <c r="J627" s="20">
        <f>SUM(I627/12)</f>
        <v>23.5</v>
      </c>
      <c r="K627" s="20">
        <v>12</v>
      </c>
      <c r="L627" s="20">
        <f>SUM(I627-K627)</f>
        <v>270</v>
      </c>
    </row>
    <row r="628" spans="1:13" ht="16.5" customHeight="1">
      <c r="A628" s="21">
        <v>131011</v>
      </c>
      <c r="B628" s="27" t="s">
        <v>541</v>
      </c>
      <c r="C628" s="23">
        <v>2014</v>
      </c>
      <c r="D628" s="23" t="s">
        <v>18</v>
      </c>
      <c r="E628" s="25">
        <v>120</v>
      </c>
      <c r="F628" s="25">
        <v>3.66</v>
      </c>
      <c r="G628" s="25">
        <v>5</v>
      </c>
      <c r="H628" s="25">
        <f t="shared" si="95"/>
        <v>128.66</v>
      </c>
      <c r="I628" s="25">
        <v>192</v>
      </c>
      <c r="J628" s="25">
        <f t="shared" ref="J628:J634" si="96">SUM(I628/12)</f>
        <v>16</v>
      </c>
      <c r="K628" s="25"/>
      <c r="L628" s="25">
        <f t="shared" ref="L628:L635" si="97">SUM(I628-K628)</f>
        <v>192</v>
      </c>
    </row>
    <row r="629" spans="1:13" ht="16.5" customHeight="1">
      <c r="A629" s="21">
        <v>131012</v>
      </c>
      <c r="B629" s="27" t="s">
        <v>542</v>
      </c>
      <c r="C629" s="23">
        <v>2014</v>
      </c>
      <c r="D629" s="23" t="s">
        <v>18</v>
      </c>
      <c r="E629" s="25">
        <v>180</v>
      </c>
      <c r="F629" s="25">
        <v>3.66</v>
      </c>
      <c r="G629" s="25">
        <v>5</v>
      </c>
      <c r="H629" s="25">
        <f t="shared" si="95"/>
        <v>188.66</v>
      </c>
      <c r="I629" s="25">
        <v>264</v>
      </c>
      <c r="J629" s="25">
        <f t="shared" si="96"/>
        <v>22</v>
      </c>
      <c r="K629" s="25"/>
      <c r="L629" s="25">
        <f t="shared" si="97"/>
        <v>264</v>
      </c>
    </row>
    <row r="630" spans="1:13" ht="16.5" customHeight="1">
      <c r="A630" s="21">
        <v>131013</v>
      </c>
      <c r="B630" s="27" t="s">
        <v>543</v>
      </c>
      <c r="C630" s="23">
        <v>2012</v>
      </c>
      <c r="D630" s="23" t="s">
        <v>18</v>
      </c>
      <c r="E630" s="25">
        <v>168</v>
      </c>
      <c r="F630" s="25">
        <v>3.66</v>
      </c>
      <c r="G630" s="25">
        <v>5</v>
      </c>
      <c r="H630" s="25">
        <f t="shared" si="95"/>
        <v>176.66</v>
      </c>
      <c r="I630" s="25">
        <v>264</v>
      </c>
      <c r="J630" s="25">
        <f t="shared" si="96"/>
        <v>22</v>
      </c>
      <c r="K630" s="25"/>
      <c r="L630" s="25">
        <f t="shared" si="97"/>
        <v>264</v>
      </c>
    </row>
    <row r="631" spans="1:13" ht="16.5" customHeight="1">
      <c r="A631" s="21">
        <v>131014</v>
      </c>
      <c r="B631" s="27" t="s">
        <v>544</v>
      </c>
      <c r="C631" s="23">
        <v>2013</v>
      </c>
      <c r="D631" s="23" t="s">
        <v>18</v>
      </c>
      <c r="E631" s="25">
        <v>180</v>
      </c>
      <c r="F631" s="25">
        <v>3.66</v>
      </c>
      <c r="G631" s="25">
        <v>5</v>
      </c>
      <c r="H631" s="25">
        <f t="shared" si="95"/>
        <v>188.66</v>
      </c>
      <c r="I631" s="25">
        <v>264</v>
      </c>
      <c r="J631" s="25">
        <f t="shared" si="96"/>
        <v>22</v>
      </c>
      <c r="K631" s="25"/>
      <c r="L631" s="25">
        <f t="shared" si="97"/>
        <v>264</v>
      </c>
    </row>
    <row r="632" spans="1:13" ht="16.5" customHeight="1">
      <c r="A632" s="21">
        <v>131015</v>
      </c>
      <c r="B632" s="27" t="s">
        <v>545</v>
      </c>
      <c r="C632" s="23">
        <v>2012</v>
      </c>
      <c r="D632" s="23" t="s">
        <v>18</v>
      </c>
      <c r="E632" s="25">
        <v>210</v>
      </c>
      <c r="F632" s="25">
        <v>3.66</v>
      </c>
      <c r="G632" s="25">
        <v>5</v>
      </c>
      <c r="H632" s="25">
        <f t="shared" si="95"/>
        <v>218.66</v>
      </c>
      <c r="I632" s="25">
        <v>335</v>
      </c>
      <c r="J632" s="25">
        <f t="shared" si="96"/>
        <v>27.916666666666668</v>
      </c>
      <c r="K632" s="25"/>
      <c r="L632" s="25">
        <f t="shared" si="97"/>
        <v>335</v>
      </c>
    </row>
    <row r="633" spans="1:13" ht="16.5" customHeight="1">
      <c r="A633" s="21">
        <v>131016</v>
      </c>
      <c r="B633" s="27" t="s">
        <v>546</v>
      </c>
      <c r="C633" s="23">
        <v>2010</v>
      </c>
      <c r="D633" s="23" t="s">
        <v>18</v>
      </c>
      <c r="E633" s="25">
        <v>168</v>
      </c>
      <c r="F633" s="25">
        <v>3.66</v>
      </c>
      <c r="G633" s="25">
        <v>5</v>
      </c>
      <c r="H633" s="25">
        <f t="shared" si="95"/>
        <v>176.66</v>
      </c>
      <c r="I633" s="25">
        <v>256</v>
      </c>
      <c r="J633" s="25">
        <f t="shared" si="96"/>
        <v>21.333333333333332</v>
      </c>
      <c r="K633" s="25"/>
      <c r="L633" s="25">
        <f t="shared" si="97"/>
        <v>256</v>
      </c>
    </row>
    <row r="634" spans="1:13" ht="16.5" customHeight="1">
      <c r="A634" s="21">
        <v>131017</v>
      </c>
      <c r="B634" s="139" t="s">
        <v>547</v>
      </c>
      <c r="C634" s="23">
        <v>2013</v>
      </c>
      <c r="D634" s="23" t="s">
        <v>18</v>
      </c>
      <c r="E634" s="25">
        <v>66</v>
      </c>
      <c r="F634" s="25">
        <v>1.66</v>
      </c>
      <c r="G634" s="25">
        <v>5</v>
      </c>
      <c r="H634" s="25">
        <f t="shared" si="95"/>
        <v>72.66</v>
      </c>
      <c r="I634" s="25">
        <v>144</v>
      </c>
      <c r="J634" s="25">
        <f t="shared" si="96"/>
        <v>12</v>
      </c>
      <c r="K634" s="25">
        <v>18</v>
      </c>
      <c r="L634" s="25">
        <f t="shared" si="97"/>
        <v>126</v>
      </c>
    </row>
    <row r="635" spans="1:13" ht="16.5" customHeight="1">
      <c r="A635" s="21">
        <v>131018</v>
      </c>
      <c r="B635" s="139" t="s">
        <v>548</v>
      </c>
      <c r="C635" s="23">
        <v>2012</v>
      </c>
      <c r="D635" s="23" t="s">
        <v>18</v>
      </c>
      <c r="E635" s="25">
        <v>108</v>
      </c>
      <c r="F635" s="25">
        <v>1.66</v>
      </c>
      <c r="G635" s="25">
        <v>5</v>
      </c>
      <c r="H635" s="25">
        <f t="shared" si="95"/>
        <v>114.66</v>
      </c>
      <c r="I635" s="25">
        <v>174</v>
      </c>
      <c r="J635" s="25">
        <f>SUM(I635/12)</f>
        <v>14.5</v>
      </c>
      <c r="K635" s="25">
        <v>12</v>
      </c>
      <c r="L635" s="25">
        <f t="shared" si="97"/>
        <v>162</v>
      </c>
    </row>
    <row r="636" spans="1:13" ht="5.25" customHeight="1">
      <c r="A636" s="52"/>
      <c r="B636" s="142"/>
      <c r="C636" s="38"/>
      <c r="D636" s="38"/>
      <c r="E636" s="55"/>
      <c r="F636" s="55"/>
      <c r="G636" s="55"/>
      <c r="H636" s="55"/>
      <c r="I636" s="55"/>
      <c r="J636" s="55"/>
      <c r="K636" s="55"/>
      <c r="L636" s="55"/>
    </row>
    <row r="637" spans="1:13" ht="21" customHeight="1">
      <c r="A637" s="7" t="s">
        <v>549</v>
      </c>
      <c r="B637" s="142"/>
      <c r="C637" s="38"/>
      <c r="D637" s="38"/>
      <c r="E637" s="55"/>
      <c r="F637" s="55"/>
      <c r="G637" s="55"/>
      <c r="H637" s="55"/>
      <c r="I637" s="55"/>
      <c r="J637" s="55"/>
      <c r="K637" s="55"/>
      <c r="L637" s="55"/>
    </row>
    <row r="638" spans="1:13" ht="16.5" customHeight="1">
      <c r="A638" s="16">
        <v>187010</v>
      </c>
      <c r="B638" s="56" t="s">
        <v>550</v>
      </c>
      <c r="C638" s="18">
        <v>2014</v>
      </c>
      <c r="D638" s="18" t="s">
        <v>18</v>
      </c>
      <c r="E638" s="20">
        <v>150</v>
      </c>
      <c r="F638" s="20">
        <v>1.66</v>
      </c>
      <c r="G638" s="20">
        <v>5</v>
      </c>
      <c r="H638" s="20">
        <f>SUM(E638:G638)</f>
        <v>156.66</v>
      </c>
      <c r="I638" s="20">
        <v>228</v>
      </c>
      <c r="J638" s="20">
        <f>SUM(I638/12)</f>
        <v>19</v>
      </c>
      <c r="K638" s="20">
        <v>12</v>
      </c>
      <c r="L638" s="20">
        <f>SUM(I638-K638)</f>
        <v>216</v>
      </c>
      <c r="M638" s="129"/>
    </row>
    <row r="639" spans="1:13" ht="16.5" customHeight="1">
      <c r="A639" s="21">
        <v>187020</v>
      </c>
      <c r="B639" s="27" t="s">
        <v>551</v>
      </c>
      <c r="C639" s="23">
        <v>2014</v>
      </c>
      <c r="D639" s="23" t="s">
        <v>18</v>
      </c>
      <c r="E639" s="25">
        <v>150</v>
      </c>
      <c r="F639" s="25">
        <v>1.66</v>
      </c>
      <c r="G639" s="25">
        <v>5</v>
      </c>
      <c r="H639" s="25">
        <f>SUM(E639:G639)</f>
        <v>156.66</v>
      </c>
      <c r="I639" s="25">
        <v>228</v>
      </c>
      <c r="J639" s="25">
        <f>SUM(I639/12)</f>
        <v>19</v>
      </c>
      <c r="K639" s="25">
        <v>12</v>
      </c>
      <c r="L639" s="25">
        <f>SUM(I639-K639)</f>
        <v>216</v>
      </c>
      <c r="M639" s="129"/>
    </row>
    <row r="640" spans="1:13" ht="16.5" customHeight="1">
      <c r="A640" s="21">
        <v>187210</v>
      </c>
      <c r="B640" s="27" t="s">
        <v>552</v>
      </c>
      <c r="C640" s="23">
        <v>2013</v>
      </c>
      <c r="D640" s="23" t="s">
        <v>18</v>
      </c>
      <c r="E640" s="25">
        <v>150</v>
      </c>
      <c r="F640" s="25">
        <v>1.66</v>
      </c>
      <c r="G640" s="25">
        <v>5</v>
      </c>
      <c r="H640" s="25">
        <f>SUM(E640:G640)</f>
        <v>156.66</v>
      </c>
      <c r="I640" s="25">
        <v>426</v>
      </c>
      <c r="J640" s="25">
        <f>SUM(I640/12)</f>
        <v>35.5</v>
      </c>
      <c r="K640" s="25"/>
      <c r="L640" s="25">
        <f>SUM(I640-K640)</f>
        <v>426</v>
      </c>
      <c r="M640" s="129"/>
    </row>
    <row r="641" spans="1:13" ht="4.5" customHeight="1">
      <c r="A641" s="52"/>
      <c r="B641" s="51"/>
      <c r="C641" s="35"/>
      <c r="D641" s="35"/>
      <c r="E641" s="36"/>
      <c r="F641" s="36"/>
      <c r="G641" s="36"/>
      <c r="H641" s="36"/>
      <c r="I641" s="36"/>
      <c r="J641" s="36"/>
      <c r="K641" s="36"/>
      <c r="L641" s="36"/>
      <c r="M641" s="129"/>
    </row>
    <row r="642" spans="1:13" ht="16.5" customHeight="1">
      <c r="A642" s="16">
        <v>187050</v>
      </c>
      <c r="B642" s="56" t="s">
        <v>553</v>
      </c>
      <c r="C642" s="18">
        <v>2013</v>
      </c>
      <c r="D642" s="18" t="s">
        <v>18</v>
      </c>
      <c r="E642" s="20">
        <v>86</v>
      </c>
      <c r="F642" s="20">
        <v>1.66</v>
      </c>
      <c r="G642" s="20">
        <v>5</v>
      </c>
      <c r="H642" s="20">
        <f>SUM(E642:G642)</f>
        <v>92.66</v>
      </c>
      <c r="I642" s="20">
        <v>144</v>
      </c>
      <c r="J642" s="20">
        <f>SUM(I642/12)</f>
        <v>12</v>
      </c>
      <c r="K642" s="20">
        <v>12</v>
      </c>
      <c r="L642" s="20">
        <f>SUM(I642-K642)</f>
        <v>132</v>
      </c>
    </row>
    <row r="643" spans="1:13" ht="16.5" customHeight="1">
      <c r="A643" s="21">
        <v>187060</v>
      </c>
      <c r="B643" s="27" t="s">
        <v>554</v>
      </c>
      <c r="C643" s="23">
        <v>2013</v>
      </c>
      <c r="D643" s="23" t="s">
        <v>18</v>
      </c>
      <c r="E643" s="25">
        <v>86</v>
      </c>
      <c r="F643" s="25">
        <v>3.66</v>
      </c>
      <c r="G643" s="25">
        <v>5</v>
      </c>
      <c r="H643" s="25">
        <f t="shared" ref="H643:H644" si="98">SUM(E643:G643)</f>
        <v>94.66</v>
      </c>
      <c r="I643" s="25">
        <v>144</v>
      </c>
      <c r="J643" s="25">
        <f t="shared" ref="J643:J644" si="99">SUM(I643/12)</f>
        <v>12</v>
      </c>
      <c r="K643" s="25">
        <v>12</v>
      </c>
      <c r="L643" s="25">
        <f t="shared" ref="L643:L644" si="100">SUM(I643-K643)</f>
        <v>132</v>
      </c>
    </row>
    <row r="644" spans="1:13" ht="16.5" customHeight="1">
      <c r="A644" s="21">
        <v>187070</v>
      </c>
      <c r="B644" s="27" t="s">
        <v>555</v>
      </c>
      <c r="C644" s="23">
        <v>2013</v>
      </c>
      <c r="D644" s="23" t="s">
        <v>18</v>
      </c>
      <c r="E644" s="25">
        <v>86</v>
      </c>
      <c r="F644" s="25">
        <v>3.66</v>
      </c>
      <c r="G644" s="25">
        <v>5</v>
      </c>
      <c r="H644" s="25">
        <f t="shared" si="98"/>
        <v>94.66</v>
      </c>
      <c r="I644" s="25">
        <v>144</v>
      </c>
      <c r="J644" s="25">
        <f t="shared" si="99"/>
        <v>12</v>
      </c>
      <c r="K644" s="25">
        <v>12</v>
      </c>
      <c r="L644" s="25">
        <f t="shared" si="100"/>
        <v>132</v>
      </c>
    </row>
    <row r="645" spans="1:13" ht="9" customHeight="1">
      <c r="A645" s="52"/>
    </row>
    <row r="646" spans="1:13" ht="21" customHeight="1">
      <c r="A646" s="7" t="s">
        <v>556</v>
      </c>
      <c r="B646" s="63"/>
      <c r="C646" s="38"/>
      <c r="D646" s="38"/>
      <c r="E646" s="55"/>
      <c r="F646" s="55"/>
      <c r="G646" s="55"/>
      <c r="H646" s="55"/>
      <c r="I646" s="55"/>
      <c r="J646" s="55"/>
      <c r="K646" s="55"/>
      <c r="L646" s="55"/>
    </row>
    <row r="647" spans="1:13" ht="16.5" customHeight="1">
      <c r="A647" s="21">
        <v>148010</v>
      </c>
      <c r="B647" s="27" t="s">
        <v>557</v>
      </c>
      <c r="C647" s="23">
        <v>2014</v>
      </c>
      <c r="D647" s="23" t="s">
        <v>18</v>
      </c>
      <c r="E647" s="25">
        <v>210</v>
      </c>
      <c r="F647" s="25">
        <v>3.66</v>
      </c>
      <c r="G647" s="25">
        <v>5</v>
      </c>
      <c r="H647" s="25">
        <f t="shared" ref="H647:H652" si="101">SUM(E647:G647)</f>
        <v>218.66</v>
      </c>
      <c r="I647" s="25">
        <v>330</v>
      </c>
      <c r="J647" s="25">
        <f>SUM(I647/12)</f>
        <v>27.5</v>
      </c>
      <c r="K647" s="25"/>
      <c r="L647" s="25">
        <f t="shared" ref="L647:L652" si="102">SUM(I647-K647)</f>
        <v>330</v>
      </c>
    </row>
    <row r="648" spans="1:13" ht="16.5" customHeight="1">
      <c r="A648" s="21">
        <v>148020</v>
      </c>
      <c r="B648" s="27" t="s">
        <v>558</v>
      </c>
      <c r="C648" s="23">
        <v>2014</v>
      </c>
      <c r="D648" s="23" t="s">
        <v>18</v>
      </c>
      <c r="E648" s="25">
        <v>216</v>
      </c>
      <c r="F648" s="25">
        <v>3.66</v>
      </c>
      <c r="G648" s="25">
        <v>5</v>
      </c>
      <c r="H648" s="25">
        <f t="shared" si="101"/>
        <v>224.66</v>
      </c>
      <c r="I648" s="25">
        <v>348</v>
      </c>
      <c r="J648" s="25">
        <f>SUM(I648/12)</f>
        <v>29</v>
      </c>
      <c r="K648" s="25"/>
      <c r="L648" s="25">
        <f t="shared" si="102"/>
        <v>348</v>
      </c>
    </row>
    <row r="649" spans="1:13" ht="16.5" customHeight="1">
      <c r="A649" s="33">
        <v>148060</v>
      </c>
      <c r="B649" s="51" t="s">
        <v>559</v>
      </c>
      <c r="C649" s="35">
        <v>2014</v>
      </c>
      <c r="D649" s="35" t="s">
        <v>13</v>
      </c>
      <c r="E649" s="36">
        <v>150</v>
      </c>
      <c r="F649" s="36">
        <v>3.66</v>
      </c>
      <c r="G649" s="36">
        <v>5</v>
      </c>
      <c r="H649" s="36">
        <f>SUM(E649:G649)</f>
        <v>158.66</v>
      </c>
      <c r="I649" s="36">
        <v>234</v>
      </c>
      <c r="J649" s="36">
        <f>SUM(I649/6)</f>
        <v>39</v>
      </c>
      <c r="K649" s="36"/>
      <c r="L649" s="36">
        <f>SUM(I649-K649)</f>
        <v>234</v>
      </c>
    </row>
    <row r="650" spans="1:13" ht="16.5" customHeight="1">
      <c r="A650" s="21">
        <v>148080</v>
      </c>
      <c r="B650" s="27" t="s">
        <v>560</v>
      </c>
      <c r="C650" s="23">
        <v>2013</v>
      </c>
      <c r="D650" s="23" t="s">
        <v>13</v>
      </c>
      <c r="E650" s="25">
        <v>117</v>
      </c>
      <c r="F650" s="25">
        <v>1.82</v>
      </c>
      <c r="G650" s="25">
        <v>5</v>
      </c>
      <c r="H650" s="25">
        <f t="shared" si="101"/>
        <v>123.82</v>
      </c>
      <c r="I650" s="25">
        <v>180</v>
      </c>
      <c r="J650" s="25">
        <f>SUM(I650/6)</f>
        <v>30</v>
      </c>
      <c r="K650" s="25"/>
      <c r="L650" s="25">
        <f t="shared" si="102"/>
        <v>180</v>
      </c>
    </row>
    <row r="651" spans="1:13" ht="16.5" customHeight="1">
      <c r="A651" s="21">
        <v>148090</v>
      </c>
      <c r="B651" s="27" t="s">
        <v>561</v>
      </c>
      <c r="C651" s="23">
        <v>2013</v>
      </c>
      <c r="D651" s="23" t="s">
        <v>13</v>
      </c>
      <c r="E651" s="25">
        <v>135</v>
      </c>
      <c r="F651" s="25">
        <v>1.82</v>
      </c>
      <c r="G651" s="25">
        <v>5</v>
      </c>
      <c r="H651" s="25">
        <f t="shared" si="101"/>
        <v>141.82</v>
      </c>
      <c r="I651" s="25">
        <v>204</v>
      </c>
      <c r="J651" s="25">
        <f>SUM(I651/6)</f>
        <v>34</v>
      </c>
      <c r="K651" s="25"/>
      <c r="L651" s="25">
        <f t="shared" si="102"/>
        <v>204</v>
      </c>
    </row>
    <row r="652" spans="1:13" ht="16.5" customHeight="1">
      <c r="A652" s="21">
        <v>148050</v>
      </c>
      <c r="B652" s="27" t="s">
        <v>562</v>
      </c>
      <c r="C652" s="23">
        <v>2014</v>
      </c>
      <c r="D652" s="23" t="s">
        <v>13</v>
      </c>
      <c r="E652" s="25">
        <v>111</v>
      </c>
      <c r="F652" s="25">
        <v>1.82</v>
      </c>
      <c r="G652" s="25">
        <v>5</v>
      </c>
      <c r="H652" s="25">
        <f t="shared" si="101"/>
        <v>117.82</v>
      </c>
      <c r="I652" s="25">
        <v>168</v>
      </c>
      <c r="J652" s="25">
        <f>SUM(I652/6)</f>
        <v>28</v>
      </c>
      <c r="K652" s="25"/>
      <c r="L652" s="25">
        <f t="shared" si="102"/>
        <v>168</v>
      </c>
    </row>
    <row r="653" spans="1:13" ht="6.75" customHeight="1">
      <c r="A653" s="123"/>
    </row>
    <row r="654" spans="1:13" ht="25.5">
      <c r="A654" s="7" t="s">
        <v>563</v>
      </c>
    </row>
    <row r="655" spans="1:13" ht="16.5" customHeight="1">
      <c r="A655" s="16">
        <v>133010</v>
      </c>
      <c r="B655" s="56" t="s">
        <v>564</v>
      </c>
      <c r="C655" s="18">
        <v>2010</v>
      </c>
      <c r="D655" s="18" t="s">
        <v>13</v>
      </c>
      <c r="E655" s="20">
        <v>480</v>
      </c>
      <c r="F655" s="20">
        <v>3.66</v>
      </c>
      <c r="G655" s="20">
        <v>2.5</v>
      </c>
      <c r="H655" s="20">
        <f>SUM(E655:G655)</f>
        <v>486.16</v>
      </c>
      <c r="I655" s="20">
        <v>660</v>
      </c>
      <c r="J655" s="20">
        <f>SUM(I655/6)</f>
        <v>110</v>
      </c>
      <c r="K655" s="20"/>
      <c r="L655" s="20">
        <f>SUM(I655-K655)</f>
        <v>660</v>
      </c>
    </row>
    <row r="656" spans="1:13" ht="16.5">
      <c r="A656" s="21">
        <v>133013</v>
      </c>
      <c r="B656" s="27" t="s">
        <v>565</v>
      </c>
      <c r="C656" s="23">
        <v>2012</v>
      </c>
      <c r="D656" s="23" t="s">
        <v>18</v>
      </c>
      <c r="E656" s="25">
        <v>420</v>
      </c>
      <c r="F656" s="25">
        <v>3.66</v>
      </c>
      <c r="G656" s="25">
        <v>2.5</v>
      </c>
      <c r="H656" s="25">
        <v>426.16</v>
      </c>
      <c r="I656" s="25">
        <v>588</v>
      </c>
      <c r="J656" s="25">
        <f>SUM(I656/12)</f>
        <v>49</v>
      </c>
      <c r="K656" s="25"/>
      <c r="L656" s="25">
        <f>SUM(I656-K656)</f>
        <v>588</v>
      </c>
    </row>
    <row r="657" spans="1:12" ht="30" customHeight="1">
      <c r="A657" s="153" t="s">
        <v>566</v>
      </c>
      <c r="B657" s="51"/>
      <c r="C657" s="123"/>
      <c r="D657" s="33"/>
      <c r="E657" s="36"/>
      <c r="F657" s="36"/>
      <c r="G657" s="36"/>
      <c r="H657" s="36"/>
      <c r="I657" s="36"/>
      <c r="J657" s="36"/>
      <c r="K657" s="36"/>
      <c r="L657" s="36"/>
    </row>
    <row r="658" spans="1:12" ht="16.5" customHeight="1">
      <c r="A658" s="16">
        <v>134023</v>
      </c>
      <c r="B658" s="56" t="s">
        <v>567</v>
      </c>
      <c r="C658" s="18">
        <v>2014</v>
      </c>
      <c r="D658" s="18" t="s">
        <v>18</v>
      </c>
      <c r="E658" s="107">
        <v>99</v>
      </c>
      <c r="F658" s="107">
        <v>1.66</v>
      </c>
      <c r="G658" s="107">
        <v>5</v>
      </c>
      <c r="H658" s="107">
        <f t="shared" ref="H658:H666" si="103">SUM(E658:G658)</f>
        <v>105.66</v>
      </c>
      <c r="I658" s="20">
        <v>154</v>
      </c>
      <c r="J658" s="20">
        <f t="shared" ref="J658:J666" si="104">SUM(I658/12)</f>
        <v>12.833333333333334</v>
      </c>
      <c r="K658" s="20">
        <v>10</v>
      </c>
      <c r="L658" s="20">
        <f t="shared" ref="L658:L666" si="105">SUM(I658-K658)</f>
        <v>144</v>
      </c>
    </row>
    <row r="659" spans="1:12" ht="16.5" customHeight="1">
      <c r="A659" s="21">
        <v>134024</v>
      </c>
      <c r="B659" s="27" t="s">
        <v>568</v>
      </c>
      <c r="C659" s="23">
        <v>2015</v>
      </c>
      <c r="D659" s="23" t="s">
        <v>18</v>
      </c>
      <c r="E659" s="37">
        <v>104</v>
      </c>
      <c r="F659" s="37">
        <v>1.66</v>
      </c>
      <c r="G659" s="37">
        <v>5</v>
      </c>
      <c r="H659" s="37">
        <f t="shared" si="103"/>
        <v>110.66</v>
      </c>
      <c r="I659" s="25">
        <v>162</v>
      </c>
      <c r="J659" s="25">
        <f t="shared" si="104"/>
        <v>13.5</v>
      </c>
      <c r="K659" s="25">
        <v>12</v>
      </c>
      <c r="L659" s="25">
        <f t="shared" si="105"/>
        <v>150</v>
      </c>
    </row>
    <row r="660" spans="1:12" ht="16.5" customHeight="1">
      <c r="A660" s="21">
        <v>134026</v>
      </c>
      <c r="B660" s="27" t="s">
        <v>569</v>
      </c>
      <c r="C660" s="23">
        <v>2012</v>
      </c>
      <c r="D660" s="23" t="s">
        <v>18</v>
      </c>
      <c r="E660" s="37">
        <v>96</v>
      </c>
      <c r="F660" s="37">
        <v>3.66</v>
      </c>
      <c r="G660" s="37">
        <v>5</v>
      </c>
      <c r="H660" s="37">
        <f t="shared" si="103"/>
        <v>104.66</v>
      </c>
      <c r="I660" s="25">
        <v>184</v>
      </c>
      <c r="J660" s="25">
        <f t="shared" si="104"/>
        <v>15.333333333333334</v>
      </c>
      <c r="K660" s="25">
        <v>18</v>
      </c>
      <c r="L660" s="25">
        <f t="shared" si="105"/>
        <v>166</v>
      </c>
    </row>
    <row r="661" spans="1:12" ht="16.5" customHeight="1">
      <c r="A661" s="21">
        <v>134013</v>
      </c>
      <c r="B661" s="27" t="s">
        <v>569</v>
      </c>
      <c r="C661" s="23">
        <v>2010</v>
      </c>
      <c r="D661" s="23" t="s">
        <v>79</v>
      </c>
      <c r="E661" s="37">
        <v>66</v>
      </c>
      <c r="F661" s="37">
        <v>3.66</v>
      </c>
      <c r="G661" s="37">
        <v>5</v>
      </c>
      <c r="H661" s="37">
        <f t="shared" si="103"/>
        <v>74.66</v>
      </c>
      <c r="I661" s="25">
        <v>113</v>
      </c>
      <c r="J661" s="25">
        <f t="shared" si="104"/>
        <v>9.4166666666666661</v>
      </c>
      <c r="K661" s="25">
        <v>11</v>
      </c>
      <c r="L661" s="25">
        <f t="shared" si="105"/>
        <v>102</v>
      </c>
    </row>
    <row r="662" spans="1:12" ht="16.5" customHeight="1">
      <c r="A662" s="21">
        <v>134014</v>
      </c>
      <c r="B662" s="27" t="s">
        <v>570</v>
      </c>
      <c r="C662" s="23">
        <v>2013</v>
      </c>
      <c r="D662" s="23" t="s">
        <v>18</v>
      </c>
      <c r="E662" s="37">
        <v>150</v>
      </c>
      <c r="F662" s="37">
        <v>3.66</v>
      </c>
      <c r="G662" s="37">
        <v>5</v>
      </c>
      <c r="H662" s="37">
        <f t="shared" si="103"/>
        <v>158.66</v>
      </c>
      <c r="I662" s="25">
        <v>248</v>
      </c>
      <c r="J662" s="25">
        <f t="shared" si="104"/>
        <v>20.666666666666668</v>
      </c>
      <c r="K662" s="25">
        <v>32</v>
      </c>
      <c r="L662" s="25">
        <f t="shared" si="105"/>
        <v>216</v>
      </c>
    </row>
    <row r="663" spans="1:12" ht="16.5" customHeight="1">
      <c r="A663" s="21">
        <v>134020</v>
      </c>
      <c r="B663" s="27" t="s">
        <v>571</v>
      </c>
      <c r="C663" s="23">
        <v>2009</v>
      </c>
      <c r="D663" s="23" t="s">
        <v>18</v>
      </c>
      <c r="E663" s="25">
        <v>168</v>
      </c>
      <c r="F663" s="25">
        <v>3.66</v>
      </c>
      <c r="G663" s="25">
        <v>5</v>
      </c>
      <c r="H663" s="25">
        <f t="shared" si="103"/>
        <v>176.66</v>
      </c>
      <c r="I663" s="25">
        <v>252</v>
      </c>
      <c r="J663" s="25">
        <f t="shared" si="104"/>
        <v>21</v>
      </c>
      <c r="K663" s="25"/>
      <c r="L663" s="25">
        <f t="shared" si="105"/>
        <v>252</v>
      </c>
    </row>
    <row r="664" spans="1:12" ht="16.5" customHeight="1">
      <c r="A664" s="21">
        <v>134017</v>
      </c>
      <c r="B664" s="27" t="s">
        <v>572</v>
      </c>
      <c r="C664" s="23">
        <v>2011</v>
      </c>
      <c r="D664" s="23" t="s">
        <v>18</v>
      </c>
      <c r="E664" s="25">
        <v>180</v>
      </c>
      <c r="F664" s="25">
        <v>3.66</v>
      </c>
      <c r="G664" s="25">
        <v>5</v>
      </c>
      <c r="H664" s="25">
        <f t="shared" si="103"/>
        <v>188.66</v>
      </c>
      <c r="I664" s="25">
        <v>264</v>
      </c>
      <c r="J664" s="25">
        <f t="shared" si="104"/>
        <v>22</v>
      </c>
      <c r="K664" s="25"/>
      <c r="L664" s="25">
        <f t="shared" si="105"/>
        <v>264</v>
      </c>
    </row>
    <row r="665" spans="1:12" ht="16.5" customHeight="1">
      <c r="A665" s="33">
        <v>134015</v>
      </c>
      <c r="B665" s="51" t="s">
        <v>573</v>
      </c>
      <c r="C665" s="35" t="s">
        <v>12</v>
      </c>
      <c r="D665" s="35" t="s">
        <v>18</v>
      </c>
      <c r="E665" s="36">
        <v>108</v>
      </c>
      <c r="F665" s="36">
        <v>1.66</v>
      </c>
      <c r="G665" s="36">
        <v>5</v>
      </c>
      <c r="H665" s="36">
        <f t="shared" si="103"/>
        <v>114.66</v>
      </c>
      <c r="I665" s="36">
        <v>184</v>
      </c>
      <c r="J665" s="36">
        <f t="shared" si="104"/>
        <v>15.333333333333334</v>
      </c>
      <c r="K665" s="36">
        <v>18</v>
      </c>
      <c r="L665" s="36">
        <f t="shared" si="105"/>
        <v>166</v>
      </c>
    </row>
    <row r="666" spans="1:12" ht="16.5" customHeight="1">
      <c r="A666" s="21">
        <v>134018</v>
      </c>
      <c r="B666" s="27" t="s">
        <v>574</v>
      </c>
      <c r="C666" s="23" t="s">
        <v>12</v>
      </c>
      <c r="D666" s="23" t="s">
        <v>79</v>
      </c>
      <c r="E666" s="25">
        <v>240</v>
      </c>
      <c r="F666" s="25">
        <v>3.66</v>
      </c>
      <c r="G666" s="25">
        <v>2.5</v>
      </c>
      <c r="H666" s="25">
        <f t="shared" si="103"/>
        <v>246.16</v>
      </c>
      <c r="I666" s="25">
        <v>324</v>
      </c>
      <c r="J666" s="25">
        <f t="shared" si="104"/>
        <v>27</v>
      </c>
      <c r="K666" s="25"/>
      <c r="L666" s="25">
        <f t="shared" si="105"/>
        <v>324</v>
      </c>
    </row>
    <row r="667" spans="1:12" ht="6.75" customHeight="1"/>
    <row r="668" spans="1:12" ht="25.5">
      <c r="A668" s="7" t="s">
        <v>575</v>
      </c>
      <c r="B668" s="63"/>
      <c r="C668" s="38"/>
      <c r="D668" s="38"/>
      <c r="E668" s="55"/>
      <c r="F668" s="55"/>
      <c r="G668" s="55"/>
      <c r="H668" s="55"/>
      <c r="I668" s="55"/>
      <c r="J668" s="55"/>
      <c r="K668" s="55"/>
      <c r="L668" s="55"/>
    </row>
    <row r="669" spans="1:12" ht="16.5">
      <c r="A669" s="16">
        <v>149010</v>
      </c>
      <c r="B669" s="56" t="s">
        <v>576</v>
      </c>
      <c r="C669" s="18">
        <v>2012</v>
      </c>
      <c r="D669" s="18" t="s">
        <v>18</v>
      </c>
      <c r="E669" s="20">
        <v>120</v>
      </c>
      <c r="F669" s="20">
        <v>3.66</v>
      </c>
      <c r="G669" s="20">
        <v>5</v>
      </c>
      <c r="H669" s="20">
        <f>SUM(E669:G669)</f>
        <v>128.66</v>
      </c>
      <c r="I669" s="20">
        <v>192</v>
      </c>
      <c r="J669" s="20">
        <f>SUM(I669/12)</f>
        <v>16</v>
      </c>
      <c r="K669" s="20">
        <v>12</v>
      </c>
      <c r="L669" s="20">
        <f>SUM(I669-K669)</f>
        <v>180</v>
      </c>
    </row>
    <row r="670" spans="1:12" ht="16.5">
      <c r="A670" s="33">
        <v>149060</v>
      </c>
      <c r="B670" s="51" t="s">
        <v>577</v>
      </c>
      <c r="C670" s="35">
        <v>2014</v>
      </c>
      <c r="D670" s="35" t="s">
        <v>18</v>
      </c>
      <c r="E670" s="36">
        <v>80</v>
      </c>
      <c r="F670" s="36">
        <v>1.66</v>
      </c>
      <c r="G670" s="36">
        <v>5</v>
      </c>
      <c r="H670" s="36">
        <f>SUM(E670:G670)</f>
        <v>86.66</v>
      </c>
      <c r="I670" s="36">
        <v>132</v>
      </c>
      <c r="J670" s="36">
        <f>SUM(I670/12)</f>
        <v>11</v>
      </c>
      <c r="K670" s="36">
        <v>12</v>
      </c>
      <c r="L670" s="36">
        <f>SUM(I670-K670)</f>
        <v>120</v>
      </c>
    </row>
    <row r="671" spans="1:12" ht="16.5" customHeight="1">
      <c r="A671" s="21">
        <v>149030</v>
      </c>
      <c r="B671" s="27" t="s">
        <v>578</v>
      </c>
      <c r="C671" s="23">
        <v>2013</v>
      </c>
      <c r="D671" s="23" t="s">
        <v>18</v>
      </c>
      <c r="E671" s="25">
        <v>112</v>
      </c>
      <c r="F671" s="25">
        <v>3.66</v>
      </c>
      <c r="G671" s="25">
        <v>5</v>
      </c>
      <c r="H671" s="25">
        <f>SUM(E671:G671)</f>
        <v>120.66</v>
      </c>
      <c r="I671" s="25">
        <v>180</v>
      </c>
      <c r="J671" s="25">
        <f>SUM(I671/12)</f>
        <v>15</v>
      </c>
      <c r="K671" s="25">
        <v>12</v>
      </c>
      <c r="L671" s="25">
        <f>SUM(I671-K671)</f>
        <v>168</v>
      </c>
    </row>
    <row r="672" spans="1:12" ht="16.5" customHeight="1">
      <c r="A672" s="21">
        <v>149040</v>
      </c>
      <c r="B672" s="27" t="s">
        <v>579</v>
      </c>
      <c r="C672" s="23">
        <v>2012</v>
      </c>
      <c r="D672" s="23" t="s">
        <v>18</v>
      </c>
      <c r="E672" s="25">
        <v>165</v>
      </c>
      <c r="F672" s="25">
        <v>3.66</v>
      </c>
      <c r="G672" s="25">
        <v>5</v>
      </c>
      <c r="H672" s="25">
        <f>SUM(E672:G672)</f>
        <v>173.66</v>
      </c>
      <c r="I672" s="25">
        <v>252</v>
      </c>
      <c r="J672" s="25">
        <f>SUM(I672/12)</f>
        <v>21</v>
      </c>
      <c r="K672" s="25">
        <v>12</v>
      </c>
      <c r="L672" s="25">
        <f>SUM(I672-K672)</f>
        <v>240</v>
      </c>
    </row>
    <row r="673" spans="1:12" ht="16.5">
      <c r="A673" s="16">
        <v>149050</v>
      </c>
      <c r="B673" s="56" t="s">
        <v>580</v>
      </c>
      <c r="C673" s="18">
        <v>2009</v>
      </c>
      <c r="D673" s="18" t="s">
        <v>13</v>
      </c>
      <c r="E673" s="20">
        <v>120</v>
      </c>
      <c r="F673" s="20">
        <v>3.66</v>
      </c>
      <c r="G673" s="20">
        <v>5</v>
      </c>
      <c r="H673" s="20">
        <f>SUM(E673:G673)</f>
        <v>128.66</v>
      </c>
      <c r="I673" s="20">
        <v>180</v>
      </c>
      <c r="J673" s="20">
        <f>SUM(I673/6)</f>
        <v>30</v>
      </c>
      <c r="K673" s="20"/>
      <c r="L673" s="20">
        <f>SUM(I673-K673)</f>
        <v>180</v>
      </c>
    </row>
    <row r="674" spans="1:12" ht="6.75" customHeight="1">
      <c r="A674" s="52"/>
      <c r="I674" s="154"/>
      <c r="J674" s="29"/>
      <c r="K674" s="29"/>
      <c r="L674" s="29"/>
    </row>
    <row r="675" spans="1:12" ht="25.5">
      <c r="A675" s="7" t="s">
        <v>581</v>
      </c>
      <c r="B675" s="63"/>
      <c r="C675" s="38"/>
      <c r="D675" s="38"/>
      <c r="E675" s="55"/>
      <c r="F675" s="55"/>
      <c r="G675" s="55"/>
      <c r="H675" s="55"/>
      <c r="I675" s="60"/>
      <c r="J675" s="60"/>
      <c r="K675" s="60"/>
      <c r="L675" s="60"/>
    </row>
    <row r="676" spans="1:12" ht="16.5">
      <c r="A676" s="16">
        <v>135010</v>
      </c>
      <c r="B676" s="56" t="s">
        <v>582</v>
      </c>
      <c r="C676" s="18">
        <v>2012</v>
      </c>
      <c r="D676" s="18" t="s">
        <v>18</v>
      </c>
      <c r="E676" s="107">
        <v>204</v>
      </c>
      <c r="F676" s="107">
        <v>1.66</v>
      </c>
      <c r="G676" s="107">
        <v>2.5</v>
      </c>
      <c r="H676" s="107">
        <f>SUM(E676:G676)</f>
        <v>208.16</v>
      </c>
      <c r="I676" s="20">
        <v>294</v>
      </c>
      <c r="J676" s="20">
        <f>SUM(I676/12)</f>
        <v>24.5</v>
      </c>
      <c r="K676" s="20"/>
      <c r="L676" s="20">
        <f>SUM(I676-K676)</f>
        <v>294</v>
      </c>
    </row>
    <row r="677" spans="1:12" ht="16.5">
      <c r="A677" s="21">
        <v>135011</v>
      </c>
      <c r="B677" s="27" t="s">
        <v>583</v>
      </c>
      <c r="C677" s="23">
        <v>2010</v>
      </c>
      <c r="D677" s="23" t="s">
        <v>18</v>
      </c>
      <c r="E677" s="37">
        <v>270</v>
      </c>
      <c r="F677" s="37">
        <v>3.12</v>
      </c>
      <c r="G677" s="37">
        <v>2.5</v>
      </c>
      <c r="H677" s="37">
        <f>SUM(E677:G677)</f>
        <v>275.62</v>
      </c>
      <c r="I677" s="25">
        <v>396</v>
      </c>
      <c r="J677" s="25">
        <f>SUM(I677/12)</f>
        <v>33</v>
      </c>
      <c r="K677" s="25"/>
      <c r="L677" s="25">
        <f>SUM(I677-K677)</f>
        <v>396</v>
      </c>
    </row>
    <row r="678" spans="1:12" ht="16.5">
      <c r="A678" s="21">
        <v>135012</v>
      </c>
      <c r="B678" s="27" t="s">
        <v>584</v>
      </c>
      <c r="C678" s="23">
        <v>2009</v>
      </c>
      <c r="D678" s="23" t="s">
        <v>13</v>
      </c>
      <c r="E678" s="37">
        <v>180</v>
      </c>
      <c r="F678" s="37">
        <v>3.12</v>
      </c>
      <c r="G678" s="37">
        <v>2.5</v>
      </c>
      <c r="H678" s="37">
        <f>SUM(E678:G678)</f>
        <v>185.62</v>
      </c>
      <c r="I678" s="25">
        <v>270</v>
      </c>
      <c r="J678" s="25">
        <f>SUM(I678/6)</f>
        <v>45</v>
      </c>
      <c r="K678" s="25"/>
      <c r="L678" s="25">
        <f>SUM(I678-K678)</f>
        <v>270</v>
      </c>
    </row>
    <row r="679" spans="1:12" ht="20.25" customHeight="1"/>
    <row r="680" spans="1:12" ht="25.5">
      <c r="A680" s="7" t="s">
        <v>585</v>
      </c>
    </row>
    <row r="681" spans="1:12" ht="16.5">
      <c r="A681" s="155">
        <v>202010</v>
      </c>
      <c r="B681" s="91" t="s">
        <v>586</v>
      </c>
      <c r="C681" s="92"/>
      <c r="D681" s="92" t="s">
        <v>587</v>
      </c>
      <c r="E681" s="77">
        <v>180</v>
      </c>
      <c r="F681" s="77">
        <v>3.12</v>
      </c>
      <c r="G681" s="77">
        <v>2.5</v>
      </c>
      <c r="H681" s="77">
        <f>SUM(E681:G681)</f>
        <v>185.62</v>
      </c>
      <c r="I681" s="78">
        <v>54.5</v>
      </c>
      <c r="J681" s="78">
        <f>SUM(I681/24)</f>
        <v>2.2708333333333335</v>
      </c>
      <c r="K681" s="78"/>
      <c r="L681" s="78">
        <f t="shared" ref="L681:L704" si="106">SUM(I681-K681)</f>
        <v>54.5</v>
      </c>
    </row>
    <row r="682" spans="1:12" ht="16.5">
      <c r="A682" s="156">
        <v>202013</v>
      </c>
      <c r="B682" s="85" t="s">
        <v>586</v>
      </c>
      <c r="C682" s="86"/>
      <c r="D682" s="86" t="s">
        <v>588</v>
      </c>
      <c r="E682" s="83"/>
      <c r="F682" s="83"/>
      <c r="G682" s="83"/>
      <c r="H682" s="83"/>
      <c r="I682" s="84">
        <v>54.5</v>
      </c>
      <c r="J682" s="84">
        <f>SUM(I682/12)</f>
        <v>4.541666666666667</v>
      </c>
      <c r="K682" s="84"/>
      <c r="L682" s="84">
        <f t="shared" si="106"/>
        <v>54.5</v>
      </c>
    </row>
    <row r="683" spans="1:12" ht="16.5">
      <c r="A683" s="156">
        <v>202011</v>
      </c>
      <c r="B683" s="85" t="s">
        <v>586</v>
      </c>
      <c r="C683" s="86"/>
      <c r="D683" s="86" t="s">
        <v>589</v>
      </c>
      <c r="E683" s="83"/>
      <c r="F683" s="83"/>
      <c r="G683" s="83"/>
      <c r="H683" s="83"/>
      <c r="I683" s="84">
        <v>72</v>
      </c>
      <c r="J683" s="84"/>
      <c r="K683" s="84"/>
      <c r="L683" s="84">
        <f t="shared" si="106"/>
        <v>72</v>
      </c>
    </row>
    <row r="684" spans="1:12" ht="16.5">
      <c r="A684" s="157">
        <v>202013</v>
      </c>
      <c r="B684" s="158" t="s">
        <v>586</v>
      </c>
      <c r="C684" s="159"/>
      <c r="D684" s="160" t="s">
        <v>590</v>
      </c>
      <c r="E684" s="161"/>
      <c r="F684" s="161"/>
      <c r="G684" s="161"/>
      <c r="H684" s="161"/>
      <c r="I684" s="162">
        <v>150</v>
      </c>
      <c r="J684" s="162"/>
      <c r="K684" s="162"/>
      <c r="L684" s="162">
        <f t="shared" si="106"/>
        <v>150</v>
      </c>
    </row>
    <row r="685" spans="1:12" ht="16.5">
      <c r="A685" s="155">
        <v>202030</v>
      </c>
      <c r="B685" s="91" t="s">
        <v>591</v>
      </c>
      <c r="C685" s="92"/>
      <c r="D685" s="92" t="s">
        <v>587</v>
      </c>
      <c r="E685" s="77">
        <v>180</v>
      </c>
      <c r="F685" s="77">
        <v>3.12</v>
      </c>
      <c r="G685" s="77">
        <v>2.5</v>
      </c>
      <c r="H685" s="77">
        <f>SUM(E685:G685)</f>
        <v>185.62</v>
      </c>
      <c r="I685" s="78">
        <v>54.5</v>
      </c>
      <c r="J685" s="78">
        <f>SUM(I685/24)</f>
        <v>2.2708333333333335</v>
      </c>
      <c r="K685" s="78"/>
      <c r="L685" s="78">
        <f t="shared" si="106"/>
        <v>54.5</v>
      </c>
    </row>
    <row r="686" spans="1:12" ht="16.5">
      <c r="A686" s="156">
        <v>202033</v>
      </c>
      <c r="B686" s="85" t="s">
        <v>591</v>
      </c>
      <c r="C686" s="86"/>
      <c r="D686" s="86" t="s">
        <v>588</v>
      </c>
      <c r="E686" s="83"/>
      <c r="F686" s="83"/>
      <c r="G686" s="83"/>
      <c r="H686" s="83"/>
      <c r="I686" s="84">
        <v>54.5</v>
      </c>
      <c r="J686" s="84">
        <f>SUM(I686/12)</f>
        <v>4.541666666666667</v>
      </c>
      <c r="K686" s="84"/>
      <c r="L686" s="84">
        <f t="shared" si="106"/>
        <v>54.5</v>
      </c>
    </row>
    <row r="687" spans="1:12" ht="16.5">
      <c r="A687" s="156">
        <v>202031</v>
      </c>
      <c r="B687" s="85" t="s">
        <v>591</v>
      </c>
      <c r="C687" s="86"/>
      <c r="D687" s="86" t="s">
        <v>589</v>
      </c>
      <c r="E687" s="83"/>
      <c r="F687" s="83"/>
      <c r="G687" s="83"/>
      <c r="H687" s="83"/>
      <c r="I687" s="84">
        <v>72</v>
      </c>
      <c r="J687" s="84"/>
      <c r="K687" s="84"/>
      <c r="L687" s="84">
        <f t="shared" si="106"/>
        <v>72</v>
      </c>
    </row>
    <row r="688" spans="1:12" ht="16.5">
      <c r="A688" s="157">
        <v>202032</v>
      </c>
      <c r="B688" s="158" t="s">
        <v>591</v>
      </c>
      <c r="C688" s="159"/>
      <c r="D688" s="160" t="s">
        <v>590</v>
      </c>
      <c r="E688" s="161"/>
      <c r="F688" s="161"/>
      <c r="G688" s="161"/>
      <c r="H688" s="161"/>
      <c r="I688" s="162">
        <v>150</v>
      </c>
      <c r="J688" s="162"/>
      <c r="K688" s="162"/>
      <c r="L688" s="162">
        <f t="shared" si="106"/>
        <v>150</v>
      </c>
    </row>
    <row r="689" spans="1:12" ht="16.5">
      <c r="A689" s="163">
        <v>202050</v>
      </c>
      <c r="B689" s="164" t="s">
        <v>592</v>
      </c>
      <c r="C689" s="165"/>
      <c r="D689" s="165" t="s">
        <v>587</v>
      </c>
      <c r="E689" s="166">
        <v>180</v>
      </c>
      <c r="F689" s="166">
        <v>3.12</v>
      </c>
      <c r="G689" s="166">
        <v>2.5</v>
      </c>
      <c r="H689" s="166">
        <f>SUM(E689:G689)</f>
        <v>185.62</v>
      </c>
      <c r="I689" s="167">
        <v>54.5</v>
      </c>
      <c r="J689" s="167">
        <f>SUM(I689/24)</f>
        <v>2.2708333333333335</v>
      </c>
      <c r="K689" s="167"/>
      <c r="L689" s="167">
        <f t="shared" si="106"/>
        <v>54.5</v>
      </c>
    </row>
    <row r="690" spans="1:12" ht="16.5">
      <c r="A690" s="156">
        <v>202053</v>
      </c>
      <c r="B690" s="85" t="s">
        <v>592</v>
      </c>
      <c r="C690" s="86"/>
      <c r="D690" s="86" t="s">
        <v>588</v>
      </c>
      <c r="E690" s="83"/>
      <c r="F690" s="83"/>
      <c r="G690" s="83"/>
      <c r="H690" s="83"/>
      <c r="I690" s="84">
        <v>54.5</v>
      </c>
      <c r="J690" s="84">
        <f>SUM(I690/12)</f>
        <v>4.541666666666667</v>
      </c>
      <c r="K690" s="84"/>
      <c r="L690" s="84">
        <f t="shared" si="106"/>
        <v>54.5</v>
      </c>
    </row>
    <row r="691" spans="1:12" ht="16.5">
      <c r="A691" s="156">
        <v>202051</v>
      </c>
      <c r="B691" s="85" t="s">
        <v>592</v>
      </c>
      <c r="C691" s="86"/>
      <c r="D691" s="86" t="s">
        <v>589</v>
      </c>
      <c r="E691" s="83"/>
      <c r="F691" s="83"/>
      <c r="G691" s="83"/>
      <c r="H691" s="83"/>
      <c r="I691" s="84">
        <v>75</v>
      </c>
      <c r="J691" s="84"/>
      <c r="K691" s="84"/>
      <c r="L691" s="84">
        <f t="shared" si="106"/>
        <v>75</v>
      </c>
    </row>
    <row r="692" spans="1:12" ht="15.75" customHeight="1">
      <c r="A692" s="157">
        <v>202052</v>
      </c>
      <c r="B692" s="158" t="s">
        <v>592</v>
      </c>
      <c r="C692" s="160"/>
      <c r="D692" s="160" t="s">
        <v>590</v>
      </c>
      <c r="E692" s="168"/>
      <c r="F692" s="168"/>
      <c r="G692" s="168"/>
      <c r="H692" s="168"/>
      <c r="I692" s="162">
        <v>160</v>
      </c>
      <c r="J692" s="169"/>
      <c r="K692" s="169"/>
      <c r="L692" s="162">
        <f t="shared" si="106"/>
        <v>160</v>
      </c>
    </row>
    <row r="693" spans="1:12" ht="15.75" customHeight="1">
      <c r="A693" s="155">
        <v>202015</v>
      </c>
      <c r="B693" s="91" t="s">
        <v>593</v>
      </c>
      <c r="C693" s="170"/>
      <c r="D693" s="92" t="s">
        <v>588</v>
      </c>
      <c r="E693" s="171"/>
      <c r="F693" s="171"/>
      <c r="G693" s="171"/>
      <c r="H693" s="171"/>
      <c r="I693" s="78">
        <v>54.5</v>
      </c>
      <c r="J693" s="172">
        <f>I693/12</f>
        <v>4.541666666666667</v>
      </c>
      <c r="K693" s="173"/>
      <c r="L693" s="78">
        <v>54.5</v>
      </c>
    </row>
    <row r="694" spans="1:12" ht="15.75" customHeight="1">
      <c r="A694" s="156">
        <v>202016</v>
      </c>
      <c r="B694" s="85" t="s">
        <v>593</v>
      </c>
      <c r="C694" s="174"/>
      <c r="D694" s="86" t="s">
        <v>589</v>
      </c>
      <c r="E694" s="175"/>
      <c r="F694" s="175"/>
      <c r="G694" s="175"/>
      <c r="H694" s="175"/>
      <c r="I694" s="84">
        <v>72</v>
      </c>
      <c r="J694" s="176"/>
      <c r="K694" s="176"/>
      <c r="L694" s="84">
        <v>72</v>
      </c>
    </row>
    <row r="695" spans="1:12" ht="15.75" customHeight="1">
      <c r="A695" s="157">
        <v>202017</v>
      </c>
      <c r="B695" s="158" t="s">
        <v>593</v>
      </c>
      <c r="C695" s="160"/>
      <c r="D695" s="160" t="s">
        <v>590</v>
      </c>
      <c r="E695" s="168"/>
      <c r="F695" s="168"/>
      <c r="G695" s="168"/>
      <c r="H695" s="168"/>
      <c r="I695" s="162">
        <v>150</v>
      </c>
      <c r="J695" s="169"/>
      <c r="K695" s="169"/>
      <c r="L695" s="162">
        <v>150</v>
      </c>
    </row>
    <row r="696" spans="1:12" ht="15.75" customHeight="1">
      <c r="A696" s="155">
        <v>202142</v>
      </c>
      <c r="B696" s="91" t="s">
        <v>594</v>
      </c>
      <c r="C696" s="170"/>
      <c r="D696" s="92" t="s">
        <v>588</v>
      </c>
      <c r="E696" s="171"/>
      <c r="F696" s="171"/>
      <c r="G696" s="171"/>
      <c r="H696" s="171"/>
      <c r="I696" s="78">
        <v>54.5</v>
      </c>
      <c r="J696" s="172">
        <f>I696/12</f>
        <v>4.541666666666667</v>
      </c>
      <c r="K696" s="173"/>
      <c r="L696" s="78">
        <v>54.5</v>
      </c>
    </row>
    <row r="697" spans="1:12" ht="15.75" customHeight="1">
      <c r="A697" s="156">
        <v>202140</v>
      </c>
      <c r="B697" s="85" t="s">
        <v>594</v>
      </c>
      <c r="C697" s="174"/>
      <c r="D697" s="86" t="s">
        <v>589</v>
      </c>
      <c r="E697" s="175"/>
      <c r="F697" s="175"/>
      <c r="G697" s="175"/>
      <c r="H697" s="175"/>
      <c r="I697" s="84">
        <v>72</v>
      </c>
      <c r="J697" s="176"/>
      <c r="K697" s="176"/>
      <c r="L697" s="84">
        <v>72</v>
      </c>
    </row>
    <row r="698" spans="1:12" ht="15.75" customHeight="1">
      <c r="A698" s="157">
        <v>202141</v>
      </c>
      <c r="B698" s="158" t="s">
        <v>594</v>
      </c>
      <c r="C698" s="160"/>
      <c r="D698" s="160" t="s">
        <v>590</v>
      </c>
      <c r="E698" s="168"/>
      <c r="F698" s="168"/>
      <c r="G698" s="168"/>
      <c r="H698" s="168"/>
      <c r="I698" s="162">
        <v>150</v>
      </c>
      <c r="J698" s="169"/>
      <c r="K698" s="169"/>
      <c r="L698" s="162">
        <v>150</v>
      </c>
    </row>
    <row r="699" spans="1:12" ht="15.75" customHeight="1">
      <c r="A699" s="155">
        <v>202090</v>
      </c>
      <c r="B699" s="91" t="s">
        <v>595</v>
      </c>
      <c r="C699" s="170"/>
      <c r="D699" s="92" t="s">
        <v>589</v>
      </c>
      <c r="E699" s="171"/>
      <c r="F699" s="171"/>
      <c r="G699" s="171"/>
      <c r="H699" s="171"/>
      <c r="I699" s="78">
        <v>87</v>
      </c>
      <c r="J699" s="173"/>
      <c r="K699" s="173"/>
      <c r="L699" s="78">
        <f t="shared" si="106"/>
        <v>87</v>
      </c>
    </row>
    <row r="700" spans="1:12" ht="15.75" customHeight="1">
      <c r="A700" s="156">
        <v>202100</v>
      </c>
      <c r="B700" s="85" t="s">
        <v>596</v>
      </c>
      <c r="C700" s="174"/>
      <c r="D700" s="86" t="s">
        <v>589</v>
      </c>
      <c r="E700" s="175"/>
      <c r="F700" s="175"/>
      <c r="G700" s="175"/>
      <c r="H700" s="175"/>
      <c r="I700" s="84">
        <v>115</v>
      </c>
      <c r="J700" s="176"/>
      <c r="K700" s="176"/>
      <c r="L700" s="84">
        <f t="shared" si="106"/>
        <v>115</v>
      </c>
    </row>
    <row r="701" spans="1:12" ht="15.75" customHeight="1">
      <c r="A701" s="156">
        <v>202110</v>
      </c>
      <c r="B701" s="85" t="s">
        <v>597</v>
      </c>
      <c r="C701" s="174"/>
      <c r="D701" s="86" t="s">
        <v>589</v>
      </c>
      <c r="E701" s="175"/>
      <c r="F701" s="175"/>
      <c r="G701" s="175"/>
      <c r="H701" s="175"/>
      <c r="I701" s="84">
        <v>92</v>
      </c>
      <c r="J701" s="176"/>
      <c r="K701" s="176"/>
      <c r="L701" s="84">
        <f t="shared" si="106"/>
        <v>92</v>
      </c>
    </row>
    <row r="702" spans="1:12" ht="15.75" customHeight="1">
      <c r="A702" s="157">
        <v>202120</v>
      </c>
      <c r="B702" s="158" t="s">
        <v>598</v>
      </c>
      <c r="C702" s="160"/>
      <c r="D702" s="159" t="s">
        <v>589</v>
      </c>
      <c r="E702" s="168"/>
      <c r="F702" s="168"/>
      <c r="G702" s="168"/>
      <c r="H702" s="168"/>
      <c r="I702" s="162">
        <v>102</v>
      </c>
      <c r="J702" s="169"/>
      <c r="K702" s="169"/>
      <c r="L702" s="162">
        <f>SUM(I702-K702)</f>
        <v>102</v>
      </c>
    </row>
    <row r="703" spans="1:12" ht="15.75" customHeight="1">
      <c r="A703" s="155">
        <v>202061</v>
      </c>
      <c r="B703" s="91" t="s">
        <v>599</v>
      </c>
      <c r="C703" s="170"/>
      <c r="D703" s="92" t="s">
        <v>589</v>
      </c>
      <c r="E703" s="171"/>
      <c r="F703" s="171"/>
      <c r="G703" s="171"/>
      <c r="H703" s="171"/>
      <c r="I703" s="78">
        <v>100</v>
      </c>
      <c r="J703" s="173"/>
      <c r="K703" s="173"/>
      <c r="L703" s="78">
        <f t="shared" si="106"/>
        <v>100</v>
      </c>
    </row>
    <row r="704" spans="1:12" ht="15.75" customHeight="1">
      <c r="A704" s="156">
        <v>202070</v>
      </c>
      <c r="B704" s="85" t="s">
        <v>599</v>
      </c>
      <c r="C704" s="174"/>
      <c r="D704" s="86" t="s">
        <v>18</v>
      </c>
      <c r="E704" s="175"/>
      <c r="F704" s="175"/>
      <c r="G704" s="175"/>
      <c r="H704" s="175"/>
      <c r="I704" s="84">
        <v>70</v>
      </c>
      <c r="J704" s="176"/>
      <c r="K704" s="176"/>
      <c r="L704" s="84">
        <f t="shared" si="106"/>
        <v>70</v>
      </c>
    </row>
    <row r="705" spans="1:12" ht="9.75" customHeight="1">
      <c r="A705" s="177"/>
      <c r="B705" s="178"/>
      <c r="C705" s="179"/>
      <c r="D705" s="180"/>
      <c r="E705" s="181"/>
      <c r="F705" s="181"/>
      <c r="G705" s="181"/>
      <c r="H705" s="181"/>
      <c r="I705" s="62"/>
      <c r="J705" s="182"/>
      <c r="K705" s="182"/>
      <c r="L705" s="62"/>
    </row>
    <row r="706" spans="1:12" ht="26.25" customHeight="1">
      <c r="A706" s="183" t="s">
        <v>600</v>
      </c>
      <c r="B706" s="178"/>
      <c r="C706" s="179"/>
      <c r="D706" s="137" t="s">
        <v>601</v>
      </c>
      <c r="E706" s="138" t="s">
        <v>602</v>
      </c>
      <c r="F706" s="138" t="s">
        <v>603</v>
      </c>
      <c r="G706" s="138" t="s">
        <v>604</v>
      </c>
      <c r="H706" s="138" t="s">
        <v>605</v>
      </c>
      <c r="I706" s="138" t="s">
        <v>606</v>
      </c>
      <c r="K706" s="184"/>
      <c r="L706" s="136" t="s">
        <v>607</v>
      </c>
    </row>
    <row r="707" spans="1:12" ht="15.75" customHeight="1">
      <c r="A707" s="133">
        <v>305010</v>
      </c>
      <c r="B707" s="185" t="s">
        <v>608</v>
      </c>
      <c r="C707" s="186"/>
      <c r="D707" s="187" t="s">
        <v>609</v>
      </c>
      <c r="E707" s="188">
        <v>54</v>
      </c>
      <c r="F707" s="188">
        <v>0.85</v>
      </c>
      <c r="G707" s="188">
        <v>3</v>
      </c>
      <c r="H707" s="188">
        <f>SUM(E707:G707)</f>
        <v>57.85</v>
      </c>
      <c r="I707" s="188">
        <v>84</v>
      </c>
      <c r="J707" s="189"/>
      <c r="K707" s="190"/>
      <c r="L707" s="188">
        <f t="shared" ref="L707:L718" si="107">I707-K707</f>
        <v>84</v>
      </c>
    </row>
    <row r="708" spans="1:12" ht="15.75" customHeight="1">
      <c r="A708" s="134">
        <v>305011</v>
      </c>
      <c r="B708" s="191" t="s">
        <v>608</v>
      </c>
      <c r="C708" s="146"/>
      <c r="D708" s="140" t="s">
        <v>610</v>
      </c>
      <c r="E708" s="141">
        <v>115</v>
      </c>
      <c r="F708" s="141">
        <v>2.48</v>
      </c>
      <c r="G708" s="141">
        <v>3</v>
      </c>
      <c r="H708" s="141">
        <f t="shared" ref="H708:H718" si="108">SUM(E708:G708)</f>
        <v>120.48</v>
      </c>
      <c r="I708" s="141">
        <v>171</v>
      </c>
      <c r="J708" s="192"/>
      <c r="K708" s="193"/>
      <c r="L708" s="141">
        <f t="shared" si="107"/>
        <v>171</v>
      </c>
    </row>
    <row r="709" spans="1:12" ht="15.75" customHeight="1">
      <c r="A709" s="134">
        <v>305012</v>
      </c>
      <c r="B709" s="191" t="s">
        <v>608</v>
      </c>
      <c r="C709" s="146"/>
      <c r="D709" s="194" t="s">
        <v>611</v>
      </c>
      <c r="E709" s="141">
        <v>35</v>
      </c>
      <c r="F709" s="141">
        <v>0.33</v>
      </c>
      <c r="G709" s="141">
        <v>3</v>
      </c>
      <c r="H709" s="141">
        <f t="shared" si="108"/>
        <v>38.33</v>
      </c>
      <c r="I709" s="141">
        <v>54</v>
      </c>
      <c r="J709" s="25">
        <f>SUM(I709/12)</f>
        <v>4.5</v>
      </c>
      <c r="K709" s="193"/>
      <c r="L709" s="141">
        <f t="shared" si="107"/>
        <v>54</v>
      </c>
    </row>
    <row r="710" spans="1:12" s="202" customFormat="1" ht="15.75" customHeight="1">
      <c r="A710" s="195">
        <v>305013</v>
      </c>
      <c r="B710" s="196" t="s">
        <v>608</v>
      </c>
      <c r="C710" s="197"/>
      <c r="D710" s="198" t="s">
        <v>612</v>
      </c>
      <c r="E710" s="199">
        <v>33</v>
      </c>
      <c r="F710" s="199">
        <v>0.74</v>
      </c>
      <c r="G710" s="199">
        <v>3</v>
      </c>
      <c r="H710" s="199">
        <f t="shared" si="108"/>
        <v>36.74</v>
      </c>
      <c r="I710" s="199">
        <v>45</v>
      </c>
      <c r="J710" s="200">
        <f>SUM(I710/24)</f>
        <v>1.875</v>
      </c>
      <c r="K710" s="201"/>
      <c r="L710" s="199">
        <f t="shared" si="107"/>
        <v>45</v>
      </c>
    </row>
    <row r="711" spans="1:12" ht="15.75" customHeight="1">
      <c r="A711" s="133">
        <v>305020</v>
      </c>
      <c r="B711" s="185" t="s">
        <v>613</v>
      </c>
      <c r="C711" s="186"/>
      <c r="D711" s="187" t="s">
        <v>609</v>
      </c>
      <c r="E711" s="188">
        <v>50</v>
      </c>
      <c r="F711" s="188">
        <v>0.85</v>
      </c>
      <c r="G711" s="188">
        <v>3</v>
      </c>
      <c r="H711" s="188">
        <f t="shared" si="108"/>
        <v>53.85</v>
      </c>
      <c r="I711" s="188">
        <v>74</v>
      </c>
      <c r="J711" s="189"/>
      <c r="K711" s="190"/>
      <c r="L711" s="188">
        <f t="shared" si="107"/>
        <v>74</v>
      </c>
    </row>
    <row r="712" spans="1:12" ht="15.75" customHeight="1">
      <c r="A712" s="134">
        <v>305021</v>
      </c>
      <c r="B712" s="191" t="s">
        <v>613</v>
      </c>
      <c r="C712" s="146"/>
      <c r="D712" s="140" t="s">
        <v>610</v>
      </c>
      <c r="E712" s="141">
        <v>107</v>
      </c>
      <c r="F712" s="141">
        <v>2.48</v>
      </c>
      <c r="G712" s="141">
        <v>3</v>
      </c>
      <c r="H712" s="141">
        <f t="shared" si="108"/>
        <v>112.48</v>
      </c>
      <c r="I712" s="141">
        <v>160</v>
      </c>
      <c r="J712" s="192"/>
      <c r="K712" s="193"/>
      <c r="L712" s="141">
        <f t="shared" si="107"/>
        <v>160</v>
      </c>
    </row>
    <row r="713" spans="1:12" s="202" customFormat="1" ht="15.75" customHeight="1">
      <c r="A713" s="134">
        <v>305022</v>
      </c>
      <c r="B713" s="191" t="s">
        <v>613</v>
      </c>
      <c r="C713" s="146"/>
      <c r="D713" s="194" t="s">
        <v>611</v>
      </c>
      <c r="E713" s="141">
        <v>31</v>
      </c>
      <c r="F713" s="141">
        <v>0.33</v>
      </c>
      <c r="G713" s="141">
        <v>3</v>
      </c>
      <c r="H713" s="141">
        <f t="shared" si="108"/>
        <v>34.33</v>
      </c>
      <c r="I713" s="141">
        <v>48</v>
      </c>
      <c r="J713" s="25">
        <f>SUM(I713/12)</f>
        <v>4</v>
      </c>
      <c r="K713" s="193"/>
      <c r="L713" s="141">
        <f t="shared" si="107"/>
        <v>48</v>
      </c>
    </row>
    <row r="714" spans="1:12" ht="15.75" customHeight="1">
      <c r="A714" s="195">
        <v>305023</v>
      </c>
      <c r="B714" s="196" t="s">
        <v>613</v>
      </c>
      <c r="C714" s="197"/>
      <c r="D714" s="198" t="s">
        <v>612</v>
      </c>
      <c r="E714" s="199">
        <v>25</v>
      </c>
      <c r="F714" s="199">
        <v>0.74</v>
      </c>
      <c r="G714" s="199">
        <v>3</v>
      </c>
      <c r="H714" s="199">
        <f t="shared" si="108"/>
        <v>28.74</v>
      </c>
      <c r="I714" s="199">
        <v>30</v>
      </c>
      <c r="J714" s="200">
        <f>SUM(I714/24)</f>
        <v>1.25</v>
      </c>
      <c r="K714" s="201"/>
      <c r="L714" s="199">
        <f t="shared" si="107"/>
        <v>30</v>
      </c>
    </row>
    <row r="715" spans="1:12" ht="15.75" customHeight="1">
      <c r="A715" s="133">
        <v>305030</v>
      </c>
      <c r="B715" s="185" t="s">
        <v>614</v>
      </c>
      <c r="C715" s="186"/>
      <c r="D715" s="187" t="s">
        <v>609</v>
      </c>
      <c r="E715" s="188">
        <v>52</v>
      </c>
      <c r="F715" s="188">
        <v>0.85</v>
      </c>
      <c r="G715" s="188">
        <v>3</v>
      </c>
      <c r="H715" s="188">
        <f t="shared" si="108"/>
        <v>55.85</v>
      </c>
      <c r="I715" s="188">
        <v>76</v>
      </c>
      <c r="J715" s="189"/>
      <c r="K715" s="190"/>
      <c r="L715" s="188">
        <f t="shared" si="107"/>
        <v>76</v>
      </c>
    </row>
    <row r="716" spans="1:12" s="202" customFormat="1" ht="15.75" customHeight="1">
      <c r="A716" s="134">
        <v>305031</v>
      </c>
      <c r="B716" s="191" t="s">
        <v>614</v>
      </c>
      <c r="C716" s="146"/>
      <c r="D716" s="140" t="s">
        <v>610</v>
      </c>
      <c r="E716" s="141">
        <v>110</v>
      </c>
      <c r="F716" s="141">
        <v>2.48</v>
      </c>
      <c r="G716" s="141">
        <v>3</v>
      </c>
      <c r="H716" s="141">
        <f t="shared" si="108"/>
        <v>115.48</v>
      </c>
      <c r="I716" s="141">
        <v>164</v>
      </c>
      <c r="J716" s="192"/>
      <c r="K716" s="193"/>
      <c r="L716" s="141">
        <f t="shared" si="107"/>
        <v>164</v>
      </c>
    </row>
    <row r="717" spans="1:12" ht="15.75" customHeight="1">
      <c r="A717" s="134">
        <v>305032</v>
      </c>
      <c r="B717" s="191" t="s">
        <v>614</v>
      </c>
      <c r="C717" s="146"/>
      <c r="D717" s="194" t="s">
        <v>611</v>
      </c>
      <c r="E717" s="141">
        <v>33</v>
      </c>
      <c r="F717" s="141">
        <v>0.33</v>
      </c>
      <c r="G717" s="141">
        <v>3</v>
      </c>
      <c r="H717" s="141">
        <f t="shared" si="108"/>
        <v>36.33</v>
      </c>
      <c r="I717" s="141">
        <v>51</v>
      </c>
      <c r="J717" s="25">
        <f>SUM(I717/12)</f>
        <v>4.25</v>
      </c>
      <c r="K717" s="193"/>
      <c r="L717" s="141">
        <f t="shared" si="107"/>
        <v>51</v>
      </c>
    </row>
    <row r="718" spans="1:12" ht="15.75" customHeight="1">
      <c r="A718" s="195">
        <v>305033</v>
      </c>
      <c r="B718" s="196" t="s">
        <v>614</v>
      </c>
      <c r="C718" s="197"/>
      <c r="D718" s="198" t="s">
        <v>615</v>
      </c>
      <c r="E718" s="199">
        <v>27</v>
      </c>
      <c r="F718" s="199">
        <v>0.74</v>
      </c>
      <c r="G718" s="199">
        <v>3</v>
      </c>
      <c r="H718" s="199">
        <f t="shared" si="108"/>
        <v>30.74</v>
      </c>
      <c r="I718" s="199">
        <v>30</v>
      </c>
      <c r="J718" s="200">
        <f>SUM(I718/24)</f>
        <v>1.25</v>
      </c>
      <c r="K718" s="201"/>
      <c r="L718" s="199">
        <f t="shared" si="107"/>
        <v>30</v>
      </c>
    </row>
    <row r="719" spans="1:12" ht="9.75" customHeight="1">
      <c r="A719" s="135"/>
      <c r="B719" s="203"/>
      <c r="D719" s="204"/>
      <c r="E719" s="138"/>
      <c r="F719" s="138"/>
      <c r="G719" s="138"/>
      <c r="H719" s="138"/>
      <c r="I719" s="138"/>
      <c r="J719" s="184"/>
      <c r="K719" s="205"/>
      <c r="L719" s="55"/>
    </row>
    <row r="720" spans="1:12" ht="21.75" customHeight="1">
      <c r="A720" s="7" t="s">
        <v>616</v>
      </c>
      <c r="B720" s="63"/>
      <c r="C720" s="206"/>
      <c r="D720" s="52"/>
      <c r="E720" s="55"/>
      <c r="F720" s="55"/>
      <c r="G720" s="55"/>
      <c r="H720" s="55"/>
      <c r="I720" s="55"/>
      <c r="J720" s="55"/>
      <c r="K720" s="55"/>
      <c r="L720" s="55"/>
    </row>
    <row r="721" spans="1:12" ht="16.5">
      <c r="A721" s="16">
        <v>302060</v>
      </c>
      <c r="B721" s="56" t="s">
        <v>617</v>
      </c>
      <c r="C721" s="18"/>
      <c r="D721" s="18" t="s">
        <v>618</v>
      </c>
      <c r="E721" s="20">
        <v>27.8</v>
      </c>
      <c r="F721" s="20">
        <v>1.66</v>
      </c>
      <c r="G721" s="20"/>
      <c r="H721" s="20">
        <f>SUM(F721,E721)</f>
        <v>29.46</v>
      </c>
      <c r="I721" s="107">
        <v>40</v>
      </c>
      <c r="J721" s="107">
        <f>SUM(I721/24)</f>
        <v>1.6666666666666667</v>
      </c>
      <c r="K721" s="112"/>
      <c r="L721" s="112"/>
    </row>
    <row r="722" spans="1:12" ht="16.5">
      <c r="A722" s="52"/>
      <c r="B722" s="63"/>
      <c r="C722" s="38"/>
      <c r="D722" s="38"/>
      <c r="E722" s="55"/>
      <c r="F722" s="55"/>
      <c r="G722" s="55"/>
      <c r="H722" s="55"/>
      <c r="I722" s="60"/>
      <c r="J722" s="60"/>
      <c r="K722" s="114"/>
      <c r="L722" s="114"/>
    </row>
    <row r="723" spans="1:12" ht="21.75" customHeight="1">
      <c r="A723" s="7" t="s">
        <v>619</v>
      </c>
      <c r="B723" s="63"/>
      <c r="C723" s="206"/>
      <c r="D723" s="52"/>
      <c r="E723" s="55"/>
      <c r="F723" s="55"/>
      <c r="G723" s="55"/>
      <c r="H723" s="55"/>
      <c r="I723" s="55"/>
      <c r="J723" s="55"/>
      <c r="K723" s="55"/>
      <c r="L723" s="55"/>
    </row>
    <row r="724" spans="1:12" ht="16.5">
      <c r="A724" s="16">
        <v>206010</v>
      </c>
      <c r="B724" s="56" t="s">
        <v>620</v>
      </c>
      <c r="C724" s="189"/>
      <c r="D724" s="16" t="s">
        <v>621</v>
      </c>
      <c r="E724" s="20">
        <v>40</v>
      </c>
      <c r="F724" s="20">
        <v>1.66</v>
      </c>
      <c r="G724" s="20">
        <v>4</v>
      </c>
      <c r="H724" s="20">
        <f>SUM(E724:G724)</f>
        <v>45.66</v>
      </c>
      <c r="I724" s="20">
        <v>66</v>
      </c>
      <c r="J724" s="20">
        <f>SUM(I724/24)</f>
        <v>2.75</v>
      </c>
      <c r="K724" s="20"/>
      <c r="L724" s="20">
        <f>SUM(I724-K724)</f>
        <v>66</v>
      </c>
    </row>
    <row r="725" spans="1:12" ht="16.5">
      <c r="A725" s="21">
        <v>206020</v>
      </c>
      <c r="B725" s="27" t="s">
        <v>622</v>
      </c>
      <c r="C725" s="192"/>
      <c r="D725" s="21" t="s">
        <v>621</v>
      </c>
      <c r="E725" s="25">
        <v>40</v>
      </c>
      <c r="F725" s="25">
        <v>1.66</v>
      </c>
      <c r="G725" s="25">
        <v>4</v>
      </c>
      <c r="H725" s="25">
        <f>SUM(E725:G725)</f>
        <v>45.66</v>
      </c>
      <c r="I725" s="25">
        <v>66</v>
      </c>
      <c r="J725" s="25">
        <f>SUM(I725/24)</f>
        <v>2.75</v>
      </c>
      <c r="K725" s="25"/>
      <c r="L725" s="25">
        <f>SUM(I725-K725)</f>
        <v>66</v>
      </c>
    </row>
    <row r="726" spans="1:12" ht="16.5">
      <c r="A726" s="21">
        <v>206030</v>
      </c>
      <c r="B726" s="27" t="s">
        <v>623</v>
      </c>
      <c r="C726" s="192"/>
      <c r="D726" s="21" t="s">
        <v>208</v>
      </c>
      <c r="E726" s="25">
        <v>40</v>
      </c>
      <c r="F726" s="25">
        <v>1.66</v>
      </c>
      <c r="G726" s="25">
        <v>4</v>
      </c>
      <c r="H726" s="25">
        <f>SUM(E726:G726)</f>
        <v>45.66</v>
      </c>
      <c r="I726" s="25">
        <v>66</v>
      </c>
      <c r="J726" s="25">
        <f>SUM(I726/12)</f>
        <v>5.5</v>
      </c>
      <c r="K726" s="25"/>
      <c r="L726" s="25">
        <f>SUM(I726-K726)</f>
        <v>66</v>
      </c>
    </row>
    <row r="727" spans="1:12" ht="16.5">
      <c r="A727" s="21">
        <v>206040</v>
      </c>
      <c r="B727" s="27" t="s">
        <v>624</v>
      </c>
      <c r="C727" s="192"/>
      <c r="D727" s="21" t="s">
        <v>208</v>
      </c>
      <c r="E727" s="25">
        <v>40</v>
      </c>
      <c r="F727" s="25">
        <v>1.66</v>
      </c>
      <c r="G727" s="25">
        <v>4</v>
      </c>
      <c r="H727" s="25">
        <f t="shared" ref="H727:H734" si="109">SUM(E727:G727)</f>
        <v>45.66</v>
      </c>
      <c r="I727" s="25">
        <v>66</v>
      </c>
      <c r="J727" s="25">
        <f t="shared" ref="J727:J730" si="110">SUM(I727/12)</f>
        <v>5.5</v>
      </c>
      <c r="K727" s="25"/>
      <c r="L727" s="25">
        <f t="shared" ref="L727:L734" si="111">SUM(I727-K727)</f>
        <v>66</v>
      </c>
    </row>
    <row r="728" spans="1:12" ht="16.5">
      <c r="A728" s="21">
        <v>206050</v>
      </c>
      <c r="B728" s="27" t="s">
        <v>625</v>
      </c>
      <c r="C728" s="192"/>
      <c r="D728" s="21" t="s">
        <v>208</v>
      </c>
      <c r="E728" s="25">
        <v>40</v>
      </c>
      <c r="F728" s="25">
        <v>1.66</v>
      </c>
      <c r="G728" s="25">
        <v>4</v>
      </c>
      <c r="H728" s="25">
        <f t="shared" si="109"/>
        <v>45.66</v>
      </c>
      <c r="I728" s="25">
        <v>66</v>
      </c>
      <c r="J728" s="25">
        <f t="shared" si="110"/>
        <v>5.5</v>
      </c>
      <c r="K728" s="25"/>
      <c r="L728" s="25">
        <f t="shared" si="111"/>
        <v>66</v>
      </c>
    </row>
    <row r="729" spans="1:12" ht="16.5">
      <c r="A729" s="21">
        <v>206060</v>
      </c>
      <c r="B729" s="27" t="s">
        <v>626</v>
      </c>
      <c r="C729" s="192"/>
      <c r="D729" s="21" t="s">
        <v>18</v>
      </c>
      <c r="E729" s="25">
        <v>60</v>
      </c>
      <c r="F729" s="25">
        <v>1.66</v>
      </c>
      <c r="G729" s="25">
        <v>4</v>
      </c>
      <c r="H729" s="25">
        <f t="shared" si="109"/>
        <v>65.66</v>
      </c>
      <c r="I729" s="25">
        <v>96</v>
      </c>
      <c r="J729" s="25">
        <f t="shared" si="110"/>
        <v>8</v>
      </c>
      <c r="K729" s="25"/>
      <c r="L729" s="25">
        <f t="shared" si="111"/>
        <v>96</v>
      </c>
    </row>
    <row r="730" spans="1:12" ht="16.5">
      <c r="A730" s="21">
        <v>206070</v>
      </c>
      <c r="B730" s="27" t="s">
        <v>627</v>
      </c>
      <c r="C730" s="192"/>
      <c r="D730" s="21" t="s">
        <v>18</v>
      </c>
      <c r="E730" s="25">
        <v>150</v>
      </c>
      <c r="F730" s="25">
        <v>1.66</v>
      </c>
      <c r="G730" s="25">
        <v>4</v>
      </c>
      <c r="H730" s="25">
        <f t="shared" si="109"/>
        <v>155.66</v>
      </c>
      <c r="I730" s="25">
        <v>240</v>
      </c>
      <c r="J730" s="25">
        <f t="shared" si="110"/>
        <v>20</v>
      </c>
      <c r="K730" s="25"/>
      <c r="L730" s="25">
        <f t="shared" si="111"/>
        <v>240</v>
      </c>
    </row>
    <row r="731" spans="1:12" ht="16.5">
      <c r="A731" s="21">
        <v>206110</v>
      </c>
      <c r="B731" s="27" t="s">
        <v>628</v>
      </c>
      <c r="C731" s="192"/>
      <c r="D731" s="21" t="s">
        <v>629</v>
      </c>
      <c r="E731" s="25">
        <v>60</v>
      </c>
      <c r="F731" s="25">
        <v>1.66</v>
      </c>
      <c r="G731" s="25">
        <v>4</v>
      </c>
      <c r="H731" s="25">
        <f t="shared" si="109"/>
        <v>65.66</v>
      </c>
      <c r="I731" s="25">
        <v>96</v>
      </c>
      <c r="J731" s="25">
        <v>96</v>
      </c>
      <c r="K731" s="25"/>
      <c r="L731" s="25">
        <f t="shared" si="111"/>
        <v>96</v>
      </c>
    </row>
    <row r="732" spans="1:12" ht="16.5">
      <c r="A732" s="21">
        <v>206120</v>
      </c>
      <c r="B732" s="27" t="s">
        <v>630</v>
      </c>
      <c r="C732" s="192"/>
      <c r="D732" s="21" t="s">
        <v>629</v>
      </c>
      <c r="E732" s="25">
        <v>60</v>
      </c>
      <c r="F732" s="25">
        <v>1.66</v>
      </c>
      <c r="G732" s="25">
        <v>4</v>
      </c>
      <c r="H732" s="25">
        <f t="shared" si="109"/>
        <v>65.66</v>
      </c>
      <c r="I732" s="25">
        <v>96</v>
      </c>
      <c r="J732" s="25">
        <v>96</v>
      </c>
      <c r="K732" s="25"/>
      <c r="L732" s="25">
        <f t="shared" si="111"/>
        <v>96</v>
      </c>
    </row>
    <row r="733" spans="1:12" ht="16.5">
      <c r="A733" s="21">
        <v>206130</v>
      </c>
      <c r="B733" s="27" t="s">
        <v>625</v>
      </c>
      <c r="C733" s="192"/>
      <c r="D733" s="21" t="s">
        <v>629</v>
      </c>
      <c r="E733" s="25">
        <v>60</v>
      </c>
      <c r="F733" s="25">
        <v>1.66</v>
      </c>
      <c r="G733" s="25">
        <v>4</v>
      </c>
      <c r="H733" s="25">
        <f t="shared" si="109"/>
        <v>65.66</v>
      </c>
      <c r="I733" s="25">
        <v>96</v>
      </c>
      <c r="J733" s="25">
        <v>96</v>
      </c>
      <c r="K733" s="25"/>
      <c r="L733" s="25">
        <f t="shared" si="111"/>
        <v>96</v>
      </c>
    </row>
    <row r="734" spans="1:12" ht="16.5">
      <c r="A734" s="21">
        <v>206140</v>
      </c>
      <c r="B734" s="27" t="s">
        <v>626</v>
      </c>
      <c r="C734" s="192"/>
      <c r="D734" s="21" t="s">
        <v>629</v>
      </c>
      <c r="E734" s="25">
        <v>60</v>
      </c>
      <c r="F734" s="25">
        <v>1.66</v>
      </c>
      <c r="G734" s="25">
        <v>4</v>
      </c>
      <c r="H734" s="25">
        <f t="shared" si="109"/>
        <v>65.66</v>
      </c>
      <c r="I734" s="25">
        <v>96</v>
      </c>
      <c r="J734" s="25">
        <v>96</v>
      </c>
      <c r="K734" s="25"/>
      <c r="L734" s="25">
        <f t="shared" si="111"/>
        <v>96</v>
      </c>
    </row>
    <row r="735" spans="1:12" ht="15" customHeight="1">
      <c r="A735" s="52"/>
      <c r="B735" s="63"/>
      <c r="C735" s="38"/>
      <c r="D735" s="38"/>
      <c r="E735" s="54"/>
      <c r="F735" s="54"/>
      <c r="G735" s="54"/>
      <c r="H735" s="54"/>
      <c r="I735" s="55"/>
      <c r="J735" s="55"/>
      <c r="K735" s="54"/>
      <c r="L735" s="55"/>
    </row>
    <row r="736" spans="1:12" ht="25.5">
      <c r="A736" s="7" t="s">
        <v>631</v>
      </c>
      <c r="C736" s="95" t="s">
        <v>632</v>
      </c>
      <c r="D736" s="95" t="s">
        <v>601</v>
      </c>
      <c r="E736" s="97" t="s">
        <v>602</v>
      </c>
      <c r="F736" s="97" t="s">
        <v>603</v>
      </c>
      <c r="G736" s="97" t="s">
        <v>604</v>
      </c>
      <c r="H736" s="97" t="s">
        <v>605</v>
      </c>
      <c r="I736" s="97" t="s">
        <v>606</v>
      </c>
      <c r="J736" s="97" t="s">
        <v>633</v>
      </c>
      <c r="K736" s="97" t="s">
        <v>634</v>
      </c>
      <c r="L736" s="97" t="s">
        <v>635</v>
      </c>
    </row>
    <row r="737" spans="1:12" ht="16.5">
      <c r="A737" s="16">
        <v>302010</v>
      </c>
      <c r="B737" s="56" t="s">
        <v>636</v>
      </c>
      <c r="C737" s="18">
        <v>80</v>
      </c>
      <c r="D737" s="18" t="s">
        <v>18</v>
      </c>
      <c r="E737" s="20">
        <v>312</v>
      </c>
      <c r="F737" s="20">
        <v>8.91</v>
      </c>
      <c r="G737" s="20">
        <v>0</v>
      </c>
      <c r="H737" s="20">
        <f>SUM(E737:G737)</f>
        <v>320.91000000000003</v>
      </c>
      <c r="I737" s="107">
        <v>408</v>
      </c>
      <c r="J737" s="107">
        <f>I737/12</f>
        <v>34</v>
      </c>
      <c r="K737" s="107"/>
      <c r="L737" s="107">
        <f>SUM(I737-K737)</f>
        <v>408</v>
      </c>
    </row>
    <row r="738" spans="1:12" ht="16.5">
      <c r="A738" s="21">
        <v>302020</v>
      </c>
      <c r="B738" s="27" t="s">
        <v>637</v>
      </c>
      <c r="C738" s="23">
        <v>80</v>
      </c>
      <c r="D738" s="23" t="s">
        <v>18</v>
      </c>
      <c r="E738" s="25">
        <v>348</v>
      </c>
      <c r="F738" s="25">
        <v>8.91</v>
      </c>
      <c r="G738" s="25">
        <v>0</v>
      </c>
      <c r="H738" s="25">
        <f>SUM(E738:G738)</f>
        <v>356.91</v>
      </c>
      <c r="I738" s="37">
        <v>450</v>
      </c>
      <c r="J738" s="37">
        <f>I738/12</f>
        <v>37.5</v>
      </c>
      <c r="K738" s="37"/>
      <c r="L738" s="37">
        <f>SUM(I738-K738)</f>
        <v>450</v>
      </c>
    </row>
    <row r="739" spans="1:12" ht="16.5">
      <c r="A739" s="21">
        <v>302030</v>
      </c>
      <c r="B739" s="27" t="s">
        <v>638</v>
      </c>
      <c r="C739" s="23">
        <v>80</v>
      </c>
      <c r="D739" s="23" t="s">
        <v>18</v>
      </c>
      <c r="E739" s="25">
        <v>384</v>
      </c>
      <c r="F739" s="25">
        <v>8.91</v>
      </c>
      <c r="G739" s="25">
        <v>0</v>
      </c>
      <c r="H739" s="25">
        <f>SUM(E739:G739)</f>
        <v>392.91</v>
      </c>
      <c r="I739" s="37">
        <v>492</v>
      </c>
      <c r="J739" s="37">
        <f>I739/12</f>
        <v>41</v>
      </c>
      <c r="K739" s="37"/>
      <c r="L739" s="37">
        <f>SUM(I739-K739)</f>
        <v>492</v>
      </c>
    </row>
    <row r="740" spans="1:12" ht="16.5">
      <c r="A740" s="21">
        <v>302040</v>
      </c>
      <c r="B740" s="27" t="s">
        <v>639</v>
      </c>
      <c r="C740" s="23">
        <v>80</v>
      </c>
      <c r="D740" s="23" t="s">
        <v>18</v>
      </c>
      <c r="E740" s="25">
        <f>31.5*12</f>
        <v>378</v>
      </c>
      <c r="F740" s="24">
        <v>8.91</v>
      </c>
      <c r="G740" s="24">
        <v>0</v>
      </c>
      <c r="H740" s="24">
        <f>SUM(E740:G740)</f>
        <v>386.91</v>
      </c>
      <c r="I740" s="37">
        <v>450</v>
      </c>
      <c r="J740" s="37">
        <f>I740/12</f>
        <v>37.5</v>
      </c>
      <c r="K740" s="37"/>
      <c r="L740" s="37">
        <f>I740-K740</f>
        <v>450</v>
      </c>
    </row>
    <row r="741" spans="1:12" ht="16.5">
      <c r="A741" s="21">
        <v>302050</v>
      </c>
      <c r="B741" s="27" t="s">
        <v>640</v>
      </c>
      <c r="C741" s="23">
        <v>110</v>
      </c>
      <c r="D741" s="23" t="s">
        <v>18</v>
      </c>
      <c r="E741" s="25">
        <f>60.3*12</f>
        <v>723.59999999999991</v>
      </c>
      <c r="F741" s="24">
        <v>8.91</v>
      </c>
      <c r="G741" s="24">
        <v>0</v>
      </c>
      <c r="H741" s="24">
        <f>SUM(E741:G741)</f>
        <v>732.50999999999988</v>
      </c>
      <c r="I741" s="207">
        <v>888</v>
      </c>
      <c r="J741" s="207">
        <f>I741/12</f>
        <v>74</v>
      </c>
      <c r="K741" s="207"/>
      <c r="L741" s="207">
        <f>I741-K741</f>
        <v>888</v>
      </c>
    </row>
    <row r="742" spans="1:12" ht="7.5" customHeight="1"/>
    <row r="744" spans="1:12" ht="25.5">
      <c r="A744" s="7" t="s">
        <v>641</v>
      </c>
      <c r="C744" s="95" t="s">
        <v>632</v>
      </c>
      <c r="D744" s="95" t="s">
        <v>601</v>
      </c>
      <c r="E744" s="97" t="s">
        <v>602</v>
      </c>
      <c r="F744" s="97" t="s">
        <v>603</v>
      </c>
      <c r="G744" s="97" t="s">
        <v>604</v>
      </c>
      <c r="H744" s="97" t="s">
        <v>605</v>
      </c>
      <c r="I744" s="97" t="s">
        <v>606</v>
      </c>
      <c r="J744" s="97" t="s">
        <v>633</v>
      </c>
      <c r="K744" s="97" t="s">
        <v>634</v>
      </c>
      <c r="L744" s="97" t="s">
        <v>635</v>
      </c>
    </row>
    <row r="745" spans="1:12" ht="16.5">
      <c r="A745" s="16">
        <v>303010</v>
      </c>
      <c r="B745" s="56" t="s">
        <v>642</v>
      </c>
      <c r="C745" s="18">
        <v>66</v>
      </c>
      <c r="D745" s="18" t="s">
        <v>18</v>
      </c>
      <c r="E745" s="20">
        <v>210</v>
      </c>
      <c r="F745" s="20">
        <f t="shared" ref="F745:F750" si="112">SUM(E745/12)</f>
        <v>17.5</v>
      </c>
      <c r="G745" s="20"/>
      <c r="H745" s="20"/>
      <c r="I745" s="107">
        <v>210</v>
      </c>
      <c r="J745" s="107">
        <f t="shared" ref="J745:J750" si="113">SUM(I745/12)</f>
        <v>17.5</v>
      </c>
      <c r="K745" s="107"/>
      <c r="L745" s="107"/>
    </row>
    <row r="746" spans="1:12" ht="16.5">
      <c r="A746" s="21">
        <v>303020</v>
      </c>
      <c r="B746" s="27" t="s">
        <v>643</v>
      </c>
      <c r="C746" s="23">
        <v>85.4</v>
      </c>
      <c r="D746" s="23" t="s">
        <v>18</v>
      </c>
      <c r="E746" s="25">
        <v>210</v>
      </c>
      <c r="F746" s="25">
        <f t="shared" si="112"/>
        <v>17.5</v>
      </c>
      <c r="G746" s="25"/>
      <c r="H746" s="25"/>
      <c r="I746" s="37">
        <v>210</v>
      </c>
      <c r="J746" s="37">
        <f t="shared" si="113"/>
        <v>17.5</v>
      </c>
      <c r="K746" s="37"/>
      <c r="L746" s="37"/>
    </row>
    <row r="747" spans="1:12" ht="16.5">
      <c r="A747" s="21">
        <v>303030</v>
      </c>
      <c r="B747" s="27" t="s">
        <v>644</v>
      </c>
      <c r="C747" s="23">
        <v>80</v>
      </c>
      <c r="D747" s="23" t="s">
        <v>18</v>
      </c>
      <c r="E747" s="25">
        <v>210</v>
      </c>
      <c r="F747" s="25">
        <f t="shared" si="112"/>
        <v>17.5</v>
      </c>
      <c r="G747" s="25"/>
      <c r="H747" s="25"/>
      <c r="I747" s="37">
        <v>210</v>
      </c>
      <c r="J747" s="37">
        <f t="shared" si="113"/>
        <v>17.5</v>
      </c>
      <c r="K747" s="37"/>
      <c r="L747" s="37"/>
    </row>
    <row r="748" spans="1:12" ht="16.5">
      <c r="A748" s="21">
        <v>303050</v>
      </c>
      <c r="B748" s="27" t="s">
        <v>645</v>
      </c>
      <c r="C748" s="23">
        <v>80</v>
      </c>
      <c r="D748" s="23" t="s">
        <v>18</v>
      </c>
      <c r="E748" s="25">
        <v>211</v>
      </c>
      <c r="F748" s="25">
        <f t="shared" si="112"/>
        <v>17.583333333333332</v>
      </c>
      <c r="G748" s="25"/>
      <c r="H748" s="25"/>
      <c r="I748" s="37">
        <v>210</v>
      </c>
      <c r="J748" s="37">
        <f t="shared" si="113"/>
        <v>17.5</v>
      </c>
      <c r="K748" s="37"/>
      <c r="L748" s="37"/>
    </row>
    <row r="749" spans="1:12" ht="16.5">
      <c r="A749" s="21">
        <v>303060</v>
      </c>
      <c r="B749" s="27" t="s">
        <v>646</v>
      </c>
      <c r="C749" s="23">
        <v>84</v>
      </c>
      <c r="D749" s="23" t="s">
        <v>79</v>
      </c>
      <c r="E749" s="25">
        <v>212</v>
      </c>
      <c r="F749" s="25">
        <f t="shared" si="112"/>
        <v>17.666666666666668</v>
      </c>
      <c r="G749" s="25"/>
      <c r="H749" s="25"/>
      <c r="I749" s="37">
        <v>210</v>
      </c>
      <c r="J749" s="37">
        <f t="shared" si="113"/>
        <v>17.5</v>
      </c>
      <c r="K749" s="37"/>
      <c r="L749" s="37"/>
    </row>
    <row r="750" spans="1:12" ht="16.5">
      <c r="A750" s="21">
        <v>303040</v>
      </c>
      <c r="B750" s="27" t="s">
        <v>647</v>
      </c>
      <c r="C750" s="23"/>
      <c r="D750" s="23" t="s">
        <v>18</v>
      </c>
      <c r="E750" s="25">
        <v>75</v>
      </c>
      <c r="F750" s="25">
        <f t="shared" si="112"/>
        <v>6.25</v>
      </c>
      <c r="G750" s="24"/>
      <c r="H750" s="24"/>
      <c r="I750" s="37">
        <v>75</v>
      </c>
      <c r="J750" s="37">
        <f t="shared" si="113"/>
        <v>6.25</v>
      </c>
      <c r="K750" s="37"/>
      <c r="L750" s="37"/>
    </row>
    <row r="751" spans="1:12" ht="7.5" customHeight="1">
      <c r="A751" s="100"/>
      <c r="B751" s="63"/>
      <c r="C751" s="38"/>
      <c r="D751" s="38"/>
      <c r="E751" s="55"/>
      <c r="F751" s="55"/>
      <c r="G751" s="54"/>
      <c r="H751" s="54"/>
      <c r="I751" s="60"/>
      <c r="J751" s="60"/>
      <c r="K751" s="60"/>
      <c r="L751" s="60"/>
    </row>
    <row r="752" spans="1:12" ht="25.5">
      <c r="A752" s="7" t="s">
        <v>648</v>
      </c>
      <c r="B752" s="63"/>
      <c r="C752" s="95" t="s">
        <v>632</v>
      </c>
      <c r="D752" s="95" t="s">
        <v>601</v>
      </c>
      <c r="E752" s="97" t="s">
        <v>602</v>
      </c>
      <c r="F752" s="97" t="s">
        <v>603</v>
      </c>
      <c r="G752" s="97" t="s">
        <v>604</v>
      </c>
      <c r="H752" s="97" t="s">
        <v>605</v>
      </c>
      <c r="I752" s="97" t="s">
        <v>606</v>
      </c>
      <c r="J752" s="97" t="s">
        <v>633</v>
      </c>
      <c r="K752" s="97" t="s">
        <v>634</v>
      </c>
      <c r="L752" s="97" t="s">
        <v>635</v>
      </c>
    </row>
    <row r="753" spans="1:14" ht="16.5">
      <c r="A753" s="16">
        <v>304010</v>
      </c>
      <c r="B753" s="56" t="s">
        <v>649</v>
      </c>
      <c r="C753" s="18">
        <v>90</v>
      </c>
      <c r="D753" s="16" t="s">
        <v>13</v>
      </c>
      <c r="E753" s="20">
        <v>108</v>
      </c>
      <c r="F753" s="20">
        <v>4.45</v>
      </c>
      <c r="G753" s="20">
        <v>0</v>
      </c>
      <c r="H753" s="20">
        <f t="shared" ref="H753:H758" si="114">SUM(E753:G753)</f>
        <v>112.45</v>
      </c>
      <c r="I753" s="20">
        <v>168</v>
      </c>
      <c r="J753" s="20">
        <f t="shared" ref="J753:J758" si="115">SUM(I753/6)</f>
        <v>28</v>
      </c>
      <c r="K753" s="20"/>
      <c r="L753" s="20">
        <f t="shared" ref="L753:L758" si="116">SUM(I753-K753)</f>
        <v>168</v>
      </c>
      <c r="M753" s="129"/>
      <c r="N753" s="111"/>
    </row>
    <row r="754" spans="1:14" ht="16.5">
      <c r="A754" s="16">
        <v>304011</v>
      </c>
      <c r="B754" s="27" t="s">
        <v>650</v>
      </c>
      <c r="C754" s="23">
        <v>88</v>
      </c>
      <c r="D754" s="21" t="s">
        <v>13</v>
      </c>
      <c r="E754" s="25">
        <v>144</v>
      </c>
      <c r="F754" s="25">
        <v>4.45</v>
      </c>
      <c r="G754" s="25">
        <v>0</v>
      </c>
      <c r="H754" s="25">
        <f t="shared" si="114"/>
        <v>148.44999999999999</v>
      </c>
      <c r="I754" s="25">
        <v>222</v>
      </c>
      <c r="J754" s="25">
        <f t="shared" si="115"/>
        <v>37</v>
      </c>
      <c r="K754" s="25"/>
      <c r="L754" s="25">
        <f t="shared" si="116"/>
        <v>222</v>
      </c>
      <c r="M754" s="129"/>
      <c r="N754" s="111"/>
    </row>
    <row r="755" spans="1:14" ht="16.5">
      <c r="A755" s="16">
        <v>304012</v>
      </c>
      <c r="B755" s="27" t="s">
        <v>651</v>
      </c>
      <c r="C755" s="23">
        <v>80</v>
      </c>
      <c r="D755" s="21" t="s">
        <v>13</v>
      </c>
      <c r="E755" s="25">
        <v>90</v>
      </c>
      <c r="F755" s="25">
        <v>4.45</v>
      </c>
      <c r="G755" s="25">
        <v>0</v>
      </c>
      <c r="H755" s="25">
        <f t="shared" si="114"/>
        <v>94.45</v>
      </c>
      <c r="I755" s="25">
        <v>141</v>
      </c>
      <c r="J755" s="25">
        <f t="shared" si="115"/>
        <v>23.5</v>
      </c>
      <c r="K755" s="25"/>
      <c r="L755" s="25">
        <f t="shared" si="116"/>
        <v>141</v>
      </c>
      <c r="M755" s="129"/>
      <c r="N755" s="111"/>
    </row>
    <row r="756" spans="1:14" ht="16.5">
      <c r="A756" s="16">
        <v>304013</v>
      </c>
      <c r="B756" s="27" t="s">
        <v>652</v>
      </c>
      <c r="C756" s="23">
        <v>80</v>
      </c>
      <c r="D756" s="21" t="s">
        <v>13</v>
      </c>
      <c r="E756" s="25">
        <v>90</v>
      </c>
      <c r="F756" s="25">
        <v>4.45</v>
      </c>
      <c r="G756" s="25">
        <v>0</v>
      </c>
      <c r="H756" s="25">
        <f t="shared" si="114"/>
        <v>94.45</v>
      </c>
      <c r="I756" s="25">
        <v>141</v>
      </c>
      <c r="J756" s="25">
        <f t="shared" si="115"/>
        <v>23.5</v>
      </c>
      <c r="K756" s="25"/>
      <c r="L756" s="25">
        <f t="shared" si="116"/>
        <v>141</v>
      </c>
      <c r="M756" s="129"/>
      <c r="N756" s="111"/>
    </row>
    <row r="757" spans="1:14" ht="16.5">
      <c r="A757" s="16">
        <v>304014</v>
      </c>
      <c r="B757" s="27" t="s">
        <v>653</v>
      </c>
      <c r="C757" s="23">
        <v>101</v>
      </c>
      <c r="D757" s="21" t="s">
        <v>13</v>
      </c>
      <c r="E757" s="25">
        <v>195</v>
      </c>
      <c r="F757" s="25">
        <v>4.45</v>
      </c>
      <c r="G757" s="25">
        <v>0</v>
      </c>
      <c r="H757" s="25">
        <f t="shared" si="114"/>
        <v>199.45</v>
      </c>
      <c r="I757" s="25">
        <v>297</v>
      </c>
      <c r="J757" s="25">
        <f t="shared" si="115"/>
        <v>49.5</v>
      </c>
      <c r="K757" s="25"/>
      <c r="L757" s="25">
        <f t="shared" si="116"/>
        <v>297</v>
      </c>
      <c r="M757" s="129"/>
      <c r="N757" s="111"/>
    </row>
    <row r="758" spans="1:14" ht="16.5">
      <c r="A758" s="16">
        <v>304015</v>
      </c>
      <c r="B758" s="27" t="s">
        <v>654</v>
      </c>
      <c r="C758" s="23">
        <v>120</v>
      </c>
      <c r="D758" s="21" t="s">
        <v>13</v>
      </c>
      <c r="E758" s="25">
        <v>180</v>
      </c>
      <c r="F758" s="25">
        <v>4.45</v>
      </c>
      <c r="G758" s="25">
        <v>0</v>
      </c>
      <c r="H758" s="25">
        <f t="shared" si="114"/>
        <v>184.45</v>
      </c>
      <c r="I758" s="25">
        <v>273</v>
      </c>
      <c r="J758" s="25">
        <f t="shared" si="115"/>
        <v>45.5</v>
      </c>
      <c r="K758" s="25"/>
      <c r="L758" s="25">
        <f t="shared" si="116"/>
        <v>273</v>
      </c>
      <c r="M758" s="129"/>
      <c r="N758" s="111"/>
    </row>
    <row r="759" spans="1:14" s="115" customFormat="1" ht="6" customHeight="1">
      <c r="A759" s="16"/>
      <c r="B759" s="120"/>
      <c r="C759" s="102"/>
      <c r="D759" s="100"/>
      <c r="E759" s="103"/>
      <c r="F759" s="103"/>
      <c r="G759" s="103"/>
      <c r="H759" s="103"/>
      <c r="I759" s="103"/>
      <c r="J759" s="103"/>
      <c r="K759" s="103"/>
      <c r="L759" s="103"/>
      <c r="M759" s="208"/>
      <c r="N759" s="63"/>
    </row>
    <row r="760" spans="1:14" ht="16.5">
      <c r="A760" s="16">
        <v>304016</v>
      </c>
      <c r="B760" s="56" t="s">
        <v>649</v>
      </c>
      <c r="C760" s="18">
        <v>80</v>
      </c>
      <c r="D760" s="16" t="s">
        <v>655</v>
      </c>
      <c r="E760" s="20">
        <v>70.8</v>
      </c>
      <c r="F760" s="20">
        <v>2.37</v>
      </c>
      <c r="G760" s="20">
        <v>0</v>
      </c>
      <c r="H760" s="20">
        <f>SUM(E760:G760)</f>
        <v>73.17</v>
      </c>
      <c r="I760" s="20">
        <v>102</v>
      </c>
      <c r="J760" s="20">
        <f>SUM(I760/24)</f>
        <v>4.25</v>
      </c>
      <c r="K760" s="20"/>
      <c r="L760" s="20">
        <f>SUM(I760-K760)</f>
        <v>102</v>
      </c>
      <c r="M760" s="129"/>
      <c r="N760" s="111"/>
    </row>
    <row r="761" spans="1:14" ht="16.5">
      <c r="A761" s="16">
        <v>304017</v>
      </c>
      <c r="B761" s="27" t="s">
        <v>652</v>
      </c>
      <c r="C761" s="23">
        <v>80</v>
      </c>
      <c r="D761" s="21" t="s">
        <v>656</v>
      </c>
      <c r="E761" s="25">
        <v>48</v>
      </c>
      <c r="F761" s="25">
        <v>2.37</v>
      </c>
      <c r="G761" s="25">
        <v>0</v>
      </c>
      <c r="H761" s="25">
        <f>SUM(E761:G761)</f>
        <v>50.37</v>
      </c>
      <c r="I761" s="25">
        <v>77</v>
      </c>
      <c r="J761" s="25">
        <f>SUM(I761/48)</f>
        <v>1.6041666666666667</v>
      </c>
      <c r="K761" s="25"/>
      <c r="L761" s="25">
        <f>SUM(I761-K761)</f>
        <v>77</v>
      </c>
      <c r="M761" s="129"/>
      <c r="N761" s="111"/>
    </row>
    <row r="762" spans="1:14" ht="16.5">
      <c r="A762" s="16">
        <v>304018</v>
      </c>
      <c r="B762" s="27" t="s">
        <v>651</v>
      </c>
      <c r="C762" s="23">
        <v>80</v>
      </c>
      <c r="D762" s="21" t="s">
        <v>656</v>
      </c>
      <c r="E762" s="25">
        <v>48</v>
      </c>
      <c r="F762" s="25">
        <v>2.37</v>
      </c>
      <c r="G762" s="25">
        <v>0</v>
      </c>
      <c r="H762" s="25">
        <f>SUM(E762:G762)</f>
        <v>50.37</v>
      </c>
      <c r="I762" s="25">
        <v>77</v>
      </c>
      <c r="J762" s="25">
        <f>SUM(I762/48)</f>
        <v>1.6041666666666667</v>
      </c>
      <c r="K762" s="25"/>
      <c r="L762" s="25">
        <f>SUM(I762-K762)</f>
        <v>77</v>
      </c>
      <c r="M762" s="129"/>
      <c r="N762" s="111"/>
    </row>
    <row r="763" spans="1:14" s="115" customFormat="1" ht="6" customHeight="1">
      <c r="A763" s="16"/>
      <c r="B763" s="120"/>
      <c r="C763" s="102"/>
      <c r="D763" s="209"/>
      <c r="E763" s="210"/>
      <c r="F763" s="210"/>
      <c r="G763" s="210"/>
      <c r="H763" s="210"/>
      <c r="I763" s="103"/>
      <c r="J763" s="210"/>
      <c r="K763" s="210"/>
      <c r="L763" s="210"/>
      <c r="M763" s="63"/>
      <c r="N763" s="63"/>
    </row>
    <row r="764" spans="1:14" ht="16.5">
      <c r="A764" s="16">
        <v>304019</v>
      </c>
      <c r="B764" s="56" t="s">
        <v>657</v>
      </c>
      <c r="C764" s="18">
        <v>80</v>
      </c>
      <c r="D764" s="16" t="s">
        <v>14</v>
      </c>
      <c r="E764" s="20">
        <v>75</v>
      </c>
      <c r="F764" s="20">
        <v>2.37</v>
      </c>
      <c r="G764" s="20">
        <v>0</v>
      </c>
      <c r="H764" s="20">
        <f>SUM(E764:G764)</f>
        <v>77.37</v>
      </c>
      <c r="I764" s="20">
        <v>114</v>
      </c>
      <c r="J764" s="20">
        <f>SUM(I764/6)</f>
        <v>19</v>
      </c>
      <c r="K764" s="20"/>
      <c r="L764" s="20">
        <f>SUM(I764-K764)</f>
        <v>114</v>
      </c>
      <c r="M764" s="129"/>
      <c r="N764" s="111"/>
    </row>
    <row r="765" spans="1:14" ht="16.5">
      <c r="A765" s="16">
        <v>304020</v>
      </c>
      <c r="B765" s="27" t="s">
        <v>658</v>
      </c>
      <c r="C765" s="23">
        <v>80</v>
      </c>
      <c r="D765" s="21" t="s">
        <v>14</v>
      </c>
      <c r="E765" s="25">
        <v>87</v>
      </c>
      <c r="F765" s="25">
        <v>2.37</v>
      </c>
      <c r="G765" s="25">
        <v>0</v>
      </c>
      <c r="H765" s="25">
        <f>SUM(E765:G765)</f>
        <v>89.37</v>
      </c>
      <c r="I765" s="25">
        <v>135</v>
      </c>
      <c r="J765" s="25">
        <f>SUM(I765/6)</f>
        <v>22.5</v>
      </c>
      <c r="K765" s="25"/>
      <c r="L765" s="25">
        <f>SUM(I765-K765)</f>
        <v>135</v>
      </c>
      <c r="M765" s="129"/>
      <c r="N765" s="111"/>
    </row>
    <row r="766" spans="1:14" ht="16.5">
      <c r="A766" s="16">
        <v>304021</v>
      </c>
      <c r="B766" s="27" t="s">
        <v>659</v>
      </c>
      <c r="C766" s="23">
        <v>88</v>
      </c>
      <c r="D766" s="21" t="s">
        <v>14</v>
      </c>
      <c r="E766" s="25">
        <v>87</v>
      </c>
      <c r="F766" s="25">
        <v>2.37</v>
      </c>
      <c r="G766" s="25">
        <v>0</v>
      </c>
      <c r="H766" s="25">
        <f>SUM(E766:G766)</f>
        <v>89.37</v>
      </c>
      <c r="I766" s="25">
        <v>135</v>
      </c>
      <c r="J766" s="25">
        <f>SUM(I766/6)</f>
        <v>22.5</v>
      </c>
      <c r="K766" s="25"/>
      <c r="L766" s="25">
        <f>SUM(I766-K766)</f>
        <v>135</v>
      </c>
      <c r="M766" s="129"/>
      <c r="N766" s="111"/>
    </row>
    <row r="767" spans="1:14" ht="16.5">
      <c r="A767" s="16">
        <v>304022</v>
      </c>
      <c r="B767" s="27" t="s">
        <v>660</v>
      </c>
      <c r="C767" s="23">
        <v>101</v>
      </c>
      <c r="D767" s="21" t="s">
        <v>14</v>
      </c>
      <c r="E767" s="25">
        <v>105</v>
      </c>
      <c r="F767" s="25">
        <v>2.37</v>
      </c>
      <c r="G767" s="25">
        <v>0</v>
      </c>
      <c r="H767" s="25">
        <f>SUM(E767:G767)</f>
        <v>107.37</v>
      </c>
      <c r="I767" s="25">
        <v>159</v>
      </c>
      <c r="J767" s="25">
        <f>SUM(I767/6)</f>
        <v>26.5</v>
      </c>
      <c r="K767" s="25"/>
      <c r="L767" s="25">
        <f>SUM(I767-K767)</f>
        <v>159</v>
      </c>
      <c r="M767" s="129"/>
      <c r="N767" s="111"/>
    </row>
    <row r="768" spans="1:14" ht="16.5">
      <c r="A768" s="16">
        <v>304023</v>
      </c>
      <c r="B768" s="27" t="s">
        <v>654</v>
      </c>
      <c r="C768" s="23">
        <v>120</v>
      </c>
      <c r="D768" s="21" t="s">
        <v>14</v>
      </c>
      <c r="E768" s="25">
        <v>105</v>
      </c>
      <c r="F768" s="25">
        <v>2.37</v>
      </c>
      <c r="G768" s="25">
        <v>0</v>
      </c>
      <c r="H768" s="25">
        <f>SUM(E768:G768)</f>
        <v>107.37</v>
      </c>
      <c r="I768" s="25">
        <v>159</v>
      </c>
      <c r="J768" s="25">
        <f>SUM(I768/6)</f>
        <v>26.5</v>
      </c>
      <c r="K768" s="25"/>
      <c r="L768" s="25">
        <f>SUM(I768-K768)</f>
        <v>159</v>
      </c>
      <c r="M768" s="129"/>
      <c r="N768" s="111"/>
    </row>
    <row r="769" spans="1:14" ht="7.5" customHeight="1">
      <c r="A769" s="52"/>
      <c r="B769" s="63"/>
      <c r="C769" s="206"/>
      <c r="D769" s="52"/>
      <c r="E769" s="55"/>
      <c r="F769" s="55"/>
      <c r="G769" s="55"/>
      <c r="H769" s="55"/>
      <c r="I769" s="55"/>
      <c r="J769" s="55"/>
      <c r="K769" s="55"/>
      <c r="L769" s="55"/>
      <c r="M769" s="129"/>
      <c r="N769" s="111"/>
    </row>
    <row r="770" spans="1:14" ht="25.5">
      <c r="A770" s="7" t="s">
        <v>661</v>
      </c>
      <c r="B770" s="63"/>
      <c r="C770" s="206"/>
      <c r="D770" s="52"/>
      <c r="E770" s="55"/>
      <c r="F770" s="55"/>
      <c r="G770" s="55"/>
      <c r="H770" s="55"/>
      <c r="I770" s="55"/>
      <c r="J770" s="55"/>
      <c r="K770" s="55"/>
      <c r="L770" s="55"/>
      <c r="M770" s="129"/>
      <c r="N770" s="111"/>
    </row>
    <row r="771" spans="1:14" ht="16.5">
      <c r="A771" s="16">
        <v>306001</v>
      </c>
      <c r="B771" s="56" t="s">
        <v>662</v>
      </c>
      <c r="C771" s="189"/>
      <c r="D771" s="16" t="s">
        <v>13</v>
      </c>
      <c r="E771" s="20"/>
      <c r="F771" s="20"/>
      <c r="G771" s="20"/>
      <c r="H771" s="20"/>
      <c r="I771" s="20">
        <v>198</v>
      </c>
      <c r="J771" s="20">
        <f>SUM(I771/6)</f>
        <v>33</v>
      </c>
      <c r="K771" s="20"/>
      <c r="L771" s="20">
        <v>198</v>
      </c>
      <c r="M771" s="129"/>
      <c r="N771" s="111"/>
    </row>
    <row r="772" spans="1:14" ht="16.5">
      <c r="A772" s="21">
        <v>306002</v>
      </c>
      <c r="B772" s="27" t="s">
        <v>663</v>
      </c>
      <c r="C772" s="192"/>
      <c r="D772" s="21" t="s">
        <v>13</v>
      </c>
      <c r="E772" s="25"/>
      <c r="F772" s="25"/>
      <c r="G772" s="25"/>
      <c r="H772" s="25"/>
      <c r="I772" s="25">
        <v>150</v>
      </c>
      <c r="J772" s="25">
        <f t="shared" ref="J772:J784" si="117">SUM(I772/6)</f>
        <v>25</v>
      </c>
      <c r="K772" s="25"/>
      <c r="L772" s="25">
        <v>150</v>
      </c>
      <c r="M772" s="129"/>
      <c r="N772" s="111"/>
    </row>
    <row r="773" spans="1:14" ht="16.5">
      <c r="A773" s="21">
        <v>306003</v>
      </c>
      <c r="B773" s="27" t="s">
        <v>664</v>
      </c>
      <c r="C773" s="192"/>
      <c r="D773" s="21" t="s">
        <v>13</v>
      </c>
      <c r="E773" s="25"/>
      <c r="F773" s="25"/>
      <c r="G773" s="25"/>
      <c r="H773" s="25"/>
      <c r="I773" s="25">
        <v>150</v>
      </c>
      <c r="J773" s="25">
        <f t="shared" si="117"/>
        <v>25</v>
      </c>
      <c r="K773" s="25"/>
      <c r="L773" s="25">
        <v>150</v>
      </c>
      <c r="M773" s="129"/>
      <c r="N773" s="111"/>
    </row>
    <row r="774" spans="1:14" ht="16.5">
      <c r="A774" s="21">
        <v>306004</v>
      </c>
      <c r="B774" s="27" t="s">
        <v>665</v>
      </c>
      <c r="C774" s="192"/>
      <c r="D774" s="21" t="s">
        <v>13</v>
      </c>
      <c r="E774" s="25"/>
      <c r="F774" s="25"/>
      <c r="G774" s="25"/>
      <c r="H774" s="25"/>
      <c r="I774" s="25">
        <v>282</v>
      </c>
      <c r="J774" s="25">
        <f t="shared" si="117"/>
        <v>47</v>
      </c>
      <c r="K774" s="25"/>
      <c r="L774" s="25">
        <v>282</v>
      </c>
      <c r="M774" s="129"/>
      <c r="N774" s="111"/>
    </row>
    <row r="775" spans="1:14" ht="16.5">
      <c r="A775" s="21">
        <v>306005</v>
      </c>
      <c r="B775" s="27" t="s">
        <v>666</v>
      </c>
      <c r="C775" s="192"/>
      <c r="D775" s="21" t="s">
        <v>13</v>
      </c>
      <c r="E775" s="25"/>
      <c r="F775" s="25"/>
      <c r="G775" s="25"/>
      <c r="H775" s="25"/>
      <c r="I775" s="25">
        <v>228</v>
      </c>
      <c r="J775" s="25">
        <f t="shared" si="117"/>
        <v>38</v>
      </c>
      <c r="K775" s="25"/>
      <c r="L775" s="25">
        <v>228</v>
      </c>
      <c r="M775" s="129"/>
      <c r="N775" s="111"/>
    </row>
    <row r="776" spans="1:14" ht="16.5">
      <c r="A776" s="21">
        <v>306006</v>
      </c>
      <c r="B776" s="27" t="s">
        <v>667</v>
      </c>
      <c r="C776" s="192"/>
      <c r="D776" s="21" t="s">
        <v>13</v>
      </c>
      <c r="E776" s="25"/>
      <c r="F776" s="25"/>
      <c r="G776" s="25"/>
      <c r="H776" s="25"/>
      <c r="I776" s="25">
        <v>282</v>
      </c>
      <c r="J776" s="25">
        <f t="shared" si="117"/>
        <v>47</v>
      </c>
      <c r="K776" s="25"/>
      <c r="L776" s="25">
        <v>282</v>
      </c>
      <c r="M776" s="129"/>
      <c r="N776" s="111"/>
    </row>
    <row r="777" spans="1:14" ht="16.5">
      <c r="A777" s="21">
        <v>306007</v>
      </c>
      <c r="B777" s="27" t="s">
        <v>668</v>
      </c>
      <c r="C777" s="192"/>
      <c r="D777" s="21" t="s">
        <v>13</v>
      </c>
      <c r="E777" s="25"/>
      <c r="F777" s="25"/>
      <c r="G777" s="25"/>
      <c r="H777" s="25"/>
      <c r="I777" s="25">
        <v>228</v>
      </c>
      <c r="J777" s="25">
        <f t="shared" si="117"/>
        <v>38</v>
      </c>
      <c r="K777" s="25"/>
      <c r="L777" s="25">
        <v>228</v>
      </c>
      <c r="M777" s="129"/>
      <c r="N777" s="111"/>
    </row>
    <row r="778" spans="1:14" ht="16.5">
      <c r="A778" s="21">
        <v>306008</v>
      </c>
      <c r="B778" s="27" t="s">
        <v>669</v>
      </c>
      <c r="C778" s="192"/>
      <c r="D778" s="21" t="s">
        <v>13</v>
      </c>
      <c r="E778" s="25"/>
      <c r="F778" s="25"/>
      <c r="G778" s="25"/>
      <c r="H778" s="25"/>
      <c r="I778" s="25">
        <v>186</v>
      </c>
      <c r="J778" s="25">
        <f t="shared" si="117"/>
        <v>31</v>
      </c>
      <c r="K778" s="25"/>
      <c r="L778" s="25">
        <v>186</v>
      </c>
      <c r="M778" s="129"/>
      <c r="N778" s="111"/>
    </row>
    <row r="779" spans="1:14" ht="16.5">
      <c r="A779" s="21">
        <v>306009</v>
      </c>
      <c r="B779" s="27" t="s">
        <v>670</v>
      </c>
      <c r="C779" s="192"/>
      <c r="D779" s="21" t="s">
        <v>13</v>
      </c>
      <c r="E779" s="25"/>
      <c r="F779" s="25"/>
      <c r="G779" s="25"/>
      <c r="H779" s="25"/>
      <c r="I779" s="25">
        <v>186</v>
      </c>
      <c r="J779" s="25">
        <f t="shared" si="117"/>
        <v>31</v>
      </c>
      <c r="K779" s="25"/>
      <c r="L779" s="25">
        <v>186</v>
      </c>
      <c r="M779" s="129"/>
      <c r="N779" s="111"/>
    </row>
    <row r="780" spans="1:14" ht="16.5">
      <c r="A780" s="21">
        <v>306010</v>
      </c>
      <c r="B780" s="27" t="s">
        <v>671</v>
      </c>
      <c r="C780" s="192"/>
      <c r="D780" s="21" t="s">
        <v>13</v>
      </c>
      <c r="E780" s="25"/>
      <c r="F780" s="25"/>
      <c r="G780" s="25"/>
      <c r="H780" s="25"/>
      <c r="I780" s="25">
        <v>228</v>
      </c>
      <c r="J780" s="25">
        <f t="shared" si="117"/>
        <v>38</v>
      </c>
      <c r="K780" s="25"/>
      <c r="L780" s="25">
        <v>228</v>
      </c>
      <c r="M780" s="129"/>
      <c r="N780" s="111"/>
    </row>
    <row r="781" spans="1:14" ht="16.5">
      <c r="A781" s="21">
        <v>306011</v>
      </c>
      <c r="B781" s="27" t="s">
        <v>672</v>
      </c>
      <c r="C781" s="192"/>
      <c r="D781" s="21" t="s">
        <v>13</v>
      </c>
      <c r="E781" s="25"/>
      <c r="F781" s="25"/>
      <c r="G781" s="25"/>
      <c r="H781" s="25"/>
      <c r="I781" s="25">
        <v>168</v>
      </c>
      <c r="J781" s="25">
        <f t="shared" si="117"/>
        <v>28</v>
      </c>
      <c r="K781" s="25"/>
      <c r="L781" s="25">
        <v>168</v>
      </c>
      <c r="M781" s="129"/>
      <c r="N781" s="111"/>
    </row>
    <row r="782" spans="1:14" ht="16.5">
      <c r="A782" s="21">
        <v>306012</v>
      </c>
      <c r="B782" s="27" t="s">
        <v>673</v>
      </c>
      <c r="C782" s="192"/>
      <c r="D782" s="21" t="s">
        <v>13</v>
      </c>
      <c r="E782" s="25"/>
      <c r="F782" s="25"/>
      <c r="G782" s="25"/>
      <c r="H782" s="25"/>
      <c r="I782" s="25">
        <v>204</v>
      </c>
      <c r="J782" s="25">
        <f t="shared" si="117"/>
        <v>34</v>
      </c>
      <c r="K782" s="25"/>
      <c r="L782" s="25">
        <v>204</v>
      </c>
      <c r="M782" s="129"/>
      <c r="N782" s="111"/>
    </row>
    <row r="783" spans="1:14" ht="16.5">
      <c r="A783" s="21">
        <v>306013</v>
      </c>
      <c r="B783" s="27" t="s">
        <v>674</v>
      </c>
      <c r="C783" s="192"/>
      <c r="D783" s="21" t="s">
        <v>13</v>
      </c>
      <c r="E783" s="25"/>
      <c r="F783" s="25"/>
      <c r="G783" s="25"/>
      <c r="H783" s="25"/>
      <c r="I783" s="25">
        <v>228</v>
      </c>
      <c r="J783" s="25">
        <f t="shared" si="117"/>
        <v>38</v>
      </c>
      <c r="K783" s="25"/>
      <c r="L783" s="25">
        <v>228</v>
      </c>
      <c r="M783" s="129"/>
      <c r="N783" s="111"/>
    </row>
    <row r="784" spans="1:14" ht="16.5">
      <c r="A784" s="21">
        <v>306014</v>
      </c>
      <c r="B784" s="27" t="s">
        <v>675</v>
      </c>
      <c r="C784" s="192"/>
      <c r="D784" s="21" t="s">
        <v>13</v>
      </c>
      <c r="E784" s="25"/>
      <c r="F784" s="25"/>
      <c r="G784" s="25"/>
      <c r="H784" s="25"/>
      <c r="I784" s="25">
        <v>450</v>
      </c>
      <c r="J784" s="25">
        <f t="shared" si="117"/>
        <v>75</v>
      </c>
      <c r="K784" s="25"/>
      <c r="L784" s="25">
        <v>450</v>
      </c>
      <c r="M784" s="129"/>
      <c r="N784" s="111"/>
    </row>
    <row r="785" spans="1:12" ht="8.25" customHeight="1"/>
    <row r="786" spans="1:12" ht="25.5">
      <c r="A786" s="7" t="s">
        <v>676</v>
      </c>
    </row>
    <row r="787" spans="1:12" ht="16.5">
      <c r="A787" s="211">
        <v>305010</v>
      </c>
      <c r="B787" s="56" t="s">
        <v>677</v>
      </c>
      <c r="C787" s="16">
        <v>68</v>
      </c>
      <c r="D787" s="16" t="s">
        <v>13</v>
      </c>
      <c r="E787" s="20">
        <v>105</v>
      </c>
      <c r="F787" s="20">
        <v>4.45</v>
      </c>
      <c r="G787" s="20">
        <v>0</v>
      </c>
      <c r="H787" s="20">
        <f>SUM(E787:G787)</f>
        <v>109.45</v>
      </c>
      <c r="I787" s="20">
        <v>162</v>
      </c>
      <c r="J787" s="20">
        <f>SUM(I787/6)</f>
        <v>27</v>
      </c>
      <c r="K787" s="20"/>
      <c r="L787" s="20">
        <f>SUM(I787-K787)</f>
        <v>162</v>
      </c>
    </row>
    <row r="788" spans="1:12" ht="16.5">
      <c r="A788" s="21">
        <v>305020</v>
      </c>
      <c r="B788" s="27" t="s">
        <v>678</v>
      </c>
      <c r="C788" s="21">
        <v>66</v>
      </c>
      <c r="D788" s="21" t="s">
        <v>13</v>
      </c>
      <c r="E788" s="25">
        <v>108</v>
      </c>
      <c r="F788" s="25">
        <v>4.3</v>
      </c>
      <c r="G788" s="25">
        <v>0</v>
      </c>
      <c r="H788" s="25">
        <f>SUM(E788:G788)</f>
        <v>112.3</v>
      </c>
      <c r="I788" s="25">
        <v>174</v>
      </c>
      <c r="J788" s="25">
        <f>SUM(I788/6)</f>
        <v>29</v>
      </c>
      <c r="K788" s="25"/>
      <c r="L788" s="25">
        <f>SUM(I788-K788)</f>
        <v>174</v>
      </c>
    </row>
    <row r="789" spans="1:12" ht="9.75" customHeight="1"/>
    <row r="790" spans="1:12" ht="25.5">
      <c r="A790" s="7" t="s">
        <v>679</v>
      </c>
    </row>
    <row r="791" spans="1:12" ht="16.5">
      <c r="A791" s="16">
        <v>105130</v>
      </c>
      <c r="B791" s="56" t="s">
        <v>680</v>
      </c>
      <c r="C791" s="18" t="s">
        <v>12</v>
      </c>
      <c r="D791" s="16" t="s">
        <v>13</v>
      </c>
      <c r="E791" s="212">
        <v>71</v>
      </c>
      <c r="F791" s="20">
        <v>1.66</v>
      </c>
      <c r="G791" s="20">
        <v>5</v>
      </c>
      <c r="H791" s="20">
        <f t="shared" ref="H791" si="118">SUM(E791:G791)</f>
        <v>77.66</v>
      </c>
      <c r="I791" s="20">
        <v>114</v>
      </c>
      <c r="J791" s="20">
        <f>SUM(I791/6)</f>
        <v>19</v>
      </c>
      <c r="K791" s="20"/>
      <c r="L791" s="20">
        <f t="shared" ref="L791" si="119">SUM(I791-K791)</f>
        <v>114</v>
      </c>
    </row>
  </sheetData>
  <sheetProtection algorithmName="SHA-512" hashValue="XoCWi8i5OAEwJd9cCEuNj0AiqwGcp3nzmxPoqo/v3GbgU/IlmfbYMYBsDmogQS4My/bPZsUq81E73T3u2a/anw==" saltValue="NVhOHjH7F137ABA5fseTnw==" spinCount="100000" sheet="1" objects="1" scenarios="1"/>
  <mergeCells count="4">
    <mergeCell ref="C1:L1"/>
    <mergeCell ref="A2:L3"/>
    <mergeCell ref="A4:L4"/>
    <mergeCell ref="A5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Cristianna Coleman</dc:creator>
  <cp:lastModifiedBy>Cristianna Coleman</cp:lastModifiedBy>
  <dcterms:created xsi:type="dcterms:W3CDTF">2016-12-28T18:21:36Z</dcterms:created>
  <dcterms:modified xsi:type="dcterms:W3CDTF">2016-12-28T18:25:38Z</dcterms:modified>
</cp:coreProperties>
</file>