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223f9671550d4701/Desktop/project_vijaya/Data/"/>
    </mc:Choice>
  </mc:AlternateContent>
  <xr:revisionPtr revIDLastSave="9" documentId="11_8ACF504B07AFDC2D5972BB9A55DE938532CCF4EF" xr6:coauthVersionLast="47" xr6:coauthVersionMax="47" xr10:uidLastSave="{F1380868-F327-4374-A9D7-C341AAE1DA3D}"/>
  <bookViews>
    <workbookView xWindow="-110" yWindow="-110" windowWidth="19420" windowHeight="10300" activeTab="3" xr2:uid="{00000000-000D-0000-FFFF-FFFF00000000}"/>
  </bookViews>
  <sheets>
    <sheet name="Actual" sheetId="1" r:id="rId1"/>
    <sheet name="Summary 2023" sheetId="2" r:id="rId2"/>
    <sheet name="April 23" sheetId="3" r:id="rId3"/>
    <sheet name="May 23" sheetId="4" r:id="rId4"/>
    <sheet name="June 23" sheetId="5" r:id="rId5"/>
    <sheet name="July 23" sheetId="6" r:id="rId6"/>
    <sheet name="Aug 23" sheetId="7" r:id="rId7"/>
    <sheet name="Sept 23" sheetId="8" r:id="rId8"/>
    <sheet name="Oct 23" sheetId="9" r:id="rId9"/>
    <sheet name="Nov 23" sheetId="10" r:id="rId10"/>
    <sheet name="Dec 23" sheetId="11" r:id="rId11"/>
    <sheet name="Jan 24" sheetId="12" r:id="rId12"/>
    <sheet name="Feb 24" sheetId="13" r:id="rId13"/>
    <sheet name="Mar 24" sheetId="14" r:id="rId14"/>
    <sheet name="Apr 24" sheetId="15" r:id="rId15"/>
    <sheet name="Sheet1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9" roundtripDataChecksum="80Kt/CiBwLSxfAIHoTlQ8dglxFX3Fq+Qdff5B8PZq1s="/>
    </ext>
  </extLst>
</workbook>
</file>

<file path=xl/calcChain.xml><?xml version="1.0" encoding="utf-8"?>
<calcChain xmlns="http://schemas.openxmlformats.org/spreadsheetml/2006/main">
  <c r="X420" i="15" l="1"/>
  <c r="W420" i="15"/>
  <c r="V420" i="15"/>
  <c r="R420" i="15"/>
  <c r="Q420" i="15"/>
  <c r="P420" i="15"/>
  <c r="O420" i="15"/>
  <c r="N420" i="15"/>
  <c r="M420" i="15"/>
  <c r="L420" i="15"/>
  <c r="K420" i="15"/>
  <c r="J420" i="15"/>
  <c r="I420" i="15"/>
  <c r="H420" i="15"/>
  <c r="F420" i="15"/>
  <c r="E420" i="15"/>
  <c r="D420" i="15"/>
  <c r="C420" i="15"/>
  <c r="S419" i="15"/>
  <c r="G419" i="15"/>
  <c r="T419" i="15" s="1"/>
  <c r="T418" i="15"/>
  <c r="S418" i="15"/>
  <c r="G418" i="15"/>
  <c r="S417" i="15"/>
  <c r="G417" i="15"/>
  <c r="T417" i="15" s="1"/>
  <c r="S416" i="15"/>
  <c r="G416" i="15"/>
  <c r="T416" i="15" s="1"/>
  <c r="S415" i="15"/>
  <c r="G415" i="15"/>
  <c r="T415" i="15" s="1"/>
  <c r="S414" i="15"/>
  <c r="T414" i="15" s="1"/>
  <c r="G414" i="15"/>
  <c r="S413" i="15"/>
  <c r="T413" i="15" s="1"/>
  <c r="G413" i="15"/>
  <c r="S412" i="15"/>
  <c r="T412" i="15" s="1"/>
  <c r="G412" i="15"/>
  <c r="S411" i="15"/>
  <c r="G411" i="15"/>
  <c r="T411" i="15" s="1"/>
  <c r="S410" i="15"/>
  <c r="T410" i="15" s="1"/>
  <c r="G410" i="15"/>
  <c r="S409" i="15"/>
  <c r="T409" i="15" s="1"/>
  <c r="G409" i="15"/>
  <c r="S408" i="15"/>
  <c r="T408" i="15" s="1"/>
  <c r="G408" i="15"/>
  <c r="S407" i="15"/>
  <c r="G407" i="15"/>
  <c r="T407" i="15" s="1"/>
  <c r="S406" i="15"/>
  <c r="T406" i="15" s="1"/>
  <c r="G406" i="15"/>
  <c r="S405" i="15"/>
  <c r="G405" i="15"/>
  <c r="T405" i="15" s="1"/>
  <c r="S404" i="15"/>
  <c r="T404" i="15" s="1"/>
  <c r="G404" i="15"/>
  <c r="S403" i="15"/>
  <c r="G403" i="15"/>
  <c r="T403" i="15" s="1"/>
  <c r="S402" i="15"/>
  <c r="T402" i="15" s="1"/>
  <c r="G402" i="15"/>
  <c r="S401" i="15"/>
  <c r="G401" i="15"/>
  <c r="T401" i="15" s="1"/>
  <c r="S400" i="15"/>
  <c r="T400" i="15" s="1"/>
  <c r="G400" i="15"/>
  <c r="S399" i="15"/>
  <c r="G399" i="15"/>
  <c r="T399" i="15" s="1"/>
  <c r="T398" i="15"/>
  <c r="S398" i="15"/>
  <c r="G398" i="15"/>
  <c r="S397" i="15"/>
  <c r="G397" i="15"/>
  <c r="T397" i="15" s="1"/>
  <c r="S396" i="15"/>
  <c r="T396" i="15" s="1"/>
  <c r="G396" i="15"/>
  <c r="S395" i="15"/>
  <c r="G395" i="15"/>
  <c r="T395" i="15" s="1"/>
  <c r="T394" i="15"/>
  <c r="S394" i="15"/>
  <c r="G394" i="15"/>
  <c r="S393" i="15"/>
  <c r="G393" i="15"/>
  <c r="T393" i="15" s="1"/>
  <c r="S392" i="15"/>
  <c r="T392" i="15" s="1"/>
  <c r="G392" i="15"/>
  <c r="S391" i="15"/>
  <c r="G391" i="15"/>
  <c r="T391" i="15" s="1"/>
  <c r="S390" i="15"/>
  <c r="T390" i="15" s="1"/>
  <c r="G390" i="15"/>
  <c r="S389" i="15"/>
  <c r="G389" i="15"/>
  <c r="G420" i="15" s="1"/>
  <c r="X385" i="15"/>
  <c r="W385" i="15"/>
  <c r="V385" i="15"/>
  <c r="R385" i="15"/>
  <c r="Q385" i="15"/>
  <c r="P385" i="15"/>
  <c r="O385" i="15"/>
  <c r="N385" i="15"/>
  <c r="M385" i="15"/>
  <c r="L385" i="15"/>
  <c r="K385" i="15"/>
  <c r="J385" i="15"/>
  <c r="I385" i="15"/>
  <c r="H385" i="15"/>
  <c r="F385" i="15"/>
  <c r="E385" i="15"/>
  <c r="D385" i="15"/>
  <c r="C385" i="15"/>
  <c r="S384" i="15"/>
  <c r="G384" i="15"/>
  <c r="T384" i="15" s="1"/>
  <c r="S383" i="15"/>
  <c r="T383" i="15" s="1"/>
  <c r="G383" i="15"/>
  <c r="S382" i="15"/>
  <c r="G382" i="15"/>
  <c r="T382" i="15" s="1"/>
  <c r="S381" i="15"/>
  <c r="T381" i="15" s="1"/>
  <c r="G381" i="15"/>
  <c r="S380" i="15"/>
  <c r="G380" i="15"/>
  <c r="T380" i="15" s="1"/>
  <c r="S379" i="15"/>
  <c r="T379" i="15" s="1"/>
  <c r="G379" i="15"/>
  <c r="S378" i="15"/>
  <c r="G378" i="15"/>
  <c r="T378" i="15" s="1"/>
  <c r="S377" i="15"/>
  <c r="T377" i="15" s="1"/>
  <c r="G377" i="15"/>
  <c r="S376" i="15"/>
  <c r="G376" i="15"/>
  <c r="T376" i="15" s="1"/>
  <c r="S375" i="15"/>
  <c r="T375" i="15" s="1"/>
  <c r="G375" i="15"/>
  <c r="S374" i="15"/>
  <c r="G374" i="15"/>
  <c r="T374" i="15" s="1"/>
  <c r="S373" i="15"/>
  <c r="T373" i="15" s="1"/>
  <c r="G373" i="15"/>
  <c r="S372" i="15"/>
  <c r="G372" i="15"/>
  <c r="T372" i="15" s="1"/>
  <c r="S371" i="15"/>
  <c r="T371" i="15" s="1"/>
  <c r="G371" i="15"/>
  <c r="S370" i="15"/>
  <c r="G370" i="15"/>
  <c r="T370" i="15" s="1"/>
  <c r="S369" i="15"/>
  <c r="T369" i="15" s="1"/>
  <c r="G369" i="15"/>
  <c r="T368" i="15"/>
  <c r="S368" i="15"/>
  <c r="G368" i="15"/>
  <c r="S367" i="15"/>
  <c r="T367" i="15" s="1"/>
  <c r="G367" i="15"/>
  <c r="S366" i="15"/>
  <c r="G366" i="15"/>
  <c r="T366" i="15" s="1"/>
  <c r="T365" i="15"/>
  <c r="S365" i="15"/>
  <c r="G365" i="15"/>
  <c r="T364" i="15"/>
  <c r="S364" i="15"/>
  <c r="G364" i="15"/>
  <c r="S363" i="15"/>
  <c r="T363" i="15" s="1"/>
  <c r="G363" i="15"/>
  <c r="S362" i="15"/>
  <c r="G362" i="15"/>
  <c r="T362" i="15" s="1"/>
  <c r="S361" i="15"/>
  <c r="T361" i="15" s="1"/>
  <c r="G361" i="15"/>
  <c r="S360" i="15"/>
  <c r="G360" i="15"/>
  <c r="T360" i="15" s="1"/>
  <c r="S359" i="15"/>
  <c r="T359" i="15" s="1"/>
  <c r="G359" i="15"/>
  <c r="S358" i="15"/>
  <c r="G358" i="15"/>
  <c r="T358" i="15" s="1"/>
  <c r="S357" i="15"/>
  <c r="T357" i="15" s="1"/>
  <c r="G357" i="15"/>
  <c r="S356" i="15"/>
  <c r="G356" i="15"/>
  <c r="T356" i="15" s="1"/>
  <c r="S355" i="15"/>
  <c r="T355" i="15" s="1"/>
  <c r="G355" i="15"/>
  <c r="S354" i="15"/>
  <c r="G354" i="15"/>
  <c r="X350" i="15"/>
  <c r="W350" i="15"/>
  <c r="V350" i="15"/>
  <c r="R350" i="15"/>
  <c r="Q350" i="15"/>
  <c r="P350" i="15"/>
  <c r="O350" i="15"/>
  <c r="N350" i="15"/>
  <c r="M350" i="15"/>
  <c r="L350" i="15"/>
  <c r="K350" i="15"/>
  <c r="J350" i="15"/>
  <c r="I350" i="15"/>
  <c r="H350" i="15"/>
  <c r="F350" i="15"/>
  <c r="E350" i="15"/>
  <c r="D350" i="15"/>
  <c r="C350" i="15"/>
  <c r="S349" i="15"/>
  <c r="G349" i="15"/>
  <c r="T349" i="15" s="1"/>
  <c r="T348" i="15"/>
  <c r="S348" i="15"/>
  <c r="G348" i="15"/>
  <c r="S347" i="15"/>
  <c r="G347" i="15"/>
  <c r="T347" i="15" s="1"/>
  <c r="S346" i="15"/>
  <c r="T346" i="15" s="1"/>
  <c r="G346" i="15"/>
  <c r="S345" i="15"/>
  <c r="G345" i="15"/>
  <c r="T345" i="15" s="1"/>
  <c r="T344" i="15"/>
  <c r="S344" i="15"/>
  <c r="G344" i="15"/>
  <c r="S343" i="15"/>
  <c r="G343" i="15"/>
  <c r="T343" i="15" s="1"/>
  <c r="S342" i="15"/>
  <c r="T342" i="15" s="1"/>
  <c r="G342" i="15"/>
  <c r="S341" i="15"/>
  <c r="G341" i="15"/>
  <c r="T341" i="15" s="1"/>
  <c r="S340" i="15"/>
  <c r="T340" i="15" s="1"/>
  <c r="G340" i="15"/>
  <c r="S339" i="15"/>
  <c r="T339" i="15" s="1"/>
  <c r="G339" i="15"/>
  <c r="S338" i="15"/>
  <c r="T338" i="15" s="1"/>
  <c r="G338" i="15"/>
  <c r="S337" i="15"/>
  <c r="G337" i="15"/>
  <c r="T337" i="15" s="1"/>
  <c r="S336" i="15"/>
  <c r="T336" i="15" s="1"/>
  <c r="G336" i="15"/>
  <c r="S335" i="15"/>
  <c r="T335" i="15" s="1"/>
  <c r="G335" i="15"/>
  <c r="S334" i="15"/>
  <c r="T334" i="15" s="1"/>
  <c r="G334" i="15"/>
  <c r="S333" i="15"/>
  <c r="G333" i="15"/>
  <c r="T333" i="15" s="1"/>
  <c r="S332" i="15"/>
  <c r="T332" i="15" s="1"/>
  <c r="G332" i="15"/>
  <c r="S331" i="15"/>
  <c r="G331" i="15"/>
  <c r="T331" i="15" s="1"/>
  <c r="S330" i="15"/>
  <c r="T330" i="15" s="1"/>
  <c r="G330" i="15"/>
  <c r="S329" i="15"/>
  <c r="G329" i="15"/>
  <c r="T328" i="15"/>
  <c r="S328" i="15"/>
  <c r="G328" i="15"/>
  <c r="S327" i="15"/>
  <c r="G327" i="15"/>
  <c r="T327" i="15" s="1"/>
  <c r="S326" i="15"/>
  <c r="T326" i="15" s="1"/>
  <c r="G326" i="15"/>
  <c r="S325" i="15"/>
  <c r="G325" i="15"/>
  <c r="T324" i="15"/>
  <c r="S324" i="15"/>
  <c r="G324" i="15"/>
  <c r="S323" i="15"/>
  <c r="G323" i="15"/>
  <c r="T323" i="15" s="1"/>
  <c r="S322" i="15"/>
  <c r="T322" i="15" s="1"/>
  <c r="G322" i="15"/>
  <c r="S321" i="15"/>
  <c r="G321" i="15"/>
  <c r="T320" i="15"/>
  <c r="S320" i="15"/>
  <c r="G320" i="15"/>
  <c r="S319" i="15"/>
  <c r="G319" i="15"/>
  <c r="T319" i="15" s="1"/>
  <c r="X315" i="15"/>
  <c r="W315" i="15"/>
  <c r="V315" i="15"/>
  <c r="R315" i="15"/>
  <c r="Q315" i="15"/>
  <c r="P315" i="15"/>
  <c r="O315" i="15"/>
  <c r="N315" i="15"/>
  <c r="M315" i="15"/>
  <c r="L315" i="15"/>
  <c r="K315" i="15"/>
  <c r="J315" i="15"/>
  <c r="I315" i="15"/>
  <c r="H315" i="15"/>
  <c r="F315" i="15"/>
  <c r="E315" i="15"/>
  <c r="D315" i="15"/>
  <c r="C315" i="15"/>
  <c r="T314" i="15"/>
  <c r="S314" i="15"/>
  <c r="G314" i="15"/>
  <c r="S313" i="15"/>
  <c r="T313" i="15" s="1"/>
  <c r="G313" i="15"/>
  <c r="S312" i="15"/>
  <c r="G312" i="15"/>
  <c r="T312" i="15" s="1"/>
  <c r="T311" i="15"/>
  <c r="S311" i="15"/>
  <c r="G311" i="15"/>
  <c r="T310" i="15"/>
  <c r="S310" i="15"/>
  <c r="G310" i="15"/>
  <c r="S309" i="15"/>
  <c r="T309" i="15" s="1"/>
  <c r="G309" i="15"/>
  <c r="S308" i="15"/>
  <c r="G308" i="15"/>
  <c r="T308" i="15" s="1"/>
  <c r="S307" i="15"/>
  <c r="T307" i="15" s="1"/>
  <c r="G307" i="15"/>
  <c r="S306" i="15"/>
  <c r="G306" i="15"/>
  <c r="T306" i="15" s="1"/>
  <c r="S305" i="15"/>
  <c r="T305" i="15" s="1"/>
  <c r="G305" i="15"/>
  <c r="S304" i="15"/>
  <c r="G304" i="15"/>
  <c r="T304" i="15" s="1"/>
  <c r="S303" i="15"/>
  <c r="T303" i="15" s="1"/>
  <c r="G303" i="15"/>
  <c r="S302" i="15"/>
  <c r="G302" i="15"/>
  <c r="T302" i="15" s="1"/>
  <c r="S301" i="15"/>
  <c r="T301" i="15" s="1"/>
  <c r="G301" i="15"/>
  <c r="S300" i="15"/>
  <c r="G300" i="15"/>
  <c r="T300" i="15" s="1"/>
  <c r="S299" i="15"/>
  <c r="T299" i="15" s="1"/>
  <c r="G299" i="15"/>
  <c r="S298" i="15"/>
  <c r="G298" i="15"/>
  <c r="T298" i="15" s="1"/>
  <c r="S297" i="15"/>
  <c r="T297" i="15" s="1"/>
  <c r="G297" i="15"/>
  <c r="S296" i="15"/>
  <c r="G296" i="15"/>
  <c r="S295" i="15"/>
  <c r="T295" i="15" s="1"/>
  <c r="G295" i="15"/>
  <c r="S294" i="15"/>
  <c r="G294" i="15"/>
  <c r="T294" i="15" s="1"/>
  <c r="S293" i="15"/>
  <c r="T293" i="15" s="1"/>
  <c r="G293" i="15"/>
  <c r="S292" i="15"/>
  <c r="G292" i="15"/>
  <c r="S291" i="15"/>
  <c r="T291" i="15" s="1"/>
  <c r="G291" i="15"/>
  <c r="T290" i="15"/>
  <c r="S290" i="15"/>
  <c r="G290" i="15"/>
  <c r="S289" i="15"/>
  <c r="T289" i="15" s="1"/>
  <c r="G289" i="15"/>
  <c r="S288" i="15"/>
  <c r="G288" i="15"/>
  <c r="T288" i="15" s="1"/>
  <c r="T287" i="15"/>
  <c r="S287" i="15"/>
  <c r="G287" i="15"/>
  <c r="T286" i="15"/>
  <c r="S286" i="15"/>
  <c r="G286" i="15"/>
  <c r="S285" i="15"/>
  <c r="T285" i="15" s="1"/>
  <c r="G285" i="15"/>
  <c r="S284" i="15"/>
  <c r="G284" i="15"/>
  <c r="T284" i="15" s="1"/>
  <c r="X280" i="15"/>
  <c r="W280" i="15"/>
  <c r="V280" i="15"/>
  <c r="R280" i="15"/>
  <c r="Q280" i="15"/>
  <c r="P280" i="15"/>
  <c r="O280" i="15"/>
  <c r="N280" i="15"/>
  <c r="M280" i="15"/>
  <c r="L280" i="15"/>
  <c r="K280" i="15"/>
  <c r="J280" i="15"/>
  <c r="I280" i="15"/>
  <c r="H280" i="15"/>
  <c r="F280" i="15"/>
  <c r="E280" i="15"/>
  <c r="D280" i="15"/>
  <c r="C280" i="15"/>
  <c r="S279" i="15"/>
  <c r="G279" i="15"/>
  <c r="S278" i="15"/>
  <c r="T278" i="15" s="1"/>
  <c r="G278" i="15"/>
  <c r="S277" i="15"/>
  <c r="G277" i="15"/>
  <c r="T277" i="15" s="1"/>
  <c r="S276" i="15"/>
  <c r="T276" i="15" s="1"/>
  <c r="G276" i="15"/>
  <c r="S275" i="15"/>
  <c r="G275" i="15"/>
  <c r="T274" i="15"/>
  <c r="S274" i="15"/>
  <c r="G274" i="15"/>
  <c r="S273" i="15"/>
  <c r="G273" i="15"/>
  <c r="T273" i="15" s="1"/>
  <c r="S272" i="15"/>
  <c r="T272" i="15" s="1"/>
  <c r="G272" i="15"/>
  <c r="S271" i="15"/>
  <c r="G271" i="15"/>
  <c r="T270" i="15"/>
  <c r="S270" i="15"/>
  <c r="G270" i="15"/>
  <c r="S269" i="15"/>
  <c r="G269" i="15"/>
  <c r="T269" i="15" s="1"/>
  <c r="S268" i="15"/>
  <c r="T268" i="15" s="1"/>
  <c r="G268" i="15"/>
  <c r="S267" i="15"/>
  <c r="G267" i="15"/>
  <c r="T267" i="15" s="1"/>
  <c r="T266" i="15"/>
  <c r="S266" i="15"/>
  <c r="G266" i="15"/>
  <c r="S265" i="15"/>
  <c r="G265" i="15"/>
  <c r="T265" i="15" s="1"/>
  <c r="S264" i="15"/>
  <c r="T264" i="15" s="1"/>
  <c r="G264" i="15"/>
  <c r="S263" i="15"/>
  <c r="G263" i="15"/>
  <c r="T263" i="15" s="1"/>
  <c r="S262" i="15"/>
  <c r="T262" i="15" s="1"/>
  <c r="G262" i="15"/>
  <c r="S261" i="15"/>
  <c r="T261" i="15" s="1"/>
  <c r="G261" i="15"/>
  <c r="S260" i="15"/>
  <c r="T260" i="15" s="1"/>
  <c r="G260" i="15"/>
  <c r="S259" i="15"/>
  <c r="G259" i="15"/>
  <c r="T259" i="15" s="1"/>
  <c r="S258" i="15"/>
  <c r="T258" i="15" s="1"/>
  <c r="G258" i="15"/>
  <c r="S257" i="15"/>
  <c r="T257" i="15" s="1"/>
  <c r="G257" i="15"/>
  <c r="S256" i="15"/>
  <c r="T256" i="15" s="1"/>
  <c r="G256" i="15"/>
  <c r="S255" i="15"/>
  <c r="G255" i="15"/>
  <c r="S254" i="15"/>
  <c r="T254" i="15" s="1"/>
  <c r="G254" i="15"/>
  <c r="S253" i="15"/>
  <c r="G253" i="15"/>
  <c r="T253" i="15" s="1"/>
  <c r="S252" i="15"/>
  <c r="T252" i="15" s="1"/>
  <c r="G252" i="15"/>
  <c r="S251" i="15"/>
  <c r="G251" i="15"/>
  <c r="T250" i="15"/>
  <c r="S250" i="15"/>
  <c r="G250" i="15"/>
  <c r="S249" i="15"/>
  <c r="G249" i="15"/>
  <c r="T249" i="15" s="1"/>
  <c r="X245" i="15"/>
  <c r="W245" i="15"/>
  <c r="V245" i="15"/>
  <c r="R245" i="15"/>
  <c r="Q245" i="15"/>
  <c r="P245" i="15"/>
  <c r="O245" i="15"/>
  <c r="N245" i="15"/>
  <c r="M245" i="15"/>
  <c r="L245" i="15"/>
  <c r="K245" i="15"/>
  <c r="J245" i="15"/>
  <c r="I245" i="15"/>
  <c r="H245" i="15"/>
  <c r="F245" i="15"/>
  <c r="E245" i="15"/>
  <c r="D245" i="15"/>
  <c r="C245" i="15"/>
  <c r="S244" i="15"/>
  <c r="G244" i="15"/>
  <c r="T244" i="15" s="1"/>
  <c r="S243" i="15"/>
  <c r="T243" i="15" s="1"/>
  <c r="G243" i="15"/>
  <c r="S242" i="15"/>
  <c r="G242" i="15"/>
  <c r="T242" i="15" s="1"/>
  <c r="S241" i="15"/>
  <c r="T241" i="15" s="1"/>
  <c r="G241" i="15"/>
  <c r="S240" i="15"/>
  <c r="G240" i="15"/>
  <c r="T240" i="15" s="1"/>
  <c r="S239" i="15"/>
  <c r="T239" i="15" s="1"/>
  <c r="G239" i="15"/>
  <c r="S238" i="15"/>
  <c r="G238" i="15"/>
  <c r="S237" i="15"/>
  <c r="T237" i="15" s="1"/>
  <c r="G237" i="15"/>
  <c r="T236" i="15"/>
  <c r="S236" i="15"/>
  <c r="G236" i="15"/>
  <c r="S235" i="15"/>
  <c r="T235" i="15" s="1"/>
  <c r="G235" i="15"/>
  <c r="S234" i="15"/>
  <c r="G234" i="15"/>
  <c r="T234" i="15" s="1"/>
  <c r="T233" i="15"/>
  <c r="S233" i="15"/>
  <c r="G233" i="15"/>
  <c r="T232" i="15"/>
  <c r="S232" i="15"/>
  <c r="G232" i="15"/>
  <c r="S231" i="15"/>
  <c r="T231" i="15" s="1"/>
  <c r="G231" i="15"/>
  <c r="S230" i="15"/>
  <c r="G230" i="15"/>
  <c r="T230" i="15" s="1"/>
  <c r="S229" i="15"/>
  <c r="T229" i="15" s="1"/>
  <c r="G229" i="15"/>
  <c r="S228" i="15"/>
  <c r="G228" i="15"/>
  <c r="T228" i="15" s="1"/>
  <c r="S227" i="15"/>
  <c r="T227" i="15" s="1"/>
  <c r="G227" i="15"/>
  <c r="S226" i="15"/>
  <c r="G226" i="15"/>
  <c r="T226" i="15" s="1"/>
  <c r="S225" i="15"/>
  <c r="T225" i="15" s="1"/>
  <c r="G225" i="15"/>
  <c r="S224" i="15"/>
  <c r="G224" i="15"/>
  <c r="T224" i="15" s="1"/>
  <c r="S223" i="15"/>
  <c r="T223" i="15" s="1"/>
  <c r="G223" i="15"/>
  <c r="S222" i="15"/>
  <c r="G222" i="15"/>
  <c r="T222" i="15" s="1"/>
  <c r="S221" i="15"/>
  <c r="T221" i="15" s="1"/>
  <c r="G221" i="15"/>
  <c r="S220" i="15"/>
  <c r="G220" i="15"/>
  <c r="T220" i="15" s="1"/>
  <c r="S219" i="15"/>
  <c r="T219" i="15" s="1"/>
  <c r="G219" i="15"/>
  <c r="S218" i="15"/>
  <c r="G218" i="15"/>
  <c r="T218" i="15" s="1"/>
  <c r="S217" i="15"/>
  <c r="T217" i="15" s="1"/>
  <c r="G217" i="15"/>
  <c r="S216" i="15"/>
  <c r="G216" i="15"/>
  <c r="T216" i="15" s="1"/>
  <c r="S215" i="15"/>
  <c r="T215" i="15" s="1"/>
  <c r="G215" i="15"/>
  <c r="S214" i="15"/>
  <c r="G214" i="15"/>
  <c r="X210" i="15"/>
  <c r="W210" i="15"/>
  <c r="V210" i="15"/>
  <c r="R210" i="15"/>
  <c r="Q210" i="15"/>
  <c r="P210" i="15"/>
  <c r="O210" i="15"/>
  <c r="N210" i="15"/>
  <c r="M210" i="15"/>
  <c r="L210" i="15"/>
  <c r="K210" i="15"/>
  <c r="J210" i="15"/>
  <c r="I210" i="15"/>
  <c r="H210" i="15"/>
  <c r="F210" i="15"/>
  <c r="E210" i="15"/>
  <c r="D210" i="15"/>
  <c r="C210" i="15"/>
  <c r="S209" i="15"/>
  <c r="G209" i="15"/>
  <c r="T209" i="15" s="1"/>
  <c r="S208" i="15"/>
  <c r="T208" i="15" s="1"/>
  <c r="G208" i="15"/>
  <c r="S207" i="15"/>
  <c r="T207" i="15" s="1"/>
  <c r="G207" i="15"/>
  <c r="S206" i="15"/>
  <c r="T206" i="15" s="1"/>
  <c r="G206" i="15"/>
  <c r="S205" i="15"/>
  <c r="G205" i="15"/>
  <c r="T205" i="15" s="1"/>
  <c r="S204" i="15"/>
  <c r="T204" i="15" s="1"/>
  <c r="G204" i="15"/>
  <c r="S203" i="15"/>
  <c r="T203" i="15" s="1"/>
  <c r="G203" i="15"/>
  <c r="S202" i="15"/>
  <c r="T202" i="15" s="1"/>
  <c r="G202" i="15"/>
  <c r="S201" i="15"/>
  <c r="G201" i="15"/>
  <c r="S200" i="15"/>
  <c r="T200" i="15" s="1"/>
  <c r="G200" i="15"/>
  <c r="S199" i="15"/>
  <c r="G199" i="15"/>
  <c r="T199" i="15" s="1"/>
  <c r="S198" i="15"/>
  <c r="T198" i="15" s="1"/>
  <c r="G198" i="15"/>
  <c r="S197" i="15"/>
  <c r="G197" i="15"/>
  <c r="T196" i="15"/>
  <c r="S196" i="15"/>
  <c r="G196" i="15"/>
  <c r="S195" i="15"/>
  <c r="G195" i="15"/>
  <c r="T195" i="15" s="1"/>
  <c r="S194" i="15"/>
  <c r="T194" i="15" s="1"/>
  <c r="G194" i="15"/>
  <c r="S193" i="15"/>
  <c r="G193" i="15"/>
  <c r="T192" i="15"/>
  <c r="S192" i="15"/>
  <c r="G192" i="15"/>
  <c r="S191" i="15"/>
  <c r="G191" i="15"/>
  <c r="T191" i="15" s="1"/>
  <c r="S190" i="15"/>
  <c r="T190" i="15" s="1"/>
  <c r="G190" i="15"/>
  <c r="S189" i="15"/>
  <c r="G189" i="15"/>
  <c r="T189" i="15" s="1"/>
  <c r="T188" i="15"/>
  <c r="S188" i="15"/>
  <c r="G188" i="15"/>
  <c r="S187" i="15"/>
  <c r="G187" i="15"/>
  <c r="T187" i="15" s="1"/>
  <c r="S186" i="15"/>
  <c r="T186" i="15" s="1"/>
  <c r="G186" i="15"/>
  <c r="S185" i="15"/>
  <c r="G185" i="15"/>
  <c r="T185" i="15" s="1"/>
  <c r="S184" i="15"/>
  <c r="T184" i="15" s="1"/>
  <c r="G184" i="15"/>
  <c r="S183" i="15"/>
  <c r="T183" i="15" s="1"/>
  <c r="G183" i="15"/>
  <c r="S182" i="15"/>
  <c r="T182" i="15" s="1"/>
  <c r="G182" i="15"/>
  <c r="S181" i="15"/>
  <c r="G181" i="15"/>
  <c r="T181" i="15" s="1"/>
  <c r="S180" i="15"/>
  <c r="T180" i="15" s="1"/>
  <c r="G180" i="15"/>
  <c r="S179" i="15"/>
  <c r="G179" i="15"/>
  <c r="X175" i="15"/>
  <c r="W175" i="15"/>
  <c r="V175" i="15"/>
  <c r="R175" i="15"/>
  <c r="Q175" i="15"/>
  <c r="P175" i="15"/>
  <c r="O175" i="15"/>
  <c r="N175" i="15"/>
  <c r="M175" i="15"/>
  <c r="L175" i="15"/>
  <c r="K175" i="15"/>
  <c r="J175" i="15"/>
  <c r="I175" i="15"/>
  <c r="H175" i="15"/>
  <c r="F175" i="15"/>
  <c r="E175" i="15"/>
  <c r="D175" i="15"/>
  <c r="C175" i="15"/>
  <c r="S174" i="15"/>
  <c r="G174" i="15"/>
  <c r="T174" i="15" s="1"/>
  <c r="S173" i="15"/>
  <c r="T173" i="15" s="1"/>
  <c r="G173" i="15"/>
  <c r="S172" i="15"/>
  <c r="G172" i="15"/>
  <c r="T172" i="15" s="1"/>
  <c r="S171" i="15"/>
  <c r="T171" i="15" s="1"/>
  <c r="G171" i="15"/>
  <c r="S170" i="15"/>
  <c r="G170" i="15"/>
  <c r="T170" i="15" s="1"/>
  <c r="S169" i="15"/>
  <c r="T169" i="15" s="1"/>
  <c r="G169" i="15"/>
  <c r="S168" i="15"/>
  <c r="G168" i="15"/>
  <c r="T168" i="15" s="1"/>
  <c r="S167" i="15"/>
  <c r="T167" i="15" s="1"/>
  <c r="G167" i="15"/>
  <c r="S166" i="15"/>
  <c r="G166" i="15"/>
  <c r="T166" i="15" s="1"/>
  <c r="S165" i="15"/>
  <c r="T165" i="15" s="1"/>
  <c r="G165" i="15"/>
  <c r="S164" i="15"/>
  <c r="G164" i="15"/>
  <c r="S163" i="15"/>
  <c r="T163" i="15" s="1"/>
  <c r="G163" i="15"/>
  <c r="S162" i="15"/>
  <c r="G162" i="15"/>
  <c r="T162" i="15" s="1"/>
  <c r="S161" i="15"/>
  <c r="T161" i="15" s="1"/>
  <c r="G161" i="15"/>
  <c r="S160" i="15"/>
  <c r="G160" i="15"/>
  <c r="S159" i="15"/>
  <c r="T159" i="15" s="1"/>
  <c r="G159" i="15"/>
  <c r="T158" i="15"/>
  <c r="S158" i="15"/>
  <c r="G158" i="15"/>
  <c r="S157" i="15"/>
  <c r="T157" i="15" s="1"/>
  <c r="G157" i="15"/>
  <c r="S156" i="15"/>
  <c r="G156" i="15"/>
  <c r="T156" i="15" s="1"/>
  <c r="S155" i="15"/>
  <c r="G155" i="15"/>
  <c r="T155" i="15" s="1"/>
  <c r="T154" i="15"/>
  <c r="S154" i="15"/>
  <c r="G154" i="15"/>
  <c r="S153" i="15"/>
  <c r="T153" i="15" s="1"/>
  <c r="G153" i="15"/>
  <c r="S152" i="15"/>
  <c r="G152" i="15"/>
  <c r="T152" i="15" s="1"/>
  <c r="S151" i="15"/>
  <c r="G151" i="15"/>
  <c r="T151" i="15" s="1"/>
  <c r="S150" i="15"/>
  <c r="G150" i="15"/>
  <c r="T150" i="15" s="1"/>
  <c r="S149" i="15"/>
  <c r="T149" i="15" s="1"/>
  <c r="G149" i="15"/>
  <c r="S148" i="15"/>
  <c r="G148" i="15"/>
  <c r="T148" i="15" s="1"/>
  <c r="S147" i="15"/>
  <c r="G147" i="15"/>
  <c r="T147" i="15" s="1"/>
  <c r="S146" i="15"/>
  <c r="G146" i="15"/>
  <c r="T146" i="15" s="1"/>
  <c r="S145" i="15"/>
  <c r="T145" i="15" s="1"/>
  <c r="G145" i="15"/>
  <c r="S144" i="15"/>
  <c r="G144" i="15"/>
  <c r="T144" i="15" s="1"/>
  <c r="X140" i="15"/>
  <c r="W140" i="15"/>
  <c r="V140" i="15"/>
  <c r="R140" i="15"/>
  <c r="Q140" i="15"/>
  <c r="P140" i="15"/>
  <c r="O140" i="15"/>
  <c r="N140" i="15"/>
  <c r="M140" i="15"/>
  <c r="L140" i="15"/>
  <c r="K140" i="15"/>
  <c r="J140" i="15"/>
  <c r="I140" i="15"/>
  <c r="H140" i="15"/>
  <c r="F140" i="15"/>
  <c r="E140" i="15"/>
  <c r="D140" i="15"/>
  <c r="C140" i="15"/>
  <c r="S139" i="15"/>
  <c r="G139" i="15"/>
  <c r="T138" i="15"/>
  <c r="S138" i="15"/>
  <c r="G138" i="15"/>
  <c r="S137" i="15"/>
  <c r="G137" i="15"/>
  <c r="T137" i="15" s="1"/>
  <c r="S136" i="15"/>
  <c r="T136" i="15" s="1"/>
  <c r="G136" i="15"/>
  <c r="S135" i="15"/>
  <c r="G135" i="15"/>
  <c r="T135" i="15" s="1"/>
  <c r="T134" i="15"/>
  <c r="S134" i="15"/>
  <c r="G134" i="15"/>
  <c r="S133" i="15"/>
  <c r="G133" i="15"/>
  <c r="T133" i="15" s="1"/>
  <c r="S132" i="15"/>
  <c r="T132" i="15" s="1"/>
  <c r="G132" i="15"/>
  <c r="S131" i="15"/>
  <c r="G131" i="15"/>
  <c r="T131" i="15" s="1"/>
  <c r="S130" i="15"/>
  <c r="G130" i="15"/>
  <c r="T130" i="15" s="1"/>
  <c r="S129" i="15"/>
  <c r="T129" i="15" s="1"/>
  <c r="G129" i="15"/>
  <c r="S128" i="15"/>
  <c r="T128" i="15" s="1"/>
  <c r="G128" i="15"/>
  <c r="S127" i="15"/>
  <c r="G127" i="15"/>
  <c r="T127" i="15" s="1"/>
  <c r="S126" i="15"/>
  <c r="G126" i="15"/>
  <c r="T126" i="15" s="1"/>
  <c r="S125" i="15"/>
  <c r="T125" i="15" s="1"/>
  <c r="G125" i="15"/>
  <c r="S124" i="15"/>
  <c r="T124" i="15" s="1"/>
  <c r="G124" i="15"/>
  <c r="S123" i="15"/>
  <c r="G123" i="15"/>
  <c r="S122" i="15"/>
  <c r="G122" i="15"/>
  <c r="T122" i="15" s="1"/>
  <c r="S121" i="15"/>
  <c r="G121" i="15"/>
  <c r="T121" i="15" s="1"/>
  <c r="S120" i="15"/>
  <c r="T120" i="15" s="1"/>
  <c r="G120" i="15"/>
  <c r="S119" i="15"/>
  <c r="G119" i="15"/>
  <c r="S118" i="15"/>
  <c r="G118" i="15"/>
  <c r="T118" i="15" s="1"/>
  <c r="S117" i="15"/>
  <c r="G117" i="15"/>
  <c r="T117" i="15" s="1"/>
  <c r="S116" i="15"/>
  <c r="T116" i="15" s="1"/>
  <c r="G116" i="15"/>
  <c r="S115" i="15"/>
  <c r="G115" i="15"/>
  <c r="T114" i="15"/>
  <c r="S114" i="15"/>
  <c r="G114" i="15"/>
  <c r="S113" i="15"/>
  <c r="G113" i="15"/>
  <c r="T113" i="15" s="1"/>
  <c r="S112" i="15"/>
  <c r="T112" i="15" s="1"/>
  <c r="G112" i="15"/>
  <c r="S111" i="15"/>
  <c r="G111" i="15"/>
  <c r="T111" i="15" s="1"/>
  <c r="T110" i="15"/>
  <c r="S110" i="15"/>
  <c r="G110" i="15"/>
  <c r="S109" i="15"/>
  <c r="G109" i="15"/>
  <c r="T109" i="15" s="1"/>
  <c r="X105" i="15"/>
  <c r="W105" i="15"/>
  <c r="V105" i="15"/>
  <c r="R105" i="15"/>
  <c r="Q105" i="15"/>
  <c r="P105" i="15"/>
  <c r="O105" i="15"/>
  <c r="N105" i="15"/>
  <c r="M105" i="15"/>
  <c r="L105" i="15"/>
  <c r="K105" i="15"/>
  <c r="J105" i="15"/>
  <c r="I105" i="15"/>
  <c r="H105" i="15"/>
  <c r="F105" i="15"/>
  <c r="E105" i="15"/>
  <c r="D105" i="15"/>
  <c r="C105" i="15"/>
  <c r="T104" i="15"/>
  <c r="S104" i="15"/>
  <c r="G104" i="15"/>
  <c r="S103" i="15"/>
  <c r="T103" i="15" s="1"/>
  <c r="G103" i="15"/>
  <c r="S102" i="15"/>
  <c r="G102" i="15"/>
  <c r="T102" i="15" s="1"/>
  <c r="S101" i="15"/>
  <c r="G101" i="15"/>
  <c r="T101" i="15" s="1"/>
  <c r="T100" i="15"/>
  <c r="S100" i="15"/>
  <c r="G100" i="15"/>
  <c r="S99" i="15"/>
  <c r="T99" i="15" s="1"/>
  <c r="G99" i="15"/>
  <c r="S98" i="15"/>
  <c r="G98" i="15"/>
  <c r="T98" i="15" s="1"/>
  <c r="S97" i="15"/>
  <c r="G97" i="15"/>
  <c r="T97" i="15" s="1"/>
  <c r="S96" i="15"/>
  <c r="G96" i="15"/>
  <c r="T96" i="15" s="1"/>
  <c r="S95" i="15"/>
  <c r="T95" i="15" s="1"/>
  <c r="G95" i="15"/>
  <c r="S94" i="15"/>
  <c r="G94" i="15"/>
  <c r="T94" i="15" s="1"/>
  <c r="S93" i="15"/>
  <c r="G93" i="15"/>
  <c r="T93" i="15" s="1"/>
  <c r="S92" i="15"/>
  <c r="G92" i="15"/>
  <c r="T92" i="15" s="1"/>
  <c r="S91" i="15"/>
  <c r="T91" i="15" s="1"/>
  <c r="G91" i="15"/>
  <c r="S90" i="15"/>
  <c r="G90" i="15"/>
  <c r="T90" i="15" s="1"/>
  <c r="S89" i="15"/>
  <c r="G89" i="15"/>
  <c r="T89" i="15" s="1"/>
  <c r="S88" i="15"/>
  <c r="G88" i="15"/>
  <c r="T88" i="15" s="1"/>
  <c r="S87" i="15"/>
  <c r="T87" i="15" s="1"/>
  <c r="G87" i="15"/>
  <c r="S86" i="15"/>
  <c r="G86" i="15"/>
  <c r="T86" i="15" s="1"/>
  <c r="S85" i="15"/>
  <c r="T85" i="15" s="1"/>
  <c r="G85" i="15"/>
  <c r="S84" i="15"/>
  <c r="G84" i="15"/>
  <c r="T84" i="15" s="1"/>
  <c r="S83" i="15"/>
  <c r="T83" i="15" s="1"/>
  <c r="G83" i="15"/>
  <c r="S82" i="15"/>
  <c r="G82" i="15"/>
  <c r="S81" i="15"/>
  <c r="G81" i="15"/>
  <c r="T80" i="15"/>
  <c r="S80" i="15"/>
  <c r="G80" i="15"/>
  <c r="S79" i="15"/>
  <c r="T79" i="15" s="1"/>
  <c r="G79" i="15"/>
  <c r="S78" i="15"/>
  <c r="G78" i="15"/>
  <c r="T78" i="15" s="1"/>
  <c r="S77" i="15"/>
  <c r="G77" i="15"/>
  <c r="T77" i="15" s="1"/>
  <c r="T76" i="15"/>
  <c r="S76" i="15"/>
  <c r="G76" i="15"/>
  <c r="S75" i="15"/>
  <c r="T75" i="15" s="1"/>
  <c r="G75" i="15"/>
  <c r="S74" i="15"/>
  <c r="G74" i="15"/>
  <c r="T74" i="15" s="1"/>
  <c r="X70" i="15"/>
  <c r="W70" i="15"/>
  <c r="V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S69" i="15"/>
  <c r="G69" i="15"/>
  <c r="T69" i="15" s="1"/>
  <c r="S68" i="15"/>
  <c r="G68" i="15"/>
  <c r="T68" i="15" s="1"/>
  <c r="S67" i="15"/>
  <c r="G67" i="15"/>
  <c r="T67" i="15" s="1"/>
  <c r="S66" i="15"/>
  <c r="T66" i="15" s="1"/>
  <c r="G66" i="15"/>
  <c r="S65" i="15"/>
  <c r="G65" i="15"/>
  <c r="T65" i="15" s="1"/>
  <c r="S64" i="15"/>
  <c r="G64" i="15"/>
  <c r="T64" i="15" s="1"/>
  <c r="S63" i="15"/>
  <c r="G63" i="15"/>
  <c r="T63" i="15" s="1"/>
  <c r="S62" i="15"/>
  <c r="T62" i="15" s="1"/>
  <c r="G62" i="15"/>
  <c r="T61" i="15"/>
  <c r="S61" i="15"/>
  <c r="G61" i="15"/>
  <c r="S60" i="15"/>
  <c r="G60" i="15"/>
  <c r="T60" i="15" s="1"/>
  <c r="S59" i="15"/>
  <c r="G59" i="15"/>
  <c r="T59" i="15" s="1"/>
  <c r="S58" i="15"/>
  <c r="T58" i="15" s="1"/>
  <c r="G58" i="15"/>
  <c r="S57" i="15"/>
  <c r="T57" i="15" s="1"/>
  <c r="G57" i="15"/>
  <c r="S56" i="15"/>
  <c r="G56" i="15"/>
  <c r="T56" i="15" s="1"/>
  <c r="S55" i="15"/>
  <c r="G55" i="15"/>
  <c r="T55" i="15" s="1"/>
  <c r="S54" i="15"/>
  <c r="T54" i="15" s="1"/>
  <c r="G54" i="15"/>
  <c r="S53" i="15"/>
  <c r="G53" i="15"/>
  <c r="T53" i="15" s="1"/>
  <c r="S52" i="15"/>
  <c r="G52" i="15"/>
  <c r="T52" i="15" s="1"/>
  <c r="S51" i="15"/>
  <c r="G51" i="15"/>
  <c r="T51" i="15" s="1"/>
  <c r="S50" i="15"/>
  <c r="T50" i="15" s="1"/>
  <c r="G50" i="15"/>
  <c r="S49" i="15"/>
  <c r="T49" i="15" s="1"/>
  <c r="G49" i="15"/>
  <c r="T48" i="15"/>
  <c r="S48" i="15"/>
  <c r="G48" i="15"/>
  <c r="S47" i="15"/>
  <c r="G47" i="15"/>
  <c r="T47" i="15" s="1"/>
  <c r="S46" i="15"/>
  <c r="T46" i="15" s="1"/>
  <c r="G46" i="15"/>
  <c r="S45" i="15"/>
  <c r="G45" i="15"/>
  <c r="T45" i="15" s="1"/>
  <c r="S44" i="15"/>
  <c r="T44" i="15" s="1"/>
  <c r="G44" i="15"/>
  <c r="S43" i="15"/>
  <c r="G43" i="15"/>
  <c r="T43" i="15" s="1"/>
  <c r="S42" i="15"/>
  <c r="T42" i="15" s="1"/>
  <c r="G42" i="15"/>
  <c r="S41" i="15"/>
  <c r="G41" i="15"/>
  <c r="T41" i="15" s="1"/>
  <c r="S40" i="15"/>
  <c r="G40" i="15"/>
  <c r="T40" i="15" s="1"/>
  <c r="S39" i="15"/>
  <c r="G39" i="15"/>
  <c r="T39" i="15" s="1"/>
  <c r="X35" i="15"/>
  <c r="W35" i="15"/>
  <c r="V35" i="15"/>
  <c r="R35" i="15"/>
  <c r="Q35" i="15"/>
  <c r="P35" i="15"/>
  <c r="O35" i="15"/>
  <c r="N35" i="15"/>
  <c r="M35" i="15"/>
  <c r="L35" i="15"/>
  <c r="K35" i="15"/>
  <c r="J35" i="15"/>
  <c r="I35" i="15"/>
  <c r="H35" i="15"/>
  <c r="F35" i="15"/>
  <c r="E35" i="15"/>
  <c r="D35" i="15"/>
  <c r="C35" i="15"/>
  <c r="S34" i="15"/>
  <c r="G34" i="15"/>
  <c r="T34" i="15" s="1"/>
  <c r="S33" i="15"/>
  <c r="T33" i="15" s="1"/>
  <c r="G33" i="15"/>
  <c r="S32" i="15"/>
  <c r="G32" i="15"/>
  <c r="T32" i="15" s="1"/>
  <c r="T31" i="15"/>
  <c r="S31" i="15"/>
  <c r="G31" i="15"/>
  <c r="T30" i="15"/>
  <c r="S30" i="15"/>
  <c r="G30" i="15"/>
  <c r="S29" i="15"/>
  <c r="T29" i="15" s="1"/>
  <c r="G29" i="15"/>
  <c r="S28" i="15"/>
  <c r="G28" i="15"/>
  <c r="T28" i="15" s="1"/>
  <c r="S27" i="15"/>
  <c r="G27" i="15"/>
  <c r="S26" i="15"/>
  <c r="T26" i="15" s="1"/>
  <c r="G26" i="15"/>
  <c r="S25" i="15"/>
  <c r="T25" i="15" s="1"/>
  <c r="G25" i="15"/>
  <c r="S24" i="15"/>
  <c r="G24" i="15"/>
  <c r="T24" i="15" s="1"/>
  <c r="S23" i="15"/>
  <c r="G23" i="15"/>
  <c r="T23" i="15" s="1"/>
  <c r="S22" i="15"/>
  <c r="G22" i="15"/>
  <c r="T22" i="15" s="1"/>
  <c r="S21" i="15"/>
  <c r="T21" i="15" s="1"/>
  <c r="G21" i="15"/>
  <c r="S20" i="15"/>
  <c r="G20" i="15"/>
  <c r="T20" i="15" s="1"/>
  <c r="S19" i="15"/>
  <c r="G19" i="15"/>
  <c r="T19" i="15" s="1"/>
  <c r="S18" i="15"/>
  <c r="G18" i="15"/>
  <c r="T18" i="15" s="1"/>
  <c r="S17" i="15"/>
  <c r="N17" i="15"/>
  <c r="G17" i="15"/>
  <c r="T17" i="15" s="1"/>
  <c r="S16" i="15"/>
  <c r="G16" i="15"/>
  <c r="T16" i="15" s="1"/>
  <c r="S15" i="15"/>
  <c r="G15" i="15"/>
  <c r="T15" i="15" s="1"/>
  <c r="S14" i="15"/>
  <c r="T14" i="15" s="1"/>
  <c r="G14" i="15"/>
  <c r="T13" i="15"/>
  <c r="S13" i="15"/>
  <c r="G13" i="15"/>
  <c r="S12" i="15"/>
  <c r="G12" i="15"/>
  <c r="T12" i="15" s="1"/>
  <c r="S11" i="15"/>
  <c r="G11" i="15"/>
  <c r="S10" i="15"/>
  <c r="T10" i="15" s="1"/>
  <c r="G10" i="15"/>
  <c r="T9" i="15"/>
  <c r="S9" i="15"/>
  <c r="G9" i="15"/>
  <c r="S8" i="15"/>
  <c r="G8" i="15"/>
  <c r="T8" i="15" s="1"/>
  <c r="S7" i="15"/>
  <c r="G7" i="15"/>
  <c r="T7" i="15" s="1"/>
  <c r="S6" i="15"/>
  <c r="G6" i="15"/>
  <c r="T5" i="15"/>
  <c r="S5" i="15"/>
  <c r="G5" i="15"/>
  <c r="S4" i="15"/>
  <c r="G4" i="15"/>
  <c r="T4" i="15" s="1"/>
  <c r="X35" i="14"/>
  <c r="W35" i="14"/>
  <c r="V35" i="14"/>
  <c r="R35" i="14"/>
  <c r="Q35" i="14"/>
  <c r="P35" i="14"/>
  <c r="O35" i="14"/>
  <c r="N35" i="14"/>
  <c r="M35" i="14"/>
  <c r="L35" i="14"/>
  <c r="K35" i="14"/>
  <c r="J35" i="14"/>
  <c r="I35" i="14"/>
  <c r="H35" i="14"/>
  <c r="F35" i="14"/>
  <c r="E35" i="14"/>
  <c r="D35" i="14"/>
  <c r="S34" i="14"/>
  <c r="G34" i="14"/>
  <c r="T34" i="14" s="1"/>
  <c r="S33" i="14"/>
  <c r="G33" i="14"/>
  <c r="T33" i="14" s="1"/>
  <c r="S32" i="14"/>
  <c r="T32" i="14" s="1"/>
  <c r="G32" i="14"/>
  <c r="T31" i="14"/>
  <c r="S31" i="14"/>
  <c r="G31" i="14"/>
  <c r="S30" i="14"/>
  <c r="G30" i="14"/>
  <c r="T30" i="14" s="1"/>
  <c r="S29" i="14"/>
  <c r="G29" i="14"/>
  <c r="S28" i="14"/>
  <c r="T28" i="14" s="1"/>
  <c r="G28" i="14"/>
  <c r="T27" i="14"/>
  <c r="S27" i="14"/>
  <c r="G27" i="14"/>
  <c r="S26" i="14"/>
  <c r="G26" i="14"/>
  <c r="T26" i="14" s="1"/>
  <c r="S25" i="14"/>
  <c r="G25" i="14"/>
  <c r="T25" i="14" s="1"/>
  <c r="S24" i="14"/>
  <c r="T24" i="14" s="1"/>
  <c r="G24" i="14"/>
  <c r="T23" i="14"/>
  <c r="S23" i="14"/>
  <c r="G23" i="14"/>
  <c r="S22" i="14"/>
  <c r="G22" i="14"/>
  <c r="T22" i="14" s="1"/>
  <c r="S21" i="14"/>
  <c r="G21" i="14"/>
  <c r="T21" i="14" s="1"/>
  <c r="S20" i="14"/>
  <c r="T20" i="14" s="1"/>
  <c r="G20" i="14"/>
  <c r="T19" i="14"/>
  <c r="S19" i="14"/>
  <c r="G19" i="14"/>
  <c r="S18" i="14"/>
  <c r="G18" i="14"/>
  <c r="T18" i="14" s="1"/>
  <c r="S17" i="14"/>
  <c r="G17" i="14"/>
  <c r="T17" i="14" s="1"/>
  <c r="S16" i="14"/>
  <c r="T16" i="14" s="1"/>
  <c r="G16" i="14"/>
  <c r="T15" i="14"/>
  <c r="S15" i="14"/>
  <c r="G15" i="14"/>
  <c r="S14" i="14"/>
  <c r="G14" i="14"/>
  <c r="T14" i="14" s="1"/>
  <c r="S13" i="14"/>
  <c r="G13" i="14"/>
  <c r="S12" i="14"/>
  <c r="T12" i="14" s="1"/>
  <c r="G12" i="14"/>
  <c r="T11" i="14"/>
  <c r="S11" i="14"/>
  <c r="G11" i="14"/>
  <c r="S10" i="14"/>
  <c r="G10" i="14"/>
  <c r="T10" i="14" s="1"/>
  <c r="S9" i="14"/>
  <c r="G9" i="14"/>
  <c r="T9" i="14" s="1"/>
  <c r="S8" i="14"/>
  <c r="T8" i="14" s="1"/>
  <c r="G8" i="14"/>
  <c r="T7" i="14"/>
  <c r="S7" i="14"/>
  <c r="G7" i="14"/>
  <c r="S6" i="14"/>
  <c r="G6" i="14"/>
  <c r="T6" i="14" s="1"/>
  <c r="S5" i="14"/>
  <c r="G5" i="14"/>
  <c r="T5" i="14" s="1"/>
  <c r="C5" i="14"/>
  <c r="C35" i="14" s="1"/>
  <c r="H14" i="2" s="1"/>
  <c r="T4" i="14"/>
  <c r="S4" i="14"/>
  <c r="G4" i="14"/>
  <c r="X35" i="13"/>
  <c r="W35" i="13"/>
  <c r="V35" i="13"/>
  <c r="R35" i="13"/>
  <c r="Q35" i="13"/>
  <c r="P35" i="13"/>
  <c r="O35" i="13"/>
  <c r="N35" i="13"/>
  <c r="M35" i="13"/>
  <c r="L35" i="13"/>
  <c r="K35" i="13"/>
  <c r="J35" i="13"/>
  <c r="I35" i="13"/>
  <c r="H35" i="13"/>
  <c r="F35" i="13"/>
  <c r="E35" i="13"/>
  <c r="D35" i="13"/>
  <c r="T34" i="13"/>
  <c r="S34" i="13"/>
  <c r="G34" i="13"/>
  <c r="S33" i="13"/>
  <c r="G33" i="13"/>
  <c r="T33" i="13" s="1"/>
  <c r="S32" i="13"/>
  <c r="G32" i="13"/>
  <c r="T31" i="13"/>
  <c r="S31" i="13"/>
  <c r="G31" i="13"/>
  <c r="T30" i="13"/>
  <c r="S30" i="13"/>
  <c r="G30" i="13"/>
  <c r="S29" i="13"/>
  <c r="G29" i="13"/>
  <c r="T29" i="13" s="1"/>
  <c r="S28" i="13"/>
  <c r="G28" i="13"/>
  <c r="T28" i="13" s="1"/>
  <c r="T27" i="13"/>
  <c r="S27" i="13"/>
  <c r="G27" i="13"/>
  <c r="T26" i="13"/>
  <c r="S26" i="13"/>
  <c r="J26" i="13"/>
  <c r="G26" i="13"/>
  <c r="S25" i="13"/>
  <c r="G25" i="13"/>
  <c r="T25" i="13" s="1"/>
  <c r="S24" i="13"/>
  <c r="G24" i="13"/>
  <c r="T24" i="13" s="1"/>
  <c r="S23" i="13"/>
  <c r="G23" i="13"/>
  <c r="T23" i="13" s="1"/>
  <c r="C23" i="13"/>
  <c r="C35" i="13" s="1"/>
  <c r="S22" i="13"/>
  <c r="G22" i="13"/>
  <c r="T22" i="13" s="1"/>
  <c r="S21" i="13"/>
  <c r="G21" i="13"/>
  <c r="T21" i="13" s="1"/>
  <c r="S20" i="13"/>
  <c r="G20" i="13"/>
  <c r="T20" i="13" s="1"/>
  <c r="S19" i="13"/>
  <c r="G19" i="13"/>
  <c r="T19" i="13" s="1"/>
  <c r="S18" i="13"/>
  <c r="G18" i="13"/>
  <c r="T18" i="13" s="1"/>
  <c r="S17" i="13"/>
  <c r="G17" i="13"/>
  <c r="T17" i="13" s="1"/>
  <c r="S16" i="13"/>
  <c r="G16" i="13"/>
  <c r="T16" i="13" s="1"/>
  <c r="N15" i="13"/>
  <c r="S15" i="13" s="1"/>
  <c r="G15" i="13"/>
  <c r="E15" i="13"/>
  <c r="S14" i="13"/>
  <c r="G14" i="13"/>
  <c r="T14" i="13" s="1"/>
  <c r="S13" i="13"/>
  <c r="G13" i="13"/>
  <c r="T13" i="13" s="1"/>
  <c r="D13" i="13"/>
  <c r="S12" i="13"/>
  <c r="G12" i="13"/>
  <c r="T12" i="13" s="1"/>
  <c r="S11" i="13"/>
  <c r="G11" i="13"/>
  <c r="T11" i="13" s="1"/>
  <c r="S10" i="13"/>
  <c r="G10" i="13"/>
  <c r="T10" i="13" s="1"/>
  <c r="S9" i="13"/>
  <c r="G9" i="13"/>
  <c r="T9" i="13" s="1"/>
  <c r="S8" i="13"/>
  <c r="G8" i="13"/>
  <c r="S7" i="13"/>
  <c r="G7" i="13"/>
  <c r="T7" i="13" s="1"/>
  <c r="S6" i="13"/>
  <c r="G6" i="13"/>
  <c r="T6" i="13" s="1"/>
  <c r="D6" i="13"/>
  <c r="S5" i="13"/>
  <c r="T5" i="13" s="1"/>
  <c r="G5" i="13"/>
  <c r="S4" i="13"/>
  <c r="S35" i="13" s="1"/>
  <c r="D13" i="2" s="1"/>
  <c r="G4" i="13"/>
  <c r="X35" i="12"/>
  <c r="W35" i="12"/>
  <c r="V35" i="12"/>
  <c r="R35" i="12"/>
  <c r="Q35" i="12"/>
  <c r="P35" i="12"/>
  <c r="O35" i="12"/>
  <c r="N35" i="12"/>
  <c r="M35" i="12"/>
  <c r="L35" i="12"/>
  <c r="K35" i="12"/>
  <c r="J35" i="12"/>
  <c r="I35" i="12"/>
  <c r="H35" i="12"/>
  <c r="F35" i="12"/>
  <c r="E35" i="12"/>
  <c r="H12" i="2" s="1"/>
  <c r="D35" i="12"/>
  <c r="I12" i="2" s="1"/>
  <c r="C35" i="12"/>
  <c r="S34" i="12"/>
  <c r="T34" i="12" s="1"/>
  <c r="N34" i="12"/>
  <c r="J34" i="12"/>
  <c r="G34" i="12"/>
  <c r="S33" i="12"/>
  <c r="G33" i="12"/>
  <c r="T33" i="12" s="1"/>
  <c r="S32" i="12"/>
  <c r="G32" i="12"/>
  <c r="T32" i="12" s="1"/>
  <c r="S31" i="12"/>
  <c r="G31" i="12"/>
  <c r="T31" i="12" s="1"/>
  <c r="S30" i="12"/>
  <c r="G30" i="12"/>
  <c r="T30" i="12" s="1"/>
  <c r="S29" i="12"/>
  <c r="G29" i="12"/>
  <c r="T29" i="12" s="1"/>
  <c r="D29" i="12"/>
  <c r="S28" i="12"/>
  <c r="T28" i="12" s="1"/>
  <c r="G28" i="12"/>
  <c r="S27" i="12"/>
  <c r="T27" i="12" s="1"/>
  <c r="J27" i="12"/>
  <c r="G27" i="12"/>
  <c r="S26" i="12"/>
  <c r="G26" i="12"/>
  <c r="T26" i="12" s="1"/>
  <c r="S25" i="12"/>
  <c r="G25" i="12"/>
  <c r="T25" i="12" s="1"/>
  <c r="T24" i="12"/>
  <c r="S24" i="12"/>
  <c r="G24" i="12"/>
  <c r="T23" i="12"/>
  <c r="S23" i="12"/>
  <c r="G23" i="12"/>
  <c r="S22" i="12"/>
  <c r="G22" i="12"/>
  <c r="T22" i="12" s="1"/>
  <c r="S21" i="12"/>
  <c r="G21" i="12"/>
  <c r="T21" i="12" s="1"/>
  <c r="S20" i="12"/>
  <c r="G20" i="12"/>
  <c r="T20" i="12" s="1"/>
  <c r="T19" i="12"/>
  <c r="S19" i="12"/>
  <c r="G19" i="12"/>
  <c r="S18" i="12"/>
  <c r="G18" i="12"/>
  <c r="T18" i="12" s="1"/>
  <c r="S17" i="12"/>
  <c r="G17" i="12"/>
  <c r="T17" i="12" s="1"/>
  <c r="T16" i="12"/>
  <c r="S16" i="12"/>
  <c r="G16" i="12"/>
  <c r="T15" i="12"/>
  <c r="S15" i="12"/>
  <c r="N15" i="12"/>
  <c r="G15" i="12"/>
  <c r="S14" i="12"/>
  <c r="G14" i="12"/>
  <c r="T14" i="12" s="1"/>
  <c r="S13" i="12"/>
  <c r="G13" i="12"/>
  <c r="T13" i="12" s="1"/>
  <c r="S12" i="12"/>
  <c r="G12" i="12"/>
  <c r="T12" i="12" s="1"/>
  <c r="S11" i="12"/>
  <c r="G11" i="12"/>
  <c r="T11" i="12" s="1"/>
  <c r="S10" i="12"/>
  <c r="G10" i="12"/>
  <c r="T10" i="12" s="1"/>
  <c r="S9" i="12"/>
  <c r="G9" i="12"/>
  <c r="T9" i="12" s="1"/>
  <c r="S8" i="12"/>
  <c r="G8" i="12"/>
  <c r="T8" i="12" s="1"/>
  <c r="S7" i="12"/>
  <c r="G7" i="12"/>
  <c r="T7" i="12" s="1"/>
  <c r="S6" i="12"/>
  <c r="G6" i="12"/>
  <c r="T6" i="12" s="1"/>
  <c r="S5" i="12"/>
  <c r="G5" i="12"/>
  <c r="S4" i="12"/>
  <c r="S35" i="12" s="1"/>
  <c r="D12" i="2" s="1"/>
  <c r="G4" i="12"/>
  <c r="X35" i="11"/>
  <c r="W35" i="11"/>
  <c r="V35" i="11"/>
  <c r="R35" i="11"/>
  <c r="Q35" i="11"/>
  <c r="P35" i="11"/>
  <c r="O35" i="11"/>
  <c r="N35" i="11"/>
  <c r="M35" i="11"/>
  <c r="L35" i="11"/>
  <c r="K35" i="11"/>
  <c r="J35" i="11"/>
  <c r="H35" i="11"/>
  <c r="F35" i="11"/>
  <c r="E35" i="11"/>
  <c r="D35" i="11"/>
  <c r="C35" i="11"/>
  <c r="S34" i="11"/>
  <c r="G34" i="11"/>
  <c r="T34" i="11" s="1"/>
  <c r="S33" i="11"/>
  <c r="G33" i="11"/>
  <c r="T33" i="11" s="1"/>
  <c r="S32" i="11"/>
  <c r="G32" i="11"/>
  <c r="T32" i="11" s="1"/>
  <c r="S31" i="11"/>
  <c r="G31" i="11"/>
  <c r="T31" i="11" s="1"/>
  <c r="S30" i="11"/>
  <c r="G30" i="11"/>
  <c r="T30" i="11" s="1"/>
  <c r="S29" i="11"/>
  <c r="G29" i="11"/>
  <c r="T29" i="11" s="1"/>
  <c r="S28" i="11"/>
  <c r="G28" i="11"/>
  <c r="T28" i="11" s="1"/>
  <c r="S27" i="11"/>
  <c r="G27" i="11"/>
  <c r="T27" i="11" s="1"/>
  <c r="S26" i="11"/>
  <c r="G26" i="11"/>
  <c r="T26" i="11" s="1"/>
  <c r="S25" i="11"/>
  <c r="G25" i="11"/>
  <c r="T25" i="11" s="1"/>
  <c r="S24" i="11"/>
  <c r="G24" i="11"/>
  <c r="T24" i="11" s="1"/>
  <c r="S23" i="11"/>
  <c r="G23" i="11"/>
  <c r="T23" i="11" s="1"/>
  <c r="S22" i="11"/>
  <c r="G22" i="11"/>
  <c r="T22" i="11" s="1"/>
  <c r="S21" i="11"/>
  <c r="G21" i="11"/>
  <c r="T21" i="11" s="1"/>
  <c r="I20" i="11"/>
  <c r="G20" i="11"/>
  <c r="S19" i="11"/>
  <c r="T19" i="11" s="1"/>
  <c r="G19" i="11"/>
  <c r="S18" i="11"/>
  <c r="T18" i="11" s="1"/>
  <c r="G18" i="11"/>
  <c r="S17" i="11"/>
  <c r="G17" i="11"/>
  <c r="T17" i="11" s="1"/>
  <c r="S16" i="11"/>
  <c r="G16" i="11"/>
  <c r="T16" i="11" s="1"/>
  <c r="S15" i="11"/>
  <c r="T15" i="11" s="1"/>
  <c r="G15" i="11"/>
  <c r="S14" i="11"/>
  <c r="T14" i="11" s="1"/>
  <c r="G14" i="11"/>
  <c r="S13" i="11"/>
  <c r="G13" i="11"/>
  <c r="T13" i="11" s="1"/>
  <c r="S12" i="11"/>
  <c r="G12" i="11"/>
  <c r="T12" i="11" s="1"/>
  <c r="S11" i="11"/>
  <c r="T11" i="11" s="1"/>
  <c r="G11" i="11"/>
  <c r="T10" i="11"/>
  <c r="S10" i="11"/>
  <c r="G10" i="11"/>
  <c r="S9" i="11"/>
  <c r="C9" i="11"/>
  <c r="G9" i="11" s="1"/>
  <c r="T9" i="11" s="1"/>
  <c r="S8" i="11"/>
  <c r="G8" i="11"/>
  <c r="T8" i="11" s="1"/>
  <c r="S7" i="11"/>
  <c r="G7" i="11"/>
  <c r="T7" i="11" s="1"/>
  <c r="T6" i="11"/>
  <c r="S6" i="11"/>
  <c r="G6" i="11"/>
  <c r="S5" i="11"/>
  <c r="G5" i="11"/>
  <c r="T5" i="11" s="1"/>
  <c r="S4" i="11"/>
  <c r="G4" i="11"/>
  <c r="T4" i="11" s="1"/>
  <c r="W35" i="10"/>
  <c r="V35" i="10"/>
  <c r="U35" i="10"/>
  <c r="Q35" i="10"/>
  <c r="P35" i="10"/>
  <c r="O35" i="10"/>
  <c r="N35" i="10"/>
  <c r="M35" i="10"/>
  <c r="L35" i="10"/>
  <c r="K35" i="10"/>
  <c r="J35" i="10"/>
  <c r="I35" i="10"/>
  <c r="H35" i="10"/>
  <c r="G35" i="10"/>
  <c r="E35" i="10"/>
  <c r="D35" i="10"/>
  <c r="C35" i="10"/>
  <c r="B35" i="10"/>
  <c r="F34" i="10"/>
  <c r="R33" i="10"/>
  <c r="F33" i="10"/>
  <c r="S33" i="10" s="1"/>
  <c r="R32" i="10"/>
  <c r="F32" i="10"/>
  <c r="S32" i="10" s="1"/>
  <c r="R31" i="10"/>
  <c r="F31" i="10"/>
  <c r="S31" i="10" s="1"/>
  <c r="D31" i="10"/>
  <c r="R30" i="10"/>
  <c r="F30" i="10"/>
  <c r="S29" i="10"/>
  <c r="R29" i="10"/>
  <c r="J29" i="10"/>
  <c r="F29" i="10"/>
  <c r="S28" i="10"/>
  <c r="R28" i="10"/>
  <c r="F28" i="10"/>
  <c r="R27" i="10"/>
  <c r="F27" i="10"/>
  <c r="S27" i="10" s="1"/>
  <c r="S26" i="10"/>
  <c r="R26" i="10"/>
  <c r="F26" i="10"/>
  <c r="S25" i="10"/>
  <c r="R25" i="10"/>
  <c r="F25" i="10"/>
  <c r="S24" i="10"/>
  <c r="R24" i="10"/>
  <c r="F24" i="10"/>
  <c r="R23" i="10"/>
  <c r="F23" i="10"/>
  <c r="S23" i="10" s="1"/>
  <c r="R22" i="10"/>
  <c r="F22" i="10"/>
  <c r="S22" i="10" s="1"/>
  <c r="S21" i="10"/>
  <c r="R21" i="10"/>
  <c r="F21" i="10"/>
  <c r="S20" i="10"/>
  <c r="R20" i="10"/>
  <c r="F20" i="10"/>
  <c r="R19" i="10"/>
  <c r="F19" i="10"/>
  <c r="S19" i="10" s="1"/>
  <c r="R18" i="10"/>
  <c r="F18" i="10"/>
  <c r="S18" i="10" s="1"/>
  <c r="R17" i="10"/>
  <c r="F17" i="10"/>
  <c r="S17" i="10" s="1"/>
  <c r="S16" i="10"/>
  <c r="R16" i="10"/>
  <c r="F16" i="10"/>
  <c r="R15" i="10"/>
  <c r="F15" i="10"/>
  <c r="S15" i="10" s="1"/>
  <c r="R14" i="10"/>
  <c r="F14" i="10"/>
  <c r="S14" i="10" s="1"/>
  <c r="S13" i="10"/>
  <c r="R13" i="10"/>
  <c r="F13" i="10"/>
  <c r="S12" i="10"/>
  <c r="R12" i="10"/>
  <c r="M12" i="10"/>
  <c r="F12" i="10"/>
  <c r="R11" i="10"/>
  <c r="F11" i="10"/>
  <c r="S11" i="10" s="1"/>
  <c r="R10" i="10"/>
  <c r="F10" i="10"/>
  <c r="S10" i="10" s="1"/>
  <c r="R9" i="10"/>
  <c r="F9" i="10"/>
  <c r="S9" i="10" s="1"/>
  <c r="R8" i="10"/>
  <c r="F8" i="10"/>
  <c r="S8" i="10" s="1"/>
  <c r="R7" i="10"/>
  <c r="F7" i="10"/>
  <c r="S7" i="10" s="1"/>
  <c r="R6" i="10"/>
  <c r="F6" i="10"/>
  <c r="S6" i="10" s="1"/>
  <c r="R5" i="10"/>
  <c r="F5" i="10"/>
  <c r="S5" i="10" s="1"/>
  <c r="R4" i="10"/>
  <c r="F4" i="10"/>
  <c r="W35" i="9"/>
  <c r="V35" i="9"/>
  <c r="U35" i="9"/>
  <c r="Q35" i="9"/>
  <c r="P35" i="9"/>
  <c r="O35" i="9"/>
  <c r="N35" i="9"/>
  <c r="M35" i="9"/>
  <c r="L35" i="9"/>
  <c r="J35" i="9"/>
  <c r="H35" i="9"/>
  <c r="G35" i="9"/>
  <c r="E35" i="9"/>
  <c r="H8" i="2" s="1"/>
  <c r="D35" i="9"/>
  <c r="C35" i="9"/>
  <c r="I8" i="2" s="1"/>
  <c r="B35" i="9"/>
  <c r="R34" i="9"/>
  <c r="F34" i="9"/>
  <c r="S34" i="9" s="1"/>
  <c r="K33" i="9"/>
  <c r="R33" i="9" s="1"/>
  <c r="F33" i="9"/>
  <c r="S33" i="9" s="1"/>
  <c r="R32" i="9"/>
  <c r="S32" i="9" s="1"/>
  <c r="F32" i="9"/>
  <c r="R31" i="9"/>
  <c r="S31" i="9" s="1"/>
  <c r="F31" i="9"/>
  <c r="R30" i="9"/>
  <c r="F30" i="9"/>
  <c r="S30" i="9" s="1"/>
  <c r="R29" i="9"/>
  <c r="F29" i="9"/>
  <c r="S29" i="9" s="1"/>
  <c r="R28" i="9"/>
  <c r="S28" i="9" s="1"/>
  <c r="F28" i="9"/>
  <c r="R27" i="9"/>
  <c r="S27" i="9" s="1"/>
  <c r="F27" i="9"/>
  <c r="R26" i="9"/>
  <c r="F26" i="9"/>
  <c r="S26" i="9" s="1"/>
  <c r="R25" i="9"/>
  <c r="F25" i="9"/>
  <c r="R24" i="9"/>
  <c r="S24" i="9" s="1"/>
  <c r="F24" i="9"/>
  <c r="R23" i="9"/>
  <c r="S23" i="9" s="1"/>
  <c r="F23" i="9"/>
  <c r="R22" i="9"/>
  <c r="F22" i="9"/>
  <c r="S22" i="9" s="1"/>
  <c r="R21" i="9"/>
  <c r="F21" i="9"/>
  <c r="S20" i="9"/>
  <c r="R20" i="9"/>
  <c r="F20" i="9"/>
  <c r="R19" i="9"/>
  <c r="S19" i="9" s="1"/>
  <c r="F19" i="9"/>
  <c r="R18" i="9"/>
  <c r="Q18" i="9"/>
  <c r="F18" i="9"/>
  <c r="S18" i="9" s="1"/>
  <c r="S17" i="9"/>
  <c r="R17" i="9"/>
  <c r="F17" i="9"/>
  <c r="S16" i="9"/>
  <c r="R16" i="9"/>
  <c r="F16" i="9"/>
  <c r="S15" i="9"/>
  <c r="R15" i="9"/>
  <c r="F15" i="9"/>
  <c r="Q14" i="9"/>
  <c r="R14" i="9" s="1"/>
  <c r="F14" i="9"/>
  <c r="S14" i="9" s="1"/>
  <c r="R13" i="9"/>
  <c r="F13" i="9"/>
  <c r="S13" i="9" s="1"/>
  <c r="R12" i="9"/>
  <c r="F12" i="9"/>
  <c r="R11" i="9"/>
  <c r="F11" i="9"/>
  <c r="S11" i="9" s="1"/>
  <c r="R10" i="9"/>
  <c r="F10" i="9"/>
  <c r="S10" i="9" s="1"/>
  <c r="Q9" i="9"/>
  <c r="R9" i="9" s="1"/>
  <c r="I9" i="9"/>
  <c r="F9" i="9"/>
  <c r="S8" i="9"/>
  <c r="R8" i="9"/>
  <c r="F8" i="9"/>
  <c r="I7" i="9"/>
  <c r="R7" i="9" s="1"/>
  <c r="F7" i="9"/>
  <c r="S7" i="9" s="1"/>
  <c r="R6" i="9"/>
  <c r="F6" i="9"/>
  <c r="S6" i="9" s="1"/>
  <c r="K5" i="9"/>
  <c r="K35" i="9" s="1"/>
  <c r="F5" i="9"/>
  <c r="R4" i="9"/>
  <c r="F4" i="9"/>
  <c r="S4" i="9" s="1"/>
  <c r="W35" i="8"/>
  <c r="V35" i="8"/>
  <c r="U35" i="8"/>
  <c r="Q35" i="8"/>
  <c r="P35" i="8"/>
  <c r="O35" i="8"/>
  <c r="N35" i="8"/>
  <c r="L35" i="8"/>
  <c r="J35" i="8"/>
  <c r="I35" i="8"/>
  <c r="H35" i="8"/>
  <c r="G35" i="8"/>
  <c r="E35" i="8"/>
  <c r="D35" i="8"/>
  <c r="C35" i="8"/>
  <c r="I7" i="2" s="1"/>
  <c r="R33" i="8"/>
  <c r="M33" i="8"/>
  <c r="B33" i="8"/>
  <c r="F33" i="8" s="1"/>
  <c r="S33" i="8" s="1"/>
  <c r="R32" i="8"/>
  <c r="F32" i="8"/>
  <c r="S32" i="8" s="1"/>
  <c r="B32" i="8"/>
  <c r="R31" i="8"/>
  <c r="S31" i="8" s="1"/>
  <c r="F31" i="8"/>
  <c r="D31" i="8"/>
  <c r="R30" i="8"/>
  <c r="F30" i="8"/>
  <c r="S30" i="8" s="1"/>
  <c r="R29" i="8"/>
  <c r="F29" i="8"/>
  <c r="S29" i="8" s="1"/>
  <c r="K28" i="8"/>
  <c r="R28" i="8" s="1"/>
  <c r="F28" i="8"/>
  <c r="S28" i="8" s="1"/>
  <c r="R27" i="8"/>
  <c r="F27" i="8"/>
  <c r="S27" i="8" s="1"/>
  <c r="R26" i="8"/>
  <c r="F26" i="8"/>
  <c r="S26" i="8" s="1"/>
  <c r="R25" i="8"/>
  <c r="F25" i="8"/>
  <c r="R24" i="8"/>
  <c r="F24" i="8"/>
  <c r="S24" i="8" s="1"/>
  <c r="R23" i="8"/>
  <c r="F23" i="8"/>
  <c r="S23" i="8" s="1"/>
  <c r="R22" i="8"/>
  <c r="F22" i="8"/>
  <c r="S22" i="8" s="1"/>
  <c r="R21" i="8"/>
  <c r="F21" i="8"/>
  <c r="S21" i="8" s="1"/>
  <c r="R20" i="8"/>
  <c r="F20" i="8"/>
  <c r="R19" i="8"/>
  <c r="F19" i="8"/>
  <c r="S19" i="8" s="1"/>
  <c r="R18" i="8"/>
  <c r="F18" i="8"/>
  <c r="S18" i="8" s="1"/>
  <c r="R17" i="8"/>
  <c r="F17" i="8"/>
  <c r="S17" i="8" s="1"/>
  <c r="R16" i="8"/>
  <c r="F16" i="8"/>
  <c r="S16" i="8" s="1"/>
  <c r="M15" i="8"/>
  <c r="M35" i="8" s="1"/>
  <c r="F15" i="8"/>
  <c r="R14" i="8"/>
  <c r="K14" i="8"/>
  <c r="K35" i="8" s="1"/>
  <c r="F14" i="8"/>
  <c r="S14" i="8" s="1"/>
  <c r="R13" i="8"/>
  <c r="B13" i="8"/>
  <c r="F13" i="8" s="1"/>
  <c r="R12" i="8"/>
  <c r="F12" i="8"/>
  <c r="S12" i="8" s="1"/>
  <c r="B12" i="8"/>
  <c r="B35" i="8" s="1"/>
  <c r="R11" i="8"/>
  <c r="F11" i="8"/>
  <c r="S11" i="8" s="1"/>
  <c r="S10" i="8"/>
  <c r="R10" i="8"/>
  <c r="F10" i="8"/>
  <c r="R9" i="8"/>
  <c r="S9" i="8" s="1"/>
  <c r="F9" i="8"/>
  <c r="R8" i="8"/>
  <c r="F8" i="8"/>
  <c r="S8" i="8" s="1"/>
  <c r="R7" i="8"/>
  <c r="F7" i="8"/>
  <c r="S7" i="8" s="1"/>
  <c r="R6" i="8"/>
  <c r="S6" i="8" s="1"/>
  <c r="F6" i="8"/>
  <c r="R5" i="8"/>
  <c r="F5" i="8"/>
  <c r="R4" i="8"/>
  <c r="F4" i="8"/>
  <c r="S4" i="8" s="1"/>
  <c r="Q35" i="7"/>
  <c r="P35" i="7"/>
  <c r="O35" i="7"/>
  <c r="N35" i="7"/>
  <c r="M35" i="7"/>
  <c r="L35" i="7"/>
  <c r="J35" i="7"/>
  <c r="I35" i="7"/>
  <c r="H35" i="7"/>
  <c r="G35" i="7"/>
  <c r="E35" i="7"/>
  <c r="D35" i="7"/>
  <c r="C35" i="7"/>
  <c r="R34" i="7"/>
  <c r="S34" i="7" s="1"/>
  <c r="F34" i="7"/>
  <c r="R33" i="7"/>
  <c r="F33" i="7"/>
  <c r="S33" i="7" s="1"/>
  <c r="R32" i="7"/>
  <c r="F32" i="7"/>
  <c r="R31" i="7"/>
  <c r="S31" i="7" s="1"/>
  <c r="F31" i="7"/>
  <c r="R30" i="7"/>
  <c r="S30" i="7" s="1"/>
  <c r="F30" i="7"/>
  <c r="R29" i="7"/>
  <c r="F29" i="7"/>
  <c r="S29" i="7" s="1"/>
  <c r="R28" i="7"/>
  <c r="F28" i="7"/>
  <c r="S27" i="7"/>
  <c r="R27" i="7"/>
  <c r="F27" i="7"/>
  <c r="R26" i="7"/>
  <c r="S26" i="7" s="1"/>
  <c r="F26" i="7"/>
  <c r="R25" i="7"/>
  <c r="K25" i="7"/>
  <c r="K35" i="7" s="1"/>
  <c r="F25" i="7"/>
  <c r="S25" i="7" s="1"/>
  <c r="S24" i="7"/>
  <c r="R24" i="7"/>
  <c r="F24" i="7"/>
  <c r="S23" i="7"/>
  <c r="R23" i="7"/>
  <c r="F23" i="7"/>
  <c r="R22" i="7"/>
  <c r="D22" i="7"/>
  <c r="F22" i="7" s="1"/>
  <c r="S22" i="7" s="1"/>
  <c r="R21" i="7"/>
  <c r="F21" i="7"/>
  <c r="S21" i="7" s="1"/>
  <c r="R20" i="7"/>
  <c r="F20" i="7"/>
  <c r="S20" i="7" s="1"/>
  <c r="R19" i="7"/>
  <c r="F19" i="7"/>
  <c r="R18" i="7"/>
  <c r="F18" i="7"/>
  <c r="S18" i="7" s="1"/>
  <c r="B18" i="7"/>
  <c r="B35" i="7" s="1"/>
  <c r="R17" i="7"/>
  <c r="F17" i="7"/>
  <c r="S17" i="7" s="1"/>
  <c r="R16" i="7"/>
  <c r="S16" i="7" s="1"/>
  <c r="F16" i="7"/>
  <c r="R15" i="7"/>
  <c r="S15" i="7" s="1"/>
  <c r="F15" i="7"/>
  <c r="R14" i="7"/>
  <c r="F14" i="7"/>
  <c r="S14" i="7" s="1"/>
  <c r="R13" i="7"/>
  <c r="F13" i="7"/>
  <c r="S13" i="7" s="1"/>
  <c r="R12" i="7"/>
  <c r="S12" i="7" s="1"/>
  <c r="F12" i="7"/>
  <c r="R11" i="7"/>
  <c r="S11" i="7" s="1"/>
  <c r="F11" i="7"/>
  <c r="R10" i="7"/>
  <c r="F10" i="7"/>
  <c r="S10" i="7" s="1"/>
  <c r="R9" i="7"/>
  <c r="F9" i="7"/>
  <c r="S9" i="7" s="1"/>
  <c r="R8" i="7"/>
  <c r="S8" i="7" s="1"/>
  <c r="F8" i="7"/>
  <c r="R7" i="7"/>
  <c r="S7" i="7" s="1"/>
  <c r="F7" i="7"/>
  <c r="R6" i="7"/>
  <c r="F6" i="7"/>
  <c r="S6" i="7" s="1"/>
  <c r="R5" i="7"/>
  <c r="F5" i="7"/>
  <c r="S5" i="7" s="1"/>
  <c r="R4" i="7"/>
  <c r="R35" i="7" s="1"/>
  <c r="D6" i="2" s="1"/>
  <c r="F4" i="7"/>
  <c r="Q35" i="6"/>
  <c r="P35" i="6"/>
  <c r="O35" i="6"/>
  <c r="N35" i="6"/>
  <c r="L35" i="6"/>
  <c r="K35" i="6"/>
  <c r="J35" i="6"/>
  <c r="I35" i="6"/>
  <c r="H35" i="6"/>
  <c r="G35" i="6"/>
  <c r="E35" i="6"/>
  <c r="C35" i="6"/>
  <c r="B35" i="6"/>
  <c r="R34" i="6"/>
  <c r="M34" i="6"/>
  <c r="F34" i="6"/>
  <c r="S34" i="6" s="1"/>
  <c r="S33" i="6"/>
  <c r="R33" i="6"/>
  <c r="F33" i="6"/>
  <c r="S32" i="6"/>
  <c r="R32" i="6"/>
  <c r="F32" i="6"/>
  <c r="R31" i="6"/>
  <c r="F31" i="6"/>
  <c r="S31" i="6" s="1"/>
  <c r="R30" i="6"/>
  <c r="F30" i="6"/>
  <c r="S30" i="6" s="1"/>
  <c r="R29" i="6"/>
  <c r="F29" i="6"/>
  <c r="S29" i="6" s="1"/>
  <c r="S28" i="6"/>
  <c r="R28" i="6"/>
  <c r="F28" i="6"/>
  <c r="R27" i="6"/>
  <c r="F27" i="6"/>
  <c r="S27" i="6" s="1"/>
  <c r="R26" i="6"/>
  <c r="F26" i="6"/>
  <c r="S26" i="6" s="1"/>
  <c r="R25" i="6"/>
  <c r="F25" i="6"/>
  <c r="S25" i="6" s="1"/>
  <c r="S24" i="6"/>
  <c r="R24" i="6"/>
  <c r="F24" i="6"/>
  <c r="R23" i="6"/>
  <c r="F23" i="6"/>
  <c r="S23" i="6" s="1"/>
  <c r="R22" i="6"/>
  <c r="F22" i="6"/>
  <c r="S22" i="6" s="1"/>
  <c r="R21" i="6"/>
  <c r="F21" i="6"/>
  <c r="S21" i="6" s="1"/>
  <c r="R20" i="6"/>
  <c r="D20" i="6"/>
  <c r="D35" i="6" s="1"/>
  <c r="H5" i="2" s="1"/>
  <c r="R19" i="6"/>
  <c r="F19" i="6"/>
  <c r="S19" i="6" s="1"/>
  <c r="R18" i="6"/>
  <c r="F18" i="6"/>
  <c r="S18" i="6" s="1"/>
  <c r="R17" i="6"/>
  <c r="F17" i="6"/>
  <c r="S17" i="6" s="1"/>
  <c r="R16" i="6"/>
  <c r="F16" i="6"/>
  <c r="S16" i="6" s="1"/>
  <c r="M15" i="6"/>
  <c r="F15" i="6"/>
  <c r="S14" i="6"/>
  <c r="R14" i="6"/>
  <c r="F14" i="6"/>
  <c r="R13" i="6"/>
  <c r="S13" i="6" s="1"/>
  <c r="F13" i="6"/>
  <c r="R12" i="6"/>
  <c r="F12" i="6"/>
  <c r="S12" i="6" s="1"/>
  <c r="R11" i="6"/>
  <c r="F11" i="6"/>
  <c r="S11" i="6" s="1"/>
  <c r="R10" i="6"/>
  <c r="I10" i="6"/>
  <c r="F10" i="6"/>
  <c r="S10" i="6" s="1"/>
  <c r="S9" i="6"/>
  <c r="R9" i="6"/>
  <c r="F9" i="6"/>
  <c r="R8" i="6"/>
  <c r="F8" i="6"/>
  <c r="S8" i="6" s="1"/>
  <c r="R7" i="6"/>
  <c r="F7" i="6"/>
  <c r="S7" i="6" s="1"/>
  <c r="R6" i="6"/>
  <c r="F6" i="6"/>
  <c r="S5" i="6"/>
  <c r="R5" i="6"/>
  <c r="F5" i="6"/>
  <c r="R4" i="6"/>
  <c r="F4" i="6"/>
  <c r="S4" i="6" s="1"/>
  <c r="Q35" i="5"/>
  <c r="P35" i="5"/>
  <c r="O35" i="5"/>
  <c r="N35" i="5"/>
  <c r="M35" i="5"/>
  <c r="L35" i="5"/>
  <c r="K35" i="5"/>
  <c r="J35" i="5"/>
  <c r="H35" i="5"/>
  <c r="G35" i="5"/>
  <c r="D35" i="5"/>
  <c r="B35" i="5"/>
  <c r="S34" i="5"/>
  <c r="R34" i="5"/>
  <c r="F34" i="5"/>
  <c r="I33" i="5"/>
  <c r="I35" i="5" s="1"/>
  <c r="F33" i="5"/>
  <c r="R32" i="5"/>
  <c r="F32" i="5"/>
  <c r="S32" i="5" s="1"/>
  <c r="R31" i="5"/>
  <c r="F31" i="5"/>
  <c r="S31" i="5" s="1"/>
  <c r="R30" i="5"/>
  <c r="F30" i="5"/>
  <c r="S30" i="5" s="1"/>
  <c r="E30" i="5"/>
  <c r="R29" i="5"/>
  <c r="F29" i="5"/>
  <c r="S29" i="5" s="1"/>
  <c r="R28" i="5"/>
  <c r="S28" i="5" s="1"/>
  <c r="F28" i="5"/>
  <c r="R27" i="5"/>
  <c r="S27" i="5" s="1"/>
  <c r="F27" i="5"/>
  <c r="E27" i="5"/>
  <c r="R26" i="5"/>
  <c r="E26" i="5"/>
  <c r="C26" i="5"/>
  <c r="F26" i="5" s="1"/>
  <c r="S26" i="5" s="1"/>
  <c r="R25" i="5"/>
  <c r="S25" i="5" s="1"/>
  <c r="F25" i="5"/>
  <c r="R24" i="5"/>
  <c r="S24" i="5" s="1"/>
  <c r="F24" i="5"/>
  <c r="R23" i="5"/>
  <c r="F23" i="5"/>
  <c r="S23" i="5" s="1"/>
  <c r="R22" i="5"/>
  <c r="F22" i="5"/>
  <c r="S22" i="5" s="1"/>
  <c r="R21" i="5"/>
  <c r="S21" i="5" s="1"/>
  <c r="F21" i="5"/>
  <c r="R20" i="5"/>
  <c r="S20" i="5" s="1"/>
  <c r="F20" i="5"/>
  <c r="R19" i="5"/>
  <c r="F19" i="5"/>
  <c r="S19" i="5" s="1"/>
  <c r="R18" i="5"/>
  <c r="F18" i="5"/>
  <c r="R17" i="5"/>
  <c r="S17" i="5" s="1"/>
  <c r="F17" i="5"/>
  <c r="R16" i="5"/>
  <c r="S16" i="5" s="1"/>
  <c r="F16" i="5"/>
  <c r="R15" i="5"/>
  <c r="F15" i="5"/>
  <c r="S15" i="5" s="1"/>
  <c r="R14" i="5"/>
  <c r="E14" i="5"/>
  <c r="F14" i="5" s="1"/>
  <c r="S13" i="5"/>
  <c r="M13" i="5"/>
  <c r="R13" i="5" s="1"/>
  <c r="F13" i="5"/>
  <c r="R12" i="5"/>
  <c r="F12" i="5"/>
  <c r="S12" i="5" s="1"/>
  <c r="R11" i="5"/>
  <c r="F11" i="5"/>
  <c r="S11" i="5" s="1"/>
  <c r="R10" i="5"/>
  <c r="F10" i="5"/>
  <c r="S10" i="5" s="1"/>
  <c r="R9" i="5"/>
  <c r="F9" i="5"/>
  <c r="S9" i="5" s="1"/>
  <c r="R8" i="5"/>
  <c r="F8" i="5"/>
  <c r="S8" i="5" s="1"/>
  <c r="R7" i="5"/>
  <c r="F7" i="5"/>
  <c r="S7" i="5" s="1"/>
  <c r="R6" i="5"/>
  <c r="F6" i="5"/>
  <c r="S6" i="5" s="1"/>
  <c r="R5" i="5"/>
  <c r="F5" i="5"/>
  <c r="R4" i="5"/>
  <c r="F4" i="5"/>
  <c r="S4" i="5" s="1"/>
  <c r="Q35" i="4"/>
  <c r="P35" i="4"/>
  <c r="O35" i="4"/>
  <c r="N35" i="4"/>
  <c r="M35" i="4"/>
  <c r="L35" i="4"/>
  <c r="K35" i="4"/>
  <c r="J35" i="4"/>
  <c r="I35" i="4"/>
  <c r="H35" i="4"/>
  <c r="G35" i="4"/>
  <c r="E35" i="4"/>
  <c r="C35" i="4"/>
  <c r="I3" i="2" s="1"/>
  <c r="B35" i="4"/>
  <c r="R34" i="4"/>
  <c r="F34" i="4"/>
  <c r="S34" i="4" s="1"/>
  <c r="R33" i="4"/>
  <c r="F33" i="4"/>
  <c r="S33" i="4" s="1"/>
  <c r="C33" i="4"/>
  <c r="R32" i="4"/>
  <c r="F32" i="4"/>
  <c r="S32" i="4" s="1"/>
  <c r="R31" i="4"/>
  <c r="S31" i="4" s="1"/>
  <c r="F31" i="4"/>
  <c r="R30" i="4"/>
  <c r="S30" i="4" s="1"/>
  <c r="F30" i="4"/>
  <c r="D30" i="4"/>
  <c r="R29" i="4"/>
  <c r="F29" i="4"/>
  <c r="S29" i="4" s="1"/>
  <c r="R28" i="4"/>
  <c r="F28" i="4"/>
  <c r="S28" i="4" s="1"/>
  <c r="R27" i="4"/>
  <c r="F27" i="4"/>
  <c r="S27" i="4" s="1"/>
  <c r="S26" i="4"/>
  <c r="R26" i="4"/>
  <c r="F26" i="4"/>
  <c r="R25" i="4"/>
  <c r="F25" i="4"/>
  <c r="S25" i="4" s="1"/>
  <c r="R24" i="4"/>
  <c r="F24" i="4"/>
  <c r="S24" i="4" s="1"/>
  <c r="R23" i="4"/>
  <c r="F23" i="4"/>
  <c r="S23" i="4" s="1"/>
  <c r="S22" i="4"/>
  <c r="R22" i="4"/>
  <c r="F22" i="4"/>
  <c r="R21" i="4"/>
  <c r="D21" i="4"/>
  <c r="F21" i="4" s="1"/>
  <c r="S21" i="4" s="1"/>
  <c r="R20" i="4"/>
  <c r="F20" i="4"/>
  <c r="S20" i="4" s="1"/>
  <c r="R19" i="4"/>
  <c r="F19" i="4"/>
  <c r="R18" i="4"/>
  <c r="F18" i="4"/>
  <c r="S18" i="4" s="1"/>
  <c r="D18" i="4"/>
  <c r="R17" i="4"/>
  <c r="F17" i="4"/>
  <c r="S17" i="4" s="1"/>
  <c r="S16" i="4"/>
  <c r="R16" i="4"/>
  <c r="F16" i="4"/>
  <c r="R15" i="4"/>
  <c r="S15" i="4" s="1"/>
  <c r="F15" i="4"/>
  <c r="R14" i="4"/>
  <c r="F14" i="4"/>
  <c r="S14" i="4" s="1"/>
  <c r="R13" i="4"/>
  <c r="D13" i="4"/>
  <c r="R12" i="4"/>
  <c r="F12" i="4"/>
  <c r="S12" i="4" s="1"/>
  <c r="S11" i="4"/>
  <c r="R11" i="4"/>
  <c r="F11" i="4"/>
  <c r="R10" i="4"/>
  <c r="F10" i="4"/>
  <c r="S10" i="4" s="1"/>
  <c r="R9" i="4"/>
  <c r="C9" i="4"/>
  <c r="F9" i="4" s="1"/>
  <c r="S9" i="4" s="1"/>
  <c r="R8" i="4"/>
  <c r="F8" i="4"/>
  <c r="S8" i="4" s="1"/>
  <c r="R7" i="4"/>
  <c r="F7" i="4"/>
  <c r="S7" i="4" s="1"/>
  <c r="R6" i="4"/>
  <c r="F6" i="4"/>
  <c r="S6" i="4" s="1"/>
  <c r="R5" i="4"/>
  <c r="F5" i="4"/>
  <c r="S5" i="4" s="1"/>
  <c r="R4" i="4"/>
  <c r="F4" i="4"/>
  <c r="P35" i="3"/>
  <c r="O35" i="3"/>
  <c r="N35" i="3"/>
  <c r="M35" i="3"/>
  <c r="L35" i="3"/>
  <c r="K35" i="3"/>
  <c r="J35" i="3"/>
  <c r="I35" i="3"/>
  <c r="H35" i="3"/>
  <c r="G35" i="3"/>
  <c r="E35" i="3"/>
  <c r="D35" i="3"/>
  <c r="C35" i="3"/>
  <c r="B35" i="3"/>
  <c r="R34" i="3"/>
  <c r="F34" i="3"/>
  <c r="S34" i="3" s="1"/>
  <c r="R33" i="3"/>
  <c r="F33" i="3"/>
  <c r="D33" i="3"/>
  <c r="R32" i="3"/>
  <c r="F32" i="3"/>
  <c r="S32" i="3" s="1"/>
  <c r="R31" i="3"/>
  <c r="F31" i="3"/>
  <c r="S31" i="3" s="1"/>
  <c r="R30" i="3"/>
  <c r="S30" i="3" s="1"/>
  <c r="F30" i="3"/>
  <c r="R29" i="3"/>
  <c r="S29" i="3" s="1"/>
  <c r="Q29" i="3"/>
  <c r="F29" i="3"/>
  <c r="R28" i="3"/>
  <c r="F28" i="3"/>
  <c r="S28" i="3" s="1"/>
  <c r="R27" i="3"/>
  <c r="F27" i="3"/>
  <c r="S27" i="3" s="1"/>
  <c r="R26" i="3"/>
  <c r="F26" i="3"/>
  <c r="S26" i="3" s="1"/>
  <c r="S25" i="3"/>
  <c r="R25" i="3"/>
  <c r="F25" i="3"/>
  <c r="R24" i="3"/>
  <c r="F24" i="3"/>
  <c r="S24" i="3" s="1"/>
  <c r="R23" i="3"/>
  <c r="F23" i="3"/>
  <c r="S23" i="3" s="1"/>
  <c r="R22" i="3"/>
  <c r="F22" i="3"/>
  <c r="S22" i="3" s="1"/>
  <c r="S21" i="3"/>
  <c r="R21" i="3"/>
  <c r="F21" i="3"/>
  <c r="R20" i="3"/>
  <c r="F20" i="3"/>
  <c r="S20" i="3" s="1"/>
  <c r="S19" i="3"/>
  <c r="R19" i="3"/>
  <c r="F19" i="3"/>
  <c r="Q18" i="3"/>
  <c r="F18" i="3"/>
  <c r="R17" i="3"/>
  <c r="F17" i="3"/>
  <c r="S17" i="3" s="1"/>
  <c r="R16" i="3"/>
  <c r="F16" i="3"/>
  <c r="S16" i="3" s="1"/>
  <c r="R15" i="3"/>
  <c r="F15" i="3"/>
  <c r="R14" i="3"/>
  <c r="F14" i="3"/>
  <c r="R13" i="3"/>
  <c r="F13" i="3"/>
  <c r="S13" i="3" s="1"/>
  <c r="R12" i="3"/>
  <c r="F12" i="3"/>
  <c r="S12" i="3" s="1"/>
  <c r="R11" i="3"/>
  <c r="F11" i="3"/>
  <c r="S11" i="3" s="1"/>
  <c r="R10" i="3"/>
  <c r="F10" i="3"/>
  <c r="S10" i="3" s="1"/>
  <c r="R9" i="3"/>
  <c r="F9" i="3"/>
  <c r="S9" i="3" s="1"/>
  <c r="R8" i="3"/>
  <c r="F8" i="3"/>
  <c r="S8" i="3" s="1"/>
  <c r="R7" i="3"/>
  <c r="F7" i="3"/>
  <c r="S7" i="3" s="1"/>
  <c r="R6" i="3"/>
  <c r="F6" i="3"/>
  <c r="S6" i="3" s="1"/>
  <c r="R5" i="3"/>
  <c r="F5" i="3"/>
  <c r="S5" i="3" s="1"/>
  <c r="R4" i="3"/>
  <c r="F4" i="3"/>
  <c r="F15" i="2"/>
  <c r="I14" i="2"/>
  <c r="I13" i="2"/>
  <c r="H13" i="2"/>
  <c r="I10" i="2"/>
  <c r="H10" i="2"/>
  <c r="I9" i="2"/>
  <c r="H9" i="2"/>
  <c r="I6" i="2"/>
  <c r="H6" i="2"/>
  <c r="I5" i="2"/>
  <c r="I2" i="2"/>
  <c r="H2" i="2"/>
  <c r="I19" i="1"/>
  <c r="I20" i="1" s="1"/>
  <c r="F19" i="1"/>
  <c r="E19" i="1"/>
  <c r="D19" i="1"/>
  <c r="D20" i="1" s="1"/>
  <c r="C19" i="1"/>
  <c r="C20" i="1" s="1"/>
  <c r="I18" i="1"/>
  <c r="F18" i="1"/>
  <c r="F20" i="1" s="1"/>
  <c r="E18" i="1"/>
  <c r="E20" i="1" s="1"/>
  <c r="D18" i="1"/>
  <c r="C18" i="1"/>
  <c r="C16" i="1"/>
  <c r="E11" i="1"/>
  <c r="D11" i="1"/>
  <c r="C11" i="1"/>
  <c r="I10" i="1"/>
  <c r="F10" i="1"/>
  <c r="E10" i="1"/>
  <c r="D10" i="1"/>
  <c r="I9" i="1"/>
  <c r="F9" i="1"/>
  <c r="E9" i="1"/>
  <c r="D9" i="1"/>
  <c r="C9" i="1"/>
  <c r="I8" i="1"/>
  <c r="F8" i="1"/>
  <c r="E8" i="1"/>
  <c r="D8" i="1"/>
  <c r="C8" i="1"/>
  <c r="I7" i="1"/>
  <c r="F7" i="1"/>
  <c r="E7" i="1"/>
  <c r="D7" i="1"/>
  <c r="I6" i="1"/>
  <c r="F6" i="1"/>
  <c r="E6" i="1"/>
  <c r="D6" i="1"/>
  <c r="C6" i="1"/>
  <c r="I5" i="1"/>
  <c r="F5" i="1"/>
  <c r="E5" i="1"/>
  <c r="C5" i="1"/>
  <c r="I4" i="1"/>
  <c r="I16" i="1" s="1"/>
  <c r="F4" i="1"/>
  <c r="E4" i="1"/>
  <c r="D4" i="1"/>
  <c r="I3" i="1"/>
  <c r="F3" i="1"/>
  <c r="F16" i="1" s="1"/>
  <c r="E3" i="1"/>
  <c r="E16" i="1" s="1"/>
  <c r="D3" i="1"/>
  <c r="C3" i="1"/>
  <c r="S13" i="8" l="1"/>
  <c r="F35" i="8"/>
  <c r="C7" i="2" s="1"/>
  <c r="S70" i="15"/>
  <c r="T350" i="15"/>
  <c r="S15" i="3"/>
  <c r="S33" i="3"/>
  <c r="S14" i="5"/>
  <c r="S4" i="7"/>
  <c r="S19" i="7"/>
  <c r="S28" i="7"/>
  <c r="S5" i="8"/>
  <c r="S20" i="8"/>
  <c r="S12" i="9"/>
  <c r="S21" i="9"/>
  <c r="S30" i="10"/>
  <c r="I35" i="11"/>
  <c r="S20" i="11"/>
  <c r="T5" i="12"/>
  <c r="T8" i="13"/>
  <c r="T32" i="13"/>
  <c r="T13" i="14"/>
  <c r="T35" i="14" s="1"/>
  <c r="T29" i="14"/>
  <c r="T11" i="15"/>
  <c r="T27" i="15"/>
  <c r="T70" i="15"/>
  <c r="T164" i="15"/>
  <c r="T296" i="15"/>
  <c r="T315" i="15" s="1"/>
  <c r="G315" i="15"/>
  <c r="F35" i="3"/>
  <c r="C2" i="2" s="1"/>
  <c r="S4" i="3"/>
  <c r="F35" i="10"/>
  <c r="C9" i="2" s="1"/>
  <c r="S35" i="14"/>
  <c r="D14" i="2" s="1"/>
  <c r="G280" i="15"/>
  <c r="T15" i="13"/>
  <c r="S210" i="15"/>
  <c r="G245" i="15"/>
  <c r="T280" i="15"/>
  <c r="S350" i="15"/>
  <c r="S9" i="9"/>
  <c r="T321" i="15"/>
  <c r="G350" i="15"/>
  <c r="F35" i="5"/>
  <c r="C4" i="2" s="1"/>
  <c r="S5" i="5"/>
  <c r="S4" i="4"/>
  <c r="R35" i="5"/>
  <c r="D4" i="2" s="1"/>
  <c r="S5" i="9"/>
  <c r="S35" i="9" s="1"/>
  <c r="S35" i="11"/>
  <c r="D10" i="2" s="1"/>
  <c r="G140" i="15"/>
  <c r="S175" i="15"/>
  <c r="T179" i="15"/>
  <c r="S245" i="15"/>
  <c r="S6" i="6"/>
  <c r="S35" i="6" s="1"/>
  <c r="D16" i="1"/>
  <c r="K16" i="1" s="1"/>
  <c r="Q35" i="3"/>
  <c r="R18" i="3"/>
  <c r="S18" i="3" s="1"/>
  <c r="R35" i="4"/>
  <c r="D3" i="2" s="1"/>
  <c r="S19" i="4"/>
  <c r="R35" i="10"/>
  <c r="D9" i="2" s="1"/>
  <c r="G105" i="15"/>
  <c r="E35" i="5"/>
  <c r="H4" i="2" s="1"/>
  <c r="F35" i="7"/>
  <c r="C6" i="2" s="1"/>
  <c r="E6" i="2" s="1"/>
  <c r="F6" i="2" s="1"/>
  <c r="R5" i="9"/>
  <c r="R35" i="9" s="1"/>
  <c r="D8" i="2" s="1"/>
  <c r="S105" i="15"/>
  <c r="T20" i="11"/>
  <c r="T35" i="11" s="1"/>
  <c r="F35" i="9"/>
  <c r="C8" i="2" s="1"/>
  <c r="E8" i="2" s="1"/>
  <c r="F8" i="2" s="1"/>
  <c r="S35" i="15"/>
  <c r="T6" i="15"/>
  <c r="T35" i="15" s="1"/>
  <c r="S315" i="15"/>
  <c r="G35" i="14"/>
  <c r="C14" i="2" s="1"/>
  <c r="K20" i="1"/>
  <c r="G35" i="12"/>
  <c r="C12" i="2" s="1"/>
  <c r="E12" i="2" s="1"/>
  <c r="F12" i="2" s="1"/>
  <c r="T81" i="15"/>
  <c r="M35" i="6"/>
  <c r="R15" i="6"/>
  <c r="S15" i="6" s="1"/>
  <c r="T4" i="13"/>
  <c r="T35" i="13" s="1"/>
  <c r="D35" i="4"/>
  <c r="H3" i="2" s="1"/>
  <c r="H21" i="2" s="1"/>
  <c r="F13" i="4"/>
  <c r="S13" i="4" s="1"/>
  <c r="H7" i="2"/>
  <c r="G210" i="15"/>
  <c r="S280" i="15"/>
  <c r="G35" i="11"/>
  <c r="C10" i="2" s="1"/>
  <c r="S14" i="3"/>
  <c r="S18" i="5"/>
  <c r="S32" i="7"/>
  <c r="S25" i="8"/>
  <c r="S25" i="9"/>
  <c r="T4" i="12"/>
  <c r="T35" i="12" s="1"/>
  <c r="G35" i="13"/>
  <c r="C13" i="2" s="1"/>
  <c r="E13" i="2" s="1"/>
  <c r="F13" i="2" s="1"/>
  <c r="S140" i="15"/>
  <c r="T354" i="15"/>
  <c r="T385" i="15" s="1"/>
  <c r="G385" i="15"/>
  <c r="S420" i="15"/>
  <c r="C35" i="5"/>
  <c r="I4" i="2" s="1"/>
  <c r="I21" i="2" s="1"/>
  <c r="T115" i="15"/>
  <c r="T140" i="15" s="1"/>
  <c r="T139" i="15"/>
  <c r="T193" i="15"/>
  <c r="T271" i="15"/>
  <c r="T325" i="15"/>
  <c r="S385" i="15"/>
  <c r="T389" i="15"/>
  <c r="T420" i="15" s="1"/>
  <c r="G35" i="15"/>
  <c r="T82" i="15"/>
  <c r="T160" i="15"/>
  <c r="T175" i="15" s="1"/>
  <c r="T214" i="15"/>
  <c r="T238" i="15"/>
  <c r="T292" i="15"/>
  <c r="I35" i="9"/>
  <c r="R33" i="5"/>
  <c r="S33" i="5" s="1"/>
  <c r="T105" i="15"/>
  <c r="F20" i="6"/>
  <c r="S20" i="6" s="1"/>
  <c r="R15" i="8"/>
  <c r="S15" i="8" s="1"/>
  <c r="T123" i="15"/>
  <c r="G175" i="15"/>
  <c r="T201" i="15"/>
  <c r="T255" i="15"/>
  <c r="T279" i="15"/>
  <c r="S4" i="10"/>
  <c r="T119" i="15"/>
  <c r="T197" i="15"/>
  <c r="T251" i="15"/>
  <c r="T275" i="15"/>
  <c r="T329" i="15"/>
  <c r="S35" i="5" l="1"/>
  <c r="F35" i="4"/>
  <c r="C3" i="2" s="1"/>
  <c r="E3" i="2" s="1"/>
  <c r="F3" i="2" s="1"/>
  <c r="R35" i="8"/>
  <c r="D7" i="2" s="1"/>
  <c r="S35" i="10"/>
  <c r="E4" i="2"/>
  <c r="F4" i="2" s="1"/>
  <c r="R35" i="3"/>
  <c r="D2" i="2" s="1"/>
  <c r="S35" i="7"/>
  <c r="R35" i="6"/>
  <c r="D5" i="2" s="1"/>
  <c r="F35" i="6"/>
  <c r="C5" i="2" s="1"/>
  <c r="E5" i="2" s="1"/>
  <c r="F5" i="2" s="1"/>
  <c r="E9" i="2"/>
  <c r="F9" i="2" s="1"/>
  <c r="T210" i="15"/>
  <c r="S35" i="3"/>
  <c r="E7" i="2"/>
  <c r="F7" i="2" s="1"/>
  <c r="E10" i="2"/>
  <c r="F10" i="2" s="1"/>
  <c r="S35" i="4"/>
  <c r="S35" i="8"/>
  <c r="T245" i="15"/>
  <c r="E14" i="2"/>
  <c r="F14" i="2" s="1"/>
  <c r="D21" i="2" l="1"/>
  <c r="E2" i="2"/>
  <c r="C21" i="2"/>
  <c r="E21" i="2" l="1"/>
  <c r="F2" i="2"/>
  <c r="F21" i="2" s="1"/>
</calcChain>
</file>

<file path=xl/sharedStrings.xml><?xml version="1.0" encoding="utf-8"?>
<sst xmlns="http://schemas.openxmlformats.org/spreadsheetml/2006/main" count="1119" uniqueCount="68">
  <si>
    <t>Aug</t>
  </si>
  <si>
    <t>Sept</t>
  </si>
  <si>
    <t>Oct</t>
  </si>
  <si>
    <t>NaadBramha Material</t>
  </si>
  <si>
    <t>Salary</t>
  </si>
  <si>
    <t>MSEB</t>
  </si>
  <si>
    <t>Cylinder</t>
  </si>
  <si>
    <t>Coconut</t>
  </si>
  <si>
    <t>Tarkari &amp; Milk</t>
  </si>
  <si>
    <t>Foil Bag &amp; Rolls</t>
  </si>
  <si>
    <t>Extra</t>
  </si>
  <si>
    <t>Lunch</t>
  </si>
  <si>
    <t>Shop Rent</t>
  </si>
  <si>
    <t>Training BreakFast charges</t>
  </si>
  <si>
    <t>Internet</t>
  </si>
  <si>
    <t xml:space="preserve">Standy Flex </t>
  </si>
  <si>
    <t>Total Expenses</t>
  </si>
  <si>
    <t>Cash Taken</t>
  </si>
  <si>
    <t>Online Cash</t>
  </si>
  <si>
    <t>Total Cash Flow</t>
  </si>
  <si>
    <t>Month 2023</t>
  </si>
  <si>
    <t>Sale</t>
  </si>
  <si>
    <t>Expense</t>
  </si>
  <si>
    <t xml:space="preserve">Profit </t>
  </si>
  <si>
    <t>Margin %</t>
  </si>
  <si>
    <t>Online + Zomato + swiggy</t>
  </si>
  <si>
    <t>Cash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</si>
  <si>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</si>
  <si>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</si>
  <si>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</si>
  <si>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</si>
  <si>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</si>
  <si>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</si>
  <si>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</si>
  <si>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</si>
  <si>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</si>
  <si>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</si>
  <si>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</si>
  <si>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</si>
  <si>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</si>
  <si>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Date</t>
  </si>
  <si>
    <t>Money</t>
  </si>
  <si>
    <t>Expenses</t>
  </si>
  <si>
    <t>Online</t>
  </si>
  <si>
    <t>Zomato</t>
  </si>
  <si>
    <t>Swiggy</t>
  </si>
  <si>
    <t>Milk</t>
  </si>
  <si>
    <t>Medu Wada</t>
  </si>
  <si>
    <t>Foil Roll</t>
  </si>
  <si>
    <t>Tarkari</t>
  </si>
  <si>
    <t>Material</t>
  </si>
  <si>
    <t>Gas</t>
  </si>
  <si>
    <t>Electricity</t>
  </si>
  <si>
    <t>Rent</t>
  </si>
  <si>
    <t>Others</t>
  </si>
  <si>
    <t>Sale/Day</t>
  </si>
  <si>
    <t>idli</t>
  </si>
  <si>
    <t>chatni</t>
  </si>
  <si>
    <t>coconut</t>
  </si>
  <si>
    <t>Difference</t>
  </si>
  <si>
    <t>Friday</t>
  </si>
  <si>
    <t>Saturday</t>
  </si>
  <si>
    <t>Sunday</t>
  </si>
  <si>
    <t>Monday</t>
  </si>
  <si>
    <t>Tuesday</t>
  </si>
  <si>
    <t>Wednesday</t>
  </si>
  <si>
    <t>Thursday</t>
  </si>
  <si>
    <t>Inventory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</si>
</sst>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5"/>
      <color theme="1"/>
      <name val="Calibri"/>
    </font>
    <font>
      <sz val="14"/>
      <color theme="1"/>
      <name val="Calibri"/>
    </font>
    <font>
      <sz val="11"/>
      <name val="Calibri"/>
    </font>
    <font>
      <sz val="13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rgb="FFB8CCE4"/>
        <bgColor rgb="FFB8CCE4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7" fontId="1" fillId="0" borderId="0" xfId="0" applyNumberFormat="1" applyFont="1"/>
    <xf numFmtId="0" fontId="2" fillId="0" borderId="0" xfId="0" applyFont="1"/>
    <xf numFmtId="0" fontId="3" fillId="2" borderId="1" xfId="0" applyFont="1" applyFill="1" applyBorder="1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4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4" fillId="0" borderId="2" xfId="0" applyFont="1" applyBorder="1"/>
    <xf numFmtId="0" fontId="4" fillId="2" borderId="2" xfId="0" applyFont="1" applyFill="1" applyBorder="1"/>
    <xf numFmtId="0" fontId="4" fillId="3" borderId="2" xfId="0" applyFont="1" applyFill="1" applyBorder="1"/>
    <xf numFmtId="15" fontId="1" fillId="0" borderId="2" xfId="0" applyNumberFormat="1" applyFont="1" applyBorder="1"/>
    <xf numFmtId="1" fontId="6" fillId="2" borderId="2" xfId="0" applyNumberFormat="1" applyFont="1" applyFill="1" applyBorder="1"/>
    <xf numFmtId="1" fontId="4" fillId="3" borderId="2" xfId="0" applyNumberFormat="1" applyFont="1" applyFill="1" applyBorder="1"/>
    <xf numFmtId="1" fontId="6" fillId="3" borderId="2" xfId="0" applyNumberFormat="1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7" fillId="0" borderId="0" xfId="0" applyFont="1"/>
    <xf numFmtId="0" fontId="1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53125" defaultRowHeight="15" customHeight="1" x14ac:dyDescent="0.35"/>
  <cols>
    <col min="1" max="1" width="8.7265625" customWidth="1"/>
    <col min="2" max="2" width="23.1796875" bestFit="1" customWidth="1"/>
    <col min="3" max="3" width="8.453125" customWidth="1"/>
    <col min="4" max="6" width="9.81640625" customWidth="1"/>
    <col min="7" max="8" width="8.7265625" customWidth="1"/>
    <col min="9" max="9" width="9.81640625" customWidth="1"/>
    <col min="10" max="26" width="8.7265625" customWidth="1"/>
  </cols>
  <sheetData>
    <row r="2" spans="2:11" ht="14.5" x14ac:dyDescent="0.35">
      <c r="C2" s="1">
        <v>44652</v>
      </c>
      <c r="D2" s="1">
        <v>44682</v>
      </c>
      <c r="E2" s="1">
        <v>44713</v>
      </c>
      <c r="F2" s="1">
        <v>44764</v>
      </c>
      <c r="G2" s="2" t="s">
        <v>0</v>
      </c>
      <c r="H2" s="2" t="s">
        <v>1</v>
      </c>
      <c r="I2" s="2" t="s">
        <v>2</v>
      </c>
    </row>
    <row r="3" spans="2:11" ht="14.5" x14ac:dyDescent="0.35">
      <c r="B3" s="2" t="s">
        <v>3</v>
      </c>
      <c r="C3" s="2">
        <f>51031+20695</f>
        <v>71726</v>
      </c>
      <c r="D3" s="2">
        <f>14664+12911+13075+14309</f>
        <v>54959</v>
      </c>
      <c r="E3" s="2">
        <f>13700+14864+16137</f>
        <v>44701</v>
      </c>
      <c r="F3" s="2">
        <f>15632+9411+10937+13795</f>
        <v>49775</v>
      </c>
      <c r="I3" s="2">
        <f>10500.48+14655+12948.46+14873.37+13600</f>
        <v>66577.31</v>
      </c>
    </row>
    <row r="4" spans="2:11" ht="14.5" x14ac:dyDescent="0.35">
      <c r="B4" s="2" t="s">
        <v>4</v>
      </c>
      <c r="C4" s="2">
        <v>1000</v>
      </c>
      <c r="D4" s="2">
        <f>500+500+500+500+100+500+5000+1160+100+100+900+500+500+810+500+100+2400+500+40+60+35+100+50</f>
        <v>15455</v>
      </c>
      <c r="E4" s="2">
        <f>40+1000+80+100+660+35+90+500+65+500</f>
        <v>3070</v>
      </c>
      <c r="F4" s="2">
        <f>3374+1285+215</f>
        <v>4874</v>
      </c>
      <c r="I4" s="2">
        <f>1860+6760+1400+2300</f>
        <v>12320</v>
      </c>
    </row>
    <row r="5" spans="2:11" ht="14.5" x14ac:dyDescent="0.35">
      <c r="B5" s="2" t="s">
        <v>5</v>
      </c>
      <c r="C5" s="2">
        <f>680</f>
        <v>680</v>
      </c>
      <c r="D5" s="2">
        <v>2040</v>
      </c>
      <c r="E5" s="2">
        <f>355+2430</f>
        <v>2785</v>
      </c>
      <c r="F5" s="2">
        <f>340+2550</f>
        <v>2890</v>
      </c>
      <c r="I5" s="2">
        <f>343+2400</f>
        <v>2743</v>
      </c>
    </row>
    <row r="6" spans="2:11" ht="14.5" x14ac:dyDescent="0.35">
      <c r="B6" s="2" t="s">
        <v>6</v>
      </c>
      <c r="C6" s="2">
        <f>2150+2150</f>
        <v>4300</v>
      </c>
      <c r="D6" s="2">
        <f>2260+2260+2260+2260+2260+2260+2260+2260</f>
        <v>18080</v>
      </c>
      <c r="E6" s="2">
        <f>2130+2130+2130+2130</f>
        <v>8520</v>
      </c>
      <c r="F6" s="2">
        <f>1950+1950+1950+1950+1950</f>
        <v>9750</v>
      </c>
      <c r="I6" s="2">
        <f>1870+1870+1870+1870+1870</f>
        <v>9350</v>
      </c>
    </row>
    <row r="7" spans="2:11" ht="14.5" x14ac:dyDescent="0.35">
      <c r="B7" s="2" t="s">
        <v>7</v>
      </c>
      <c r="D7" s="2">
        <f>2750+2750+2750</f>
        <v>8250</v>
      </c>
      <c r="E7" s="2">
        <f>2750</f>
        <v>2750</v>
      </c>
      <c r="F7" s="2">
        <f>2750+2750</f>
        <v>5500</v>
      </c>
      <c r="I7" s="2">
        <f>2160+2160</f>
        <v>4320</v>
      </c>
    </row>
    <row r="8" spans="2:11" ht="14.5" x14ac:dyDescent="0.35">
      <c r="B8" s="2" t="s">
        <v>8</v>
      </c>
      <c r="C8" s="2">
        <f>128+250+64+90+40+30+64+40+60+20+90+250</f>
        <v>1126</v>
      </c>
      <c r="D8" s="2">
        <f>50+60+25+90+40+50+120+80+80+320+185+110+180+160+160+150+64+180+140+40+205+110+60+164+104+200+120+185+150+250+220+140+90+190+120</f>
        <v>4592</v>
      </c>
      <c r="E8" s="2">
        <f>270+150+110+134+444+120+174+146+266+346+64+64+225+204+50+150+104+134+164+75+190+84+104+210+184+104+164+64+25+80+84+180+124+224</f>
        <v>5215</v>
      </c>
      <c r="F8" s="2">
        <f>70+64+110+64+100+50+32+64+90+110+40+32+140+32+32+100+32+80+64+145+64+115+64+110+105+40+150+64+90+26+20+30+100+64+150+30+64+130+70+130+20+64+135+80</f>
        <v>3366</v>
      </c>
      <c r="I8" s="2">
        <f>33+100+33+200+33+33+460+33+33+33+70+60+33+410+33+33+33+20+33+20+10+100+30+60+240+33+33+33+100+110+100+10+33+20+33+66+65+200+150+70+35+250+145+150+170+400+120+70+35+480</f>
        <v>5087</v>
      </c>
    </row>
    <row r="9" spans="2:11" ht="14.5" x14ac:dyDescent="0.35">
      <c r="B9" s="2" t="s">
        <v>9</v>
      </c>
      <c r="C9" s="2">
        <f>320+195+225+285+460+1035</f>
        <v>2520</v>
      </c>
      <c r="D9" s="2">
        <f>500+970+640+390+150+480+460+170</f>
        <v>3760</v>
      </c>
      <c r="E9" s="2">
        <f>600+450+200+460+110+680+870+260</f>
        <v>3630</v>
      </c>
      <c r="F9" s="2">
        <f>140+800+660+460+300+200+250+225+605</f>
        <v>3640</v>
      </c>
      <c r="I9" s="2">
        <f>545+130+250+380+380+150+280+380+200+75+470+75+470+630+125+200+380</f>
        <v>5120</v>
      </c>
    </row>
    <row r="10" spans="2:11" ht="14.5" x14ac:dyDescent="0.35">
      <c r="B10" s="2" t="s">
        <v>10</v>
      </c>
      <c r="C10" s="2">
        <v>550</v>
      </c>
      <c r="D10" s="2">
        <f>355+40+75+766+90</f>
        <v>1326</v>
      </c>
      <c r="E10" s="2">
        <f>125+90+70+100</f>
        <v>385</v>
      </c>
      <c r="F10" s="2">
        <f>40+185+40+450+250</f>
        <v>965</v>
      </c>
      <c r="I10" s="2">
        <f>150+20+320+150+70+400+50+200+900+589</f>
        <v>2849</v>
      </c>
    </row>
    <row r="11" spans="2:11" ht="14.5" x14ac:dyDescent="0.35">
      <c r="B11" s="2" t="s">
        <v>11</v>
      </c>
      <c r="C11" s="2">
        <f>200+200+520</f>
        <v>920</v>
      </c>
      <c r="D11" s="2">
        <f>1000+2000</f>
        <v>3000</v>
      </c>
      <c r="E11" s="2">
        <f>60+60+60+60+60+60+60+60+60</f>
        <v>540</v>
      </c>
    </row>
    <row r="12" spans="2:11" ht="14.5" x14ac:dyDescent="0.35">
      <c r="B12" s="2" t="s">
        <v>12</v>
      </c>
      <c r="D12" s="2">
        <v>30000</v>
      </c>
      <c r="E12" s="2">
        <v>30000</v>
      </c>
      <c r="F12" s="2">
        <v>30000</v>
      </c>
      <c r="I12" s="2">
        <v>30000</v>
      </c>
    </row>
    <row r="13" spans="2:11" ht="14.5" x14ac:dyDescent="0.35">
      <c r="B13" s="2" t="s">
        <v>13</v>
      </c>
      <c r="D13" s="2">
        <v>1000</v>
      </c>
    </row>
    <row r="14" spans="2:11" ht="14.5" x14ac:dyDescent="0.35">
      <c r="B14" s="2" t="s">
        <v>14</v>
      </c>
      <c r="F14" s="2">
        <v>2120</v>
      </c>
      <c r="I14" s="2">
        <v>2130</v>
      </c>
    </row>
    <row r="15" spans="2:11" ht="14.5" x14ac:dyDescent="0.35">
      <c r="B15" s="2" t="s">
        <v>15</v>
      </c>
      <c r="E15" s="2">
        <v>2100</v>
      </c>
    </row>
    <row r="16" spans="2:11" ht="19.5" x14ac:dyDescent="0.45">
      <c r="B16" s="2" t="s">
        <v>16</v>
      </c>
      <c r="C16" s="3">
        <f t="shared" ref="C16:F16" si="0">SUM(C3:C15)</f>
        <v>82822</v>
      </c>
      <c r="D16" s="3">
        <f t="shared" si="0"/>
        <v>142462</v>
      </c>
      <c r="E16" s="3">
        <f t="shared" si="0"/>
        <v>103696</v>
      </c>
      <c r="F16" s="3">
        <f t="shared" si="0"/>
        <v>112880</v>
      </c>
      <c r="I16" s="3">
        <f>SUM(I3:I15)</f>
        <v>140496.31</v>
      </c>
      <c r="K16" s="2">
        <f>SUM(C16:I16)</f>
        <v>582356.31000000006</v>
      </c>
    </row>
    <row r="17" spans="2:11" ht="19.5" x14ac:dyDescent="0.45">
      <c r="C17" s="3"/>
      <c r="D17" s="3"/>
      <c r="E17" s="3"/>
      <c r="F17" s="3"/>
    </row>
    <row r="18" spans="2:11" ht="14.5" x14ac:dyDescent="0.35">
      <c r="B18" s="2" t="s">
        <v>17</v>
      </c>
      <c r="C18" s="2">
        <f>8467+10026+6795</f>
        <v>25288</v>
      </c>
      <c r="D18" s="2">
        <f>8010+6550+4770+4290+5000+3900+3700+1400+3400+3000+2800+4060+2100+3500+4600+3900+3000+2870+2300+3300+4200+1100+3100+3200+3100+1200+3500</f>
        <v>95850</v>
      </c>
      <c r="E18" s="2">
        <f>2600+4100+2500+5000+2600+2800+1900+2000+3000+135+3500+5000+2500+2300+2500+2100+2600+2940+3000+2000+3800+2300+2200+3000+2800+2000+1600+1700</f>
        <v>74475</v>
      </c>
      <c r="F18" s="2">
        <f>2500+2500+2100+3000+1200+2000+3000+2200+2000+500+1000+1800+3100+3200+2000+1500+2500+2360+2500+2000+3000+2400+2300+3500+3000+4000</f>
        <v>61160</v>
      </c>
      <c r="I18" s="2">
        <f>4000+1700+2300+3600+3100+1600+3500+3900+2300+1500+2350+2000+800+500+5500+200+1800+2200+2200+3000+3300+3300+3000+600+2700+3000+2000+3000+3500+1800</f>
        <v>74250</v>
      </c>
    </row>
    <row r="19" spans="2:11" ht="14.5" x14ac:dyDescent="0.35">
      <c r="B19" s="2" t="s">
        <v>18</v>
      </c>
      <c r="C19" s="2">
        <f>995+625+1972+1809+605+2225+1685</f>
        <v>9916</v>
      </c>
      <c r="D19" s="2">
        <f>1935+1840+1480+1000+1450+1615+2660+2635+1620+1360+2015+2038+1870+1235+3045+1735+1655+665+1230+1645+1665+2635+1700+1245+1575+1385+925+1360+2350+1455+1575</f>
        <v>52598</v>
      </c>
      <c r="E19" s="2">
        <f>1305+1295+1305+1360+2690+1385+900+1150+700+1225+1585+2180+460+1325+310+1655+1155+1645+1445+2120+2485+1740+1070+1100+1355+1575+2355+1035+1570+1485</f>
        <v>42965</v>
      </c>
      <c r="F19" s="2">
        <f>790+1895+3065+1235+750+1320+1110+2535+525+700+755+540+1095+1620+1925+2610+1320+675+1575+1630+1630+875+1700+3465+1150+1225+1405+1547+1805+2690</f>
        <v>45162</v>
      </c>
      <c r="I19" s="2">
        <f>2725+2610+1540+1140+3130+1620+1400+1400+2740+1240+1805+1790+1200+740+1740+2680+1970+1500+2180+1800+1600+2035+1975+1940+2155+1655+1780+1340+1040+1540+1316</f>
        <v>55326</v>
      </c>
    </row>
    <row r="20" spans="2:11" ht="19.5" x14ac:dyDescent="0.45">
      <c r="B20" s="2" t="s">
        <v>19</v>
      </c>
      <c r="C20" s="3">
        <f t="shared" ref="C20:F20" si="1">SUM(C18:C19)</f>
        <v>35204</v>
      </c>
      <c r="D20" s="3">
        <f t="shared" si="1"/>
        <v>148448</v>
      </c>
      <c r="E20" s="3">
        <f t="shared" si="1"/>
        <v>117440</v>
      </c>
      <c r="F20" s="3">
        <f t="shared" si="1"/>
        <v>106322</v>
      </c>
      <c r="I20" s="3">
        <f>SUM(I18:I19)</f>
        <v>129576</v>
      </c>
      <c r="K20" s="2">
        <f>SUM(C20:I20)</f>
        <v>536990</v>
      </c>
    </row>
    <row r="21" spans="2:11" ht="15.75" customHeight="1" x14ac:dyDescent="0.35"/>
    <row r="22" spans="2:11" ht="15.75" customHeight="1" x14ac:dyDescent="0.35"/>
    <row r="23" spans="2:11" ht="15.75" customHeight="1" x14ac:dyDescent="0.35"/>
    <row r="24" spans="2:11" ht="15.75" customHeight="1" x14ac:dyDescent="0.35"/>
    <row r="25" spans="2:11" ht="15.75" customHeight="1" x14ac:dyDescent="0.35"/>
    <row r="26" spans="2:11" ht="15.75" customHeight="1" x14ac:dyDescent="0.35"/>
    <row r="27" spans="2:11" ht="15.75" customHeight="1" x14ac:dyDescent="0.35"/>
    <row r="28" spans="2:11" ht="15.75" customHeight="1" x14ac:dyDescent="0.35"/>
    <row r="29" spans="2:11" ht="15.75" customHeight="1" x14ac:dyDescent="0.35"/>
    <row r="30" spans="2:11" ht="15.75" customHeight="1" x14ac:dyDescent="0.35"/>
    <row r="31" spans="2:11" ht="15.75" customHeight="1" x14ac:dyDescent="0.35"/>
    <row r="32" spans="2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000"/>
  <sheetViews>
    <sheetView workbookViewId="0">
      <pane xSplit="1" ySplit="3" topLeftCell="AR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1" width="9.81640625" customWidth="1"/>
    <col min="2" max="5" width="8.7265625" customWidth="1"/>
    <col min="6" max="6" width="9" customWidth="1"/>
    <col min="7" max="7" width="8.7265625" customWidth="1"/>
    <col min="8" max="8" width="11.54296875" customWidth="1"/>
    <col min="9" max="15" width="8.7265625" customWidth="1"/>
    <col min="16" max="16" width="6.7265625" customWidth="1"/>
    <col min="17" max="17" width="5.81640625" customWidth="1"/>
    <col min="18" max="18" width="10" customWidth="1"/>
    <col min="19" max="19" width="11.453125" customWidth="1"/>
    <col min="20" max="20" width="3.54296875" customWidth="1"/>
    <col min="21" max="26" width="8.7265625" customWidth="1"/>
  </cols>
  <sheetData>
    <row r="1" spans="1:23" ht="18.75" customHeight="1" x14ac:dyDescent="0.45">
      <c r="R1" s="7"/>
      <c r="S1" s="7"/>
    </row>
    <row r="2" spans="1:23" ht="18.75" customHeight="1" x14ac:dyDescent="0.45">
      <c r="A2" s="8" t="s">
        <v>40</v>
      </c>
      <c r="B2" s="41" t="s">
        <v>41</v>
      </c>
      <c r="C2" s="42"/>
      <c r="D2" s="42"/>
      <c r="E2" s="43"/>
      <c r="F2" s="9"/>
      <c r="G2" s="41" t="s">
        <v>42</v>
      </c>
      <c r="H2" s="42"/>
      <c r="I2" s="42"/>
      <c r="J2" s="42"/>
      <c r="K2" s="42"/>
      <c r="L2" s="42"/>
      <c r="M2" s="42"/>
      <c r="N2" s="42"/>
      <c r="O2" s="42"/>
      <c r="P2" s="42"/>
      <c r="Q2" s="43"/>
      <c r="R2" s="10"/>
      <c r="S2" s="10"/>
    </row>
    <row r="3" spans="1:23" ht="18.75" customHeight="1" x14ac:dyDescent="0.45">
      <c r="A3" s="8"/>
      <c r="B3" s="8" t="s">
        <v>43</v>
      </c>
      <c r="C3" s="8" t="s">
        <v>26</v>
      </c>
      <c r="D3" s="8" t="s">
        <v>44</v>
      </c>
      <c r="E3" s="8" t="s">
        <v>45</v>
      </c>
      <c r="F3" s="11" t="s">
        <v>39</v>
      </c>
      <c r="G3" s="8" t="s">
        <v>46</v>
      </c>
      <c r="H3" s="8" t="s">
        <v>47</v>
      </c>
      <c r="I3" s="8" t="s">
        <v>48</v>
      </c>
      <c r="J3" s="8" t="s">
        <v>49</v>
      </c>
      <c r="K3" s="8" t="s">
        <v>50</v>
      </c>
      <c r="L3" s="8" t="s">
        <v>51</v>
      </c>
      <c r="M3" s="8" t="s">
        <v>4</v>
      </c>
      <c r="N3" s="8" t="s">
        <v>5</v>
      </c>
      <c r="O3" s="8" t="s">
        <v>7</v>
      </c>
      <c r="P3" s="8" t="s">
        <v>53</v>
      </c>
      <c r="Q3" s="8" t="s">
        <v>54</v>
      </c>
      <c r="R3" s="11" t="s">
        <v>39</v>
      </c>
      <c r="S3" s="12" t="s">
        <v>59</v>
      </c>
      <c r="U3" s="8" t="s">
        <v>56</v>
      </c>
      <c r="V3" s="8" t="s">
        <v>57</v>
      </c>
      <c r="W3" s="8" t="s">
        <v>58</v>
      </c>
    </row>
    <row r="4" spans="1:23" ht="18.75" customHeight="1" x14ac:dyDescent="0.45">
      <c r="A4" s="13">
        <v>45231</v>
      </c>
      <c r="B4" s="8">
        <v>2090</v>
      </c>
      <c r="C4" s="8">
        <v>2100</v>
      </c>
      <c r="D4" s="8">
        <v>1360</v>
      </c>
      <c r="E4" s="8">
        <v>90</v>
      </c>
      <c r="F4" s="14">
        <f t="shared" ref="F4:F34" si="0">B4+C4+((D4+E4)*70%)</f>
        <v>5205</v>
      </c>
      <c r="G4" s="8"/>
      <c r="H4" s="8">
        <v>150</v>
      </c>
      <c r="I4" s="8"/>
      <c r="J4" s="8"/>
      <c r="K4" s="8"/>
      <c r="L4" s="8"/>
      <c r="M4" s="8"/>
      <c r="N4" s="8"/>
      <c r="O4" s="8"/>
      <c r="P4" s="8"/>
      <c r="Q4" s="8">
        <v>100</v>
      </c>
      <c r="R4" s="11">
        <f t="shared" ref="R4:R33" si="1">SUM(G4:Q4)</f>
        <v>250</v>
      </c>
      <c r="S4" s="15">
        <f t="shared" ref="S4:S33" si="2">F4-R4</f>
        <v>4955</v>
      </c>
      <c r="U4" s="8"/>
      <c r="V4" s="8"/>
      <c r="W4" s="8"/>
    </row>
    <row r="5" spans="1:23" ht="18.75" customHeight="1" x14ac:dyDescent="0.45">
      <c r="A5" s="13">
        <v>45232</v>
      </c>
      <c r="B5" s="8">
        <v>2495</v>
      </c>
      <c r="C5" s="8">
        <v>2400</v>
      </c>
      <c r="D5" s="8">
        <v>1920</v>
      </c>
      <c r="E5" s="8">
        <v>0</v>
      </c>
      <c r="F5" s="14">
        <f t="shared" si="0"/>
        <v>6239</v>
      </c>
      <c r="G5" s="8">
        <v>36</v>
      </c>
      <c r="H5" s="8">
        <v>220</v>
      </c>
      <c r="I5" s="8"/>
      <c r="J5" s="8">
        <v>15</v>
      </c>
      <c r="K5" s="8"/>
      <c r="L5" s="8"/>
      <c r="M5" s="8">
        <v>9000</v>
      </c>
      <c r="N5" s="8"/>
      <c r="O5" s="8"/>
      <c r="P5" s="8"/>
      <c r="Q5" s="8"/>
      <c r="R5" s="11">
        <f t="shared" si="1"/>
        <v>9271</v>
      </c>
      <c r="S5" s="15">
        <f t="shared" si="2"/>
        <v>-3032</v>
      </c>
      <c r="U5" s="8"/>
      <c r="V5" s="8"/>
      <c r="W5" s="8"/>
    </row>
    <row r="6" spans="1:23" ht="18.75" customHeight="1" x14ac:dyDescent="0.45">
      <c r="A6" s="13">
        <v>45233</v>
      </c>
      <c r="B6" s="8">
        <v>2650</v>
      </c>
      <c r="C6" s="8">
        <v>1900</v>
      </c>
      <c r="D6" s="8">
        <v>2315</v>
      </c>
      <c r="E6" s="8">
        <v>365</v>
      </c>
      <c r="F6" s="14">
        <f t="shared" si="0"/>
        <v>6426</v>
      </c>
      <c r="G6" s="8">
        <v>36</v>
      </c>
      <c r="H6" s="8">
        <v>220</v>
      </c>
      <c r="I6" s="8"/>
      <c r="J6" s="8">
        <v>15</v>
      </c>
      <c r="K6" s="8"/>
      <c r="L6" s="8"/>
      <c r="M6" s="8"/>
      <c r="N6" s="8"/>
      <c r="O6" s="8"/>
      <c r="P6" s="8"/>
      <c r="Q6" s="8"/>
      <c r="R6" s="11">
        <f t="shared" si="1"/>
        <v>271</v>
      </c>
      <c r="S6" s="15">
        <f t="shared" si="2"/>
        <v>6155</v>
      </c>
      <c r="U6" s="8"/>
      <c r="V6" s="8"/>
      <c r="W6" s="8"/>
    </row>
    <row r="7" spans="1:23" ht="18.75" customHeight="1" x14ac:dyDescent="0.45">
      <c r="A7" s="13">
        <v>45234</v>
      </c>
      <c r="B7" s="8">
        <v>3420</v>
      </c>
      <c r="C7" s="8">
        <v>4300</v>
      </c>
      <c r="D7" s="8">
        <v>3230</v>
      </c>
      <c r="E7" s="8">
        <v>950</v>
      </c>
      <c r="F7" s="14">
        <f t="shared" si="0"/>
        <v>10646</v>
      </c>
      <c r="G7" s="8">
        <v>36</v>
      </c>
      <c r="H7" s="8">
        <v>400</v>
      </c>
      <c r="I7" s="8">
        <v>570</v>
      </c>
      <c r="J7" s="8">
        <v>420</v>
      </c>
      <c r="K7" s="8"/>
      <c r="L7" s="8"/>
      <c r="M7" s="8"/>
      <c r="N7" s="8"/>
      <c r="O7" s="8"/>
      <c r="P7" s="8"/>
      <c r="Q7" s="8"/>
      <c r="R7" s="11">
        <f t="shared" si="1"/>
        <v>1426</v>
      </c>
      <c r="S7" s="15">
        <f t="shared" si="2"/>
        <v>9220</v>
      </c>
      <c r="U7" s="8"/>
      <c r="V7" s="8"/>
      <c r="W7" s="8"/>
    </row>
    <row r="8" spans="1:23" ht="18.75" customHeight="1" x14ac:dyDescent="0.45">
      <c r="A8" s="13">
        <v>45235</v>
      </c>
      <c r="B8" s="8">
        <v>4730</v>
      </c>
      <c r="C8" s="8">
        <v>4100</v>
      </c>
      <c r="D8" s="8">
        <v>4625</v>
      </c>
      <c r="E8" s="8">
        <v>570</v>
      </c>
      <c r="F8" s="14">
        <f t="shared" si="0"/>
        <v>12466.5</v>
      </c>
      <c r="G8" s="8">
        <v>36</v>
      </c>
      <c r="H8" s="8">
        <v>520</v>
      </c>
      <c r="I8" s="8"/>
      <c r="J8" s="8"/>
      <c r="K8" s="8"/>
      <c r="L8" s="8">
        <v>1850</v>
      </c>
      <c r="M8" s="8"/>
      <c r="N8" s="8"/>
      <c r="O8" s="8"/>
      <c r="P8" s="8"/>
      <c r="Q8" s="8">
        <v>200</v>
      </c>
      <c r="R8" s="11">
        <f t="shared" si="1"/>
        <v>2606</v>
      </c>
      <c r="S8" s="15">
        <f t="shared" si="2"/>
        <v>9860.5</v>
      </c>
      <c r="U8" s="8"/>
      <c r="V8" s="8"/>
      <c r="W8" s="8"/>
    </row>
    <row r="9" spans="1:23" ht="18.75" customHeight="1" x14ac:dyDescent="0.45">
      <c r="A9" s="13">
        <v>45236</v>
      </c>
      <c r="B9" s="8">
        <v>1870</v>
      </c>
      <c r="C9" s="8">
        <v>2200</v>
      </c>
      <c r="D9" s="8">
        <v>1125</v>
      </c>
      <c r="E9" s="8">
        <v>180</v>
      </c>
      <c r="F9" s="14">
        <f t="shared" si="0"/>
        <v>4983.5</v>
      </c>
      <c r="G9" s="8">
        <v>36</v>
      </c>
      <c r="H9" s="8">
        <v>220</v>
      </c>
      <c r="I9" s="8"/>
      <c r="J9" s="8">
        <v>230</v>
      </c>
      <c r="K9" s="8">
        <v>19175</v>
      </c>
      <c r="L9" s="8"/>
      <c r="M9" s="8"/>
      <c r="N9" s="8"/>
      <c r="O9" s="8">
        <v>2160</v>
      </c>
      <c r="P9" s="8"/>
      <c r="Q9" s="8"/>
      <c r="R9" s="11">
        <f t="shared" si="1"/>
        <v>21821</v>
      </c>
      <c r="S9" s="15">
        <f t="shared" si="2"/>
        <v>-16837.5</v>
      </c>
      <c r="U9" s="8"/>
      <c r="V9" s="8"/>
      <c r="W9" s="8"/>
    </row>
    <row r="10" spans="1:23" ht="18.75" customHeight="1" x14ac:dyDescent="0.45">
      <c r="A10" s="13">
        <v>45237</v>
      </c>
      <c r="B10" s="8">
        <v>2735</v>
      </c>
      <c r="C10" s="8">
        <v>1400</v>
      </c>
      <c r="D10" s="8">
        <v>2520</v>
      </c>
      <c r="E10" s="8">
        <v>160</v>
      </c>
      <c r="F10" s="14">
        <f t="shared" si="0"/>
        <v>6011</v>
      </c>
      <c r="G10" s="8">
        <v>36</v>
      </c>
      <c r="H10" s="8">
        <v>220</v>
      </c>
      <c r="I10" s="8"/>
      <c r="J10" s="8"/>
      <c r="K10" s="8"/>
      <c r="L10" s="8"/>
      <c r="M10" s="8"/>
      <c r="N10" s="8"/>
      <c r="O10" s="8"/>
      <c r="P10" s="8"/>
      <c r="Q10" s="8"/>
      <c r="R10" s="11">
        <f t="shared" si="1"/>
        <v>256</v>
      </c>
      <c r="S10" s="15">
        <f t="shared" si="2"/>
        <v>5755</v>
      </c>
      <c r="U10" s="8"/>
      <c r="V10" s="8"/>
      <c r="W10" s="8"/>
    </row>
    <row r="11" spans="1:23" ht="18.75" customHeight="1" x14ac:dyDescent="0.45">
      <c r="A11" s="13">
        <v>45238</v>
      </c>
      <c r="B11" s="8">
        <v>2280</v>
      </c>
      <c r="C11" s="8">
        <v>2100</v>
      </c>
      <c r="D11" s="8">
        <v>2260</v>
      </c>
      <c r="E11" s="8">
        <v>260</v>
      </c>
      <c r="F11" s="14">
        <f t="shared" si="0"/>
        <v>6144</v>
      </c>
      <c r="G11" s="8">
        <v>36</v>
      </c>
      <c r="H11" s="8">
        <v>370</v>
      </c>
      <c r="I11" s="8">
        <v>470</v>
      </c>
      <c r="J11" s="8">
        <v>280</v>
      </c>
      <c r="K11" s="8"/>
      <c r="L11" s="8"/>
      <c r="M11" s="8"/>
      <c r="N11" s="8"/>
      <c r="O11" s="8"/>
      <c r="P11" s="8"/>
      <c r="Q11" s="8"/>
      <c r="R11" s="11">
        <f t="shared" si="1"/>
        <v>1156</v>
      </c>
      <c r="S11" s="15">
        <f t="shared" si="2"/>
        <v>4988</v>
      </c>
      <c r="U11" s="8"/>
      <c r="V11" s="8"/>
      <c r="W11" s="8"/>
    </row>
    <row r="12" spans="1:23" ht="18.75" customHeight="1" x14ac:dyDescent="0.45">
      <c r="A12" s="13">
        <v>45239</v>
      </c>
      <c r="B12" s="8">
        <v>2635</v>
      </c>
      <c r="C12" s="8">
        <v>4000</v>
      </c>
      <c r="D12" s="8">
        <v>3090</v>
      </c>
      <c r="E12" s="8">
        <v>0</v>
      </c>
      <c r="F12" s="14">
        <f t="shared" si="0"/>
        <v>8798</v>
      </c>
      <c r="G12" s="8">
        <v>36</v>
      </c>
      <c r="H12" s="8">
        <v>220</v>
      </c>
      <c r="I12" s="8">
        <v>140</v>
      </c>
      <c r="J12" s="8">
        <v>190</v>
      </c>
      <c r="K12" s="8"/>
      <c r="L12" s="8">
        <v>1850</v>
      </c>
      <c r="M12" s="8">
        <f>3800+13000+4000</f>
        <v>20800</v>
      </c>
      <c r="N12" s="8"/>
      <c r="O12" s="8"/>
      <c r="P12" s="8"/>
      <c r="Q12" s="8"/>
      <c r="R12" s="11">
        <f t="shared" si="1"/>
        <v>23236</v>
      </c>
      <c r="S12" s="15">
        <f t="shared" si="2"/>
        <v>-14438</v>
      </c>
      <c r="U12" s="8"/>
      <c r="V12" s="8"/>
      <c r="W12" s="8"/>
    </row>
    <row r="13" spans="1:23" ht="18.75" customHeight="1" x14ac:dyDescent="0.45">
      <c r="A13" s="13">
        <v>45240</v>
      </c>
      <c r="B13" s="8">
        <v>3180</v>
      </c>
      <c r="C13" s="8">
        <v>3600</v>
      </c>
      <c r="D13" s="8">
        <v>1445</v>
      </c>
      <c r="E13" s="8">
        <v>540</v>
      </c>
      <c r="F13" s="14">
        <f t="shared" si="0"/>
        <v>8169.5</v>
      </c>
      <c r="G13" s="8">
        <v>36</v>
      </c>
      <c r="H13" s="8">
        <v>220</v>
      </c>
      <c r="I13" s="8">
        <v>590</v>
      </c>
      <c r="J13" s="8">
        <v>70</v>
      </c>
      <c r="K13" s="8"/>
      <c r="L13" s="8"/>
      <c r="M13" s="8"/>
      <c r="N13" s="8"/>
      <c r="O13" s="8"/>
      <c r="P13" s="8"/>
      <c r="Q13" s="8"/>
      <c r="R13" s="11">
        <f t="shared" si="1"/>
        <v>916</v>
      </c>
      <c r="S13" s="15">
        <f t="shared" si="2"/>
        <v>7253.5</v>
      </c>
      <c r="U13" s="8"/>
      <c r="V13" s="8"/>
      <c r="W13" s="8"/>
    </row>
    <row r="14" spans="1:23" ht="18.75" customHeight="1" x14ac:dyDescent="0.45">
      <c r="A14" s="13">
        <v>45241</v>
      </c>
      <c r="B14" s="8">
        <v>2490</v>
      </c>
      <c r="C14" s="8">
        <v>3500</v>
      </c>
      <c r="D14" s="8">
        <v>2730</v>
      </c>
      <c r="E14" s="8">
        <v>740</v>
      </c>
      <c r="F14" s="14">
        <f t="shared" si="0"/>
        <v>8419</v>
      </c>
      <c r="G14" s="8">
        <v>36</v>
      </c>
      <c r="H14" s="8">
        <v>450</v>
      </c>
      <c r="I14" s="8"/>
      <c r="J14" s="8">
        <v>50</v>
      </c>
      <c r="K14" s="8">
        <v>19438</v>
      </c>
      <c r="L14" s="8"/>
      <c r="M14" s="8"/>
      <c r="N14" s="8"/>
      <c r="O14" s="8"/>
      <c r="P14" s="8"/>
      <c r="Q14" s="8"/>
      <c r="R14" s="11">
        <f t="shared" si="1"/>
        <v>19974</v>
      </c>
      <c r="S14" s="15">
        <f t="shared" si="2"/>
        <v>-11555</v>
      </c>
      <c r="U14" s="8"/>
      <c r="V14" s="8"/>
      <c r="W14" s="8"/>
    </row>
    <row r="15" spans="1:23" ht="18.75" customHeight="1" x14ac:dyDescent="0.45">
      <c r="A15" s="13">
        <v>45242</v>
      </c>
      <c r="B15" s="8">
        <v>2800</v>
      </c>
      <c r="C15" s="8">
        <v>4600</v>
      </c>
      <c r="D15" s="8">
        <v>2025</v>
      </c>
      <c r="E15" s="8">
        <v>950</v>
      </c>
      <c r="F15" s="14">
        <f t="shared" si="0"/>
        <v>9482.5</v>
      </c>
      <c r="G15" s="8">
        <v>36</v>
      </c>
      <c r="H15" s="8">
        <v>520</v>
      </c>
      <c r="I15" s="8"/>
      <c r="J15" s="8"/>
      <c r="K15" s="8"/>
      <c r="L15" s="8"/>
      <c r="M15" s="8"/>
      <c r="N15" s="8"/>
      <c r="O15" s="8"/>
      <c r="P15" s="8"/>
      <c r="Q15" s="8"/>
      <c r="R15" s="11">
        <f t="shared" si="1"/>
        <v>556</v>
      </c>
      <c r="S15" s="15">
        <f t="shared" si="2"/>
        <v>8926.5</v>
      </c>
      <c r="U15" s="8"/>
      <c r="V15" s="8"/>
      <c r="W15" s="8"/>
    </row>
    <row r="16" spans="1:23" ht="18.75" customHeight="1" x14ac:dyDescent="0.45">
      <c r="A16" s="13">
        <v>45243</v>
      </c>
      <c r="B16" s="8">
        <v>4250</v>
      </c>
      <c r="C16" s="8">
        <v>4300</v>
      </c>
      <c r="D16" s="8">
        <v>2690</v>
      </c>
      <c r="E16" s="8">
        <v>365</v>
      </c>
      <c r="F16" s="14">
        <f t="shared" si="0"/>
        <v>10688.5</v>
      </c>
      <c r="G16" s="8"/>
      <c r="H16" s="8">
        <v>220</v>
      </c>
      <c r="I16" s="8">
        <v>720</v>
      </c>
      <c r="J16" s="8">
        <v>490</v>
      </c>
      <c r="K16" s="8"/>
      <c r="L16" s="8"/>
      <c r="M16" s="8"/>
      <c r="N16" s="8"/>
      <c r="O16" s="8"/>
      <c r="P16" s="8"/>
      <c r="Q16" s="8"/>
      <c r="R16" s="11">
        <f t="shared" si="1"/>
        <v>1430</v>
      </c>
      <c r="S16" s="15">
        <f t="shared" si="2"/>
        <v>9258.5</v>
      </c>
      <c r="U16" s="8"/>
      <c r="V16" s="8"/>
      <c r="W16" s="8"/>
    </row>
    <row r="17" spans="1:23" ht="18.75" customHeight="1" x14ac:dyDescent="0.45">
      <c r="A17" s="13">
        <v>45244</v>
      </c>
      <c r="B17" s="8">
        <v>2780</v>
      </c>
      <c r="C17" s="8">
        <v>4300</v>
      </c>
      <c r="D17" s="8">
        <v>1600</v>
      </c>
      <c r="E17" s="8">
        <v>255</v>
      </c>
      <c r="F17" s="14">
        <f t="shared" si="0"/>
        <v>8378.5</v>
      </c>
      <c r="G17" s="8">
        <v>36</v>
      </c>
      <c r="H17" s="8">
        <v>220</v>
      </c>
      <c r="I17" s="8"/>
      <c r="J17" s="8"/>
      <c r="K17" s="8"/>
      <c r="L17" s="8"/>
      <c r="M17" s="8"/>
      <c r="N17" s="8"/>
      <c r="O17" s="8"/>
      <c r="P17" s="8"/>
      <c r="Q17" s="8"/>
      <c r="R17" s="11">
        <f t="shared" si="1"/>
        <v>256</v>
      </c>
      <c r="S17" s="15">
        <f t="shared" si="2"/>
        <v>8122.5</v>
      </c>
      <c r="U17" s="8"/>
      <c r="V17" s="8"/>
      <c r="W17" s="8"/>
    </row>
    <row r="18" spans="1:23" ht="18.75" customHeight="1" x14ac:dyDescent="0.45">
      <c r="A18" s="13">
        <v>45245</v>
      </c>
      <c r="B18" s="8">
        <v>2470</v>
      </c>
      <c r="C18" s="8">
        <v>3100</v>
      </c>
      <c r="D18" s="8">
        <v>1710</v>
      </c>
      <c r="E18" s="8">
        <v>740</v>
      </c>
      <c r="F18" s="14">
        <f t="shared" si="0"/>
        <v>7285</v>
      </c>
      <c r="G18" s="8">
        <v>36</v>
      </c>
      <c r="H18" s="8">
        <v>300</v>
      </c>
      <c r="I18" s="8">
        <v>100</v>
      </c>
      <c r="J18" s="8">
        <v>410</v>
      </c>
      <c r="K18" s="8"/>
      <c r="L18" s="8"/>
      <c r="M18" s="8"/>
      <c r="N18" s="8"/>
      <c r="O18" s="8"/>
      <c r="P18" s="8">
        <v>30000</v>
      </c>
      <c r="Q18" s="8"/>
      <c r="R18" s="11">
        <f t="shared" si="1"/>
        <v>30846</v>
      </c>
      <c r="S18" s="15">
        <f t="shared" si="2"/>
        <v>-23561</v>
      </c>
      <c r="U18" s="8"/>
      <c r="V18" s="8"/>
      <c r="W18" s="8"/>
    </row>
    <row r="19" spans="1:23" ht="18.75" customHeight="1" x14ac:dyDescent="0.45">
      <c r="A19" s="13">
        <v>45246</v>
      </c>
      <c r="B19" s="8">
        <v>2200</v>
      </c>
      <c r="C19" s="8">
        <v>2200</v>
      </c>
      <c r="D19" s="8">
        <v>1220</v>
      </c>
      <c r="E19" s="8">
        <v>860</v>
      </c>
      <c r="F19" s="14">
        <f t="shared" si="0"/>
        <v>5856</v>
      </c>
      <c r="G19" s="8">
        <v>36</v>
      </c>
      <c r="H19" s="8">
        <v>180</v>
      </c>
      <c r="I19" s="8">
        <v>240</v>
      </c>
      <c r="J19" s="8">
        <v>285</v>
      </c>
      <c r="K19" s="8"/>
      <c r="L19" s="8"/>
      <c r="M19" s="8"/>
      <c r="N19" s="8"/>
      <c r="O19" s="8"/>
      <c r="P19" s="8"/>
      <c r="Q19" s="8"/>
      <c r="R19" s="11">
        <f t="shared" si="1"/>
        <v>741</v>
      </c>
      <c r="S19" s="15">
        <f t="shared" si="2"/>
        <v>5115</v>
      </c>
      <c r="U19" s="8"/>
      <c r="V19" s="8"/>
      <c r="W19" s="8"/>
    </row>
    <row r="20" spans="1:23" ht="18.75" customHeight="1" x14ac:dyDescent="0.45">
      <c r="A20" s="13">
        <v>45247</v>
      </c>
      <c r="B20" s="8">
        <v>2945</v>
      </c>
      <c r="C20" s="8">
        <v>2300</v>
      </c>
      <c r="D20" s="8">
        <v>730</v>
      </c>
      <c r="E20" s="8">
        <v>400</v>
      </c>
      <c r="F20" s="14">
        <f t="shared" si="0"/>
        <v>6036</v>
      </c>
      <c r="G20" s="8">
        <v>36</v>
      </c>
      <c r="H20" s="8">
        <v>220</v>
      </c>
      <c r="I20" s="8">
        <v>500</v>
      </c>
      <c r="J20" s="8">
        <v>75</v>
      </c>
      <c r="K20" s="8"/>
      <c r="L20" s="8">
        <v>1850</v>
      </c>
      <c r="M20" s="8"/>
      <c r="N20" s="8"/>
      <c r="O20" s="8">
        <v>2160</v>
      </c>
      <c r="P20" s="8"/>
      <c r="Q20" s="8"/>
      <c r="R20" s="11">
        <f t="shared" si="1"/>
        <v>4841</v>
      </c>
      <c r="S20" s="15">
        <f t="shared" si="2"/>
        <v>1195</v>
      </c>
      <c r="U20" s="8"/>
      <c r="V20" s="8"/>
      <c r="W20" s="8"/>
    </row>
    <row r="21" spans="1:23" ht="18.75" customHeight="1" x14ac:dyDescent="0.45">
      <c r="A21" s="13">
        <v>45248</v>
      </c>
      <c r="B21" s="8">
        <v>2500</v>
      </c>
      <c r="C21" s="8">
        <v>2500</v>
      </c>
      <c r="D21" s="8">
        <v>2320</v>
      </c>
      <c r="E21" s="8">
        <v>700</v>
      </c>
      <c r="F21" s="14">
        <f t="shared" si="0"/>
        <v>7114</v>
      </c>
      <c r="G21" s="8">
        <v>36</v>
      </c>
      <c r="H21" s="8">
        <v>310</v>
      </c>
      <c r="I21" s="8"/>
      <c r="J21" s="8">
        <v>100</v>
      </c>
      <c r="K21" s="8"/>
      <c r="L21" s="8"/>
      <c r="M21" s="8">
        <v>570</v>
      </c>
      <c r="N21" s="8"/>
      <c r="O21" s="8"/>
      <c r="P21" s="8"/>
      <c r="Q21" s="8"/>
      <c r="R21" s="11">
        <f t="shared" si="1"/>
        <v>1016</v>
      </c>
      <c r="S21" s="15">
        <f t="shared" si="2"/>
        <v>6098</v>
      </c>
      <c r="U21" s="8"/>
      <c r="V21" s="8"/>
      <c r="W21" s="8"/>
    </row>
    <row r="22" spans="1:23" ht="18.75" customHeight="1" x14ac:dyDescent="0.45">
      <c r="A22" s="13">
        <v>45249</v>
      </c>
      <c r="B22" s="8">
        <v>3530</v>
      </c>
      <c r="C22" s="8">
        <v>2700</v>
      </c>
      <c r="D22" s="8">
        <v>3645</v>
      </c>
      <c r="E22" s="8">
        <v>1020</v>
      </c>
      <c r="F22" s="14">
        <f t="shared" si="0"/>
        <v>9495.5</v>
      </c>
      <c r="G22" s="8"/>
      <c r="H22" s="8">
        <v>400</v>
      </c>
      <c r="I22" s="8">
        <v>510</v>
      </c>
      <c r="J22" s="8"/>
      <c r="K22" s="8"/>
      <c r="L22" s="8"/>
      <c r="M22" s="8"/>
      <c r="N22" s="8"/>
      <c r="O22" s="8"/>
      <c r="P22" s="8"/>
      <c r="Q22" s="8"/>
      <c r="R22" s="11">
        <f t="shared" si="1"/>
        <v>910</v>
      </c>
      <c r="S22" s="15">
        <f t="shared" si="2"/>
        <v>8585.5</v>
      </c>
      <c r="U22" s="8"/>
      <c r="V22" s="8"/>
      <c r="W22" s="8"/>
    </row>
    <row r="23" spans="1:23" ht="18.75" customHeight="1" x14ac:dyDescent="0.45">
      <c r="A23" s="13">
        <v>45250</v>
      </c>
      <c r="B23" s="8">
        <v>1600</v>
      </c>
      <c r="C23" s="8">
        <v>2200</v>
      </c>
      <c r="D23" s="8">
        <v>900</v>
      </c>
      <c r="E23" s="8">
        <v>0</v>
      </c>
      <c r="F23" s="14">
        <f t="shared" si="0"/>
        <v>4430</v>
      </c>
      <c r="G23" s="8">
        <v>36</v>
      </c>
      <c r="H23" s="8">
        <v>220</v>
      </c>
      <c r="I23" s="8">
        <v>800</v>
      </c>
      <c r="J23" s="8">
        <v>100</v>
      </c>
      <c r="K23" s="8">
        <v>17000</v>
      </c>
      <c r="L23" s="8">
        <v>1850</v>
      </c>
      <c r="M23" s="8"/>
      <c r="N23" s="8"/>
      <c r="O23" s="8"/>
      <c r="P23" s="8"/>
      <c r="Q23" s="8">
        <v>900</v>
      </c>
      <c r="R23" s="11">
        <f t="shared" si="1"/>
        <v>20906</v>
      </c>
      <c r="S23" s="15">
        <f t="shared" si="2"/>
        <v>-16476</v>
      </c>
      <c r="U23" s="8"/>
      <c r="V23" s="8"/>
      <c r="W23" s="8"/>
    </row>
    <row r="24" spans="1:23" ht="18.75" customHeight="1" x14ac:dyDescent="0.45">
      <c r="A24" s="13">
        <v>45251</v>
      </c>
      <c r="B24" s="8">
        <v>2090</v>
      </c>
      <c r="C24" s="8">
        <v>2500</v>
      </c>
      <c r="D24" s="8">
        <v>900</v>
      </c>
      <c r="E24" s="8">
        <v>0</v>
      </c>
      <c r="F24" s="14">
        <f t="shared" si="0"/>
        <v>5220</v>
      </c>
      <c r="G24" s="8">
        <v>36</v>
      </c>
      <c r="H24" s="8">
        <v>150</v>
      </c>
      <c r="I24" s="8"/>
      <c r="J24" s="8"/>
      <c r="K24" s="8"/>
      <c r="L24" s="8"/>
      <c r="M24" s="8">
        <v>2000</v>
      </c>
      <c r="N24" s="8"/>
      <c r="O24" s="8"/>
      <c r="P24" s="8"/>
      <c r="Q24" s="8"/>
      <c r="R24" s="11">
        <f t="shared" si="1"/>
        <v>2186</v>
      </c>
      <c r="S24" s="15">
        <f t="shared" si="2"/>
        <v>3034</v>
      </c>
      <c r="U24" s="8"/>
      <c r="V24" s="8"/>
      <c r="W24" s="8"/>
    </row>
    <row r="25" spans="1:23" ht="18.75" customHeight="1" x14ac:dyDescent="0.45">
      <c r="A25" s="13">
        <v>45252</v>
      </c>
      <c r="B25" s="8">
        <v>1770</v>
      </c>
      <c r="C25" s="8">
        <v>2500</v>
      </c>
      <c r="D25" s="8">
        <v>1000</v>
      </c>
      <c r="E25" s="8">
        <v>700</v>
      </c>
      <c r="F25" s="14">
        <f t="shared" si="0"/>
        <v>5460</v>
      </c>
      <c r="G25" s="8">
        <v>36</v>
      </c>
      <c r="H25" s="8">
        <v>75</v>
      </c>
      <c r="I25" s="8">
        <v>180</v>
      </c>
      <c r="J25" s="8">
        <v>310</v>
      </c>
      <c r="K25" s="8"/>
      <c r="L25" s="8"/>
      <c r="M25" s="8"/>
      <c r="N25" s="8"/>
      <c r="O25" s="8"/>
      <c r="P25" s="8"/>
      <c r="Q25" s="8"/>
      <c r="R25" s="11">
        <f t="shared" si="1"/>
        <v>601</v>
      </c>
      <c r="S25" s="15">
        <f t="shared" si="2"/>
        <v>4859</v>
      </c>
      <c r="U25" s="8"/>
      <c r="V25" s="8"/>
      <c r="W25" s="8"/>
    </row>
    <row r="26" spans="1:23" ht="18.75" customHeight="1" x14ac:dyDescent="0.45">
      <c r="A26" s="13">
        <v>45253</v>
      </c>
      <c r="B26" s="8">
        <v>1530</v>
      </c>
      <c r="C26" s="8">
        <v>2800</v>
      </c>
      <c r="D26" s="8">
        <v>700</v>
      </c>
      <c r="E26" s="8">
        <v>200</v>
      </c>
      <c r="F26" s="14">
        <f t="shared" si="0"/>
        <v>4960</v>
      </c>
      <c r="G26" s="8">
        <v>36</v>
      </c>
      <c r="H26" s="8">
        <v>150</v>
      </c>
      <c r="I26" s="8"/>
      <c r="J26" s="8"/>
      <c r="K26" s="8"/>
      <c r="L26" s="8"/>
      <c r="M26" s="8">
        <v>500</v>
      </c>
      <c r="N26" s="8"/>
      <c r="O26" s="8"/>
      <c r="P26" s="8"/>
      <c r="Q26" s="8"/>
      <c r="R26" s="11">
        <f t="shared" si="1"/>
        <v>686</v>
      </c>
      <c r="S26" s="15">
        <f t="shared" si="2"/>
        <v>4274</v>
      </c>
      <c r="U26" s="8"/>
      <c r="V26" s="8"/>
      <c r="W26" s="8"/>
    </row>
    <row r="27" spans="1:23" ht="18.75" customHeight="1" x14ac:dyDescent="0.45">
      <c r="A27" s="13">
        <v>45254</v>
      </c>
      <c r="B27" s="8">
        <v>2270</v>
      </c>
      <c r="C27" s="8">
        <v>2100</v>
      </c>
      <c r="D27" s="8">
        <v>2000</v>
      </c>
      <c r="E27" s="8">
        <v>370</v>
      </c>
      <c r="F27" s="14">
        <f t="shared" si="0"/>
        <v>6029</v>
      </c>
      <c r="G27" s="8">
        <v>36</v>
      </c>
      <c r="H27" s="8">
        <v>220</v>
      </c>
      <c r="I27" s="8">
        <v>660</v>
      </c>
      <c r="J27" s="8">
        <v>230</v>
      </c>
      <c r="K27" s="8"/>
      <c r="L27" s="8"/>
      <c r="M27" s="8"/>
      <c r="N27" s="8"/>
      <c r="O27" s="8"/>
      <c r="P27" s="8"/>
      <c r="Q27" s="8"/>
      <c r="R27" s="11">
        <f t="shared" si="1"/>
        <v>1146</v>
      </c>
      <c r="S27" s="15">
        <f t="shared" si="2"/>
        <v>4883</v>
      </c>
      <c r="U27" s="8"/>
      <c r="V27" s="8"/>
      <c r="W27" s="8"/>
    </row>
    <row r="28" spans="1:23" ht="18.75" customHeight="1" x14ac:dyDescent="0.45">
      <c r="A28" s="13">
        <v>45255</v>
      </c>
      <c r="B28" s="8">
        <v>1915</v>
      </c>
      <c r="C28" s="8">
        <v>2100</v>
      </c>
      <c r="D28" s="8">
        <v>3155</v>
      </c>
      <c r="E28" s="8">
        <v>640</v>
      </c>
      <c r="F28" s="14">
        <f t="shared" si="0"/>
        <v>6671.5</v>
      </c>
      <c r="G28" s="8">
        <v>36</v>
      </c>
      <c r="H28" s="8">
        <v>300</v>
      </c>
      <c r="I28" s="8"/>
      <c r="J28" s="8">
        <v>60</v>
      </c>
      <c r="K28" s="8"/>
      <c r="L28" s="8">
        <v>1850</v>
      </c>
      <c r="M28" s="8"/>
      <c r="N28" s="8"/>
      <c r="O28" s="8"/>
      <c r="P28" s="8"/>
      <c r="Q28" s="8"/>
      <c r="R28" s="11">
        <f t="shared" si="1"/>
        <v>2246</v>
      </c>
      <c r="S28" s="15">
        <f t="shared" si="2"/>
        <v>4425.5</v>
      </c>
      <c r="U28" s="8"/>
      <c r="V28" s="8"/>
      <c r="W28" s="8"/>
    </row>
    <row r="29" spans="1:23" ht="18.75" customHeight="1" x14ac:dyDescent="0.45">
      <c r="A29" s="13">
        <v>45256</v>
      </c>
      <c r="B29" s="8">
        <v>2830</v>
      </c>
      <c r="C29" s="8">
        <v>3700</v>
      </c>
      <c r="D29" s="8">
        <v>2805</v>
      </c>
      <c r="E29" s="8">
        <v>350</v>
      </c>
      <c r="F29" s="14">
        <f t="shared" si="0"/>
        <v>8738.5</v>
      </c>
      <c r="G29" s="8">
        <v>36</v>
      </c>
      <c r="H29" s="8">
        <v>375</v>
      </c>
      <c r="I29" s="8">
        <v>160</v>
      </c>
      <c r="J29" s="8">
        <f>320</f>
        <v>320</v>
      </c>
      <c r="K29" s="8"/>
      <c r="L29" s="8"/>
      <c r="M29" s="8"/>
      <c r="N29" s="8"/>
      <c r="O29" s="8">
        <v>2160</v>
      </c>
      <c r="P29" s="8"/>
      <c r="Q29" s="8"/>
      <c r="R29" s="11">
        <f t="shared" si="1"/>
        <v>3051</v>
      </c>
      <c r="S29" s="15">
        <f t="shared" si="2"/>
        <v>5687.5</v>
      </c>
      <c r="U29" s="8"/>
      <c r="V29" s="8"/>
      <c r="W29" s="8"/>
    </row>
    <row r="30" spans="1:23" ht="18.75" customHeight="1" x14ac:dyDescent="0.45">
      <c r="A30" s="13">
        <v>45257</v>
      </c>
      <c r="B30" s="8">
        <v>1900</v>
      </c>
      <c r="C30" s="8">
        <v>3100</v>
      </c>
      <c r="D30" s="8">
        <v>2100</v>
      </c>
      <c r="E30" s="8">
        <v>1060</v>
      </c>
      <c r="F30" s="14">
        <f t="shared" si="0"/>
        <v>7212</v>
      </c>
      <c r="G30" s="8">
        <v>36</v>
      </c>
      <c r="H30" s="8">
        <v>180</v>
      </c>
      <c r="I30" s="8">
        <v>300</v>
      </c>
      <c r="J30" s="8">
        <v>80</v>
      </c>
      <c r="K30" s="8">
        <v>15970</v>
      </c>
      <c r="L30" s="8"/>
      <c r="M30" s="8"/>
      <c r="N30" s="8"/>
      <c r="O30" s="8"/>
      <c r="P30" s="8"/>
      <c r="Q30" s="8"/>
      <c r="R30" s="11">
        <f t="shared" si="1"/>
        <v>16566</v>
      </c>
      <c r="S30" s="15">
        <f t="shared" si="2"/>
        <v>-9354</v>
      </c>
      <c r="U30" s="8"/>
      <c r="V30" s="8"/>
      <c r="W30" s="8"/>
    </row>
    <row r="31" spans="1:23" ht="18.75" customHeight="1" x14ac:dyDescent="0.45">
      <c r="A31" s="13">
        <v>45258</v>
      </c>
      <c r="B31" s="8">
        <v>1750</v>
      </c>
      <c r="C31" s="8">
        <v>1900</v>
      </c>
      <c r="D31" s="8">
        <f>1800+225</f>
        <v>2025</v>
      </c>
      <c r="E31" s="8">
        <v>210</v>
      </c>
      <c r="F31" s="14">
        <f t="shared" si="0"/>
        <v>5214.5</v>
      </c>
      <c r="G31" s="8">
        <v>36</v>
      </c>
      <c r="H31" s="8">
        <v>90</v>
      </c>
      <c r="I31" s="8"/>
      <c r="J31" s="8"/>
      <c r="K31" s="8"/>
      <c r="L31" s="8"/>
      <c r="M31" s="8"/>
      <c r="N31" s="8">
        <v>3500</v>
      </c>
      <c r="O31" s="8"/>
      <c r="P31" s="8"/>
      <c r="Q31" s="8"/>
      <c r="R31" s="11">
        <f t="shared" si="1"/>
        <v>3626</v>
      </c>
      <c r="S31" s="15">
        <f t="shared" si="2"/>
        <v>1588.5</v>
      </c>
      <c r="U31" s="8"/>
      <c r="V31" s="8"/>
      <c r="W31" s="8"/>
    </row>
    <row r="32" spans="1:23" ht="18.75" customHeight="1" x14ac:dyDescent="0.45">
      <c r="A32" s="13">
        <v>45259</v>
      </c>
      <c r="B32" s="8">
        <v>2000</v>
      </c>
      <c r="C32" s="8">
        <v>1600</v>
      </c>
      <c r="D32" s="8">
        <v>2100</v>
      </c>
      <c r="E32" s="8">
        <v>75</v>
      </c>
      <c r="F32" s="14">
        <f t="shared" si="0"/>
        <v>5122.5</v>
      </c>
      <c r="G32" s="8">
        <v>36</v>
      </c>
      <c r="H32" s="8">
        <v>185</v>
      </c>
      <c r="I32" s="8">
        <v>210</v>
      </c>
      <c r="J32" s="8">
        <v>80</v>
      </c>
      <c r="K32" s="8"/>
      <c r="L32" s="8"/>
      <c r="M32" s="8"/>
      <c r="N32" s="8">
        <v>350</v>
      </c>
      <c r="O32" s="8"/>
      <c r="P32" s="8"/>
      <c r="Q32" s="8"/>
      <c r="R32" s="11">
        <f t="shared" si="1"/>
        <v>861</v>
      </c>
      <c r="S32" s="15">
        <f t="shared" si="2"/>
        <v>4261.5</v>
      </c>
      <c r="U32" s="8"/>
      <c r="V32" s="8"/>
      <c r="W32" s="8"/>
    </row>
    <row r="33" spans="1:23" ht="18.75" customHeight="1" x14ac:dyDescent="0.45">
      <c r="A33" s="13">
        <v>45260</v>
      </c>
      <c r="B33" s="8">
        <v>1500</v>
      </c>
      <c r="C33" s="8">
        <v>2000</v>
      </c>
      <c r="D33" s="8">
        <v>900</v>
      </c>
      <c r="E33" s="8">
        <v>1200</v>
      </c>
      <c r="F33" s="14">
        <f t="shared" si="0"/>
        <v>4970</v>
      </c>
      <c r="G33" s="8">
        <v>36</v>
      </c>
      <c r="H33" s="8">
        <v>180</v>
      </c>
      <c r="I33" s="8"/>
      <c r="J33" s="8">
        <v>190</v>
      </c>
      <c r="K33" s="8"/>
      <c r="L33" s="8"/>
      <c r="M33" s="8">
        <v>100</v>
      </c>
      <c r="N33" s="8"/>
      <c r="O33" s="8"/>
      <c r="P33" s="8"/>
      <c r="Q33" s="8"/>
      <c r="R33" s="11">
        <f t="shared" si="1"/>
        <v>506</v>
      </c>
      <c r="S33" s="15">
        <f t="shared" si="2"/>
        <v>4464</v>
      </c>
      <c r="U33" s="8"/>
      <c r="V33" s="8"/>
      <c r="W33" s="8"/>
    </row>
    <row r="34" spans="1:23" ht="18.75" customHeight="1" x14ac:dyDescent="0.45">
      <c r="A34" s="13"/>
      <c r="B34" s="8"/>
      <c r="C34" s="8"/>
      <c r="D34" s="8"/>
      <c r="E34" s="8"/>
      <c r="F34" s="14">
        <f t="shared" si="0"/>
        <v>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1"/>
      <c r="S34" s="12"/>
      <c r="U34" s="8"/>
      <c r="V34" s="8"/>
      <c r="W34" s="8"/>
    </row>
    <row r="35" spans="1:23" ht="18.75" customHeight="1" x14ac:dyDescent="0.45">
      <c r="B35" s="19">
        <f t="shared" ref="B35:S35" si="3">SUM(B4:B34)</f>
        <v>75205</v>
      </c>
      <c r="C35" s="19">
        <f t="shared" si="3"/>
        <v>84100</v>
      </c>
      <c r="D35" s="19">
        <f t="shared" si="3"/>
        <v>61145</v>
      </c>
      <c r="E35" s="19">
        <f t="shared" si="3"/>
        <v>13950</v>
      </c>
      <c r="F35" s="14">
        <f t="shared" si="3"/>
        <v>211871.5</v>
      </c>
      <c r="G35" s="17">
        <f t="shared" si="3"/>
        <v>972</v>
      </c>
      <c r="H35" s="17">
        <f t="shared" si="3"/>
        <v>7705</v>
      </c>
      <c r="I35" s="17">
        <f t="shared" si="3"/>
        <v>6150</v>
      </c>
      <c r="J35" s="17">
        <f t="shared" si="3"/>
        <v>4000</v>
      </c>
      <c r="K35" s="18">
        <f t="shared" si="3"/>
        <v>71583</v>
      </c>
      <c r="L35" s="17">
        <f t="shared" si="3"/>
        <v>9250</v>
      </c>
      <c r="M35" s="18">
        <f t="shared" si="3"/>
        <v>32970</v>
      </c>
      <c r="N35" s="17">
        <f t="shared" si="3"/>
        <v>3850</v>
      </c>
      <c r="O35" s="17">
        <f t="shared" si="3"/>
        <v>6480</v>
      </c>
      <c r="P35" s="18">
        <f t="shared" si="3"/>
        <v>30000</v>
      </c>
      <c r="Q35" s="17">
        <f t="shared" si="3"/>
        <v>1200</v>
      </c>
      <c r="R35" s="11">
        <f t="shared" si="3"/>
        <v>174160</v>
      </c>
      <c r="S35" s="15">
        <f t="shared" si="3"/>
        <v>37711.5</v>
      </c>
      <c r="U35" s="20">
        <f t="shared" ref="U35:W35" si="4">SUM(U4:U34)</f>
        <v>0</v>
      </c>
      <c r="V35" s="20">
        <f t="shared" si="4"/>
        <v>0</v>
      </c>
      <c r="W35" s="20">
        <f t="shared" si="4"/>
        <v>0</v>
      </c>
    </row>
    <row r="36" spans="1:23" ht="18.75" customHeight="1" x14ac:dyDescent="0.45">
      <c r="R36" s="7"/>
      <c r="S36" s="7"/>
    </row>
    <row r="37" spans="1:23" ht="18.75" customHeight="1" x14ac:dyDescent="0.45">
      <c r="R37" s="7"/>
      <c r="S37" s="7"/>
    </row>
    <row r="38" spans="1:23" ht="18.75" customHeight="1" x14ac:dyDescent="0.45">
      <c r="R38" s="7"/>
      <c r="S38" s="7"/>
    </row>
    <row r="39" spans="1:23" ht="18.75" customHeight="1" x14ac:dyDescent="0.45">
      <c r="R39" s="7"/>
      <c r="S39" s="7"/>
    </row>
    <row r="40" spans="1:23" ht="18.75" customHeight="1" x14ac:dyDescent="0.45">
      <c r="R40" s="7"/>
      <c r="S40" s="7"/>
    </row>
    <row r="41" spans="1:23" ht="18.75" customHeight="1" x14ac:dyDescent="0.45">
      <c r="R41" s="7"/>
      <c r="S41" s="7"/>
    </row>
    <row r="42" spans="1:23" ht="18.75" customHeight="1" x14ac:dyDescent="0.45">
      <c r="R42" s="7"/>
      <c r="S42" s="7"/>
    </row>
    <row r="43" spans="1:23" ht="18.75" customHeight="1" x14ac:dyDescent="0.45">
      <c r="R43" s="7"/>
      <c r="S43" s="7"/>
    </row>
    <row r="44" spans="1:23" ht="18.75" customHeight="1" x14ac:dyDescent="0.45">
      <c r="R44" s="7"/>
      <c r="S44" s="7"/>
    </row>
    <row r="45" spans="1:23" ht="18.75" customHeight="1" x14ac:dyDescent="0.45">
      <c r="R45" s="7"/>
      <c r="S45" s="7"/>
    </row>
    <row r="46" spans="1:23" ht="18.75" customHeight="1" x14ac:dyDescent="0.45">
      <c r="R46" s="7"/>
      <c r="S46" s="7"/>
    </row>
    <row r="47" spans="1:23" ht="18.75" customHeight="1" x14ac:dyDescent="0.45">
      <c r="R47" s="7"/>
      <c r="S47" s="7"/>
    </row>
    <row r="48" spans="1:23" ht="18.75" customHeight="1" x14ac:dyDescent="0.45">
      <c r="R48" s="7"/>
      <c r="S48" s="7"/>
    </row>
    <row r="49" spans="18:19" ht="18.75" customHeight="1" x14ac:dyDescent="0.45">
      <c r="R49" s="7"/>
      <c r="S49" s="7"/>
    </row>
    <row r="50" spans="18:19" ht="18.75" customHeight="1" x14ac:dyDescent="0.45">
      <c r="R50" s="7"/>
      <c r="S50" s="7"/>
    </row>
    <row r="51" spans="18:19" ht="18.75" customHeight="1" x14ac:dyDescent="0.45">
      <c r="R51" s="7"/>
      <c r="S51" s="7"/>
    </row>
    <row r="52" spans="18:19" ht="18.75" customHeight="1" x14ac:dyDescent="0.45">
      <c r="R52" s="7"/>
      <c r="S52" s="7"/>
    </row>
    <row r="53" spans="18:19" ht="18.75" customHeight="1" x14ac:dyDescent="0.45">
      <c r="R53" s="7"/>
      <c r="S53" s="7"/>
    </row>
    <row r="54" spans="18:19" ht="18.75" customHeight="1" x14ac:dyDescent="0.45">
      <c r="R54" s="7"/>
      <c r="S54" s="7"/>
    </row>
    <row r="55" spans="18:19" ht="18.75" customHeight="1" x14ac:dyDescent="0.45">
      <c r="R55" s="7"/>
      <c r="S55" s="7"/>
    </row>
    <row r="56" spans="18:19" ht="18.75" customHeight="1" x14ac:dyDescent="0.45">
      <c r="R56" s="7"/>
      <c r="S56" s="7"/>
    </row>
    <row r="57" spans="18:19" ht="18.75" customHeight="1" x14ac:dyDescent="0.45">
      <c r="R57" s="7"/>
      <c r="S57" s="7"/>
    </row>
    <row r="58" spans="18:19" ht="18.75" customHeight="1" x14ac:dyDescent="0.45">
      <c r="R58" s="7"/>
      <c r="S58" s="7"/>
    </row>
    <row r="59" spans="18:19" ht="18.75" customHeight="1" x14ac:dyDescent="0.45">
      <c r="R59" s="7"/>
      <c r="S59" s="7"/>
    </row>
    <row r="60" spans="18:19" ht="18.75" customHeight="1" x14ac:dyDescent="0.45">
      <c r="R60" s="7"/>
      <c r="S60" s="7"/>
    </row>
    <row r="61" spans="18:19" ht="18.75" customHeight="1" x14ac:dyDescent="0.45">
      <c r="R61" s="7"/>
      <c r="S61" s="7"/>
    </row>
    <row r="62" spans="18:19" ht="18.75" customHeight="1" x14ac:dyDescent="0.45">
      <c r="R62" s="7"/>
      <c r="S62" s="7"/>
    </row>
    <row r="63" spans="18:19" ht="18.75" customHeight="1" x14ac:dyDescent="0.45">
      <c r="R63" s="7"/>
      <c r="S63" s="7"/>
    </row>
    <row r="64" spans="18:19" ht="18.75" customHeight="1" x14ac:dyDescent="0.45">
      <c r="R64" s="7"/>
      <c r="S64" s="7"/>
    </row>
    <row r="65" spans="18:19" ht="18.75" customHeight="1" x14ac:dyDescent="0.45">
      <c r="R65" s="7"/>
      <c r="S65" s="7"/>
    </row>
    <row r="66" spans="18:19" ht="18.75" customHeight="1" x14ac:dyDescent="0.45">
      <c r="R66" s="7"/>
      <c r="S66" s="7"/>
    </row>
    <row r="67" spans="18:19" ht="18.75" customHeight="1" x14ac:dyDescent="0.45">
      <c r="R67" s="7"/>
      <c r="S67" s="7"/>
    </row>
    <row r="68" spans="18:19" ht="18.75" customHeight="1" x14ac:dyDescent="0.45">
      <c r="R68" s="7"/>
      <c r="S68" s="7"/>
    </row>
    <row r="69" spans="18:19" ht="18.75" customHeight="1" x14ac:dyDescent="0.45">
      <c r="R69" s="7"/>
      <c r="S69" s="7"/>
    </row>
    <row r="70" spans="18:19" ht="18.75" customHeight="1" x14ac:dyDescent="0.45">
      <c r="R70" s="7"/>
      <c r="S70" s="7"/>
    </row>
    <row r="71" spans="18:19" ht="18.75" customHeight="1" x14ac:dyDescent="0.45">
      <c r="R71" s="7"/>
      <c r="S71" s="7"/>
    </row>
    <row r="72" spans="18:19" ht="18.75" customHeight="1" x14ac:dyDescent="0.45">
      <c r="R72" s="7"/>
      <c r="S72" s="7"/>
    </row>
    <row r="73" spans="18:19" ht="18.75" customHeight="1" x14ac:dyDescent="0.45">
      <c r="R73" s="7"/>
      <c r="S73" s="7"/>
    </row>
    <row r="74" spans="18:19" ht="18.75" customHeight="1" x14ac:dyDescent="0.45">
      <c r="R74" s="7"/>
      <c r="S74" s="7"/>
    </row>
    <row r="75" spans="18:19" ht="18.75" customHeight="1" x14ac:dyDescent="0.45">
      <c r="R75" s="7"/>
      <c r="S75" s="7"/>
    </row>
    <row r="76" spans="18:19" ht="18.75" customHeight="1" x14ac:dyDescent="0.45">
      <c r="R76" s="7"/>
      <c r="S76" s="7"/>
    </row>
    <row r="77" spans="18:19" ht="18.75" customHeight="1" x14ac:dyDescent="0.45">
      <c r="R77" s="7"/>
      <c r="S77" s="7"/>
    </row>
    <row r="78" spans="18:19" ht="18.75" customHeight="1" x14ac:dyDescent="0.45">
      <c r="R78" s="7"/>
      <c r="S78" s="7"/>
    </row>
    <row r="79" spans="18:19" ht="18.75" customHeight="1" x14ac:dyDescent="0.45">
      <c r="R79" s="7"/>
      <c r="S79" s="7"/>
    </row>
    <row r="80" spans="18:19" ht="18.75" customHeight="1" x14ac:dyDescent="0.45">
      <c r="R80" s="7"/>
      <c r="S80" s="7"/>
    </row>
    <row r="81" spans="18:19" ht="18.75" customHeight="1" x14ac:dyDescent="0.45">
      <c r="R81" s="7"/>
      <c r="S81" s="7"/>
    </row>
    <row r="82" spans="18:19" ht="18.75" customHeight="1" x14ac:dyDescent="0.45">
      <c r="R82" s="7"/>
      <c r="S82" s="7"/>
    </row>
    <row r="83" spans="18:19" ht="18.75" customHeight="1" x14ac:dyDescent="0.45">
      <c r="R83" s="7"/>
      <c r="S83" s="7"/>
    </row>
    <row r="84" spans="18:19" ht="18.75" customHeight="1" x14ac:dyDescent="0.45">
      <c r="R84" s="7"/>
      <c r="S84" s="7"/>
    </row>
    <row r="85" spans="18:19" ht="18.75" customHeight="1" x14ac:dyDescent="0.45">
      <c r="R85" s="7"/>
      <c r="S85" s="7"/>
    </row>
    <row r="86" spans="18:19" ht="18.75" customHeight="1" x14ac:dyDescent="0.45">
      <c r="R86" s="7"/>
      <c r="S86" s="7"/>
    </row>
    <row r="87" spans="18:19" ht="18.75" customHeight="1" x14ac:dyDescent="0.45">
      <c r="R87" s="7"/>
      <c r="S87" s="7"/>
    </row>
    <row r="88" spans="18:19" ht="18.75" customHeight="1" x14ac:dyDescent="0.45">
      <c r="R88" s="7"/>
      <c r="S88" s="7"/>
    </row>
    <row r="89" spans="18:19" ht="18.75" customHeight="1" x14ac:dyDescent="0.45">
      <c r="R89" s="7"/>
      <c r="S89" s="7"/>
    </row>
    <row r="90" spans="18:19" ht="18.75" customHeight="1" x14ac:dyDescent="0.45">
      <c r="R90" s="7"/>
      <c r="S90" s="7"/>
    </row>
    <row r="91" spans="18:19" ht="18.75" customHeight="1" x14ac:dyDescent="0.45">
      <c r="R91" s="7"/>
      <c r="S91" s="7"/>
    </row>
    <row r="92" spans="18:19" ht="18.75" customHeight="1" x14ac:dyDescent="0.45">
      <c r="R92" s="7"/>
      <c r="S92" s="7"/>
    </row>
    <row r="93" spans="18:19" ht="18.75" customHeight="1" x14ac:dyDescent="0.45">
      <c r="R93" s="7"/>
      <c r="S93" s="7"/>
    </row>
    <row r="94" spans="18:19" ht="18.75" customHeight="1" x14ac:dyDescent="0.45">
      <c r="R94" s="7"/>
      <c r="S94" s="7"/>
    </row>
    <row r="95" spans="18:19" ht="18.75" customHeight="1" x14ac:dyDescent="0.45">
      <c r="R95" s="7"/>
      <c r="S95" s="7"/>
    </row>
    <row r="96" spans="18:19" ht="18.75" customHeight="1" x14ac:dyDescent="0.45">
      <c r="R96" s="7"/>
      <c r="S96" s="7"/>
    </row>
    <row r="97" spans="18:19" ht="18.75" customHeight="1" x14ac:dyDescent="0.45">
      <c r="R97" s="7"/>
      <c r="S97" s="7"/>
    </row>
    <row r="98" spans="18:19" ht="18.75" customHeight="1" x14ac:dyDescent="0.45">
      <c r="R98" s="7"/>
      <c r="S98" s="7"/>
    </row>
    <row r="99" spans="18:19" ht="18.75" customHeight="1" x14ac:dyDescent="0.45">
      <c r="R99" s="7"/>
      <c r="S99" s="7"/>
    </row>
    <row r="100" spans="18:19" ht="18.75" customHeight="1" x14ac:dyDescent="0.45">
      <c r="R100" s="7"/>
      <c r="S100" s="7"/>
    </row>
    <row r="101" spans="18:19" ht="18.75" customHeight="1" x14ac:dyDescent="0.45">
      <c r="R101" s="7"/>
      <c r="S101" s="7"/>
    </row>
    <row r="102" spans="18:19" ht="18.75" customHeight="1" x14ac:dyDescent="0.45">
      <c r="R102" s="7"/>
      <c r="S102" s="7"/>
    </row>
    <row r="103" spans="18:19" ht="18.75" customHeight="1" x14ac:dyDescent="0.45">
      <c r="R103" s="7"/>
      <c r="S103" s="7"/>
    </row>
    <row r="104" spans="18:19" ht="18.75" customHeight="1" x14ac:dyDescent="0.45">
      <c r="R104" s="7"/>
      <c r="S104" s="7"/>
    </row>
    <row r="105" spans="18:19" ht="18.75" customHeight="1" x14ac:dyDescent="0.45">
      <c r="R105" s="7"/>
      <c r="S105" s="7"/>
    </row>
    <row r="106" spans="18:19" ht="18.75" customHeight="1" x14ac:dyDescent="0.45">
      <c r="R106" s="7"/>
      <c r="S106" s="7"/>
    </row>
    <row r="107" spans="18:19" ht="18.75" customHeight="1" x14ac:dyDescent="0.45">
      <c r="R107" s="7"/>
      <c r="S107" s="7"/>
    </row>
    <row r="108" spans="18:19" ht="18.75" customHeight="1" x14ac:dyDescent="0.45">
      <c r="R108" s="7"/>
      <c r="S108" s="7"/>
    </row>
    <row r="109" spans="18:19" ht="18.75" customHeight="1" x14ac:dyDescent="0.45">
      <c r="R109" s="7"/>
      <c r="S109" s="7"/>
    </row>
    <row r="110" spans="18:19" ht="18.75" customHeight="1" x14ac:dyDescent="0.45">
      <c r="R110" s="7"/>
      <c r="S110" s="7"/>
    </row>
    <row r="111" spans="18:19" ht="18.75" customHeight="1" x14ac:dyDescent="0.45">
      <c r="R111" s="7"/>
      <c r="S111" s="7"/>
    </row>
    <row r="112" spans="18:19" ht="18.75" customHeight="1" x14ac:dyDescent="0.45">
      <c r="R112" s="7"/>
      <c r="S112" s="7"/>
    </row>
    <row r="113" spans="18:19" ht="18.75" customHeight="1" x14ac:dyDescent="0.45">
      <c r="R113" s="7"/>
      <c r="S113" s="7"/>
    </row>
    <row r="114" spans="18:19" ht="18.75" customHeight="1" x14ac:dyDescent="0.45">
      <c r="R114" s="7"/>
      <c r="S114" s="7"/>
    </row>
    <row r="115" spans="18:19" ht="18.75" customHeight="1" x14ac:dyDescent="0.45">
      <c r="R115" s="7"/>
      <c r="S115" s="7"/>
    </row>
    <row r="116" spans="18:19" ht="18.75" customHeight="1" x14ac:dyDescent="0.45">
      <c r="R116" s="7"/>
      <c r="S116" s="7"/>
    </row>
    <row r="117" spans="18:19" ht="18.75" customHeight="1" x14ac:dyDescent="0.45">
      <c r="R117" s="7"/>
      <c r="S117" s="7"/>
    </row>
    <row r="118" spans="18:19" ht="18.75" customHeight="1" x14ac:dyDescent="0.45">
      <c r="R118" s="7"/>
      <c r="S118" s="7"/>
    </row>
    <row r="119" spans="18:19" ht="18.75" customHeight="1" x14ac:dyDescent="0.45">
      <c r="R119" s="7"/>
      <c r="S119" s="7"/>
    </row>
    <row r="120" spans="18:19" ht="18.75" customHeight="1" x14ac:dyDescent="0.45">
      <c r="R120" s="7"/>
      <c r="S120" s="7"/>
    </row>
    <row r="121" spans="18:19" ht="18.75" customHeight="1" x14ac:dyDescent="0.45">
      <c r="R121" s="7"/>
      <c r="S121" s="7"/>
    </row>
    <row r="122" spans="18:19" ht="18.75" customHeight="1" x14ac:dyDescent="0.45">
      <c r="R122" s="7"/>
      <c r="S122" s="7"/>
    </row>
    <row r="123" spans="18:19" ht="18.75" customHeight="1" x14ac:dyDescent="0.45">
      <c r="R123" s="7"/>
      <c r="S123" s="7"/>
    </row>
    <row r="124" spans="18:19" ht="18.75" customHeight="1" x14ac:dyDescent="0.45">
      <c r="R124" s="7"/>
      <c r="S124" s="7"/>
    </row>
    <row r="125" spans="18:19" ht="18.75" customHeight="1" x14ac:dyDescent="0.45">
      <c r="R125" s="7"/>
      <c r="S125" s="7"/>
    </row>
    <row r="126" spans="18:19" ht="18.75" customHeight="1" x14ac:dyDescent="0.45">
      <c r="R126" s="7"/>
      <c r="S126" s="7"/>
    </row>
    <row r="127" spans="18:19" ht="18.75" customHeight="1" x14ac:dyDescent="0.45">
      <c r="R127" s="7"/>
      <c r="S127" s="7"/>
    </row>
    <row r="128" spans="18:19" ht="18.75" customHeight="1" x14ac:dyDescent="0.45">
      <c r="R128" s="7"/>
      <c r="S128" s="7"/>
    </row>
    <row r="129" spans="18:19" ht="18.75" customHeight="1" x14ac:dyDescent="0.45">
      <c r="R129" s="7"/>
      <c r="S129" s="7"/>
    </row>
    <row r="130" spans="18:19" ht="18.75" customHeight="1" x14ac:dyDescent="0.45">
      <c r="R130" s="7"/>
      <c r="S130" s="7"/>
    </row>
    <row r="131" spans="18:19" ht="18.75" customHeight="1" x14ac:dyDescent="0.45">
      <c r="R131" s="7"/>
      <c r="S131" s="7"/>
    </row>
    <row r="132" spans="18:19" ht="18.75" customHeight="1" x14ac:dyDescent="0.45">
      <c r="R132" s="7"/>
      <c r="S132" s="7"/>
    </row>
    <row r="133" spans="18:19" ht="18.75" customHeight="1" x14ac:dyDescent="0.45">
      <c r="R133" s="7"/>
      <c r="S133" s="7"/>
    </row>
    <row r="134" spans="18:19" ht="18.75" customHeight="1" x14ac:dyDescent="0.45">
      <c r="R134" s="7"/>
      <c r="S134" s="7"/>
    </row>
    <row r="135" spans="18:19" ht="18.75" customHeight="1" x14ac:dyDescent="0.45">
      <c r="R135" s="7"/>
      <c r="S135" s="7"/>
    </row>
    <row r="136" spans="18:19" ht="18.75" customHeight="1" x14ac:dyDescent="0.45">
      <c r="R136" s="7"/>
      <c r="S136" s="7"/>
    </row>
    <row r="137" spans="18:19" ht="18.75" customHeight="1" x14ac:dyDescent="0.45">
      <c r="R137" s="7"/>
      <c r="S137" s="7"/>
    </row>
    <row r="138" spans="18:19" ht="18.75" customHeight="1" x14ac:dyDescent="0.45">
      <c r="R138" s="7"/>
      <c r="S138" s="7"/>
    </row>
    <row r="139" spans="18:19" ht="18.75" customHeight="1" x14ac:dyDescent="0.45">
      <c r="R139" s="7"/>
      <c r="S139" s="7"/>
    </row>
    <row r="140" spans="18:19" ht="18.75" customHeight="1" x14ac:dyDescent="0.45">
      <c r="R140" s="7"/>
      <c r="S140" s="7"/>
    </row>
    <row r="141" spans="18:19" ht="18.75" customHeight="1" x14ac:dyDescent="0.45">
      <c r="R141" s="7"/>
      <c r="S141" s="7"/>
    </row>
    <row r="142" spans="18:19" ht="18.75" customHeight="1" x14ac:dyDescent="0.45">
      <c r="R142" s="7"/>
      <c r="S142" s="7"/>
    </row>
    <row r="143" spans="18:19" ht="18.75" customHeight="1" x14ac:dyDescent="0.45">
      <c r="R143" s="7"/>
      <c r="S143" s="7"/>
    </row>
    <row r="144" spans="18:19" ht="18.75" customHeight="1" x14ac:dyDescent="0.45">
      <c r="R144" s="7"/>
      <c r="S144" s="7"/>
    </row>
    <row r="145" spans="18:19" ht="18.75" customHeight="1" x14ac:dyDescent="0.45">
      <c r="R145" s="7"/>
      <c r="S145" s="7"/>
    </row>
    <row r="146" spans="18:19" ht="18.75" customHeight="1" x14ac:dyDescent="0.45">
      <c r="R146" s="7"/>
      <c r="S146" s="7"/>
    </row>
    <row r="147" spans="18:19" ht="18.75" customHeight="1" x14ac:dyDescent="0.45">
      <c r="R147" s="7"/>
      <c r="S147" s="7"/>
    </row>
    <row r="148" spans="18:19" ht="18.75" customHeight="1" x14ac:dyDescent="0.45">
      <c r="R148" s="7"/>
      <c r="S148" s="7"/>
    </row>
    <row r="149" spans="18:19" ht="18.75" customHeight="1" x14ac:dyDescent="0.45">
      <c r="R149" s="7"/>
      <c r="S149" s="7"/>
    </row>
    <row r="150" spans="18:19" ht="18.75" customHeight="1" x14ac:dyDescent="0.45">
      <c r="R150" s="7"/>
      <c r="S150" s="7"/>
    </row>
    <row r="151" spans="18:19" ht="18.75" customHeight="1" x14ac:dyDescent="0.45">
      <c r="R151" s="7"/>
      <c r="S151" s="7"/>
    </row>
    <row r="152" spans="18:19" ht="18.75" customHeight="1" x14ac:dyDescent="0.45">
      <c r="R152" s="7"/>
      <c r="S152" s="7"/>
    </row>
    <row r="153" spans="18:19" ht="18.75" customHeight="1" x14ac:dyDescent="0.45">
      <c r="R153" s="7"/>
      <c r="S153" s="7"/>
    </row>
    <row r="154" spans="18:19" ht="18.75" customHeight="1" x14ac:dyDescent="0.45">
      <c r="R154" s="7"/>
      <c r="S154" s="7"/>
    </row>
    <row r="155" spans="18:19" ht="18.75" customHeight="1" x14ac:dyDescent="0.45">
      <c r="R155" s="7"/>
      <c r="S155" s="7"/>
    </row>
    <row r="156" spans="18:19" ht="18.75" customHeight="1" x14ac:dyDescent="0.45">
      <c r="R156" s="7"/>
      <c r="S156" s="7"/>
    </row>
    <row r="157" spans="18:19" ht="18.75" customHeight="1" x14ac:dyDescent="0.45">
      <c r="R157" s="7"/>
      <c r="S157" s="7"/>
    </row>
    <row r="158" spans="18:19" ht="18.75" customHeight="1" x14ac:dyDescent="0.45">
      <c r="R158" s="7"/>
      <c r="S158" s="7"/>
    </row>
    <row r="159" spans="18:19" ht="18.75" customHeight="1" x14ac:dyDescent="0.45">
      <c r="R159" s="7"/>
      <c r="S159" s="7"/>
    </row>
    <row r="160" spans="18:19" ht="18.75" customHeight="1" x14ac:dyDescent="0.45">
      <c r="R160" s="7"/>
      <c r="S160" s="7"/>
    </row>
    <row r="161" spans="18:19" ht="18.75" customHeight="1" x14ac:dyDescent="0.45">
      <c r="R161" s="7"/>
      <c r="S161" s="7"/>
    </row>
    <row r="162" spans="18:19" ht="18.75" customHeight="1" x14ac:dyDescent="0.45">
      <c r="R162" s="7"/>
      <c r="S162" s="7"/>
    </row>
    <row r="163" spans="18:19" ht="18.75" customHeight="1" x14ac:dyDescent="0.45">
      <c r="R163" s="7"/>
      <c r="S163" s="7"/>
    </row>
    <row r="164" spans="18:19" ht="18.75" customHeight="1" x14ac:dyDescent="0.45">
      <c r="R164" s="7"/>
      <c r="S164" s="7"/>
    </row>
    <row r="165" spans="18:19" ht="18.75" customHeight="1" x14ac:dyDescent="0.45">
      <c r="R165" s="7"/>
      <c r="S165" s="7"/>
    </row>
    <row r="166" spans="18:19" ht="18.75" customHeight="1" x14ac:dyDescent="0.45">
      <c r="R166" s="7"/>
      <c r="S166" s="7"/>
    </row>
    <row r="167" spans="18:19" ht="18.75" customHeight="1" x14ac:dyDescent="0.45">
      <c r="R167" s="7"/>
      <c r="S167" s="7"/>
    </row>
    <row r="168" spans="18:19" ht="18.75" customHeight="1" x14ac:dyDescent="0.45">
      <c r="R168" s="7"/>
      <c r="S168" s="7"/>
    </row>
    <row r="169" spans="18:19" ht="18.75" customHeight="1" x14ac:dyDescent="0.45">
      <c r="R169" s="7"/>
      <c r="S169" s="7"/>
    </row>
    <row r="170" spans="18:19" ht="18.75" customHeight="1" x14ac:dyDescent="0.45">
      <c r="R170" s="7"/>
      <c r="S170" s="7"/>
    </row>
    <row r="171" spans="18:19" ht="18.75" customHeight="1" x14ac:dyDescent="0.45">
      <c r="R171" s="7"/>
      <c r="S171" s="7"/>
    </row>
    <row r="172" spans="18:19" ht="18.75" customHeight="1" x14ac:dyDescent="0.45">
      <c r="R172" s="7"/>
      <c r="S172" s="7"/>
    </row>
    <row r="173" spans="18:19" ht="18.75" customHeight="1" x14ac:dyDescent="0.45">
      <c r="R173" s="7"/>
      <c r="S173" s="7"/>
    </row>
    <row r="174" spans="18:19" ht="18.75" customHeight="1" x14ac:dyDescent="0.45">
      <c r="R174" s="7"/>
      <c r="S174" s="7"/>
    </row>
    <row r="175" spans="18:19" ht="18.75" customHeight="1" x14ac:dyDescent="0.45">
      <c r="R175" s="7"/>
      <c r="S175" s="7"/>
    </row>
    <row r="176" spans="18:19" ht="18.75" customHeight="1" x14ac:dyDescent="0.45">
      <c r="R176" s="7"/>
      <c r="S176" s="7"/>
    </row>
    <row r="177" spans="18:19" ht="18.75" customHeight="1" x14ac:dyDescent="0.45">
      <c r="R177" s="7"/>
      <c r="S177" s="7"/>
    </row>
    <row r="178" spans="18:19" ht="18.75" customHeight="1" x14ac:dyDescent="0.45">
      <c r="R178" s="7"/>
      <c r="S178" s="7"/>
    </row>
    <row r="179" spans="18:19" ht="18.75" customHeight="1" x14ac:dyDescent="0.45">
      <c r="R179" s="7"/>
      <c r="S179" s="7"/>
    </row>
    <row r="180" spans="18:19" ht="18.75" customHeight="1" x14ac:dyDescent="0.45">
      <c r="R180" s="7"/>
      <c r="S180" s="7"/>
    </row>
    <row r="181" spans="18:19" ht="18.75" customHeight="1" x14ac:dyDescent="0.45">
      <c r="R181" s="7"/>
      <c r="S181" s="7"/>
    </row>
    <row r="182" spans="18:19" ht="18.75" customHeight="1" x14ac:dyDescent="0.45">
      <c r="R182" s="7"/>
      <c r="S182" s="7"/>
    </row>
    <row r="183" spans="18:19" ht="18.75" customHeight="1" x14ac:dyDescent="0.45">
      <c r="R183" s="7"/>
      <c r="S183" s="7"/>
    </row>
    <row r="184" spans="18:19" ht="18.75" customHeight="1" x14ac:dyDescent="0.45">
      <c r="R184" s="7"/>
      <c r="S184" s="7"/>
    </row>
    <row r="185" spans="18:19" ht="18.75" customHeight="1" x14ac:dyDescent="0.45">
      <c r="R185" s="7"/>
      <c r="S185" s="7"/>
    </row>
    <row r="186" spans="18:19" ht="18.75" customHeight="1" x14ac:dyDescent="0.45">
      <c r="R186" s="7"/>
      <c r="S186" s="7"/>
    </row>
    <row r="187" spans="18:19" ht="18.75" customHeight="1" x14ac:dyDescent="0.45">
      <c r="R187" s="7"/>
      <c r="S187" s="7"/>
    </row>
    <row r="188" spans="18:19" ht="18.75" customHeight="1" x14ac:dyDescent="0.45">
      <c r="R188" s="7"/>
      <c r="S188" s="7"/>
    </row>
    <row r="189" spans="18:19" ht="18.75" customHeight="1" x14ac:dyDescent="0.45">
      <c r="R189" s="7"/>
      <c r="S189" s="7"/>
    </row>
    <row r="190" spans="18:19" ht="18.75" customHeight="1" x14ac:dyDescent="0.45">
      <c r="R190" s="7"/>
      <c r="S190" s="7"/>
    </row>
    <row r="191" spans="18:19" ht="18.75" customHeight="1" x14ac:dyDescent="0.45">
      <c r="R191" s="7"/>
      <c r="S191" s="7"/>
    </row>
    <row r="192" spans="18:19" ht="18.75" customHeight="1" x14ac:dyDescent="0.45">
      <c r="R192" s="7"/>
      <c r="S192" s="7"/>
    </row>
    <row r="193" spans="18:19" ht="18.75" customHeight="1" x14ac:dyDescent="0.45">
      <c r="R193" s="7"/>
      <c r="S193" s="7"/>
    </row>
    <row r="194" spans="18:19" ht="18.75" customHeight="1" x14ac:dyDescent="0.45">
      <c r="R194" s="7"/>
      <c r="S194" s="7"/>
    </row>
    <row r="195" spans="18:19" ht="18.75" customHeight="1" x14ac:dyDescent="0.45">
      <c r="R195" s="7"/>
      <c r="S195" s="7"/>
    </row>
    <row r="196" spans="18:19" ht="18.75" customHeight="1" x14ac:dyDescent="0.45">
      <c r="R196" s="7"/>
      <c r="S196" s="7"/>
    </row>
    <row r="197" spans="18:19" ht="18.75" customHeight="1" x14ac:dyDescent="0.45">
      <c r="R197" s="7"/>
      <c r="S197" s="7"/>
    </row>
    <row r="198" spans="18:19" ht="18.75" customHeight="1" x14ac:dyDescent="0.45">
      <c r="R198" s="7"/>
      <c r="S198" s="7"/>
    </row>
    <row r="199" spans="18:19" ht="18.75" customHeight="1" x14ac:dyDescent="0.45">
      <c r="R199" s="7"/>
      <c r="S199" s="7"/>
    </row>
    <row r="200" spans="18:19" ht="18.75" customHeight="1" x14ac:dyDescent="0.45">
      <c r="R200" s="7"/>
      <c r="S200" s="7"/>
    </row>
    <row r="201" spans="18:19" ht="18.75" customHeight="1" x14ac:dyDescent="0.45">
      <c r="R201" s="7"/>
      <c r="S201" s="7"/>
    </row>
    <row r="202" spans="18:19" ht="18.75" customHeight="1" x14ac:dyDescent="0.45">
      <c r="R202" s="7"/>
      <c r="S202" s="7"/>
    </row>
    <row r="203" spans="18:19" ht="18.75" customHeight="1" x14ac:dyDescent="0.45">
      <c r="R203" s="7"/>
      <c r="S203" s="7"/>
    </row>
    <row r="204" spans="18:19" ht="18.75" customHeight="1" x14ac:dyDescent="0.45">
      <c r="R204" s="7"/>
      <c r="S204" s="7"/>
    </row>
    <row r="205" spans="18:19" ht="18.75" customHeight="1" x14ac:dyDescent="0.45">
      <c r="R205" s="7"/>
      <c r="S205" s="7"/>
    </row>
    <row r="206" spans="18:19" ht="18.75" customHeight="1" x14ac:dyDescent="0.45">
      <c r="R206" s="7"/>
      <c r="S206" s="7"/>
    </row>
    <row r="207" spans="18:19" ht="18.75" customHeight="1" x14ac:dyDescent="0.45">
      <c r="R207" s="7"/>
      <c r="S207" s="7"/>
    </row>
    <row r="208" spans="18:19" ht="18.75" customHeight="1" x14ac:dyDescent="0.45">
      <c r="R208" s="7"/>
      <c r="S208" s="7"/>
    </row>
    <row r="209" spans="18:19" ht="18.75" customHeight="1" x14ac:dyDescent="0.45">
      <c r="R209" s="7"/>
      <c r="S209" s="7"/>
    </row>
    <row r="210" spans="18:19" ht="18.75" customHeight="1" x14ac:dyDescent="0.45">
      <c r="R210" s="7"/>
      <c r="S210" s="7"/>
    </row>
    <row r="211" spans="18:19" ht="18.75" customHeight="1" x14ac:dyDescent="0.45">
      <c r="R211" s="7"/>
      <c r="S211" s="7"/>
    </row>
    <row r="212" spans="18:19" ht="18.75" customHeight="1" x14ac:dyDescent="0.45">
      <c r="R212" s="7"/>
      <c r="S212" s="7"/>
    </row>
    <row r="213" spans="18:19" ht="18.75" customHeight="1" x14ac:dyDescent="0.45">
      <c r="R213" s="7"/>
      <c r="S213" s="7"/>
    </row>
    <row r="214" spans="18:19" ht="18.75" customHeight="1" x14ac:dyDescent="0.45">
      <c r="R214" s="7"/>
      <c r="S214" s="7"/>
    </row>
    <row r="215" spans="18:19" ht="18.75" customHeight="1" x14ac:dyDescent="0.45">
      <c r="R215" s="7"/>
      <c r="S215" s="7"/>
    </row>
    <row r="216" spans="18:19" ht="18.75" customHeight="1" x14ac:dyDescent="0.45">
      <c r="R216" s="7"/>
      <c r="S216" s="7"/>
    </row>
    <row r="217" spans="18:19" ht="18.75" customHeight="1" x14ac:dyDescent="0.45">
      <c r="R217" s="7"/>
      <c r="S217" s="7"/>
    </row>
    <row r="218" spans="18:19" ht="18.75" customHeight="1" x14ac:dyDescent="0.45">
      <c r="R218" s="7"/>
      <c r="S218" s="7"/>
    </row>
    <row r="219" spans="18:19" ht="18.75" customHeight="1" x14ac:dyDescent="0.45">
      <c r="R219" s="7"/>
      <c r="S219" s="7"/>
    </row>
    <row r="220" spans="18:19" ht="18.75" customHeight="1" x14ac:dyDescent="0.45">
      <c r="R220" s="7"/>
      <c r="S220" s="7"/>
    </row>
    <row r="221" spans="18:19" ht="18.75" customHeight="1" x14ac:dyDescent="0.45">
      <c r="R221" s="7"/>
      <c r="S221" s="7"/>
    </row>
    <row r="222" spans="18:19" ht="18.75" customHeight="1" x14ac:dyDescent="0.45">
      <c r="R222" s="7"/>
      <c r="S222" s="7"/>
    </row>
    <row r="223" spans="18:19" ht="18.75" customHeight="1" x14ac:dyDescent="0.45">
      <c r="R223" s="7"/>
      <c r="S223" s="7"/>
    </row>
    <row r="224" spans="18:19" ht="18.75" customHeight="1" x14ac:dyDescent="0.45">
      <c r="R224" s="7"/>
      <c r="S224" s="7"/>
    </row>
    <row r="225" spans="18:19" ht="18.75" customHeight="1" x14ac:dyDescent="0.45">
      <c r="R225" s="7"/>
      <c r="S225" s="7"/>
    </row>
    <row r="226" spans="18:19" ht="18.75" customHeight="1" x14ac:dyDescent="0.45">
      <c r="R226" s="7"/>
      <c r="S226" s="7"/>
    </row>
    <row r="227" spans="18:19" ht="18.75" customHeight="1" x14ac:dyDescent="0.45">
      <c r="R227" s="7"/>
      <c r="S227" s="7"/>
    </row>
    <row r="228" spans="18:19" ht="18.75" customHeight="1" x14ac:dyDescent="0.45">
      <c r="R228" s="7"/>
      <c r="S228" s="7"/>
    </row>
    <row r="229" spans="18:19" ht="18.75" customHeight="1" x14ac:dyDescent="0.45">
      <c r="R229" s="7"/>
      <c r="S229" s="7"/>
    </row>
    <row r="230" spans="18:19" ht="18.75" customHeight="1" x14ac:dyDescent="0.45">
      <c r="R230" s="7"/>
      <c r="S230" s="7"/>
    </row>
    <row r="231" spans="18:19" ht="18.75" customHeight="1" x14ac:dyDescent="0.45">
      <c r="R231" s="7"/>
      <c r="S231" s="7"/>
    </row>
    <row r="232" spans="18:19" ht="18.75" customHeight="1" x14ac:dyDescent="0.45">
      <c r="R232" s="7"/>
      <c r="S232" s="7"/>
    </row>
    <row r="233" spans="18:19" ht="18.75" customHeight="1" x14ac:dyDescent="0.45">
      <c r="R233" s="7"/>
      <c r="S233" s="7"/>
    </row>
    <row r="234" spans="18:19" ht="18.75" customHeight="1" x14ac:dyDescent="0.45">
      <c r="R234" s="7"/>
      <c r="S234" s="7"/>
    </row>
    <row r="235" spans="18:19" ht="18.75" customHeight="1" x14ac:dyDescent="0.45">
      <c r="R235" s="7"/>
      <c r="S235" s="7"/>
    </row>
    <row r="236" spans="18:19" ht="18.75" customHeight="1" x14ac:dyDescent="0.45">
      <c r="R236" s="7"/>
      <c r="S236" s="7"/>
    </row>
    <row r="237" spans="18:19" ht="18.75" customHeight="1" x14ac:dyDescent="0.45">
      <c r="R237" s="7"/>
      <c r="S237" s="7"/>
    </row>
    <row r="238" spans="18:19" ht="18.75" customHeight="1" x14ac:dyDescent="0.45">
      <c r="R238" s="7"/>
      <c r="S238" s="7"/>
    </row>
    <row r="239" spans="18:19" ht="18.75" customHeight="1" x14ac:dyDescent="0.45">
      <c r="R239" s="7"/>
      <c r="S239" s="7"/>
    </row>
    <row r="240" spans="18:19" ht="18.75" customHeight="1" x14ac:dyDescent="0.45">
      <c r="R240" s="7"/>
      <c r="S240" s="7"/>
    </row>
    <row r="241" spans="18:19" ht="18.75" customHeight="1" x14ac:dyDescent="0.45">
      <c r="R241" s="7"/>
      <c r="S241" s="7"/>
    </row>
    <row r="242" spans="18:19" ht="18.75" customHeight="1" x14ac:dyDescent="0.45">
      <c r="R242" s="7"/>
      <c r="S242" s="7"/>
    </row>
    <row r="243" spans="18:19" ht="18.75" customHeight="1" x14ac:dyDescent="0.45">
      <c r="R243" s="7"/>
      <c r="S243" s="7"/>
    </row>
    <row r="244" spans="18:19" ht="18.75" customHeight="1" x14ac:dyDescent="0.45">
      <c r="R244" s="7"/>
      <c r="S244" s="7"/>
    </row>
    <row r="245" spans="18:19" ht="18.75" customHeight="1" x14ac:dyDescent="0.45">
      <c r="R245" s="7"/>
      <c r="S245" s="7"/>
    </row>
    <row r="246" spans="18:19" ht="18.75" customHeight="1" x14ac:dyDescent="0.45">
      <c r="R246" s="7"/>
      <c r="S246" s="7"/>
    </row>
    <row r="247" spans="18:19" ht="18.75" customHeight="1" x14ac:dyDescent="0.45">
      <c r="R247" s="7"/>
      <c r="S247" s="7"/>
    </row>
    <row r="248" spans="18:19" ht="18.75" customHeight="1" x14ac:dyDescent="0.45">
      <c r="R248" s="7"/>
      <c r="S248" s="7"/>
    </row>
    <row r="249" spans="18:19" ht="18.75" customHeight="1" x14ac:dyDescent="0.45">
      <c r="R249" s="7"/>
      <c r="S249" s="7"/>
    </row>
    <row r="250" spans="18:19" ht="18.75" customHeight="1" x14ac:dyDescent="0.45">
      <c r="R250" s="7"/>
      <c r="S250" s="7"/>
    </row>
    <row r="251" spans="18:19" ht="18.75" customHeight="1" x14ac:dyDescent="0.45">
      <c r="R251" s="7"/>
      <c r="S251" s="7"/>
    </row>
    <row r="252" spans="18:19" ht="18.75" customHeight="1" x14ac:dyDescent="0.45">
      <c r="R252" s="7"/>
      <c r="S252" s="7"/>
    </row>
    <row r="253" spans="18:19" ht="18.75" customHeight="1" x14ac:dyDescent="0.45">
      <c r="R253" s="7"/>
      <c r="S253" s="7"/>
    </row>
    <row r="254" spans="18:19" ht="18.75" customHeight="1" x14ac:dyDescent="0.45">
      <c r="R254" s="7"/>
      <c r="S254" s="7"/>
    </row>
    <row r="255" spans="18:19" ht="18.75" customHeight="1" x14ac:dyDescent="0.45">
      <c r="R255" s="7"/>
      <c r="S255" s="7"/>
    </row>
    <row r="256" spans="18:19" ht="18.75" customHeight="1" x14ac:dyDescent="0.45">
      <c r="R256" s="7"/>
      <c r="S256" s="7"/>
    </row>
    <row r="257" spans="18:19" ht="18.75" customHeight="1" x14ac:dyDescent="0.45">
      <c r="R257" s="7"/>
      <c r="S257" s="7"/>
    </row>
    <row r="258" spans="18:19" ht="18.75" customHeight="1" x14ac:dyDescent="0.45">
      <c r="R258" s="7"/>
      <c r="S258" s="7"/>
    </row>
    <row r="259" spans="18:19" ht="18.75" customHeight="1" x14ac:dyDescent="0.45">
      <c r="R259" s="7"/>
      <c r="S259" s="7"/>
    </row>
    <row r="260" spans="18:19" ht="18.75" customHeight="1" x14ac:dyDescent="0.45">
      <c r="R260" s="7"/>
      <c r="S260" s="7"/>
    </row>
    <row r="261" spans="18:19" ht="18.75" customHeight="1" x14ac:dyDescent="0.45">
      <c r="R261" s="7"/>
      <c r="S261" s="7"/>
    </row>
    <row r="262" spans="18:19" ht="18.75" customHeight="1" x14ac:dyDescent="0.45">
      <c r="R262" s="7"/>
      <c r="S262" s="7"/>
    </row>
    <row r="263" spans="18:19" ht="18.75" customHeight="1" x14ac:dyDescent="0.45">
      <c r="R263" s="7"/>
      <c r="S263" s="7"/>
    </row>
    <row r="264" spans="18:19" ht="18.75" customHeight="1" x14ac:dyDescent="0.45">
      <c r="R264" s="7"/>
      <c r="S264" s="7"/>
    </row>
    <row r="265" spans="18:19" ht="18.75" customHeight="1" x14ac:dyDescent="0.45">
      <c r="R265" s="7"/>
      <c r="S265" s="7"/>
    </row>
    <row r="266" spans="18:19" ht="18.75" customHeight="1" x14ac:dyDescent="0.45">
      <c r="R266" s="7"/>
      <c r="S266" s="7"/>
    </row>
    <row r="267" spans="18:19" ht="18.75" customHeight="1" x14ac:dyDescent="0.45">
      <c r="R267" s="7"/>
      <c r="S267" s="7"/>
    </row>
    <row r="268" spans="18:19" ht="18.75" customHeight="1" x14ac:dyDescent="0.45">
      <c r="R268" s="7"/>
      <c r="S268" s="7"/>
    </row>
    <row r="269" spans="18:19" ht="18.75" customHeight="1" x14ac:dyDescent="0.45">
      <c r="R269" s="7"/>
      <c r="S269" s="7"/>
    </row>
    <row r="270" spans="18:19" ht="18.75" customHeight="1" x14ac:dyDescent="0.45">
      <c r="R270" s="7"/>
      <c r="S270" s="7"/>
    </row>
    <row r="271" spans="18:19" ht="18.75" customHeight="1" x14ac:dyDescent="0.45">
      <c r="R271" s="7"/>
      <c r="S271" s="7"/>
    </row>
    <row r="272" spans="18:19" ht="18.75" customHeight="1" x14ac:dyDescent="0.45">
      <c r="R272" s="7"/>
      <c r="S272" s="7"/>
    </row>
    <row r="273" spans="18:19" ht="18.75" customHeight="1" x14ac:dyDescent="0.45">
      <c r="R273" s="7"/>
      <c r="S273" s="7"/>
    </row>
    <row r="274" spans="18:19" ht="18.75" customHeight="1" x14ac:dyDescent="0.45">
      <c r="R274" s="7"/>
      <c r="S274" s="7"/>
    </row>
    <row r="275" spans="18:19" ht="18.75" customHeight="1" x14ac:dyDescent="0.45">
      <c r="R275" s="7"/>
      <c r="S275" s="7"/>
    </row>
    <row r="276" spans="18:19" ht="18.75" customHeight="1" x14ac:dyDescent="0.45">
      <c r="R276" s="7"/>
      <c r="S276" s="7"/>
    </row>
    <row r="277" spans="18:19" ht="18.75" customHeight="1" x14ac:dyDescent="0.45">
      <c r="R277" s="7"/>
      <c r="S277" s="7"/>
    </row>
    <row r="278" spans="18:19" ht="18.75" customHeight="1" x14ac:dyDescent="0.45">
      <c r="R278" s="7"/>
      <c r="S278" s="7"/>
    </row>
    <row r="279" spans="18:19" ht="18.75" customHeight="1" x14ac:dyDescent="0.45">
      <c r="R279" s="7"/>
      <c r="S279" s="7"/>
    </row>
    <row r="280" spans="18:19" ht="18.75" customHeight="1" x14ac:dyDescent="0.45">
      <c r="R280" s="7"/>
      <c r="S280" s="7"/>
    </row>
    <row r="281" spans="18:19" ht="18.75" customHeight="1" x14ac:dyDescent="0.45">
      <c r="R281" s="7"/>
      <c r="S281" s="7"/>
    </row>
    <row r="282" spans="18:19" ht="18.75" customHeight="1" x14ac:dyDescent="0.45">
      <c r="R282" s="7"/>
      <c r="S282" s="7"/>
    </row>
    <row r="283" spans="18:19" ht="18.75" customHeight="1" x14ac:dyDescent="0.45">
      <c r="R283" s="7"/>
      <c r="S283" s="7"/>
    </row>
    <row r="284" spans="18:19" ht="18.75" customHeight="1" x14ac:dyDescent="0.45">
      <c r="R284" s="7"/>
      <c r="S284" s="7"/>
    </row>
    <row r="285" spans="18:19" ht="18.75" customHeight="1" x14ac:dyDescent="0.45">
      <c r="R285" s="7"/>
      <c r="S285" s="7"/>
    </row>
    <row r="286" spans="18:19" ht="18.75" customHeight="1" x14ac:dyDescent="0.45">
      <c r="R286" s="7"/>
      <c r="S286" s="7"/>
    </row>
    <row r="287" spans="18:19" ht="18.75" customHeight="1" x14ac:dyDescent="0.45">
      <c r="R287" s="7"/>
      <c r="S287" s="7"/>
    </row>
    <row r="288" spans="18:19" ht="18.75" customHeight="1" x14ac:dyDescent="0.45">
      <c r="R288" s="7"/>
      <c r="S288" s="7"/>
    </row>
    <row r="289" spans="18:19" ht="18.75" customHeight="1" x14ac:dyDescent="0.45">
      <c r="R289" s="7"/>
      <c r="S289" s="7"/>
    </row>
    <row r="290" spans="18:19" ht="18.75" customHeight="1" x14ac:dyDescent="0.45">
      <c r="R290" s="7"/>
      <c r="S290" s="7"/>
    </row>
    <row r="291" spans="18:19" ht="18.75" customHeight="1" x14ac:dyDescent="0.45">
      <c r="R291" s="7"/>
      <c r="S291" s="7"/>
    </row>
    <row r="292" spans="18:19" ht="18.75" customHeight="1" x14ac:dyDescent="0.45">
      <c r="R292" s="7"/>
      <c r="S292" s="7"/>
    </row>
    <row r="293" spans="18:19" ht="18.75" customHeight="1" x14ac:dyDescent="0.45">
      <c r="R293" s="7"/>
      <c r="S293" s="7"/>
    </row>
    <row r="294" spans="18:19" ht="18.75" customHeight="1" x14ac:dyDescent="0.45">
      <c r="R294" s="7"/>
      <c r="S294" s="7"/>
    </row>
    <row r="295" spans="18:19" ht="18.75" customHeight="1" x14ac:dyDescent="0.45">
      <c r="R295" s="7"/>
      <c r="S295" s="7"/>
    </row>
    <row r="296" spans="18:19" ht="18.75" customHeight="1" x14ac:dyDescent="0.45">
      <c r="R296" s="7"/>
      <c r="S296" s="7"/>
    </row>
    <row r="297" spans="18:19" ht="18.75" customHeight="1" x14ac:dyDescent="0.45">
      <c r="R297" s="7"/>
      <c r="S297" s="7"/>
    </row>
    <row r="298" spans="18:19" ht="18.75" customHeight="1" x14ac:dyDescent="0.45">
      <c r="R298" s="7"/>
      <c r="S298" s="7"/>
    </row>
    <row r="299" spans="18:19" ht="18.75" customHeight="1" x14ac:dyDescent="0.45">
      <c r="R299" s="7"/>
      <c r="S299" s="7"/>
    </row>
    <row r="300" spans="18:19" ht="18.75" customHeight="1" x14ac:dyDescent="0.45">
      <c r="R300" s="7"/>
      <c r="S300" s="7"/>
    </row>
    <row r="301" spans="18:19" ht="18.75" customHeight="1" x14ac:dyDescent="0.45">
      <c r="R301" s="7"/>
      <c r="S301" s="7"/>
    </row>
    <row r="302" spans="18:19" ht="18.75" customHeight="1" x14ac:dyDescent="0.45">
      <c r="R302" s="7"/>
      <c r="S302" s="7"/>
    </row>
    <row r="303" spans="18:19" ht="18.75" customHeight="1" x14ac:dyDescent="0.45">
      <c r="R303" s="7"/>
      <c r="S303" s="7"/>
    </row>
    <row r="304" spans="18:19" ht="18.75" customHeight="1" x14ac:dyDescent="0.45">
      <c r="R304" s="7"/>
      <c r="S304" s="7"/>
    </row>
    <row r="305" spans="18:19" ht="18.75" customHeight="1" x14ac:dyDescent="0.45">
      <c r="R305" s="7"/>
      <c r="S305" s="7"/>
    </row>
    <row r="306" spans="18:19" ht="18.75" customHeight="1" x14ac:dyDescent="0.45">
      <c r="R306" s="7"/>
      <c r="S306" s="7"/>
    </row>
    <row r="307" spans="18:19" ht="18.75" customHeight="1" x14ac:dyDescent="0.45">
      <c r="R307" s="7"/>
      <c r="S307" s="7"/>
    </row>
    <row r="308" spans="18:19" ht="18.75" customHeight="1" x14ac:dyDescent="0.45">
      <c r="R308" s="7"/>
      <c r="S308" s="7"/>
    </row>
    <row r="309" spans="18:19" ht="18.75" customHeight="1" x14ac:dyDescent="0.45">
      <c r="R309" s="7"/>
      <c r="S309" s="7"/>
    </row>
    <row r="310" spans="18:19" ht="18.75" customHeight="1" x14ac:dyDescent="0.45">
      <c r="R310" s="7"/>
      <c r="S310" s="7"/>
    </row>
    <row r="311" spans="18:19" ht="18.75" customHeight="1" x14ac:dyDescent="0.45">
      <c r="R311" s="7"/>
      <c r="S311" s="7"/>
    </row>
    <row r="312" spans="18:19" ht="18.75" customHeight="1" x14ac:dyDescent="0.45">
      <c r="R312" s="7"/>
      <c r="S312" s="7"/>
    </row>
    <row r="313" spans="18:19" ht="18.75" customHeight="1" x14ac:dyDescent="0.45">
      <c r="R313" s="7"/>
      <c r="S313" s="7"/>
    </row>
    <row r="314" spans="18:19" ht="18.75" customHeight="1" x14ac:dyDescent="0.45">
      <c r="R314" s="7"/>
      <c r="S314" s="7"/>
    </row>
    <row r="315" spans="18:19" ht="18.75" customHeight="1" x14ac:dyDescent="0.45">
      <c r="R315" s="7"/>
      <c r="S315" s="7"/>
    </row>
    <row r="316" spans="18:19" ht="18.75" customHeight="1" x14ac:dyDescent="0.45">
      <c r="R316" s="7"/>
      <c r="S316" s="7"/>
    </row>
    <row r="317" spans="18:19" ht="18.75" customHeight="1" x14ac:dyDescent="0.45">
      <c r="R317" s="7"/>
      <c r="S317" s="7"/>
    </row>
    <row r="318" spans="18:19" ht="18.75" customHeight="1" x14ac:dyDescent="0.45">
      <c r="R318" s="7"/>
      <c r="S318" s="7"/>
    </row>
    <row r="319" spans="18:19" ht="18.75" customHeight="1" x14ac:dyDescent="0.45">
      <c r="R319" s="7"/>
      <c r="S319" s="7"/>
    </row>
    <row r="320" spans="18:19" ht="18.75" customHeight="1" x14ac:dyDescent="0.45">
      <c r="R320" s="7"/>
      <c r="S320" s="7"/>
    </row>
    <row r="321" spans="18:19" ht="18.75" customHeight="1" x14ac:dyDescent="0.45">
      <c r="R321" s="7"/>
      <c r="S321" s="7"/>
    </row>
    <row r="322" spans="18:19" ht="18.75" customHeight="1" x14ac:dyDescent="0.45">
      <c r="R322" s="7"/>
      <c r="S322" s="7"/>
    </row>
    <row r="323" spans="18:19" ht="18.75" customHeight="1" x14ac:dyDescent="0.45">
      <c r="R323" s="7"/>
      <c r="S323" s="7"/>
    </row>
    <row r="324" spans="18:19" ht="18.75" customHeight="1" x14ac:dyDescent="0.45">
      <c r="R324" s="7"/>
      <c r="S324" s="7"/>
    </row>
    <row r="325" spans="18:19" ht="18.75" customHeight="1" x14ac:dyDescent="0.45">
      <c r="R325" s="7"/>
      <c r="S325" s="7"/>
    </row>
    <row r="326" spans="18:19" ht="18.75" customHeight="1" x14ac:dyDescent="0.45">
      <c r="R326" s="7"/>
      <c r="S326" s="7"/>
    </row>
    <row r="327" spans="18:19" ht="18.75" customHeight="1" x14ac:dyDescent="0.45">
      <c r="R327" s="7"/>
      <c r="S327" s="7"/>
    </row>
    <row r="328" spans="18:19" ht="18.75" customHeight="1" x14ac:dyDescent="0.45">
      <c r="R328" s="7"/>
      <c r="S328" s="7"/>
    </row>
    <row r="329" spans="18:19" ht="18.75" customHeight="1" x14ac:dyDescent="0.45">
      <c r="R329" s="7"/>
      <c r="S329" s="7"/>
    </row>
    <row r="330" spans="18:19" ht="18.75" customHeight="1" x14ac:dyDescent="0.45">
      <c r="R330" s="7"/>
      <c r="S330" s="7"/>
    </row>
    <row r="331" spans="18:19" ht="18.75" customHeight="1" x14ac:dyDescent="0.45">
      <c r="R331" s="7"/>
      <c r="S331" s="7"/>
    </row>
    <row r="332" spans="18:19" ht="18.75" customHeight="1" x14ac:dyDescent="0.45">
      <c r="R332" s="7"/>
      <c r="S332" s="7"/>
    </row>
    <row r="333" spans="18:19" ht="18.75" customHeight="1" x14ac:dyDescent="0.45">
      <c r="R333" s="7"/>
      <c r="S333" s="7"/>
    </row>
    <row r="334" spans="18:19" ht="18.75" customHeight="1" x14ac:dyDescent="0.45">
      <c r="R334" s="7"/>
      <c r="S334" s="7"/>
    </row>
    <row r="335" spans="18:19" ht="18.75" customHeight="1" x14ac:dyDescent="0.45">
      <c r="R335" s="7"/>
      <c r="S335" s="7"/>
    </row>
    <row r="336" spans="18:19" ht="18.75" customHeight="1" x14ac:dyDescent="0.45">
      <c r="R336" s="7"/>
      <c r="S336" s="7"/>
    </row>
    <row r="337" spans="18:19" ht="18.75" customHeight="1" x14ac:dyDescent="0.45">
      <c r="R337" s="7"/>
      <c r="S337" s="7"/>
    </row>
    <row r="338" spans="18:19" ht="18.75" customHeight="1" x14ac:dyDescent="0.45">
      <c r="R338" s="7"/>
      <c r="S338" s="7"/>
    </row>
    <row r="339" spans="18:19" ht="18.75" customHeight="1" x14ac:dyDescent="0.45">
      <c r="R339" s="7"/>
      <c r="S339" s="7"/>
    </row>
    <row r="340" spans="18:19" ht="18.75" customHeight="1" x14ac:dyDescent="0.45">
      <c r="R340" s="7"/>
      <c r="S340" s="7"/>
    </row>
    <row r="341" spans="18:19" ht="18.75" customHeight="1" x14ac:dyDescent="0.45">
      <c r="R341" s="7"/>
      <c r="S341" s="7"/>
    </row>
    <row r="342" spans="18:19" ht="18.75" customHeight="1" x14ac:dyDescent="0.45">
      <c r="R342" s="7"/>
      <c r="S342" s="7"/>
    </row>
    <row r="343" spans="18:19" ht="18.75" customHeight="1" x14ac:dyDescent="0.45">
      <c r="R343" s="7"/>
      <c r="S343" s="7"/>
    </row>
    <row r="344" spans="18:19" ht="18.75" customHeight="1" x14ac:dyDescent="0.45">
      <c r="R344" s="7"/>
      <c r="S344" s="7"/>
    </row>
    <row r="345" spans="18:19" ht="18.75" customHeight="1" x14ac:dyDescent="0.45">
      <c r="R345" s="7"/>
      <c r="S345" s="7"/>
    </row>
    <row r="346" spans="18:19" ht="18.75" customHeight="1" x14ac:dyDescent="0.45">
      <c r="R346" s="7"/>
      <c r="S346" s="7"/>
    </row>
    <row r="347" spans="18:19" ht="18.75" customHeight="1" x14ac:dyDescent="0.45">
      <c r="R347" s="7"/>
      <c r="S347" s="7"/>
    </row>
    <row r="348" spans="18:19" ht="18.75" customHeight="1" x14ac:dyDescent="0.45">
      <c r="R348" s="7"/>
      <c r="S348" s="7"/>
    </row>
    <row r="349" spans="18:19" ht="18.75" customHeight="1" x14ac:dyDescent="0.45">
      <c r="R349" s="7"/>
      <c r="S349" s="7"/>
    </row>
    <row r="350" spans="18:19" ht="18.75" customHeight="1" x14ac:dyDescent="0.45">
      <c r="R350" s="7"/>
      <c r="S350" s="7"/>
    </row>
    <row r="351" spans="18:19" ht="18.75" customHeight="1" x14ac:dyDescent="0.45">
      <c r="R351" s="7"/>
      <c r="S351" s="7"/>
    </row>
    <row r="352" spans="18:19" ht="18.75" customHeight="1" x14ac:dyDescent="0.45">
      <c r="R352" s="7"/>
      <c r="S352" s="7"/>
    </row>
    <row r="353" spans="18:19" ht="18.75" customHeight="1" x14ac:dyDescent="0.45">
      <c r="R353" s="7"/>
      <c r="S353" s="7"/>
    </row>
    <row r="354" spans="18:19" ht="18.75" customHeight="1" x14ac:dyDescent="0.45">
      <c r="R354" s="7"/>
      <c r="S354" s="7"/>
    </row>
    <row r="355" spans="18:19" ht="18.75" customHeight="1" x14ac:dyDescent="0.45">
      <c r="R355" s="7"/>
      <c r="S355" s="7"/>
    </row>
    <row r="356" spans="18:19" ht="18.75" customHeight="1" x14ac:dyDescent="0.45">
      <c r="R356" s="7"/>
      <c r="S356" s="7"/>
    </row>
    <row r="357" spans="18:19" ht="18.75" customHeight="1" x14ac:dyDescent="0.45">
      <c r="R357" s="7"/>
      <c r="S357" s="7"/>
    </row>
    <row r="358" spans="18:19" ht="18.75" customHeight="1" x14ac:dyDescent="0.45">
      <c r="R358" s="7"/>
      <c r="S358" s="7"/>
    </row>
    <row r="359" spans="18:19" ht="18.75" customHeight="1" x14ac:dyDescent="0.45">
      <c r="R359" s="7"/>
      <c r="S359" s="7"/>
    </row>
    <row r="360" spans="18:19" ht="18.75" customHeight="1" x14ac:dyDescent="0.45">
      <c r="R360" s="7"/>
      <c r="S360" s="7"/>
    </row>
    <row r="361" spans="18:19" ht="18.75" customHeight="1" x14ac:dyDescent="0.45">
      <c r="R361" s="7"/>
      <c r="S361" s="7"/>
    </row>
    <row r="362" spans="18:19" ht="18.75" customHeight="1" x14ac:dyDescent="0.45">
      <c r="R362" s="7"/>
      <c r="S362" s="7"/>
    </row>
    <row r="363" spans="18:19" ht="18.75" customHeight="1" x14ac:dyDescent="0.45">
      <c r="R363" s="7"/>
      <c r="S363" s="7"/>
    </row>
    <row r="364" spans="18:19" ht="18.75" customHeight="1" x14ac:dyDescent="0.45">
      <c r="R364" s="7"/>
      <c r="S364" s="7"/>
    </row>
    <row r="365" spans="18:19" ht="18.75" customHeight="1" x14ac:dyDescent="0.45">
      <c r="R365" s="7"/>
      <c r="S365" s="7"/>
    </row>
    <row r="366" spans="18:19" ht="18.75" customHeight="1" x14ac:dyDescent="0.45">
      <c r="R366" s="7"/>
      <c r="S366" s="7"/>
    </row>
    <row r="367" spans="18:19" ht="18.75" customHeight="1" x14ac:dyDescent="0.45">
      <c r="R367" s="7"/>
      <c r="S367" s="7"/>
    </row>
    <row r="368" spans="18:19" ht="18.75" customHeight="1" x14ac:dyDescent="0.45">
      <c r="R368" s="7"/>
      <c r="S368" s="7"/>
    </row>
    <row r="369" spans="18:19" ht="18.75" customHeight="1" x14ac:dyDescent="0.45">
      <c r="R369" s="7"/>
      <c r="S369" s="7"/>
    </row>
    <row r="370" spans="18:19" ht="18.75" customHeight="1" x14ac:dyDescent="0.45">
      <c r="R370" s="7"/>
      <c r="S370" s="7"/>
    </row>
    <row r="371" spans="18:19" ht="18.75" customHeight="1" x14ac:dyDescent="0.45">
      <c r="R371" s="7"/>
      <c r="S371" s="7"/>
    </row>
    <row r="372" spans="18:19" ht="18.75" customHeight="1" x14ac:dyDescent="0.45">
      <c r="R372" s="7"/>
      <c r="S372" s="7"/>
    </row>
    <row r="373" spans="18:19" ht="18.75" customHeight="1" x14ac:dyDescent="0.45">
      <c r="R373" s="7"/>
      <c r="S373" s="7"/>
    </row>
    <row r="374" spans="18:19" ht="18.75" customHeight="1" x14ac:dyDescent="0.45">
      <c r="R374" s="7"/>
      <c r="S374" s="7"/>
    </row>
    <row r="375" spans="18:19" ht="18.75" customHeight="1" x14ac:dyDescent="0.45">
      <c r="R375" s="7"/>
      <c r="S375" s="7"/>
    </row>
    <row r="376" spans="18:19" ht="18.75" customHeight="1" x14ac:dyDescent="0.45">
      <c r="R376" s="7"/>
      <c r="S376" s="7"/>
    </row>
    <row r="377" spans="18:19" ht="18.75" customHeight="1" x14ac:dyDescent="0.45">
      <c r="R377" s="7"/>
      <c r="S377" s="7"/>
    </row>
    <row r="378" spans="18:19" ht="18.75" customHeight="1" x14ac:dyDescent="0.45">
      <c r="R378" s="7"/>
      <c r="S378" s="7"/>
    </row>
    <row r="379" spans="18:19" ht="18.75" customHeight="1" x14ac:dyDescent="0.45">
      <c r="R379" s="7"/>
      <c r="S379" s="7"/>
    </row>
    <row r="380" spans="18:19" ht="18.75" customHeight="1" x14ac:dyDescent="0.45">
      <c r="R380" s="7"/>
      <c r="S380" s="7"/>
    </row>
    <row r="381" spans="18:19" ht="18.75" customHeight="1" x14ac:dyDescent="0.45">
      <c r="R381" s="7"/>
      <c r="S381" s="7"/>
    </row>
    <row r="382" spans="18:19" ht="18.75" customHeight="1" x14ac:dyDescent="0.45">
      <c r="R382" s="7"/>
      <c r="S382" s="7"/>
    </row>
    <row r="383" spans="18:19" ht="18.75" customHeight="1" x14ac:dyDescent="0.45">
      <c r="R383" s="7"/>
      <c r="S383" s="7"/>
    </row>
    <row r="384" spans="18:19" ht="18.75" customHeight="1" x14ac:dyDescent="0.45">
      <c r="R384" s="7"/>
      <c r="S384" s="7"/>
    </row>
    <row r="385" spans="18:19" ht="18.75" customHeight="1" x14ac:dyDescent="0.45">
      <c r="R385" s="7"/>
      <c r="S385" s="7"/>
    </row>
    <row r="386" spans="18:19" ht="18.75" customHeight="1" x14ac:dyDescent="0.45">
      <c r="R386" s="7"/>
      <c r="S386" s="7"/>
    </row>
    <row r="387" spans="18:19" ht="18.75" customHeight="1" x14ac:dyDescent="0.45">
      <c r="R387" s="7"/>
      <c r="S387" s="7"/>
    </row>
    <row r="388" spans="18:19" ht="18.75" customHeight="1" x14ac:dyDescent="0.45">
      <c r="R388" s="7"/>
      <c r="S388" s="7"/>
    </row>
    <row r="389" spans="18:19" ht="18.75" customHeight="1" x14ac:dyDescent="0.45">
      <c r="R389" s="7"/>
      <c r="S389" s="7"/>
    </row>
    <row r="390" spans="18:19" ht="18.75" customHeight="1" x14ac:dyDescent="0.45">
      <c r="R390" s="7"/>
      <c r="S390" s="7"/>
    </row>
    <row r="391" spans="18:19" ht="18.75" customHeight="1" x14ac:dyDescent="0.45">
      <c r="R391" s="7"/>
      <c r="S391" s="7"/>
    </row>
    <row r="392" spans="18:19" ht="18.75" customHeight="1" x14ac:dyDescent="0.45">
      <c r="R392" s="7"/>
      <c r="S392" s="7"/>
    </row>
    <row r="393" spans="18:19" ht="18.75" customHeight="1" x14ac:dyDescent="0.45">
      <c r="R393" s="7"/>
      <c r="S393" s="7"/>
    </row>
    <row r="394" spans="18:19" ht="18.75" customHeight="1" x14ac:dyDescent="0.45">
      <c r="R394" s="7"/>
      <c r="S394" s="7"/>
    </row>
    <row r="395" spans="18:19" ht="18.75" customHeight="1" x14ac:dyDescent="0.45">
      <c r="R395" s="7"/>
      <c r="S395" s="7"/>
    </row>
    <row r="396" spans="18:19" ht="18.75" customHeight="1" x14ac:dyDescent="0.45">
      <c r="R396" s="7"/>
      <c r="S396" s="7"/>
    </row>
    <row r="397" spans="18:19" ht="18.75" customHeight="1" x14ac:dyDescent="0.45">
      <c r="R397" s="7"/>
      <c r="S397" s="7"/>
    </row>
    <row r="398" spans="18:19" ht="18.75" customHeight="1" x14ac:dyDescent="0.45">
      <c r="R398" s="7"/>
      <c r="S398" s="7"/>
    </row>
    <row r="399" spans="18:19" ht="18.75" customHeight="1" x14ac:dyDescent="0.45">
      <c r="R399" s="7"/>
      <c r="S399" s="7"/>
    </row>
    <row r="400" spans="18:19" ht="18.75" customHeight="1" x14ac:dyDescent="0.45">
      <c r="R400" s="7"/>
      <c r="S400" s="7"/>
    </row>
    <row r="401" spans="18:19" ht="18.75" customHeight="1" x14ac:dyDescent="0.45">
      <c r="R401" s="7"/>
      <c r="S401" s="7"/>
    </row>
    <row r="402" spans="18:19" ht="18.75" customHeight="1" x14ac:dyDescent="0.45">
      <c r="R402" s="7"/>
      <c r="S402" s="7"/>
    </row>
    <row r="403" spans="18:19" ht="18.75" customHeight="1" x14ac:dyDescent="0.45">
      <c r="R403" s="7"/>
      <c r="S403" s="7"/>
    </row>
    <row r="404" spans="18:19" ht="18.75" customHeight="1" x14ac:dyDescent="0.45">
      <c r="R404" s="7"/>
      <c r="S404" s="7"/>
    </row>
    <row r="405" spans="18:19" ht="18.75" customHeight="1" x14ac:dyDescent="0.45">
      <c r="R405" s="7"/>
      <c r="S405" s="7"/>
    </row>
    <row r="406" spans="18:19" ht="18.75" customHeight="1" x14ac:dyDescent="0.45">
      <c r="R406" s="7"/>
      <c r="S406" s="7"/>
    </row>
    <row r="407" spans="18:19" ht="18.75" customHeight="1" x14ac:dyDescent="0.45">
      <c r="R407" s="7"/>
      <c r="S407" s="7"/>
    </row>
    <row r="408" spans="18:19" ht="18.75" customHeight="1" x14ac:dyDescent="0.45">
      <c r="R408" s="7"/>
      <c r="S408" s="7"/>
    </row>
    <row r="409" spans="18:19" ht="18.75" customHeight="1" x14ac:dyDescent="0.45">
      <c r="R409" s="7"/>
      <c r="S409" s="7"/>
    </row>
    <row r="410" spans="18:19" ht="18.75" customHeight="1" x14ac:dyDescent="0.45">
      <c r="R410" s="7"/>
      <c r="S410" s="7"/>
    </row>
    <row r="411" spans="18:19" ht="18.75" customHeight="1" x14ac:dyDescent="0.45">
      <c r="R411" s="7"/>
      <c r="S411" s="7"/>
    </row>
    <row r="412" spans="18:19" ht="18.75" customHeight="1" x14ac:dyDescent="0.45">
      <c r="R412" s="7"/>
      <c r="S412" s="7"/>
    </row>
    <row r="413" spans="18:19" ht="18.75" customHeight="1" x14ac:dyDescent="0.45">
      <c r="R413" s="7"/>
      <c r="S413" s="7"/>
    </row>
    <row r="414" spans="18:19" ht="18.75" customHeight="1" x14ac:dyDescent="0.45">
      <c r="R414" s="7"/>
      <c r="S414" s="7"/>
    </row>
    <row r="415" spans="18:19" ht="18.75" customHeight="1" x14ac:dyDescent="0.45">
      <c r="R415" s="7"/>
      <c r="S415" s="7"/>
    </row>
    <row r="416" spans="18:19" ht="18.75" customHeight="1" x14ac:dyDescent="0.45">
      <c r="R416" s="7"/>
      <c r="S416" s="7"/>
    </row>
    <row r="417" spans="18:19" ht="18.75" customHeight="1" x14ac:dyDescent="0.45">
      <c r="R417" s="7"/>
      <c r="S417" s="7"/>
    </row>
    <row r="418" spans="18:19" ht="18.75" customHeight="1" x14ac:dyDescent="0.45">
      <c r="R418" s="7"/>
      <c r="S418" s="7"/>
    </row>
    <row r="419" spans="18:19" ht="18.75" customHeight="1" x14ac:dyDescent="0.45">
      <c r="R419" s="7"/>
      <c r="S419" s="7"/>
    </row>
    <row r="420" spans="18:19" ht="18.75" customHeight="1" x14ac:dyDescent="0.45">
      <c r="R420" s="7"/>
      <c r="S420" s="7"/>
    </row>
    <row r="421" spans="18:19" ht="18.75" customHeight="1" x14ac:dyDescent="0.45">
      <c r="R421" s="7"/>
      <c r="S421" s="7"/>
    </row>
    <row r="422" spans="18:19" ht="18.75" customHeight="1" x14ac:dyDescent="0.45">
      <c r="R422" s="7"/>
      <c r="S422" s="7"/>
    </row>
    <row r="423" spans="18:19" ht="18.75" customHeight="1" x14ac:dyDescent="0.45">
      <c r="R423" s="7"/>
      <c r="S423" s="7"/>
    </row>
    <row r="424" spans="18:19" ht="18.75" customHeight="1" x14ac:dyDescent="0.45">
      <c r="R424" s="7"/>
      <c r="S424" s="7"/>
    </row>
    <row r="425" spans="18:19" ht="18.75" customHeight="1" x14ac:dyDescent="0.45">
      <c r="R425" s="7"/>
      <c r="S425" s="7"/>
    </row>
    <row r="426" spans="18:19" ht="18.75" customHeight="1" x14ac:dyDescent="0.45">
      <c r="R426" s="7"/>
      <c r="S426" s="7"/>
    </row>
    <row r="427" spans="18:19" ht="18.75" customHeight="1" x14ac:dyDescent="0.45">
      <c r="R427" s="7"/>
      <c r="S427" s="7"/>
    </row>
    <row r="428" spans="18:19" ht="18.75" customHeight="1" x14ac:dyDescent="0.45">
      <c r="R428" s="7"/>
      <c r="S428" s="7"/>
    </row>
    <row r="429" spans="18:19" ht="18.75" customHeight="1" x14ac:dyDescent="0.45">
      <c r="R429" s="7"/>
      <c r="S429" s="7"/>
    </row>
    <row r="430" spans="18:19" ht="18.75" customHeight="1" x14ac:dyDescent="0.45">
      <c r="R430" s="7"/>
      <c r="S430" s="7"/>
    </row>
    <row r="431" spans="18:19" ht="18.75" customHeight="1" x14ac:dyDescent="0.45">
      <c r="R431" s="7"/>
      <c r="S431" s="7"/>
    </row>
    <row r="432" spans="18:19" ht="18.75" customHeight="1" x14ac:dyDescent="0.45">
      <c r="R432" s="7"/>
      <c r="S432" s="7"/>
    </row>
    <row r="433" spans="18:19" ht="18.75" customHeight="1" x14ac:dyDescent="0.45">
      <c r="R433" s="7"/>
      <c r="S433" s="7"/>
    </row>
    <row r="434" spans="18:19" ht="18.75" customHeight="1" x14ac:dyDescent="0.45">
      <c r="R434" s="7"/>
      <c r="S434" s="7"/>
    </row>
    <row r="435" spans="18:19" ht="18.75" customHeight="1" x14ac:dyDescent="0.45">
      <c r="R435" s="7"/>
      <c r="S435" s="7"/>
    </row>
    <row r="436" spans="18:19" ht="18.75" customHeight="1" x14ac:dyDescent="0.45">
      <c r="R436" s="7"/>
      <c r="S436" s="7"/>
    </row>
    <row r="437" spans="18:19" ht="18.75" customHeight="1" x14ac:dyDescent="0.45">
      <c r="R437" s="7"/>
      <c r="S437" s="7"/>
    </row>
    <row r="438" spans="18:19" ht="18.75" customHeight="1" x14ac:dyDescent="0.45">
      <c r="R438" s="7"/>
      <c r="S438" s="7"/>
    </row>
    <row r="439" spans="18:19" ht="18.75" customHeight="1" x14ac:dyDescent="0.45">
      <c r="R439" s="7"/>
      <c r="S439" s="7"/>
    </row>
    <row r="440" spans="18:19" ht="18.75" customHeight="1" x14ac:dyDescent="0.45">
      <c r="R440" s="7"/>
      <c r="S440" s="7"/>
    </row>
    <row r="441" spans="18:19" ht="18.75" customHeight="1" x14ac:dyDescent="0.45">
      <c r="R441" s="7"/>
      <c r="S441" s="7"/>
    </row>
    <row r="442" spans="18:19" ht="18.75" customHeight="1" x14ac:dyDescent="0.45">
      <c r="R442" s="7"/>
      <c r="S442" s="7"/>
    </row>
    <row r="443" spans="18:19" ht="18.75" customHeight="1" x14ac:dyDescent="0.45">
      <c r="R443" s="7"/>
      <c r="S443" s="7"/>
    </row>
    <row r="444" spans="18:19" ht="18.75" customHeight="1" x14ac:dyDescent="0.45">
      <c r="R444" s="7"/>
      <c r="S444" s="7"/>
    </row>
    <row r="445" spans="18:19" ht="18.75" customHeight="1" x14ac:dyDescent="0.45">
      <c r="R445" s="7"/>
      <c r="S445" s="7"/>
    </row>
    <row r="446" spans="18:19" ht="18.75" customHeight="1" x14ac:dyDescent="0.45">
      <c r="R446" s="7"/>
      <c r="S446" s="7"/>
    </row>
    <row r="447" spans="18:19" ht="18.75" customHeight="1" x14ac:dyDescent="0.45">
      <c r="R447" s="7"/>
      <c r="S447" s="7"/>
    </row>
    <row r="448" spans="18:19" ht="18.75" customHeight="1" x14ac:dyDescent="0.45">
      <c r="R448" s="7"/>
      <c r="S448" s="7"/>
    </row>
    <row r="449" spans="18:19" ht="18.75" customHeight="1" x14ac:dyDescent="0.45">
      <c r="R449" s="7"/>
      <c r="S449" s="7"/>
    </row>
    <row r="450" spans="18:19" ht="18.75" customHeight="1" x14ac:dyDescent="0.45">
      <c r="R450" s="7"/>
      <c r="S450" s="7"/>
    </row>
    <row r="451" spans="18:19" ht="18.75" customHeight="1" x14ac:dyDescent="0.45">
      <c r="R451" s="7"/>
      <c r="S451" s="7"/>
    </row>
    <row r="452" spans="18:19" ht="18.75" customHeight="1" x14ac:dyDescent="0.45">
      <c r="R452" s="7"/>
      <c r="S452" s="7"/>
    </row>
    <row r="453" spans="18:19" ht="18.75" customHeight="1" x14ac:dyDescent="0.45">
      <c r="R453" s="7"/>
      <c r="S453" s="7"/>
    </row>
    <row r="454" spans="18:19" ht="18.75" customHeight="1" x14ac:dyDescent="0.45">
      <c r="R454" s="7"/>
      <c r="S454" s="7"/>
    </row>
    <row r="455" spans="18:19" ht="18.75" customHeight="1" x14ac:dyDescent="0.45">
      <c r="R455" s="7"/>
      <c r="S455" s="7"/>
    </row>
    <row r="456" spans="18:19" ht="18.75" customHeight="1" x14ac:dyDescent="0.45">
      <c r="R456" s="7"/>
      <c r="S456" s="7"/>
    </row>
    <row r="457" spans="18:19" ht="18.75" customHeight="1" x14ac:dyDescent="0.45">
      <c r="R457" s="7"/>
      <c r="S457" s="7"/>
    </row>
    <row r="458" spans="18:19" ht="18.75" customHeight="1" x14ac:dyDescent="0.45">
      <c r="R458" s="7"/>
      <c r="S458" s="7"/>
    </row>
    <row r="459" spans="18:19" ht="18.75" customHeight="1" x14ac:dyDescent="0.45">
      <c r="R459" s="7"/>
      <c r="S459" s="7"/>
    </row>
    <row r="460" spans="18:19" ht="18.75" customHeight="1" x14ac:dyDescent="0.45">
      <c r="R460" s="7"/>
      <c r="S460" s="7"/>
    </row>
    <row r="461" spans="18:19" ht="18.75" customHeight="1" x14ac:dyDescent="0.45">
      <c r="R461" s="7"/>
      <c r="S461" s="7"/>
    </row>
    <row r="462" spans="18:19" ht="18.75" customHeight="1" x14ac:dyDescent="0.45">
      <c r="R462" s="7"/>
      <c r="S462" s="7"/>
    </row>
    <row r="463" spans="18:19" ht="18.75" customHeight="1" x14ac:dyDescent="0.45">
      <c r="R463" s="7"/>
      <c r="S463" s="7"/>
    </row>
    <row r="464" spans="18:19" ht="18.75" customHeight="1" x14ac:dyDescent="0.45">
      <c r="R464" s="7"/>
      <c r="S464" s="7"/>
    </row>
    <row r="465" spans="18:19" ht="18.75" customHeight="1" x14ac:dyDescent="0.45">
      <c r="R465" s="7"/>
      <c r="S465" s="7"/>
    </row>
    <row r="466" spans="18:19" ht="18.75" customHeight="1" x14ac:dyDescent="0.45">
      <c r="R466" s="7"/>
      <c r="S466" s="7"/>
    </row>
    <row r="467" spans="18:19" ht="18.75" customHeight="1" x14ac:dyDescent="0.45">
      <c r="R467" s="7"/>
      <c r="S467" s="7"/>
    </row>
    <row r="468" spans="18:19" ht="18.75" customHeight="1" x14ac:dyDescent="0.45">
      <c r="R468" s="7"/>
      <c r="S468" s="7"/>
    </row>
    <row r="469" spans="18:19" ht="18.75" customHeight="1" x14ac:dyDescent="0.45">
      <c r="R469" s="7"/>
      <c r="S469" s="7"/>
    </row>
    <row r="470" spans="18:19" ht="18.75" customHeight="1" x14ac:dyDescent="0.45">
      <c r="R470" s="7"/>
      <c r="S470" s="7"/>
    </row>
    <row r="471" spans="18:19" ht="18.75" customHeight="1" x14ac:dyDescent="0.45">
      <c r="R471" s="7"/>
      <c r="S471" s="7"/>
    </row>
    <row r="472" spans="18:19" ht="18.75" customHeight="1" x14ac:dyDescent="0.45">
      <c r="R472" s="7"/>
      <c r="S472" s="7"/>
    </row>
    <row r="473" spans="18:19" ht="18.75" customHeight="1" x14ac:dyDescent="0.45">
      <c r="R473" s="7"/>
      <c r="S473" s="7"/>
    </row>
    <row r="474" spans="18:19" ht="18.75" customHeight="1" x14ac:dyDescent="0.45">
      <c r="R474" s="7"/>
      <c r="S474" s="7"/>
    </row>
    <row r="475" spans="18:19" ht="18.75" customHeight="1" x14ac:dyDescent="0.45">
      <c r="R475" s="7"/>
      <c r="S475" s="7"/>
    </row>
    <row r="476" spans="18:19" ht="18.75" customHeight="1" x14ac:dyDescent="0.45">
      <c r="R476" s="7"/>
      <c r="S476" s="7"/>
    </row>
    <row r="477" spans="18:19" ht="18.75" customHeight="1" x14ac:dyDescent="0.45">
      <c r="R477" s="7"/>
      <c r="S477" s="7"/>
    </row>
    <row r="478" spans="18:19" ht="18.75" customHeight="1" x14ac:dyDescent="0.45">
      <c r="R478" s="7"/>
      <c r="S478" s="7"/>
    </row>
    <row r="479" spans="18:19" ht="18.75" customHeight="1" x14ac:dyDescent="0.45">
      <c r="R479" s="7"/>
      <c r="S479" s="7"/>
    </row>
    <row r="480" spans="18:19" ht="18.75" customHeight="1" x14ac:dyDescent="0.45">
      <c r="R480" s="7"/>
      <c r="S480" s="7"/>
    </row>
    <row r="481" spans="18:19" ht="18.75" customHeight="1" x14ac:dyDescent="0.45">
      <c r="R481" s="7"/>
      <c r="S481" s="7"/>
    </row>
    <row r="482" spans="18:19" ht="18.75" customHeight="1" x14ac:dyDescent="0.45">
      <c r="R482" s="7"/>
      <c r="S482" s="7"/>
    </row>
    <row r="483" spans="18:19" ht="18.75" customHeight="1" x14ac:dyDescent="0.45">
      <c r="R483" s="7"/>
      <c r="S483" s="7"/>
    </row>
    <row r="484" spans="18:19" ht="18.75" customHeight="1" x14ac:dyDescent="0.45">
      <c r="R484" s="7"/>
      <c r="S484" s="7"/>
    </row>
    <row r="485" spans="18:19" ht="18.75" customHeight="1" x14ac:dyDescent="0.45">
      <c r="R485" s="7"/>
      <c r="S485" s="7"/>
    </row>
    <row r="486" spans="18:19" ht="18.75" customHeight="1" x14ac:dyDescent="0.45">
      <c r="R486" s="7"/>
      <c r="S486" s="7"/>
    </row>
    <row r="487" spans="18:19" ht="18.75" customHeight="1" x14ac:dyDescent="0.45">
      <c r="R487" s="7"/>
      <c r="S487" s="7"/>
    </row>
    <row r="488" spans="18:19" ht="18.75" customHeight="1" x14ac:dyDescent="0.45">
      <c r="R488" s="7"/>
      <c r="S488" s="7"/>
    </row>
    <row r="489" spans="18:19" ht="18.75" customHeight="1" x14ac:dyDescent="0.45">
      <c r="R489" s="7"/>
      <c r="S489" s="7"/>
    </row>
    <row r="490" spans="18:19" ht="18.75" customHeight="1" x14ac:dyDescent="0.45">
      <c r="R490" s="7"/>
      <c r="S490" s="7"/>
    </row>
    <row r="491" spans="18:19" ht="18.75" customHeight="1" x14ac:dyDescent="0.45">
      <c r="R491" s="7"/>
      <c r="S491" s="7"/>
    </row>
    <row r="492" spans="18:19" ht="18.75" customHeight="1" x14ac:dyDescent="0.45">
      <c r="R492" s="7"/>
      <c r="S492" s="7"/>
    </row>
    <row r="493" spans="18:19" ht="18.75" customHeight="1" x14ac:dyDescent="0.45">
      <c r="R493" s="7"/>
      <c r="S493" s="7"/>
    </row>
    <row r="494" spans="18:19" ht="18.75" customHeight="1" x14ac:dyDescent="0.45">
      <c r="R494" s="7"/>
      <c r="S494" s="7"/>
    </row>
    <row r="495" spans="18:19" ht="18.75" customHeight="1" x14ac:dyDescent="0.45">
      <c r="R495" s="7"/>
      <c r="S495" s="7"/>
    </row>
    <row r="496" spans="18:19" ht="18.75" customHeight="1" x14ac:dyDescent="0.45">
      <c r="R496" s="7"/>
      <c r="S496" s="7"/>
    </row>
    <row r="497" spans="18:19" ht="18.75" customHeight="1" x14ac:dyDescent="0.45">
      <c r="R497" s="7"/>
      <c r="S497" s="7"/>
    </row>
    <row r="498" spans="18:19" ht="18.75" customHeight="1" x14ac:dyDescent="0.45">
      <c r="R498" s="7"/>
      <c r="S498" s="7"/>
    </row>
    <row r="499" spans="18:19" ht="18.75" customHeight="1" x14ac:dyDescent="0.45">
      <c r="R499" s="7"/>
      <c r="S499" s="7"/>
    </row>
    <row r="500" spans="18:19" ht="18.75" customHeight="1" x14ac:dyDescent="0.45">
      <c r="R500" s="7"/>
      <c r="S500" s="7"/>
    </row>
    <row r="501" spans="18:19" ht="18.75" customHeight="1" x14ac:dyDescent="0.45">
      <c r="R501" s="7"/>
      <c r="S501" s="7"/>
    </row>
    <row r="502" spans="18:19" ht="18.75" customHeight="1" x14ac:dyDescent="0.45">
      <c r="R502" s="7"/>
      <c r="S502" s="7"/>
    </row>
    <row r="503" spans="18:19" ht="18.75" customHeight="1" x14ac:dyDescent="0.45">
      <c r="R503" s="7"/>
      <c r="S503" s="7"/>
    </row>
    <row r="504" spans="18:19" ht="18.75" customHeight="1" x14ac:dyDescent="0.45">
      <c r="R504" s="7"/>
      <c r="S504" s="7"/>
    </row>
    <row r="505" spans="18:19" ht="18.75" customHeight="1" x14ac:dyDescent="0.45">
      <c r="R505" s="7"/>
      <c r="S505" s="7"/>
    </row>
    <row r="506" spans="18:19" ht="18.75" customHeight="1" x14ac:dyDescent="0.45">
      <c r="R506" s="7"/>
      <c r="S506" s="7"/>
    </row>
    <row r="507" spans="18:19" ht="18.75" customHeight="1" x14ac:dyDescent="0.45">
      <c r="R507" s="7"/>
      <c r="S507" s="7"/>
    </row>
    <row r="508" spans="18:19" ht="18.75" customHeight="1" x14ac:dyDescent="0.45">
      <c r="R508" s="7"/>
      <c r="S508" s="7"/>
    </row>
    <row r="509" spans="18:19" ht="18.75" customHeight="1" x14ac:dyDescent="0.45">
      <c r="R509" s="7"/>
      <c r="S509" s="7"/>
    </row>
    <row r="510" spans="18:19" ht="18.75" customHeight="1" x14ac:dyDescent="0.45">
      <c r="R510" s="7"/>
      <c r="S510" s="7"/>
    </row>
    <row r="511" spans="18:19" ht="18.75" customHeight="1" x14ac:dyDescent="0.45">
      <c r="R511" s="7"/>
      <c r="S511" s="7"/>
    </row>
    <row r="512" spans="18:19" ht="18.75" customHeight="1" x14ac:dyDescent="0.45">
      <c r="R512" s="7"/>
      <c r="S512" s="7"/>
    </row>
    <row r="513" spans="18:19" ht="18.75" customHeight="1" x14ac:dyDescent="0.45">
      <c r="R513" s="7"/>
      <c r="S513" s="7"/>
    </row>
    <row r="514" spans="18:19" ht="18.75" customHeight="1" x14ac:dyDescent="0.45">
      <c r="R514" s="7"/>
      <c r="S514" s="7"/>
    </row>
    <row r="515" spans="18:19" ht="18.75" customHeight="1" x14ac:dyDescent="0.45">
      <c r="R515" s="7"/>
      <c r="S515" s="7"/>
    </row>
    <row r="516" spans="18:19" ht="18.75" customHeight="1" x14ac:dyDescent="0.45">
      <c r="R516" s="7"/>
      <c r="S516" s="7"/>
    </row>
    <row r="517" spans="18:19" ht="18.75" customHeight="1" x14ac:dyDescent="0.45">
      <c r="R517" s="7"/>
      <c r="S517" s="7"/>
    </row>
    <row r="518" spans="18:19" ht="18.75" customHeight="1" x14ac:dyDescent="0.45">
      <c r="R518" s="7"/>
      <c r="S518" s="7"/>
    </row>
    <row r="519" spans="18:19" ht="18.75" customHeight="1" x14ac:dyDescent="0.45">
      <c r="R519" s="7"/>
      <c r="S519" s="7"/>
    </row>
    <row r="520" spans="18:19" ht="18.75" customHeight="1" x14ac:dyDescent="0.45">
      <c r="R520" s="7"/>
      <c r="S520" s="7"/>
    </row>
    <row r="521" spans="18:19" ht="18.75" customHeight="1" x14ac:dyDescent="0.45">
      <c r="R521" s="7"/>
      <c r="S521" s="7"/>
    </row>
    <row r="522" spans="18:19" ht="18.75" customHeight="1" x14ac:dyDescent="0.45">
      <c r="R522" s="7"/>
      <c r="S522" s="7"/>
    </row>
    <row r="523" spans="18:19" ht="18.75" customHeight="1" x14ac:dyDescent="0.45">
      <c r="R523" s="7"/>
      <c r="S523" s="7"/>
    </row>
    <row r="524" spans="18:19" ht="18.75" customHeight="1" x14ac:dyDescent="0.45">
      <c r="R524" s="7"/>
      <c r="S524" s="7"/>
    </row>
    <row r="525" spans="18:19" ht="18.75" customHeight="1" x14ac:dyDescent="0.45">
      <c r="R525" s="7"/>
      <c r="S525" s="7"/>
    </row>
    <row r="526" spans="18:19" ht="18.75" customHeight="1" x14ac:dyDescent="0.45">
      <c r="R526" s="7"/>
      <c r="S526" s="7"/>
    </row>
    <row r="527" spans="18:19" ht="18.75" customHeight="1" x14ac:dyDescent="0.45">
      <c r="R527" s="7"/>
      <c r="S527" s="7"/>
    </row>
    <row r="528" spans="18:19" ht="18.75" customHeight="1" x14ac:dyDescent="0.45">
      <c r="R528" s="7"/>
      <c r="S528" s="7"/>
    </row>
    <row r="529" spans="18:19" ht="18.75" customHeight="1" x14ac:dyDescent="0.45">
      <c r="R529" s="7"/>
      <c r="S529" s="7"/>
    </row>
    <row r="530" spans="18:19" ht="18.75" customHeight="1" x14ac:dyDescent="0.45">
      <c r="R530" s="7"/>
      <c r="S530" s="7"/>
    </row>
    <row r="531" spans="18:19" ht="18.75" customHeight="1" x14ac:dyDescent="0.45">
      <c r="R531" s="7"/>
      <c r="S531" s="7"/>
    </row>
    <row r="532" spans="18:19" ht="18.75" customHeight="1" x14ac:dyDescent="0.45">
      <c r="R532" s="7"/>
      <c r="S532" s="7"/>
    </row>
    <row r="533" spans="18:19" ht="18.75" customHeight="1" x14ac:dyDescent="0.45">
      <c r="R533" s="7"/>
      <c r="S533" s="7"/>
    </row>
    <row r="534" spans="18:19" ht="18.75" customHeight="1" x14ac:dyDescent="0.45">
      <c r="R534" s="7"/>
      <c r="S534" s="7"/>
    </row>
    <row r="535" spans="18:19" ht="18.75" customHeight="1" x14ac:dyDescent="0.45">
      <c r="R535" s="7"/>
      <c r="S535" s="7"/>
    </row>
    <row r="536" spans="18:19" ht="18.75" customHeight="1" x14ac:dyDescent="0.45">
      <c r="R536" s="7"/>
      <c r="S536" s="7"/>
    </row>
    <row r="537" spans="18:19" ht="18.75" customHeight="1" x14ac:dyDescent="0.45">
      <c r="R537" s="7"/>
      <c r="S537" s="7"/>
    </row>
    <row r="538" spans="18:19" ht="18.75" customHeight="1" x14ac:dyDescent="0.45">
      <c r="R538" s="7"/>
      <c r="S538" s="7"/>
    </row>
    <row r="539" spans="18:19" ht="18.75" customHeight="1" x14ac:dyDescent="0.45">
      <c r="R539" s="7"/>
      <c r="S539" s="7"/>
    </row>
    <row r="540" spans="18:19" ht="18.75" customHeight="1" x14ac:dyDescent="0.45">
      <c r="R540" s="7"/>
      <c r="S540" s="7"/>
    </row>
    <row r="541" spans="18:19" ht="18.75" customHeight="1" x14ac:dyDescent="0.45">
      <c r="R541" s="7"/>
      <c r="S541" s="7"/>
    </row>
    <row r="542" spans="18:19" ht="18.75" customHeight="1" x14ac:dyDescent="0.45">
      <c r="R542" s="7"/>
      <c r="S542" s="7"/>
    </row>
    <row r="543" spans="18:19" ht="18.75" customHeight="1" x14ac:dyDescent="0.45">
      <c r="R543" s="7"/>
      <c r="S543" s="7"/>
    </row>
    <row r="544" spans="18:19" ht="18.75" customHeight="1" x14ac:dyDescent="0.45">
      <c r="R544" s="7"/>
      <c r="S544" s="7"/>
    </row>
    <row r="545" spans="18:19" ht="18.75" customHeight="1" x14ac:dyDescent="0.45">
      <c r="R545" s="7"/>
      <c r="S545" s="7"/>
    </row>
    <row r="546" spans="18:19" ht="18.75" customHeight="1" x14ac:dyDescent="0.45">
      <c r="R546" s="7"/>
      <c r="S546" s="7"/>
    </row>
    <row r="547" spans="18:19" ht="18.75" customHeight="1" x14ac:dyDescent="0.45">
      <c r="R547" s="7"/>
      <c r="S547" s="7"/>
    </row>
    <row r="548" spans="18:19" ht="18.75" customHeight="1" x14ac:dyDescent="0.45">
      <c r="R548" s="7"/>
      <c r="S548" s="7"/>
    </row>
    <row r="549" spans="18:19" ht="18.75" customHeight="1" x14ac:dyDescent="0.45">
      <c r="R549" s="7"/>
      <c r="S549" s="7"/>
    </row>
    <row r="550" spans="18:19" ht="18.75" customHeight="1" x14ac:dyDescent="0.45">
      <c r="R550" s="7"/>
      <c r="S550" s="7"/>
    </row>
    <row r="551" spans="18:19" ht="18.75" customHeight="1" x14ac:dyDescent="0.45">
      <c r="R551" s="7"/>
      <c r="S551" s="7"/>
    </row>
    <row r="552" spans="18:19" ht="18.75" customHeight="1" x14ac:dyDescent="0.45">
      <c r="R552" s="7"/>
      <c r="S552" s="7"/>
    </row>
    <row r="553" spans="18:19" ht="18.75" customHeight="1" x14ac:dyDescent="0.45">
      <c r="R553" s="7"/>
      <c r="S553" s="7"/>
    </row>
    <row r="554" spans="18:19" ht="18.75" customHeight="1" x14ac:dyDescent="0.45">
      <c r="R554" s="7"/>
      <c r="S554" s="7"/>
    </row>
    <row r="555" spans="18:19" ht="18.75" customHeight="1" x14ac:dyDescent="0.45">
      <c r="R555" s="7"/>
      <c r="S555" s="7"/>
    </row>
    <row r="556" spans="18:19" ht="18.75" customHeight="1" x14ac:dyDescent="0.45">
      <c r="R556" s="7"/>
      <c r="S556" s="7"/>
    </row>
    <row r="557" spans="18:19" ht="18.75" customHeight="1" x14ac:dyDescent="0.45">
      <c r="R557" s="7"/>
      <c r="S557" s="7"/>
    </row>
    <row r="558" spans="18:19" ht="18.75" customHeight="1" x14ac:dyDescent="0.45">
      <c r="R558" s="7"/>
      <c r="S558" s="7"/>
    </row>
    <row r="559" spans="18:19" ht="18.75" customHeight="1" x14ac:dyDescent="0.45">
      <c r="R559" s="7"/>
      <c r="S559" s="7"/>
    </row>
    <row r="560" spans="18:19" ht="18.75" customHeight="1" x14ac:dyDescent="0.45">
      <c r="R560" s="7"/>
      <c r="S560" s="7"/>
    </row>
    <row r="561" spans="18:19" ht="18.75" customHeight="1" x14ac:dyDescent="0.45">
      <c r="R561" s="7"/>
      <c r="S561" s="7"/>
    </row>
    <row r="562" spans="18:19" ht="18.75" customHeight="1" x14ac:dyDescent="0.45">
      <c r="R562" s="7"/>
      <c r="S562" s="7"/>
    </row>
    <row r="563" spans="18:19" ht="18.75" customHeight="1" x14ac:dyDescent="0.45">
      <c r="R563" s="7"/>
      <c r="S563" s="7"/>
    </row>
    <row r="564" spans="18:19" ht="18.75" customHeight="1" x14ac:dyDescent="0.45">
      <c r="R564" s="7"/>
      <c r="S564" s="7"/>
    </row>
    <row r="565" spans="18:19" ht="18.75" customHeight="1" x14ac:dyDescent="0.45">
      <c r="R565" s="7"/>
      <c r="S565" s="7"/>
    </row>
    <row r="566" spans="18:19" ht="18.75" customHeight="1" x14ac:dyDescent="0.45">
      <c r="R566" s="7"/>
      <c r="S566" s="7"/>
    </row>
    <row r="567" spans="18:19" ht="18.75" customHeight="1" x14ac:dyDescent="0.45">
      <c r="R567" s="7"/>
      <c r="S567" s="7"/>
    </row>
    <row r="568" spans="18:19" ht="18.75" customHeight="1" x14ac:dyDescent="0.45">
      <c r="R568" s="7"/>
      <c r="S568" s="7"/>
    </row>
    <row r="569" spans="18:19" ht="18.75" customHeight="1" x14ac:dyDescent="0.45">
      <c r="R569" s="7"/>
      <c r="S569" s="7"/>
    </row>
    <row r="570" spans="18:19" ht="18.75" customHeight="1" x14ac:dyDescent="0.45">
      <c r="R570" s="7"/>
      <c r="S570" s="7"/>
    </row>
    <row r="571" spans="18:19" ht="18.75" customHeight="1" x14ac:dyDescent="0.45">
      <c r="R571" s="7"/>
      <c r="S571" s="7"/>
    </row>
    <row r="572" spans="18:19" ht="18.75" customHeight="1" x14ac:dyDescent="0.45">
      <c r="R572" s="7"/>
      <c r="S572" s="7"/>
    </row>
    <row r="573" spans="18:19" ht="18.75" customHeight="1" x14ac:dyDescent="0.45">
      <c r="R573" s="7"/>
      <c r="S573" s="7"/>
    </row>
    <row r="574" spans="18:19" ht="18.75" customHeight="1" x14ac:dyDescent="0.45">
      <c r="R574" s="7"/>
      <c r="S574" s="7"/>
    </row>
    <row r="575" spans="18:19" ht="18.75" customHeight="1" x14ac:dyDescent="0.45">
      <c r="R575" s="7"/>
      <c r="S575" s="7"/>
    </row>
    <row r="576" spans="18:19" ht="18.75" customHeight="1" x14ac:dyDescent="0.45">
      <c r="R576" s="7"/>
      <c r="S576" s="7"/>
    </row>
    <row r="577" spans="18:19" ht="18.75" customHeight="1" x14ac:dyDescent="0.45">
      <c r="R577" s="7"/>
      <c r="S577" s="7"/>
    </row>
    <row r="578" spans="18:19" ht="18.75" customHeight="1" x14ac:dyDescent="0.45">
      <c r="R578" s="7"/>
      <c r="S578" s="7"/>
    </row>
    <row r="579" spans="18:19" ht="18.75" customHeight="1" x14ac:dyDescent="0.45">
      <c r="R579" s="7"/>
      <c r="S579" s="7"/>
    </row>
    <row r="580" spans="18:19" ht="18.75" customHeight="1" x14ac:dyDescent="0.45">
      <c r="R580" s="7"/>
      <c r="S580" s="7"/>
    </row>
    <row r="581" spans="18:19" ht="18.75" customHeight="1" x14ac:dyDescent="0.45">
      <c r="R581" s="7"/>
      <c r="S581" s="7"/>
    </row>
    <row r="582" spans="18:19" ht="18.75" customHeight="1" x14ac:dyDescent="0.45">
      <c r="R582" s="7"/>
      <c r="S582" s="7"/>
    </row>
    <row r="583" spans="18:19" ht="18.75" customHeight="1" x14ac:dyDescent="0.45">
      <c r="R583" s="7"/>
      <c r="S583" s="7"/>
    </row>
    <row r="584" spans="18:19" ht="18.75" customHeight="1" x14ac:dyDescent="0.45">
      <c r="R584" s="7"/>
      <c r="S584" s="7"/>
    </row>
    <row r="585" spans="18:19" ht="18.75" customHeight="1" x14ac:dyDescent="0.45">
      <c r="R585" s="7"/>
      <c r="S585" s="7"/>
    </row>
    <row r="586" spans="18:19" ht="18.75" customHeight="1" x14ac:dyDescent="0.45">
      <c r="R586" s="7"/>
      <c r="S586" s="7"/>
    </row>
    <row r="587" spans="18:19" ht="18.75" customHeight="1" x14ac:dyDescent="0.45">
      <c r="R587" s="7"/>
      <c r="S587" s="7"/>
    </row>
    <row r="588" spans="18:19" ht="18.75" customHeight="1" x14ac:dyDescent="0.45">
      <c r="R588" s="7"/>
      <c r="S588" s="7"/>
    </row>
    <row r="589" spans="18:19" ht="18.75" customHeight="1" x14ac:dyDescent="0.45">
      <c r="R589" s="7"/>
      <c r="S589" s="7"/>
    </row>
    <row r="590" spans="18:19" ht="18.75" customHeight="1" x14ac:dyDescent="0.45">
      <c r="R590" s="7"/>
      <c r="S590" s="7"/>
    </row>
    <row r="591" spans="18:19" ht="18.75" customHeight="1" x14ac:dyDescent="0.45">
      <c r="R591" s="7"/>
      <c r="S591" s="7"/>
    </row>
    <row r="592" spans="18:19" ht="18.75" customHeight="1" x14ac:dyDescent="0.45">
      <c r="R592" s="7"/>
      <c r="S592" s="7"/>
    </row>
    <row r="593" spans="18:19" ht="18.75" customHeight="1" x14ac:dyDescent="0.45">
      <c r="R593" s="7"/>
      <c r="S593" s="7"/>
    </row>
    <row r="594" spans="18:19" ht="18.75" customHeight="1" x14ac:dyDescent="0.45">
      <c r="R594" s="7"/>
      <c r="S594" s="7"/>
    </row>
    <row r="595" spans="18:19" ht="18.75" customHeight="1" x14ac:dyDescent="0.45">
      <c r="R595" s="7"/>
      <c r="S595" s="7"/>
    </row>
    <row r="596" spans="18:19" ht="18.75" customHeight="1" x14ac:dyDescent="0.45">
      <c r="R596" s="7"/>
      <c r="S596" s="7"/>
    </row>
    <row r="597" spans="18:19" ht="18.75" customHeight="1" x14ac:dyDescent="0.45">
      <c r="R597" s="7"/>
      <c r="S597" s="7"/>
    </row>
    <row r="598" spans="18:19" ht="18.75" customHeight="1" x14ac:dyDescent="0.45">
      <c r="R598" s="7"/>
      <c r="S598" s="7"/>
    </row>
    <row r="599" spans="18:19" ht="18.75" customHeight="1" x14ac:dyDescent="0.45">
      <c r="R599" s="7"/>
      <c r="S599" s="7"/>
    </row>
    <row r="600" spans="18:19" ht="18.75" customHeight="1" x14ac:dyDescent="0.45">
      <c r="R600" s="7"/>
      <c r="S600" s="7"/>
    </row>
    <row r="601" spans="18:19" ht="18.75" customHeight="1" x14ac:dyDescent="0.45">
      <c r="R601" s="7"/>
      <c r="S601" s="7"/>
    </row>
    <row r="602" spans="18:19" ht="18.75" customHeight="1" x14ac:dyDescent="0.45">
      <c r="R602" s="7"/>
      <c r="S602" s="7"/>
    </row>
    <row r="603" spans="18:19" ht="18.75" customHeight="1" x14ac:dyDescent="0.45">
      <c r="R603" s="7"/>
      <c r="S603" s="7"/>
    </row>
    <row r="604" spans="18:19" ht="18.75" customHeight="1" x14ac:dyDescent="0.45">
      <c r="R604" s="7"/>
      <c r="S604" s="7"/>
    </row>
    <row r="605" spans="18:19" ht="18.75" customHeight="1" x14ac:dyDescent="0.45">
      <c r="R605" s="7"/>
      <c r="S605" s="7"/>
    </row>
    <row r="606" spans="18:19" ht="18.75" customHeight="1" x14ac:dyDescent="0.45">
      <c r="R606" s="7"/>
      <c r="S606" s="7"/>
    </row>
    <row r="607" spans="18:19" ht="18.75" customHeight="1" x14ac:dyDescent="0.45">
      <c r="R607" s="7"/>
      <c r="S607" s="7"/>
    </row>
    <row r="608" spans="18:19" ht="18.75" customHeight="1" x14ac:dyDescent="0.45">
      <c r="R608" s="7"/>
      <c r="S608" s="7"/>
    </row>
    <row r="609" spans="18:19" ht="18.75" customHeight="1" x14ac:dyDescent="0.45">
      <c r="R609" s="7"/>
      <c r="S609" s="7"/>
    </row>
    <row r="610" spans="18:19" ht="18.75" customHeight="1" x14ac:dyDescent="0.45">
      <c r="R610" s="7"/>
      <c r="S610" s="7"/>
    </row>
    <row r="611" spans="18:19" ht="18.75" customHeight="1" x14ac:dyDescent="0.45">
      <c r="R611" s="7"/>
      <c r="S611" s="7"/>
    </row>
    <row r="612" spans="18:19" ht="18.75" customHeight="1" x14ac:dyDescent="0.45">
      <c r="R612" s="7"/>
      <c r="S612" s="7"/>
    </row>
    <row r="613" spans="18:19" ht="18.75" customHeight="1" x14ac:dyDescent="0.45">
      <c r="R613" s="7"/>
      <c r="S613" s="7"/>
    </row>
    <row r="614" spans="18:19" ht="18.75" customHeight="1" x14ac:dyDescent="0.45">
      <c r="R614" s="7"/>
      <c r="S614" s="7"/>
    </row>
    <row r="615" spans="18:19" ht="18.75" customHeight="1" x14ac:dyDescent="0.45">
      <c r="R615" s="7"/>
      <c r="S615" s="7"/>
    </row>
    <row r="616" spans="18:19" ht="18.75" customHeight="1" x14ac:dyDescent="0.45">
      <c r="R616" s="7"/>
      <c r="S616" s="7"/>
    </row>
    <row r="617" spans="18:19" ht="18.75" customHeight="1" x14ac:dyDescent="0.45">
      <c r="R617" s="7"/>
      <c r="S617" s="7"/>
    </row>
    <row r="618" spans="18:19" ht="18.75" customHeight="1" x14ac:dyDescent="0.45">
      <c r="R618" s="7"/>
      <c r="S618" s="7"/>
    </row>
    <row r="619" spans="18:19" ht="18.75" customHeight="1" x14ac:dyDescent="0.45">
      <c r="R619" s="7"/>
      <c r="S619" s="7"/>
    </row>
    <row r="620" spans="18:19" ht="18.75" customHeight="1" x14ac:dyDescent="0.45">
      <c r="R620" s="7"/>
      <c r="S620" s="7"/>
    </row>
    <row r="621" spans="18:19" ht="18.75" customHeight="1" x14ac:dyDescent="0.45">
      <c r="R621" s="7"/>
      <c r="S621" s="7"/>
    </row>
    <row r="622" spans="18:19" ht="18.75" customHeight="1" x14ac:dyDescent="0.45">
      <c r="R622" s="7"/>
      <c r="S622" s="7"/>
    </row>
    <row r="623" spans="18:19" ht="18.75" customHeight="1" x14ac:dyDescent="0.45">
      <c r="R623" s="7"/>
      <c r="S623" s="7"/>
    </row>
    <row r="624" spans="18:19" ht="18.75" customHeight="1" x14ac:dyDescent="0.45">
      <c r="R624" s="7"/>
      <c r="S624" s="7"/>
    </row>
    <row r="625" spans="18:19" ht="18.75" customHeight="1" x14ac:dyDescent="0.45">
      <c r="R625" s="7"/>
      <c r="S625" s="7"/>
    </row>
    <row r="626" spans="18:19" ht="18.75" customHeight="1" x14ac:dyDescent="0.45">
      <c r="R626" s="7"/>
      <c r="S626" s="7"/>
    </row>
    <row r="627" spans="18:19" ht="18.75" customHeight="1" x14ac:dyDescent="0.45">
      <c r="R627" s="7"/>
      <c r="S627" s="7"/>
    </row>
    <row r="628" spans="18:19" ht="18.75" customHeight="1" x14ac:dyDescent="0.45">
      <c r="R628" s="7"/>
      <c r="S628" s="7"/>
    </row>
    <row r="629" spans="18:19" ht="18.75" customHeight="1" x14ac:dyDescent="0.45">
      <c r="R629" s="7"/>
      <c r="S629" s="7"/>
    </row>
    <row r="630" spans="18:19" ht="18.75" customHeight="1" x14ac:dyDescent="0.45">
      <c r="R630" s="7"/>
      <c r="S630" s="7"/>
    </row>
    <row r="631" spans="18:19" ht="18.75" customHeight="1" x14ac:dyDescent="0.45">
      <c r="R631" s="7"/>
      <c r="S631" s="7"/>
    </row>
    <row r="632" spans="18:19" ht="18.75" customHeight="1" x14ac:dyDescent="0.45">
      <c r="R632" s="7"/>
      <c r="S632" s="7"/>
    </row>
    <row r="633" spans="18:19" ht="18.75" customHeight="1" x14ac:dyDescent="0.45">
      <c r="R633" s="7"/>
      <c r="S633" s="7"/>
    </row>
    <row r="634" spans="18:19" ht="18.75" customHeight="1" x14ac:dyDescent="0.45">
      <c r="R634" s="7"/>
      <c r="S634" s="7"/>
    </row>
    <row r="635" spans="18:19" ht="18.75" customHeight="1" x14ac:dyDescent="0.45">
      <c r="R635" s="7"/>
      <c r="S635" s="7"/>
    </row>
    <row r="636" spans="18:19" ht="18.75" customHeight="1" x14ac:dyDescent="0.45">
      <c r="R636" s="7"/>
      <c r="S636" s="7"/>
    </row>
    <row r="637" spans="18:19" ht="18.75" customHeight="1" x14ac:dyDescent="0.45">
      <c r="R637" s="7"/>
      <c r="S637" s="7"/>
    </row>
    <row r="638" spans="18:19" ht="18.75" customHeight="1" x14ac:dyDescent="0.45">
      <c r="R638" s="7"/>
      <c r="S638" s="7"/>
    </row>
    <row r="639" spans="18:19" ht="18.75" customHeight="1" x14ac:dyDescent="0.45">
      <c r="R639" s="7"/>
      <c r="S639" s="7"/>
    </row>
    <row r="640" spans="18:19" ht="18.75" customHeight="1" x14ac:dyDescent="0.45">
      <c r="R640" s="7"/>
      <c r="S640" s="7"/>
    </row>
    <row r="641" spans="18:19" ht="18.75" customHeight="1" x14ac:dyDescent="0.45">
      <c r="R641" s="7"/>
      <c r="S641" s="7"/>
    </row>
    <row r="642" spans="18:19" ht="18.75" customHeight="1" x14ac:dyDescent="0.45">
      <c r="R642" s="7"/>
      <c r="S642" s="7"/>
    </row>
    <row r="643" spans="18:19" ht="18.75" customHeight="1" x14ac:dyDescent="0.45">
      <c r="R643" s="7"/>
      <c r="S643" s="7"/>
    </row>
    <row r="644" spans="18:19" ht="18.75" customHeight="1" x14ac:dyDescent="0.45">
      <c r="R644" s="7"/>
      <c r="S644" s="7"/>
    </row>
    <row r="645" spans="18:19" ht="18.75" customHeight="1" x14ac:dyDescent="0.45">
      <c r="R645" s="7"/>
      <c r="S645" s="7"/>
    </row>
    <row r="646" spans="18:19" ht="18.75" customHeight="1" x14ac:dyDescent="0.45">
      <c r="R646" s="7"/>
      <c r="S646" s="7"/>
    </row>
    <row r="647" spans="18:19" ht="18.75" customHeight="1" x14ac:dyDescent="0.45">
      <c r="R647" s="7"/>
      <c r="S647" s="7"/>
    </row>
    <row r="648" spans="18:19" ht="18.75" customHeight="1" x14ac:dyDescent="0.45">
      <c r="R648" s="7"/>
      <c r="S648" s="7"/>
    </row>
    <row r="649" spans="18:19" ht="18.75" customHeight="1" x14ac:dyDescent="0.45">
      <c r="R649" s="7"/>
      <c r="S649" s="7"/>
    </row>
    <row r="650" spans="18:19" ht="18.75" customHeight="1" x14ac:dyDescent="0.45">
      <c r="R650" s="7"/>
      <c r="S650" s="7"/>
    </row>
    <row r="651" spans="18:19" ht="18.75" customHeight="1" x14ac:dyDescent="0.45">
      <c r="R651" s="7"/>
      <c r="S651" s="7"/>
    </row>
    <row r="652" spans="18:19" ht="18.75" customHeight="1" x14ac:dyDescent="0.45">
      <c r="R652" s="7"/>
      <c r="S652" s="7"/>
    </row>
    <row r="653" spans="18:19" ht="18.75" customHeight="1" x14ac:dyDescent="0.45">
      <c r="R653" s="7"/>
      <c r="S653" s="7"/>
    </row>
    <row r="654" spans="18:19" ht="18.75" customHeight="1" x14ac:dyDescent="0.45">
      <c r="R654" s="7"/>
      <c r="S654" s="7"/>
    </row>
    <row r="655" spans="18:19" ht="18.75" customHeight="1" x14ac:dyDescent="0.45">
      <c r="R655" s="7"/>
      <c r="S655" s="7"/>
    </row>
    <row r="656" spans="18:19" ht="18.75" customHeight="1" x14ac:dyDescent="0.45">
      <c r="R656" s="7"/>
      <c r="S656" s="7"/>
    </row>
    <row r="657" spans="18:19" ht="18.75" customHeight="1" x14ac:dyDescent="0.45">
      <c r="R657" s="7"/>
      <c r="S657" s="7"/>
    </row>
    <row r="658" spans="18:19" ht="18.75" customHeight="1" x14ac:dyDescent="0.45">
      <c r="R658" s="7"/>
      <c r="S658" s="7"/>
    </row>
    <row r="659" spans="18:19" ht="18.75" customHeight="1" x14ac:dyDescent="0.45">
      <c r="R659" s="7"/>
      <c r="S659" s="7"/>
    </row>
    <row r="660" spans="18:19" ht="18.75" customHeight="1" x14ac:dyDescent="0.45">
      <c r="R660" s="7"/>
      <c r="S660" s="7"/>
    </row>
    <row r="661" spans="18:19" ht="18.75" customHeight="1" x14ac:dyDescent="0.45">
      <c r="R661" s="7"/>
      <c r="S661" s="7"/>
    </row>
    <row r="662" spans="18:19" ht="18.75" customHeight="1" x14ac:dyDescent="0.45">
      <c r="R662" s="7"/>
      <c r="S662" s="7"/>
    </row>
    <row r="663" spans="18:19" ht="18.75" customHeight="1" x14ac:dyDescent="0.45">
      <c r="R663" s="7"/>
      <c r="S663" s="7"/>
    </row>
    <row r="664" spans="18:19" ht="18.75" customHeight="1" x14ac:dyDescent="0.45">
      <c r="R664" s="7"/>
      <c r="S664" s="7"/>
    </row>
    <row r="665" spans="18:19" ht="18.75" customHeight="1" x14ac:dyDescent="0.45">
      <c r="R665" s="7"/>
      <c r="S665" s="7"/>
    </row>
    <row r="666" spans="18:19" ht="18.75" customHeight="1" x14ac:dyDescent="0.45">
      <c r="R666" s="7"/>
      <c r="S666" s="7"/>
    </row>
    <row r="667" spans="18:19" ht="18.75" customHeight="1" x14ac:dyDescent="0.45">
      <c r="R667" s="7"/>
      <c r="S667" s="7"/>
    </row>
    <row r="668" spans="18:19" ht="18.75" customHeight="1" x14ac:dyDescent="0.45">
      <c r="R668" s="7"/>
      <c r="S668" s="7"/>
    </row>
    <row r="669" spans="18:19" ht="18.75" customHeight="1" x14ac:dyDescent="0.45">
      <c r="R669" s="7"/>
      <c r="S669" s="7"/>
    </row>
    <row r="670" spans="18:19" ht="18.75" customHeight="1" x14ac:dyDescent="0.45">
      <c r="R670" s="7"/>
      <c r="S670" s="7"/>
    </row>
    <row r="671" spans="18:19" ht="18.75" customHeight="1" x14ac:dyDescent="0.45">
      <c r="R671" s="7"/>
      <c r="S671" s="7"/>
    </row>
    <row r="672" spans="18:19" ht="18.75" customHeight="1" x14ac:dyDescent="0.45">
      <c r="R672" s="7"/>
      <c r="S672" s="7"/>
    </row>
    <row r="673" spans="18:19" ht="18.75" customHeight="1" x14ac:dyDescent="0.45">
      <c r="R673" s="7"/>
      <c r="S673" s="7"/>
    </row>
    <row r="674" spans="18:19" ht="18.75" customHeight="1" x14ac:dyDescent="0.45">
      <c r="R674" s="7"/>
      <c r="S674" s="7"/>
    </row>
    <row r="675" spans="18:19" ht="18.75" customHeight="1" x14ac:dyDescent="0.45">
      <c r="R675" s="7"/>
      <c r="S675" s="7"/>
    </row>
    <row r="676" spans="18:19" ht="18.75" customHeight="1" x14ac:dyDescent="0.45">
      <c r="R676" s="7"/>
      <c r="S676" s="7"/>
    </row>
    <row r="677" spans="18:19" ht="18.75" customHeight="1" x14ac:dyDescent="0.45">
      <c r="R677" s="7"/>
      <c r="S677" s="7"/>
    </row>
    <row r="678" spans="18:19" ht="18.75" customHeight="1" x14ac:dyDescent="0.45">
      <c r="R678" s="7"/>
      <c r="S678" s="7"/>
    </row>
    <row r="679" spans="18:19" ht="18.75" customHeight="1" x14ac:dyDescent="0.45">
      <c r="R679" s="7"/>
      <c r="S679" s="7"/>
    </row>
    <row r="680" spans="18:19" ht="18.75" customHeight="1" x14ac:dyDescent="0.45">
      <c r="R680" s="7"/>
      <c r="S680" s="7"/>
    </row>
    <row r="681" spans="18:19" ht="18.75" customHeight="1" x14ac:dyDescent="0.45">
      <c r="R681" s="7"/>
      <c r="S681" s="7"/>
    </row>
    <row r="682" spans="18:19" ht="18.75" customHeight="1" x14ac:dyDescent="0.45">
      <c r="R682" s="7"/>
      <c r="S682" s="7"/>
    </row>
    <row r="683" spans="18:19" ht="18.75" customHeight="1" x14ac:dyDescent="0.45">
      <c r="R683" s="7"/>
      <c r="S683" s="7"/>
    </row>
    <row r="684" spans="18:19" ht="18.75" customHeight="1" x14ac:dyDescent="0.45">
      <c r="R684" s="7"/>
      <c r="S684" s="7"/>
    </row>
    <row r="685" spans="18:19" ht="18.75" customHeight="1" x14ac:dyDescent="0.45">
      <c r="R685" s="7"/>
      <c r="S685" s="7"/>
    </row>
    <row r="686" spans="18:19" ht="18.75" customHeight="1" x14ac:dyDescent="0.45">
      <c r="R686" s="7"/>
      <c r="S686" s="7"/>
    </row>
    <row r="687" spans="18:19" ht="18.75" customHeight="1" x14ac:dyDescent="0.45">
      <c r="R687" s="7"/>
      <c r="S687" s="7"/>
    </row>
    <row r="688" spans="18:19" ht="18.75" customHeight="1" x14ac:dyDescent="0.45">
      <c r="R688" s="7"/>
      <c r="S688" s="7"/>
    </row>
    <row r="689" spans="18:19" ht="18.75" customHeight="1" x14ac:dyDescent="0.45">
      <c r="R689" s="7"/>
      <c r="S689" s="7"/>
    </row>
    <row r="690" spans="18:19" ht="18.75" customHeight="1" x14ac:dyDescent="0.45">
      <c r="R690" s="7"/>
      <c r="S690" s="7"/>
    </row>
    <row r="691" spans="18:19" ht="18.75" customHeight="1" x14ac:dyDescent="0.45">
      <c r="R691" s="7"/>
      <c r="S691" s="7"/>
    </row>
    <row r="692" spans="18:19" ht="18.75" customHeight="1" x14ac:dyDescent="0.45">
      <c r="R692" s="7"/>
      <c r="S692" s="7"/>
    </row>
    <row r="693" spans="18:19" ht="18.75" customHeight="1" x14ac:dyDescent="0.45">
      <c r="R693" s="7"/>
      <c r="S693" s="7"/>
    </row>
    <row r="694" spans="18:19" ht="18.75" customHeight="1" x14ac:dyDescent="0.45">
      <c r="R694" s="7"/>
      <c r="S694" s="7"/>
    </row>
    <row r="695" spans="18:19" ht="18.75" customHeight="1" x14ac:dyDescent="0.45">
      <c r="R695" s="7"/>
      <c r="S695" s="7"/>
    </row>
    <row r="696" spans="18:19" ht="18.75" customHeight="1" x14ac:dyDescent="0.45">
      <c r="R696" s="7"/>
      <c r="S696" s="7"/>
    </row>
    <row r="697" spans="18:19" ht="18.75" customHeight="1" x14ac:dyDescent="0.45">
      <c r="R697" s="7"/>
      <c r="S697" s="7"/>
    </row>
    <row r="698" spans="18:19" ht="18.75" customHeight="1" x14ac:dyDescent="0.45">
      <c r="R698" s="7"/>
      <c r="S698" s="7"/>
    </row>
    <row r="699" spans="18:19" ht="18.75" customHeight="1" x14ac:dyDescent="0.45">
      <c r="R699" s="7"/>
      <c r="S699" s="7"/>
    </row>
    <row r="700" spans="18:19" ht="18.75" customHeight="1" x14ac:dyDescent="0.45">
      <c r="R700" s="7"/>
      <c r="S700" s="7"/>
    </row>
    <row r="701" spans="18:19" ht="18.75" customHeight="1" x14ac:dyDescent="0.45">
      <c r="R701" s="7"/>
      <c r="S701" s="7"/>
    </row>
    <row r="702" spans="18:19" ht="18.75" customHeight="1" x14ac:dyDescent="0.45">
      <c r="R702" s="7"/>
      <c r="S702" s="7"/>
    </row>
    <row r="703" spans="18:19" ht="18.75" customHeight="1" x14ac:dyDescent="0.45">
      <c r="R703" s="7"/>
      <c r="S703" s="7"/>
    </row>
    <row r="704" spans="18:19" ht="18.75" customHeight="1" x14ac:dyDescent="0.45">
      <c r="R704" s="7"/>
      <c r="S704" s="7"/>
    </row>
    <row r="705" spans="18:19" ht="18.75" customHeight="1" x14ac:dyDescent="0.45">
      <c r="R705" s="7"/>
      <c r="S705" s="7"/>
    </row>
    <row r="706" spans="18:19" ht="18.75" customHeight="1" x14ac:dyDescent="0.45">
      <c r="R706" s="7"/>
      <c r="S706" s="7"/>
    </row>
    <row r="707" spans="18:19" ht="18.75" customHeight="1" x14ac:dyDescent="0.45">
      <c r="R707" s="7"/>
      <c r="S707" s="7"/>
    </row>
    <row r="708" spans="18:19" ht="18.75" customHeight="1" x14ac:dyDescent="0.45">
      <c r="R708" s="7"/>
      <c r="S708" s="7"/>
    </row>
    <row r="709" spans="18:19" ht="18.75" customHeight="1" x14ac:dyDescent="0.45">
      <c r="R709" s="7"/>
      <c r="S709" s="7"/>
    </row>
    <row r="710" spans="18:19" ht="18.75" customHeight="1" x14ac:dyDescent="0.45">
      <c r="R710" s="7"/>
      <c r="S710" s="7"/>
    </row>
    <row r="711" spans="18:19" ht="18.75" customHeight="1" x14ac:dyDescent="0.45">
      <c r="R711" s="7"/>
      <c r="S711" s="7"/>
    </row>
    <row r="712" spans="18:19" ht="18.75" customHeight="1" x14ac:dyDescent="0.45">
      <c r="R712" s="7"/>
      <c r="S712" s="7"/>
    </row>
    <row r="713" spans="18:19" ht="18.75" customHeight="1" x14ac:dyDescent="0.45">
      <c r="R713" s="7"/>
      <c r="S713" s="7"/>
    </row>
    <row r="714" spans="18:19" ht="18.75" customHeight="1" x14ac:dyDescent="0.45">
      <c r="R714" s="7"/>
      <c r="S714" s="7"/>
    </row>
    <row r="715" spans="18:19" ht="18.75" customHeight="1" x14ac:dyDescent="0.45">
      <c r="R715" s="7"/>
      <c r="S715" s="7"/>
    </row>
    <row r="716" spans="18:19" ht="18.75" customHeight="1" x14ac:dyDescent="0.45">
      <c r="R716" s="7"/>
      <c r="S716" s="7"/>
    </row>
    <row r="717" spans="18:19" ht="18.75" customHeight="1" x14ac:dyDescent="0.45">
      <c r="R717" s="7"/>
      <c r="S717" s="7"/>
    </row>
    <row r="718" spans="18:19" ht="18.75" customHeight="1" x14ac:dyDescent="0.45">
      <c r="R718" s="7"/>
      <c r="S718" s="7"/>
    </row>
    <row r="719" spans="18:19" ht="18.75" customHeight="1" x14ac:dyDescent="0.45">
      <c r="R719" s="7"/>
      <c r="S719" s="7"/>
    </row>
    <row r="720" spans="18:19" ht="18.75" customHeight="1" x14ac:dyDescent="0.45">
      <c r="R720" s="7"/>
      <c r="S720" s="7"/>
    </row>
    <row r="721" spans="18:19" ht="18.75" customHeight="1" x14ac:dyDescent="0.45">
      <c r="R721" s="7"/>
      <c r="S721" s="7"/>
    </row>
    <row r="722" spans="18:19" ht="18.75" customHeight="1" x14ac:dyDescent="0.45">
      <c r="R722" s="7"/>
      <c r="S722" s="7"/>
    </row>
    <row r="723" spans="18:19" ht="18.75" customHeight="1" x14ac:dyDescent="0.45">
      <c r="R723" s="7"/>
      <c r="S723" s="7"/>
    </row>
    <row r="724" spans="18:19" ht="18.75" customHeight="1" x14ac:dyDescent="0.45">
      <c r="R724" s="7"/>
      <c r="S724" s="7"/>
    </row>
    <row r="725" spans="18:19" ht="18.75" customHeight="1" x14ac:dyDescent="0.45">
      <c r="R725" s="7"/>
      <c r="S725" s="7"/>
    </row>
    <row r="726" spans="18:19" ht="18.75" customHeight="1" x14ac:dyDescent="0.45">
      <c r="R726" s="7"/>
      <c r="S726" s="7"/>
    </row>
    <row r="727" spans="18:19" ht="18.75" customHeight="1" x14ac:dyDescent="0.45">
      <c r="R727" s="7"/>
      <c r="S727" s="7"/>
    </row>
    <row r="728" spans="18:19" ht="18.75" customHeight="1" x14ac:dyDescent="0.45">
      <c r="R728" s="7"/>
      <c r="S728" s="7"/>
    </row>
    <row r="729" spans="18:19" ht="18.75" customHeight="1" x14ac:dyDescent="0.45">
      <c r="R729" s="7"/>
      <c r="S729" s="7"/>
    </row>
    <row r="730" spans="18:19" ht="18.75" customHeight="1" x14ac:dyDescent="0.45">
      <c r="R730" s="7"/>
      <c r="S730" s="7"/>
    </row>
    <row r="731" spans="18:19" ht="18.75" customHeight="1" x14ac:dyDescent="0.45">
      <c r="R731" s="7"/>
      <c r="S731" s="7"/>
    </row>
    <row r="732" spans="18:19" ht="18.75" customHeight="1" x14ac:dyDescent="0.45">
      <c r="R732" s="7"/>
      <c r="S732" s="7"/>
    </row>
    <row r="733" spans="18:19" ht="18.75" customHeight="1" x14ac:dyDescent="0.45">
      <c r="R733" s="7"/>
      <c r="S733" s="7"/>
    </row>
    <row r="734" spans="18:19" ht="18.75" customHeight="1" x14ac:dyDescent="0.45">
      <c r="R734" s="7"/>
      <c r="S734" s="7"/>
    </row>
    <row r="735" spans="18:19" ht="18.75" customHeight="1" x14ac:dyDescent="0.45">
      <c r="R735" s="7"/>
      <c r="S735" s="7"/>
    </row>
    <row r="736" spans="18:19" ht="18.75" customHeight="1" x14ac:dyDescent="0.45">
      <c r="R736" s="7"/>
      <c r="S736" s="7"/>
    </row>
    <row r="737" spans="18:19" ht="18.75" customHeight="1" x14ac:dyDescent="0.45">
      <c r="R737" s="7"/>
      <c r="S737" s="7"/>
    </row>
    <row r="738" spans="18:19" ht="18.75" customHeight="1" x14ac:dyDescent="0.45">
      <c r="R738" s="7"/>
      <c r="S738" s="7"/>
    </row>
    <row r="739" spans="18:19" ht="18.75" customHeight="1" x14ac:dyDescent="0.45">
      <c r="R739" s="7"/>
      <c r="S739" s="7"/>
    </row>
    <row r="740" spans="18:19" ht="18.75" customHeight="1" x14ac:dyDescent="0.45">
      <c r="R740" s="7"/>
      <c r="S740" s="7"/>
    </row>
    <row r="741" spans="18:19" ht="18.75" customHeight="1" x14ac:dyDescent="0.45">
      <c r="R741" s="7"/>
      <c r="S741" s="7"/>
    </row>
    <row r="742" spans="18:19" ht="18.75" customHeight="1" x14ac:dyDescent="0.45">
      <c r="R742" s="7"/>
      <c r="S742" s="7"/>
    </row>
    <row r="743" spans="18:19" ht="18.75" customHeight="1" x14ac:dyDescent="0.45">
      <c r="R743" s="7"/>
      <c r="S743" s="7"/>
    </row>
    <row r="744" spans="18:19" ht="18.75" customHeight="1" x14ac:dyDescent="0.45">
      <c r="R744" s="7"/>
      <c r="S744" s="7"/>
    </row>
    <row r="745" spans="18:19" ht="18.75" customHeight="1" x14ac:dyDescent="0.45">
      <c r="R745" s="7"/>
      <c r="S745" s="7"/>
    </row>
    <row r="746" spans="18:19" ht="18.75" customHeight="1" x14ac:dyDescent="0.45">
      <c r="R746" s="7"/>
      <c r="S746" s="7"/>
    </row>
    <row r="747" spans="18:19" ht="18.75" customHeight="1" x14ac:dyDescent="0.45">
      <c r="R747" s="7"/>
      <c r="S747" s="7"/>
    </row>
    <row r="748" spans="18:19" ht="18.75" customHeight="1" x14ac:dyDescent="0.45">
      <c r="R748" s="7"/>
      <c r="S748" s="7"/>
    </row>
    <row r="749" spans="18:19" ht="18.75" customHeight="1" x14ac:dyDescent="0.45">
      <c r="R749" s="7"/>
      <c r="S749" s="7"/>
    </row>
    <row r="750" spans="18:19" ht="18.75" customHeight="1" x14ac:dyDescent="0.45">
      <c r="R750" s="7"/>
      <c r="S750" s="7"/>
    </row>
    <row r="751" spans="18:19" ht="18.75" customHeight="1" x14ac:dyDescent="0.45">
      <c r="R751" s="7"/>
      <c r="S751" s="7"/>
    </row>
    <row r="752" spans="18:19" ht="18.75" customHeight="1" x14ac:dyDescent="0.45">
      <c r="R752" s="7"/>
      <c r="S752" s="7"/>
    </row>
    <row r="753" spans="18:19" ht="18.75" customHeight="1" x14ac:dyDescent="0.45">
      <c r="R753" s="7"/>
      <c r="S753" s="7"/>
    </row>
    <row r="754" spans="18:19" ht="18.75" customHeight="1" x14ac:dyDescent="0.45">
      <c r="R754" s="7"/>
      <c r="S754" s="7"/>
    </row>
    <row r="755" spans="18:19" ht="18.75" customHeight="1" x14ac:dyDescent="0.45">
      <c r="R755" s="7"/>
      <c r="S755" s="7"/>
    </row>
    <row r="756" spans="18:19" ht="18.75" customHeight="1" x14ac:dyDescent="0.45">
      <c r="R756" s="7"/>
      <c r="S756" s="7"/>
    </row>
    <row r="757" spans="18:19" ht="18.75" customHeight="1" x14ac:dyDescent="0.45">
      <c r="R757" s="7"/>
      <c r="S757" s="7"/>
    </row>
    <row r="758" spans="18:19" ht="18.75" customHeight="1" x14ac:dyDescent="0.45">
      <c r="R758" s="7"/>
      <c r="S758" s="7"/>
    </row>
    <row r="759" spans="18:19" ht="18.75" customHeight="1" x14ac:dyDescent="0.45">
      <c r="R759" s="7"/>
      <c r="S759" s="7"/>
    </row>
    <row r="760" spans="18:19" ht="18.75" customHeight="1" x14ac:dyDescent="0.45">
      <c r="R760" s="7"/>
      <c r="S760" s="7"/>
    </row>
    <row r="761" spans="18:19" ht="18.75" customHeight="1" x14ac:dyDescent="0.45">
      <c r="R761" s="7"/>
      <c r="S761" s="7"/>
    </row>
    <row r="762" spans="18:19" ht="18.75" customHeight="1" x14ac:dyDescent="0.45">
      <c r="R762" s="7"/>
      <c r="S762" s="7"/>
    </row>
    <row r="763" spans="18:19" ht="18.75" customHeight="1" x14ac:dyDescent="0.45">
      <c r="R763" s="7"/>
      <c r="S763" s="7"/>
    </row>
    <row r="764" spans="18:19" ht="18.75" customHeight="1" x14ac:dyDescent="0.45">
      <c r="R764" s="7"/>
      <c r="S764" s="7"/>
    </row>
    <row r="765" spans="18:19" ht="18.75" customHeight="1" x14ac:dyDescent="0.45">
      <c r="R765" s="7"/>
      <c r="S765" s="7"/>
    </row>
    <row r="766" spans="18:19" ht="18.75" customHeight="1" x14ac:dyDescent="0.45">
      <c r="R766" s="7"/>
      <c r="S766" s="7"/>
    </row>
    <row r="767" spans="18:19" ht="18.75" customHeight="1" x14ac:dyDescent="0.45">
      <c r="R767" s="7"/>
      <c r="S767" s="7"/>
    </row>
    <row r="768" spans="18:19" ht="18.75" customHeight="1" x14ac:dyDescent="0.45">
      <c r="R768" s="7"/>
      <c r="S768" s="7"/>
    </row>
    <row r="769" spans="18:19" ht="18.75" customHeight="1" x14ac:dyDescent="0.45">
      <c r="R769" s="7"/>
      <c r="S769" s="7"/>
    </row>
    <row r="770" spans="18:19" ht="18.75" customHeight="1" x14ac:dyDescent="0.45">
      <c r="R770" s="7"/>
      <c r="S770" s="7"/>
    </row>
    <row r="771" spans="18:19" ht="18.75" customHeight="1" x14ac:dyDescent="0.45">
      <c r="R771" s="7"/>
      <c r="S771" s="7"/>
    </row>
    <row r="772" spans="18:19" ht="18.75" customHeight="1" x14ac:dyDescent="0.45">
      <c r="R772" s="7"/>
      <c r="S772" s="7"/>
    </row>
    <row r="773" spans="18:19" ht="18.75" customHeight="1" x14ac:dyDescent="0.45">
      <c r="R773" s="7"/>
      <c r="S773" s="7"/>
    </row>
    <row r="774" spans="18:19" ht="18.75" customHeight="1" x14ac:dyDescent="0.45">
      <c r="R774" s="7"/>
      <c r="S774" s="7"/>
    </row>
    <row r="775" spans="18:19" ht="18.75" customHeight="1" x14ac:dyDescent="0.45">
      <c r="R775" s="7"/>
      <c r="S775" s="7"/>
    </row>
    <row r="776" spans="18:19" ht="18.75" customHeight="1" x14ac:dyDescent="0.45">
      <c r="R776" s="7"/>
      <c r="S776" s="7"/>
    </row>
    <row r="777" spans="18:19" ht="18.75" customHeight="1" x14ac:dyDescent="0.45">
      <c r="R777" s="7"/>
      <c r="S777" s="7"/>
    </row>
    <row r="778" spans="18:19" ht="18.75" customHeight="1" x14ac:dyDescent="0.45">
      <c r="R778" s="7"/>
      <c r="S778" s="7"/>
    </row>
    <row r="779" spans="18:19" ht="18.75" customHeight="1" x14ac:dyDescent="0.45">
      <c r="R779" s="7"/>
      <c r="S779" s="7"/>
    </row>
    <row r="780" spans="18:19" ht="18.75" customHeight="1" x14ac:dyDescent="0.45">
      <c r="R780" s="7"/>
      <c r="S780" s="7"/>
    </row>
    <row r="781" spans="18:19" ht="18.75" customHeight="1" x14ac:dyDescent="0.45">
      <c r="R781" s="7"/>
      <c r="S781" s="7"/>
    </row>
    <row r="782" spans="18:19" ht="18.75" customHeight="1" x14ac:dyDescent="0.45">
      <c r="R782" s="7"/>
      <c r="S782" s="7"/>
    </row>
    <row r="783" spans="18:19" ht="18.75" customHeight="1" x14ac:dyDescent="0.45">
      <c r="R783" s="7"/>
      <c r="S783" s="7"/>
    </row>
    <row r="784" spans="18:19" ht="18.75" customHeight="1" x14ac:dyDescent="0.45">
      <c r="R784" s="7"/>
      <c r="S784" s="7"/>
    </row>
    <row r="785" spans="18:19" ht="18.75" customHeight="1" x14ac:dyDescent="0.45">
      <c r="R785" s="7"/>
      <c r="S785" s="7"/>
    </row>
    <row r="786" spans="18:19" ht="18.75" customHeight="1" x14ac:dyDescent="0.45">
      <c r="R786" s="7"/>
      <c r="S786" s="7"/>
    </row>
    <row r="787" spans="18:19" ht="18.75" customHeight="1" x14ac:dyDescent="0.45">
      <c r="R787" s="7"/>
      <c r="S787" s="7"/>
    </row>
    <row r="788" spans="18:19" ht="18.75" customHeight="1" x14ac:dyDescent="0.45">
      <c r="R788" s="7"/>
      <c r="S788" s="7"/>
    </row>
    <row r="789" spans="18:19" ht="18.75" customHeight="1" x14ac:dyDescent="0.45">
      <c r="R789" s="7"/>
      <c r="S789" s="7"/>
    </row>
    <row r="790" spans="18:19" ht="18.75" customHeight="1" x14ac:dyDescent="0.45">
      <c r="R790" s="7"/>
      <c r="S790" s="7"/>
    </row>
    <row r="791" spans="18:19" ht="18.75" customHeight="1" x14ac:dyDescent="0.45">
      <c r="R791" s="7"/>
      <c r="S791" s="7"/>
    </row>
    <row r="792" spans="18:19" ht="18.75" customHeight="1" x14ac:dyDescent="0.45">
      <c r="R792" s="7"/>
      <c r="S792" s="7"/>
    </row>
    <row r="793" spans="18:19" ht="18.75" customHeight="1" x14ac:dyDescent="0.45">
      <c r="R793" s="7"/>
      <c r="S793" s="7"/>
    </row>
    <row r="794" spans="18:19" ht="18.75" customHeight="1" x14ac:dyDescent="0.45">
      <c r="R794" s="7"/>
      <c r="S794" s="7"/>
    </row>
    <row r="795" spans="18:19" ht="18.75" customHeight="1" x14ac:dyDescent="0.45">
      <c r="R795" s="7"/>
      <c r="S795" s="7"/>
    </row>
    <row r="796" spans="18:19" ht="18.75" customHeight="1" x14ac:dyDescent="0.45">
      <c r="R796" s="7"/>
      <c r="S796" s="7"/>
    </row>
    <row r="797" spans="18:19" ht="18.75" customHeight="1" x14ac:dyDescent="0.45">
      <c r="R797" s="7"/>
      <c r="S797" s="7"/>
    </row>
    <row r="798" spans="18:19" ht="18.75" customHeight="1" x14ac:dyDescent="0.45">
      <c r="R798" s="7"/>
      <c r="S798" s="7"/>
    </row>
    <row r="799" spans="18:19" ht="18.75" customHeight="1" x14ac:dyDescent="0.45">
      <c r="R799" s="7"/>
      <c r="S799" s="7"/>
    </row>
    <row r="800" spans="18:19" ht="18.75" customHeight="1" x14ac:dyDescent="0.45">
      <c r="R800" s="7"/>
      <c r="S800" s="7"/>
    </row>
    <row r="801" spans="18:19" ht="18.75" customHeight="1" x14ac:dyDescent="0.45">
      <c r="R801" s="7"/>
      <c r="S801" s="7"/>
    </row>
    <row r="802" spans="18:19" ht="18.75" customHeight="1" x14ac:dyDescent="0.45">
      <c r="R802" s="7"/>
      <c r="S802" s="7"/>
    </row>
    <row r="803" spans="18:19" ht="18.75" customHeight="1" x14ac:dyDescent="0.45">
      <c r="R803" s="7"/>
      <c r="S803" s="7"/>
    </row>
    <row r="804" spans="18:19" ht="18.75" customHeight="1" x14ac:dyDescent="0.45">
      <c r="R804" s="7"/>
      <c r="S804" s="7"/>
    </row>
    <row r="805" spans="18:19" ht="18.75" customHeight="1" x14ac:dyDescent="0.45">
      <c r="R805" s="7"/>
      <c r="S805" s="7"/>
    </row>
    <row r="806" spans="18:19" ht="18.75" customHeight="1" x14ac:dyDescent="0.45">
      <c r="R806" s="7"/>
      <c r="S806" s="7"/>
    </row>
    <row r="807" spans="18:19" ht="18.75" customHeight="1" x14ac:dyDescent="0.45">
      <c r="R807" s="7"/>
      <c r="S807" s="7"/>
    </row>
    <row r="808" spans="18:19" ht="18.75" customHeight="1" x14ac:dyDescent="0.45">
      <c r="R808" s="7"/>
      <c r="S808" s="7"/>
    </row>
    <row r="809" spans="18:19" ht="18.75" customHeight="1" x14ac:dyDescent="0.45">
      <c r="R809" s="7"/>
      <c r="S809" s="7"/>
    </row>
    <row r="810" spans="18:19" ht="18.75" customHeight="1" x14ac:dyDescent="0.45">
      <c r="R810" s="7"/>
      <c r="S810" s="7"/>
    </row>
    <row r="811" spans="18:19" ht="18.75" customHeight="1" x14ac:dyDescent="0.45">
      <c r="R811" s="7"/>
      <c r="S811" s="7"/>
    </row>
    <row r="812" spans="18:19" ht="18.75" customHeight="1" x14ac:dyDescent="0.45">
      <c r="R812" s="7"/>
      <c r="S812" s="7"/>
    </row>
    <row r="813" spans="18:19" ht="18.75" customHeight="1" x14ac:dyDescent="0.45">
      <c r="R813" s="7"/>
      <c r="S813" s="7"/>
    </row>
    <row r="814" spans="18:19" ht="18.75" customHeight="1" x14ac:dyDescent="0.45">
      <c r="R814" s="7"/>
      <c r="S814" s="7"/>
    </row>
    <row r="815" spans="18:19" ht="18.75" customHeight="1" x14ac:dyDescent="0.45">
      <c r="R815" s="7"/>
      <c r="S815" s="7"/>
    </row>
    <row r="816" spans="18:19" ht="18.75" customHeight="1" x14ac:dyDescent="0.45">
      <c r="R816" s="7"/>
      <c r="S816" s="7"/>
    </row>
    <row r="817" spans="18:19" ht="18.75" customHeight="1" x14ac:dyDescent="0.45">
      <c r="R817" s="7"/>
      <c r="S817" s="7"/>
    </row>
    <row r="818" spans="18:19" ht="18.75" customHeight="1" x14ac:dyDescent="0.45">
      <c r="R818" s="7"/>
      <c r="S818" s="7"/>
    </row>
    <row r="819" spans="18:19" ht="18.75" customHeight="1" x14ac:dyDescent="0.45">
      <c r="R819" s="7"/>
      <c r="S819" s="7"/>
    </row>
    <row r="820" spans="18:19" ht="18.75" customHeight="1" x14ac:dyDescent="0.45">
      <c r="R820" s="7"/>
      <c r="S820" s="7"/>
    </row>
    <row r="821" spans="18:19" ht="18.75" customHeight="1" x14ac:dyDescent="0.45">
      <c r="R821" s="7"/>
      <c r="S821" s="7"/>
    </row>
    <row r="822" spans="18:19" ht="18.75" customHeight="1" x14ac:dyDescent="0.45">
      <c r="R822" s="7"/>
      <c r="S822" s="7"/>
    </row>
    <row r="823" spans="18:19" ht="18.75" customHeight="1" x14ac:dyDescent="0.45">
      <c r="R823" s="7"/>
      <c r="S823" s="7"/>
    </row>
    <row r="824" spans="18:19" ht="18.75" customHeight="1" x14ac:dyDescent="0.45">
      <c r="R824" s="7"/>
      <c r="S824" s="7"/>
    </row>
    <row r="825" spans="18:19" ht="18.75" customHeight="1" x14ac:dyDescent="0.45">
      <c r="R825" s="7"/>
      <c r="S825" s="7"/>
    </row>
    <row r="826" spans="18:19" ht="18.75" customHeight="1" x14ac:dyDescent="0.45">
      <c r="R826" s="7"/>
      <c r="S826" s="7"/>
    </row>
    <row r="827" spans="18:19" ht="18.75" customHeight="1" x14ac:dyDescent="0.45">
      <c r="R827" s="7"/>
      <c r="S827" s="7"/>
    </row>
    <row r="828" spans="18:19" ht="18.75" customHeight="1" x14ac:dyDescent="0.45">
      <c r="R828" s="7"/>
      <c r="S828" s="7"/>
    </row>
    <row r="829" spans="18:19" ht="18.75" customHeight="1" x14ac:dyDescent="0.45">
      <c r="R829" s="7"/>
      <c r="S829" s="7"/>
    </row>
    <row r="830" spans="18:19" ht="18.75" customHeight="1" x14ac:dyDescent="0.45">
      <c r="R830" s="7"/>
      <c r="S830" s="7"/>
    </row>
    <row r="831" spans="18:19" ht="18.75" customHeight="1" x14ac:dyDescent="0.45">
      <c r="R831" s="7"/>
      <c r="S831" s="7"/>
    </row>
    <row r="832" spans="18:19" ht="18.75" customHeight="1" x14ac:dyDescent="0.45">
      <c r="R832" s="7"/>
      <c r="S832" s="7"/>
    </row>
    <row r="833" spans="18:19" ht="18.75" customHeight="1" x14ac:dyDescent="0.45">
      <c r="R833" s="7"/>
      <c r="S833" s="7"/>
    </row>
    <row r="834" spans="18:19" ht="18.75" customHeight="1" x14ac:dyDescent="0.45">
      <c r="R834" s="7"/>
      <c r="S834" s="7"/>
    </row>
    <row r="835" spans="18:19" ht="18.75" customHeight="1" x14ac:dyDescent="0.45">
      <c r="R835" s="7"/>
      <c r="S835" s="7"/>
    </row>
    <row r="836" spans="18:19" ht="18.75" customHeight="1" x14ac:dyDescent="0.45">
      <c r="R836" s="7"/>
      <c r="S836" s="7"/>
    </row>
    <row r="837" spans="18:19" ht="18.75" customHeight="1" x14ac:dyDescent="0.45">
      <c r="R837" s="7"/>
      <c r="S837" s="7"/>
    </row>
    <row r="838" spans="18:19" ht="18.75" customHeight="1" x14ac:dyDescent="0.45">
      <c r="R838" s="7"/>
      <c r="S838" s="7"/>
    </row>
    <row r="839" spans="18:19" ht="18.75" customHeight="1" x14ac:dyDescent="0.45">
      <c r="R839" s="7"/>
      <c r="S839" s="7"/>
    </row>
    <row r="840" spans="18:19" ht="18.75" customHeight="1" x14ac:dyDescent="0.45">
      <c r="R840" s="7"/>
      <c r="S840" s="7"/>
    </row>
    <row r="841" spans="18:19" ht="18.75" customHeight="1" x14ac:dyDescent="0.45">
      <c r="R841" s="7"/>
      <c r="S841" s="7"/>
    </row>
    <row r="842" spans="18:19" ht="18.75" customHeight="1" x14ac:dyDescent="0.45">
      <c r="R842" s="7"/>
      <c r="S842" s="7"/>
    </row>
    <row r="843" spans="18:19" ht="18.75" customHeight="1" x14ac:dyDescent="0.45">
      <c r="R843" s="7"/>
      <c r="S843" s="7"/>
    </row>
    <row r="844" spans="18:19" ht="18.75" customHeight="1" x14ac:dyDescent="0.45">
      <c r="R844" s="7"/>
      <c r="S844" s="7"/>
    </row>
    <row r="845" spans="18:19" ht="18.75" customHeight="1" x14ac:dyDescent="0.45">
      <c r="R845" s="7"/>
      <c r="S845" s="7"/>
    </row>
    <row r="846" spans="18:19" ht="18.75" customHeight="1" x14ac:dyDescent="0.45">
      <c r="R846" s="7"/>
      <c r="S846" s="7"/>
    </row>
    <row r="847" spans="18:19" ht="18.75" customHeight="1" x14ac:dyDescent="0.45">
      <c r="R847" s="7"/>
      <c r="S847" s="7"/>
    </row>
    <row r="848" spans="18:19" ht="18.75" customHeight="1" x14ac:dyDescent="0.45">
      <c r="R848" s="7"/>
      <c r="S848" s="7"/>
    </row>
    <row r="849" spans="18:19" ht="18.75" customHeight="1" x14ac:dyDescent="0.45">
      <c r="R849" s="7"/>
      <c r="S849" s="7"/>
    </row>
    <row r="850" spans="18:19" ht="18.75" customHeight="1" x14ac:dyDescent="0.45">
      <c r="R850" s="7"/>
      <c r="S850" s="7"/>
    </row>
    <row r="851" spans="18:19" ht="18.75" customHeight="1" x14ac:dyDescent="0.45">
      <c r="R851" s="7"/>
      <c r="S851" s="7"/>
    </row>
    <row r="852" spans="18:19" ht="18.75" customHeight="1" x14ac:dyDescent="0.45">
      <c r="R852" s="7"/>
      <c r="S852" s="7"/>
    </row>
    <row r="853" spans="18:19" ht="18.75" customHeight="1" x14ac:dyDescent="0.45">
      <c r="R853" s="7"/>
      <c r="S853" s="7"/>
    </row>
    <row r="854" spans="18:19" ht="18.75" customHeight="1" x14ac:dyDescent="0.45">
      <c r="R854" s="7"/>
      <c r="S854" s="7"/>
    </row>
    <row r="855" spans="18:19" ht="18.75" customHeight="1" x14ac:dyDescent="0.45">
      <c r="R855" s="7"/>
      <c r="S855" s="7"/>
    </row>
    <row r="856" spans="18:19" ht="18.75" customHeight="1" x14ac:dyDescent="0.45">
      <c r="R856" s="7"/>
      <c r="S856" s="7"/>
    </row>
    <row r="857" spans="18:19" ht="18.75" customHeight="1" x14ac:dyDescent="0.45">
      <c r="R857" s="7"/>
      <c r="S857" s="7"/>
    </row>
    <row r="858" spans="18:19" ht="18.75" customHeight="1" x14ac:dyDescent="0.45">
      <c r="R858" s="7"/>
      <c r="S858" s="7"/>
    </row>
    <row r="859" spans="18:19" ht="18.75" customHeight="1" x14ac:dyDescent="0.45">
      <c r="R859" s="7"/>
      <c r="S859" s="7"/>
    </row>
    <row r="860" spans="18:19" ht="18.75" customHeight="1" x14ac:dyDescent="0.45">
      <c r="R860" s="7"/>
      <c r="S860" s="7"/>
    </row>
    <row r="861" spans="18:19" ht="18.75" customHeight="1" x14ac:dyDescent="0.45">
      <c r="R861" s="7"/>
      <c r="S861" s="7"/>
    </row>
    <row r="862" spans="18:19" ht="18.75" customHeight="1" x14ac:dyDescent="0.45">
      <c r="R862" s="7"/>
      <c r="S862" s="7"/>
    </row>
    <row r="863" spans="18:19" ht="18.75" customHeight="1" x14ac:dyDescent="0.45">
      <c r="R863" s="7"/>
      <c r="S863" s="7"/>
    </row>
    <row r="864" spans="18:19" ht="18.75" customHeight="1" x14ac:dyDescent="0.45">
      <c r="R864" s="7"/>
      <c r="S864" s="7"/>
    </row>
    <row r="865" spans="18:19" ht="18.75" customHeight="1" x14ac:dyDescent="0.45">
      <c r="R865" s="7"/>
      <c r="S865" s="7"/>
    </row>
    <row r="866" spans="18:19" ht="18.75" customHeight="1" x14ac:dyDescent="0.45">
      <c r="R866" s="7"/>
      <c r="S866" s="7"/>
    </row>
    <row r="867" spans="18:19" ht="18.75" customHeight="1" x14ac:dyDescent="0.45">
      <c r="R867" s="7"/>
      <c r="S867" s="7"/>
    </row>
    <row r="868" spans="18:19" ht="18.75" customHeight="1" x14ac:dyDescent="0.45">
      <c r="R868" s="7"/>
      <c r="S868" s="7"/>
    </row>
    <row r="869" spans="18:19" ht="18.75" customHeight="1" x14ac:dyDescent="0.45">
      <c r="R869" s="7"/>
      <c r="S869" s="7"/>
    </row>
    <row r="870" spans="18:19" ht="18.75" customHeight="1" x14ac:dyDescent="0.45">
      <c r="R870" s="7"/>
      <c r="S870" s="7"/>
    </row>
    <row r="871" spans="18:19" ht="18.75" customHeight="1" x14ac:dyDescent="0.45">
      <c r="R871" s="7"/>
      <c r="S871" s="7"/>
    </row>
    <row r="872" spans="18:19" ht="18.75" customHeight="1" x14ac:dyDescent="0.45">
      <c r="R872" s="7"/>
      <c r="S872" s="7"/>
    </row>
    <row r="873" spans="18:19" ht="18.75" customHeight="1" x14ac:dyDescent="0.45">
      <c r="R873" s="7"/>
      <c r="S873" s="7"/>
    </row>
    <row r="874" spans="18:19" ht="18.75" customHeight="1" x14ac:dyDescent="0.45">
      <c r="R874" s="7"/>
      <c r="S874" s="7"/>
    </row>
    <row r="875" spans="18:19" ht="18.75" customHeight="1" x14ac:dyDescent="0.45">
      <c r="R875" s="7"/>
      <c r="S875" s="7"/>
    </row>
    <row r="876" spans="18:19" ht="18.75" customHeight="1" x14ac:dyDescent="0.45">
      <c r="R876" s="7"/>
      <c r="S876" s="7"/>
    </row>
    <row r="877" spans="18:19" ht="18.75" customHeight="1" x14ac:dyDescent="0.45">
      <c r="R877" s="7"/>
      <c r="S877" s="7"/>
    </row>
    <row r="878" spans="18:19" ht="18.75" customHeight="1" x14ac:dyDescent="0.45">
      <c r="R878" s="7"/>
      <c r="S878" s="7"/>
    </row>
    <row r="879" spans="18:19" ht="18.75" customHeight="1" x14ac:dyDescent="0.45">
      <c r="R879" s="7"/>
      <c r="S879" s="7"/>
    </row>
    <row r="880" spans="18:19" ht="18.75" customHeight="1" x14ac:dyDescent="0.45">
      <c r="R880" s="7"/>
      <c r="S880" s="7"/>
    </row>
    <row r="881" spans="18:19" ht="18.75" customHeight="1" x14ac:dyDescent="0.45">
      <c r="R881" s="7"/>
      <c r="S881" s="7"/>
    </row>
    <row r="882" spans="18:19" ht="18.75" customHeight="1" x14ac:dyDescent="0.45">
      <c r="R882" s="7"/>
      <c r="S882" s="7"/>
    </row>
    <row r="883" spans="18:19" ht="18.75" customHeight="1" x14ac:dyDescent="0.45">
      <c r="R883" s="7"/>
      <c r="S883" s="7"/>
    </row>
    <row r="884" spans="18:19" ht="18.75" customHeight="1" x14ac:dyDescent="0.45">
      <c r="R884" s="7"/>
      <c r="S884" s="7"/>
    </row>
    <row r="885" spans="18:19" ht="18.75" customHeight="1" x14ac:dyDescent="0.45">
      <c r="R885" s="7"/>
      <c r="S885" s="7"/>
    </row>
    <row r="886" spans="18:19" ht="18.75" customHeight="1" x14ac:dyDescent="0.45">
      <c r="R886" s="7"/>
      <c r="S886" s="7"/>
    </row>
    <row r="887" spans="18:19" ht="18.75" customHeight="1" x14ac:dyDescent="0.45">
      <c r="R887" s="7"/>
      <c r="S887" s="7"/>
    </row>
    <row r="888" spans="18:19" ht="18.75" customHeight="1" x14ac:dyDescent="0.45">
      <c r="R888" s="7"/>
      <c r="S888" s="7"/>
    </row>
    <row r="889" spans="18:19" ht="18.75" customHeight="1" x14ac:dyDescent="0.45">
      <c r="R889" s="7"/>
      <c r="S889" s="7"/>
    </row>
    <row r="890" spans="18:19" ht="18.75" customHeight="1" x14ac:dyDescent="0.45">
      <c r="R890" s="7"/>
      <c r="S890" s="7"/>
    </row>
    <row r="891" spans="18:19" ht="18.75" customHeight="1" x14ac:dyDescent="0.45">
      <c r="R891" s="7"/>
      <c r="S891" s="7"/>
    </row>
    <row r="892" spans="18:19" ht="18.75" customHeight="1" x14ac:dyDescent="0.45">
      <c r="R892" s="7"/>
      <c r="S892" s="7"/>
    </row>
    <row r="893" spans="18:19" ht="18.75" customHeight="1" x14ac:dyDescent="0.45">
      <c r="R893" s="7"/>
      <c r="S893" s="7"/>
    </row>
    <row r="894" spans="18:19" ht="18.75" customHeight="1" x14ac:dyDescent="0.45">
      <c r="R894" s="7"/>
      <c r="S894" s="7"/>
    </row>
    <row r="895" spans="18:19" ht="18.75" customHeight="1" x14ac:dyDescent="0.45">
      <c r="R895" s="7"/>
      <c r="S895" s="7"/>
    </row>
    <row r="896" spans="18:19" ht="18.75" customHeight="1" x14ac:dyDescent="0.45">
      <c r="R896" s="7"/>
      <c r="S896" s="7"/>
    </row>
    <row r="897" spans="18:19" ht="18.75" customHeight="1" x14ac:dyDescent="0.45">
      <c r="R897" s="7"/>
      <c r="S897" s="7"/>
    </row>
    <row r="898" spans="18:19" ht="18.75" customHeight="1" x14ac:dyDescent="0.45">
      <c r="R898" s="7"/>
      <c r="S898" s="7"/>
    </row>
    <row r="899" spans="18:19" ht="18.75" customHeight="1" x14ac:dyDescent="0.45">
      <c r="R899" s="7"/>
      <c r="S899" s="7"/>
    </row>
    <row r="900" spans="18:19" ht="18.75" customHeight="1" x14ac:dyDescent="0.45">
      <c r="R900" s="7"/>
      <c r="S900" s="7"/>
    </row>
    <row r="901" spans="18:19" ht="18.75" customHeight="1" x14ac:dyDescent="0.45">
      <c r="R901" s="7"/>
      <c r="S901" s="7"/>
    </row>
    <row r="902" spans="18:19" ht="18.75" customHeight="1" x14ac:dyDescent="0.45">
      <c r="R902" s="7"/>
      <c r="S902" s="7"/>
    </row>
    <row r="903" spans="18:19" ht="18.75" customHeight="1" x14ac:dyDescent="0.45">
      <c r="R903" s="7"/>
      <c r="S903" s="7"/>
    </row>
    <row r="904" spans="18:19" ht="18.75" customHeight="1" x14ac:dyDescent="0.45">
      <c r="R904" s="7"/>
      <c r="S904" s="7"/>
    </row>
    <row r="905" spans="18:19" ht="18.75" customHeight="1" x14ac:dyDescent="0.45">
      <c r="R905" s="7"/>
      <c r="S905" s="7"/>
    </row>
    <row r="906" spans="18:19" ht="18.75" customHeight="1" x14ac:dyDescent="0.45">
      <c r="R906" s="7"/>
      <c r="S906" s="7"/>
    </row>
    <row r="907" spans="18:19" ht="18.75" customHeight="1" x14ac:dyDescent="0.45">
      <c r="R907" s="7"/>
      <c r="S907" s="7"/>
    </row>
    <row r="908" spans="18:19" ht="18.75" customHeight="1" x14ac:dyDescent="0.45">
      <c r="R908" s="7"/>
      <c r="S908" s="7"/>
    </row>
    <row r="909" spans="18:19" ht="18.75" customHeight="1" x14ac:dyDescent="0.45">
      <c r="R909" s="7"/>
      <c r="S909" s="7"/>
    </row>
    <row r="910" spans="18:19" ht="18.75" customHeight="1" x14ac:dyDescent="0.45">
      <c r="R910" s="7"/>
      <c r="S910" s="7"/>
    </row>
    <row r="911" spans="18:19" ht="18.75" customHeight="1" x14ac:dyDescent="0.45">
      <c r="R911" s="7"/>
      <c r="S911" s="7"/>
    </row>
    <row r="912" spans="18:19" ht="18.75" customHeight="1" x14ac:dyDescent="0.45">
      <c r="R912" s="7"/>
      <c r="S912" s="7"/>
    </row>
    <row r="913" spans="18:19" ht="18.75" customHeight="1" x14ac:dyDescent="0.45">
      <c r="R913" s="7"/>
      <c r="S913" s="7"/>
    </row>
    <row r="914" spans="18:19" ht="18.75" customHeight="1" x14ac:dyDescent="0.45">
      <c r="R914" s="7"/>
      <c r="S914" s="7"/>
    </row>
    <row r="915" spans="18:19" ht="18.75" customHeight="1" x14ac:dyDescent="0.45">
      <c r="R915" s="7"/>
      <c r="S915" s="7"/>
    </row>
    <row r="916" spans="18:19" ht="18.75" customHeight="1" x14ac:dyDescent="0.45">
      <c r="R916" s="7"/>
      <c r="S916" s="7"/>
    </row>
    <row r="917" spans="18:19" ht="18.75" customHeight="1" x14ac:dyDescent="0.45">
      <c r="R917" s="7"/>
      <c r="S917" s="7"/>
    </row>
    <row r="918" spans="18:19" ht="18.75" customHeight="1" x14ac:dyDescent="0.45">
      <c r="R918" s="7"/>
      <c r="S918" s="7"/>
    </row>
    <row r="919" spans="18:19" ht="18.75" customHeight="1" x14ac:dyDescent="0.45">
      <c r="R919" s="7"/>
      <c r="S919" s="7"/>
    </row>
    <row r="920" spans="18:19" ht="18.75" customHeight="1" x14ac:dyDescent="0.45">
      <c r="R920" s="7"/>
      <c r="S920" s="7"/>
    </row>
    <row r="921" spans="18:19" ht="18.75" customHeight="1" x14ac:dyDescent="0.45">
      <c r="R921" s="7"/>
      <c r="S921" s="7"/>
    </row>
    <row r="922" spans="18:19" ht="18.75" customHeight="1" x14ac:dyDescent="0.45">
      <c r="R922" s="7"/>
      <c r="S922" s="7"/>
    </row>
    <row r="923" spans="18:19" ht="18.75" customHeight="1" x14ac:dyDescent="0.45">
      <c r="R923" s="7"/>
      <c r="S923" s="7"/>
    </row>
    <row r="924" spans="18:19" ht="18.75" customHeight="1" x14ac:dyDescent="0.45">
      <c r="R924" s="7"/>
      <c r="S924" s="7"/>
    </row>
    <row r="925" spans="18:19" ht="18.75" customHeight="1" x14ac:dyDescent="0.45">
      <c r="R925" s="7"/>
      <c r="S925" s="7"/>
    </row>
    <row r="926" spans="18:19" ht="18.75" customHeight="1" x14ac:dyDescent="0.45">
      <c r="R926" s="7"/>
      <c r="S926" s="7"/>
    </row>
    <row r="927" spans="18:19" ht="18.75" customHeight="1" x14ac:dyDescent="0.45">
      <c r="R927" s="7"/>
      <c r="S927" s="7"/>
    </row>
    <row r="928" spans="18:19" ht="18.75" customHeight="1" x14ac:dyDescent="0.45">
      <c r="R928" s="7"/>
      <c r="S928" s="7"/>
    </row>
    <row r="929" spans="18:19" ht="18.75" customHeight="1" x14ac:dyDescent="0.45">
      <c r="R929" s="7"/>
      <c r="S929" s="7"/>
    </row>
    <row r="930" spans="18:19" ht="18.75" customHeight="1" x14ac:dyDescent="0.45">
      <c r="R930" s="7"/>
      <c r="S930" s="7"/>
    </row>
    <row r="931" spans="18:19" ht="18.75" customHeight="1" x14ac:dyDescent="0.45">
      <c r="R931" s="7"/>
      <c r="S931" s="7"/>
    </row>
    <row r="932" spans="18:19" ht="18.75" customHeight="1" x14ac:dyDescent="0.45">
      <c r="R932" s="7"/>
      <c r="S932" s="7"/>
    </row>
    <row r="933" spans="18:19" ht="18.75" customHeight="1" x14ac:dyDescent="0.45">
      <c r="R933" s="7"/>
      <c r="S933" s="7"/>
    </row>
    <row r="934" spans="18:19" ht="18.75" customHeight="1" x14ac:dyDescent="0.45">
      <c r="R934" s="7"/>
      <c r="S934" s="7"/>
    </row>
    <row r="935" spans="18:19" ht="18.75" customHeight="1" x14ac:dyDescent="0.45">
      <c r="R935" s="7"/>
      <c r="S935" s="7"/>
    </row>
    <row r="936" spans="18:19" ht="18.75" customHeight="1" x14ac:dyDescent="0.45">
      <c r="R936" s="7"/>
      <c r="S936" s="7"/>
    </row>
    <row r="937" spans="18:19" ht="18.75" customHeight="1" x14ac:dyDescent="0.45">
      <c r="R937" s="7"/>
      <c r="S937" s="7"/>
    </row>
    <row r="938" spans="18:19" ht="18.75" customHeight="1" x14ac:dyDescent="0.45">
      <c r="R938" s="7"/>
      <c r="S938" s="7"/>
    </row>
    <row r="939" spans="18:19" ht="18.75" customHeight="1" x14ac:dyDescent="0.45">
      <c r="R939" s="7"/>
      <c r="S939" s="7"/>
    </row>
    <row r="940" spans="18:19" ht="18.75" customHeight="1" x14ac:dyDescent="0.45">
      <c r="R940" s="7"/>
      <c r="S940" s="7"/>
    </row>
    <row r="941" spans="18:19" ht="18.75" customHeight="1" x14ac:dyDescent="0.45">
      <c r="R941" s="7"/>
      <c r="S941" s="7"/>
    </row>
    <row r="942" spans="18:19" ht="18.75" customHeight="1" x14ac:dyDescent="0.45">
      <c r="R942" s="7"/>
      <c r="S942" s="7"/>
    </row>
    <row r="943" spans="18:19" ht="18.75" customHeight="1" x14ac:dyDescent="0.45">
      <c r="R943" s="7"/>
      <c r="S943" s="7"/>
    </row>
    <row r="944" spans="18:19" ht="18.75" customHeight="1" x14ac:dyDescent="0.45">
      <c r="R944" s="7"/>
      <c r="S944" s="7"/>
    </row>
    <row r="945" spans="18:19" ht="18.75" customHeight="1" x14ac:dyDescent="0.45">
      <c r="R945" s="7"/>
      <c r="S945" s="7"/>
    </row>
    <row r="946" spans="18:19" ht="18.75" customHeight="1" x14ac:dyDescent="0.45">
      <c r="R946" s="7"/>
      <c r="S946" s="7"/>
    </row>
    <row r="947" spans="18:19" ht="18.75" customHeight="1" x14ac:dyDescent="0.45">
      <c r="R947" s="7"/>
      <c r="S947" s="7"/>
    </row>
    <row r="948" spans="18:19" ht="18.75" customHeight="1" x14ac:dyDescent="0.45">
      <c r="R948" s="7"/>
      <c r="S948" s="7"/>
    </row>
    <row r="949" spans="18:19" ht="18.75" customHeight="1" x14ac:dyDescent="0.45">
      <c r="R949" s="7"/>
      <c r="S949" s="7"/>
    </row>
    <row r="950" spans="18:19" ht="18.75" customHeight="1" x14ac:dyDescent="0.45">
      <c r="R950" s="7"/>
      <c r="S950" s="7"/>
    </row>
    <row r="951" spans="18:19" ht="18.75" customHeight="1" x14ac:dyDescent="0.45">
      <c r="R951" s="7"/>
      <c r="S951" s="7"/>
    </row>
    <row r="952" spans="18:19" ht="18.75" customHeight="1" x14ac:dyDescent="0.45">
      <c r="R952" s="7"/>
      <c r="S952" s="7"/>
    </row>
    <row r="953" spans="18:19" ht="18.75" customHeight="1" x14ac:dyDescent="0.45">
      <c r="R953" s="7"/>
      <c r="S953" s="7"/>
    </row>
    <row r="954" spans="18:19" ht="18.75" customHeight="1" x14ac:dyDescent="0.45">
      <c r="R954" s="7"/>
      <c r="S954" s="7"/>
    </row>
    <row r="955" spans="18:19" ht="18.75" customHeight="1" x14ac:dyDescent="0.45">
      <c r="R955" s="7"/>
      <c r="S955" s="7"/>
    </row>
    <row r="956" spans="18:19" ht="18.75" customHeight="1" x14ac:dyDescent="0.45">
      <c r="R956" s="7"/>
      <c r="S956" s="7"/>
    </row>
    <row r="957" spans="18:19" ht="18.75" customHeight="1" x14ac:dyDescent="0.45">
      <c r="R957" s="7"/>
      <c r="S957" s="7"/>
    </row>
    <row r="958" spans="18:19" ht="18.75" customHeight="1" x14ac:dyDescent="0.45">
      <c r="R958" s="7"/>
      <c r="S958" s="7"/>
    </row>
    <row r="959" spans="18:19" ht="18.75" customHeight="1" x14ac:dyDescent="0.45">
      <c r="R959" s="7"/>
      <c r="S959" s="7"/>
    </row>
    <row r="960" spans="18:19" ht="18.75" customHeight="1" x14ac:dyDescent="0.45">
      <c r="R960" s="7"/>
      <c r="S960" s="7"/>
    </row>
    <row r="961" spans="18:19" ht="18.75" customHeight="1" x14ac:dyDescent="0.45">
      <c r="R961" s="7"/>
      <c r="S961" s="7"/>
    </row>
    <row r="962" spans="18:19" ht="18.75" customHeight="1" x14ac:dyDescent="0.45">
      <c r="R962" s="7"/>
      <c r="S962" s="7"/>
    </row>
    <row r="963" spans="18:19" ht="18.75" customHeight="1" x14ac:dyDescent="0.45">
      <c r="R963" s="7"/>
      <c r="S963" s="7"/>
    </row>
    <row r="964" spans="18:19" ht="18.75" customHeight="1" x14ac:dyDescent="0.45">
      <c r="R964" s="7"/>
      <c r="S964" s="7"/>
    </row>
    <row r="965" spans="18:19" ht="18.75" customHeight="1" x14ac:dyDescent="0.45">
      <c r="R965" s="7"/>
      <c r="S965" s="7"/>
    </row>
    <row r="966" spans="18:19" ht="18.75" customHeight="1" x14ac:dyDescent="0.45">
      <c r="R966" s="7"/>
      <c r="S966" s="7"/>
    </row>
    <row r="967" spans="18:19" ht="18.75" customHeight="1" x14ac:dyDescent="0.45">
      <c r="R967" s="7"/>
      <c r="S967" s="7"/>
    </row>
    <row r="968" spans="18:19" ht="18.75" customHeight="1" x14ac:dyDescent="0.45">
      <c r="R968" s="7"/>
      <c r="S968" s="7"/>
    </row>
    <row r="969" spans="18:19" ht="18.75" customHeight="1" x14ac:dyDescent="0.45">
      <c r="R969" s="7"/>
      <c r="S969" s="7"/>
    </row>
    <row r="970" spans="18:19" ht="18.75" customHeight="1" x14ac:dyDescent="0.45">
      <c r="R970" s="7"/>
      <c r="S970" s="7"/>
    </row>
    <row r="971" spans="18:19" ht="18.75" customHeight="1" x14ac:dyDescent="0.45">
      <c r="R971" s="7"/>
      <c r="S971" s="7"/>
    </row>
    <row r="972" spans="18:19" ht="18.75" customHeight="1" x14ac:dyDescent="0.45">
      <c r="R972" s="7"/>
      <c r="S972" s="7"/>
    </row>
    <row r="973" spans="18:19" ht="18.75" customHeight="1" x14ac:dyDescent="0.45">
      <c r="R973" s="7"/>
      <c r="S973" s="7"/>
    </row>
    <row r="974" spans="18:19" ht="18.75" customHeight="1" x14ac:dyDescent="0.45">
      <c r="R974" s="7"/>
      <c r="S974" s="7"/>
    </row>
    <row r="975" spans="18:19" ht="18.75" customHeight="1" x14ac:dyDescent="0.45">
      <c r="R975" s="7"/>
      <c r="S975" s="7"/>
    </row>
    <row r="976" spans="18:19" ht="18.75" customHeight="1" x14ac:dyDescent="0.45">
      <c r="R976" s="7"/>
      <c r="S976" s="7"/>
    </row>
    <row r="977" spans="18:19" ht="18.75" customHeight="1" x14ac:dyDescent="0.45">
      <c r="R977" s="7"/>
      <c r="S977" s="7"/>
    </row>
    <row r="978" spans="18:19" ht="18.75" customHeight="1" x14ac:dyDescent="0.45">
      <c r="R978" s="7"/>
      <c r="S978" s="7"/>
    </row>
    <row r="979" spans="18:19" ht="18.75" customHeight="1" x14ac:dyDescent="0.45">
      <c r="R979" s="7"/>
      <c r="S979" s="7"/>
    </row>
    <row r="980" spans="18:19" ht="18.75" customHeight="1" x14ac:dyDescent="0.45">
      <c r="R980" s="7"/>
      <c r="S980" s="7"/>
    </row>
    <row r="981" spans="18:19" ht="18.75" customHeight="1" x14ac:dyDescent="0.45">
      <c r="R981" s="7"/>
      <c r="S981" s="7"/>
    </row>
    <row r="982" spans="18:19" ht="18.75" customHeight="1" x14ac:dyDescent="0.45">
      <c r="R982" s="7"/>
      <c r="S982" s="7"/>
    </row>
    <row r="983" spans="18:19" ht="18.75" customHeight="1" x14ac:dyDescent="0.45">
      <c r="R983" s="7"/>
      <c r="S983" s="7"/>
    </row>
    <row r="984" spans="18:19" ht="18.75" customHeight="1" x14ac:dyDescent="0.45">
      <c r="R984" s="7"/>
      <c r="S984" s="7"/>
    </row>
    <row r="985" spans="18:19" ht="18.75" customHeight="1" x14ac:dyDescent="0.45">
      <c r="R985" s="7"/>
      <c r="S985" s="7"/>
    </row>
    <row r="986" spans="18:19" ht="18.75" customHeight="1" x14ac:dyDescent="0.45">
      <c r="R986" s="7"/>
      <c r="S986" s="7"/>
    </row>
    <row r="987" spans="18:19" ht="18.75" customHeight="1" x14ac:dyDescent="0.45">
      <c r="R987" s="7"/>
      <c r="S987" s="7"/>
    </row>
    <row r="988" spans="18:19" ht="18.75" customHeight="1" x14ac:dyDescent="0.45">
      <c r="R988" s="7"/>
      <c r="S988" s="7"/>
    </row>
    <row r="989" spans="18:19" ht="18.75" customHeight="1" x14ac:dyDescent="0.45">
      <c r="R989" s="7"/>
      <c r="S989" s="7"/>
    </row>
    <row r="990" spans="18:19" ht="18.75" customHeight="1" x14ac:dyDescent="0.45">
      <c r="R990" s="7"/>
      <c r="S990" s="7"/>
    </row>
    <row r="991" spans="18:19" ht="18.75" customHeight="1" x14ac:dyDescent="0.45">
      <c r="R991" s="7"/>
      <c r="S991" s="7"/>
    </row>
    <row r="992" spans="18:19" ht="18.75" customHeight="1" x14ac:dyDescent="0.45">
      <c r="R992" s="7"/>
      <c r="S992" s="7"/>
    </row>
    <row r="993" spans="18:19" ht="18.75" customHeight="1" x14ac:dyDescent="0.45">
      <c r="R993" s="7"/>
      <c r="S993" s="7"/>
    </row>
    <row r="994" spans="18:19" ht="18.75" customHeight="1" x14ac:dyDescent="0.45">
      <c r="R994" s="7"/>
      <c r="S994" s="7"/>
    </row>
    <row r="995" spans="18:19" ht="18.75" customHeight="1" x14ac:dyDescent="0.45">
      <c r="R995" s="7"/>
      <c r="S995" s="7"/>
    </row>
    <row r="996" spans="18:19" ht="18.75" customHeight="1" x14ac:dyDescent="0.45">
      <c r="R996" s="7"/>
      <c r="S996" s="7"/>
    </row>
    <row r="997" spans="18:19" ht="18.75" customHeight="1" x14ac:dyDescent="0.45">
      <c r="R997" s="7"/>
      <c r="S997" s="7"/>
    </row>
    <row r="998" spans="18:19" ht="18.75" customHeight="1" x14ac:dyDescent="0.45">
      <c r="R998" s="7"/>
      <c r="S998" s="7"/>
    </row>
    <row r="999" spans="18:19" ht="18.75" customHeight="1" x14ac:dyDescent="0.45">
      <c r="R999" s="7"/>
      <c r="S999" s="7"/>
    </row>
    <row r="1000" spans="18:19" ht="18.75" customHeight="1" x14ac:dyDescent="0.45">
      <c r="R1000" s="7"/>
      <c r="S1000" s="7"/>
    </row>
  </sheetData>
  <mergeCells count="2">
    <mergeCell ref="B2:E2"/>
    <mergeCell ref="G2:Q2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2" width="9.81640625" customWidth="1"/>
    <col min="3" max="6" width="8.7265625" customWidth="1"/>
    <col min="7" max="7" width="9" customWidth="1"/>
    <col min="8" max="8" width="8.7265625" customWidth="1"/>
    <col min="9" max="9" width="11.54296875" customWidth="1"/>
    <col min="10" max="16" width="8.7265625" customWidth="1"/>
    <col min="17" max="17" width="6.7265625" customWidth="1"/>
    <col min="18" max="18" width="5.81640625" customWidth="1"/>
    <col min="19" max="19" width="10" customWidth="1"/>
    <col min="20" max="20" width="11.453125" customWidth="1"/>
    <col min="21" max="21" width="3.54296875" customWidth="1"/>
    <col min="22" max="26" width="8.7265625" customWidth="1"/>
  </cols>
  <sheetData>
    <row r="1" spans="1:24" ht="18.75" customHeight="1" x14ac:dyDescent="0.45">
      <c r="S1" s="7"/>
      <c r="T1" s="7"/>
    </row>
    <row r="2" spans="1:24" ht="18.75" customHeight="1" x14ac:dyDescent="0.45">
      <c r="A2" s="8" t="s">
        <v>40</v>
      </c>
      <c r="B2" s="8"/>
      <c r="C2" s="41" t="s">
        <v>41</v>
      </c>
      <c r="D2" s="42"/>
      <c r="E2" s="42"/>
      <c r="F2" s="43"/>
      <c r="G2" s="9"/>
      <c r="H2" s="41" t="s">
        <v>42</v>
      </c>
      <c r="I2" s="42"/>
      <c r="J2" s="42"/>
      <c r="K2" s="42"/>
      <c r="L2" s="42"/>
      <c r="M2" s="42"/>
      <c r="N2" s="42"/>
      <c r="O2" s="42"/>
      <c r="P2" s="42"/>
      <c r="Q2" s="42"/>
      <c r="R2" s="43"/>
      <c r="S2" s="10"/>
      <c r="T2" s="10"/>
    </row>
    <row r="3" spans="1:24" ht="18.75" customHeight="1" x14ac:dyDescent="0.45">
      <c r="A3" s="8"/>
      <c r="B3" s="8"/>
      <c r="C3" s="8" t="s">
        <v>43</v>
      </c>
      <c r="D3" s="8" t="s">
        <v>26</v>
      </c>
      <c r="E3" s="8" t="s">
        <v>44</v>
      </c>
      <c r="F3" s="8" t="s">
        <v>45</v>
      </c>
      <c r="G3" s="11" t="s">
        <v>39</v>
      </c>
      <c r="H3" s="8" t="s">
        <v>46</v>
      </c>
      <c r="I3" s="8" t="s">
        <v>47</v>
      </c>
      <c r="J3" s="8" t="s">
        <v>48</v>
      </c>
      <c r="K3" s="8" t="s">
        <v>49</v>
      </c>
      <c r="L3" s="8" t="s">
        <v>50</v>
      </c>
      <c r="M3" s="8" t="s">
        <v>51</v>
      </c>
      <c r="N3" s="8" t="s">
        <v>4</v>
      </c>
      <c r="O3" s="8" t="s">
        <v>5</v>
      </c>
      <c r="P3" s="8" t="s">
        <v>7</v>
      </c>
      <c r="Q3" s="8" t="s">
        <v>53</v>
      </c>
      <c r="R3" s="8" t="s">
        <v>54</v>
      </c>
      <c r="S3" s="11" t="s">
        <v>39</v>
      </c>
      <c r="T3" s="12" t="s">
        <v>59</v>
      </c>
      <c r="V3" s="8" t="s">
        <v>56</v>
      </c>
      <c r="W3" s="8" t="s">
        <v>57</v>
      </c>
      <c r="X3" s="8" t="s">
        <v>58</v>
      </c>
    </row>
    <row r="4" spans="1:24" ht="18.75" customHeight="1" x14ac:dyDescent="0.45">
      <c r="A4" s="13">
        <v>45261</v>
      </c>
      <c r="B4" s="13" t="s">
        <v>60</v>
      </c>
      <c r="C4" s="8">
        <v>2300</v>
      </c>
      <c r="D4" s="8">
        <v>2500</v>
      </c>
      <c r="E4" s="8">
        <v>730</v>
      </c>
      <c r="F4" s="8">
        <v>0</v>
      </c>
      <c r="G4" s="14">
        <f t="shared" ref="G4:G34" si="0">C4+D4+((E4+F4)*70%)</f>
        <v>5311</v>
      </c>
      <c r="H4" s="8">
        <v>36</v>
      </c>
      <c r="I4" s="8">
        <v>150</v>
      </c>
      <c r="J4" s="8">
        <v>140</v>
      </c>
      <c r="K4" s="8">
        <v>160</v>
      </c>
      <c r="L4" s="8"/>
      <c r="M4" s="8"/>
      <c r="N4" s="8">
        <v>5800</v>
      </c>
      <c r="O4" s="8"/>
      <c r="P4" s="8"/>
      <c r="Q4" s="8"/>
      <c r="R4" s="8"/>
      <c r="S4" s="11">
        <f t="shared" ref="S4:S34" si="1">SUM(H4:R4)</f>
        <v>6286</v>
      </c>
      <c r="T4" s="15">
        <f t="shared" ref="T4:T34" si="2">G4-S4</f>
        <v>-975</v>
      </c>
      <c r="V4" s="8"/>
      <c r="W4" s="8"/>
      <c r="X4" s="8"/>
    </row>
    <row r="5" spans="1:24" ht="18.75" customHeight="1" x14ac:dyDescent="0.45">
      <c r="A5" s="13">
        <v>45262</v>
      </c>
      <c r="B5" s="13" t="s">
        <v>61</v>
      </c>
      <c r="C5" s="8">
        <v>2200</v>
      </c>
      <c r="D5" s="8">
        <v>2800</v>
      </c>
      <c r="E5" s="8">
        <v>2800</v>
      </c>
      <c r="F5" s="8">
        <v>0</v>
      </c>
      <c r="G5" s="14">
        <f t="shared" si="0"/>
        <v>6960</v>
      </c>
      <c r="H5" s="8">
        <v>36</v>
      </c>
      <c r="I5" s="8">
        <v>300</v>
      </c>
      <c r="J5" s="8"/>
      <c r="K5" s="8"/>
      <c r="L5" s="8"/>
      <c r="M5" s="8"/>
      <c r="N5" s="8"/>
      <c r="O5" s="8"/>
      <c r="P5" s="8">
        <v>2160</v>
      </c>
      <c r="Q5" s="8"/>
      <c r="R5" s="8"/>
      <c r="S5" s="11">
        <f t="shared" si="1"/>
        <v>2496</v>
      </c>
      <c r="T5" s="15">
        <f t="shared" si="2"/>
        <v>4464</v>
      </c>
      <c r="V5" s="8"/>
      <c r="W5" s="8"/>
      <c r="X5" s="8"/>
    </row>
    <row r="6" spans="1:24" ht="18.75" customHeight="1" x14ac:dyDescent="0.45">
      <c r="A6" s="13">
        <v>45263</v>
      </c>
      <c r="B6" s="13" t="s">
        <v>62</v>
      </c>
      <c r="C6" s="8">
        <v>3110</v>
      </c>
      <c r="D6" s="8">
        <v>2900</v>
      </c>
      <c r="E6" s="8">
        <v>3870</v>
      </c>
      <c r="F6" s="8">
        <v>0</v>
      </c>
      <c r="G6" s="14">
        <f t="shared" si="0"/>
        <v>8719</v>
      </c>
      <c r="H6" s="8">
        <v>36</v>
      </c>
      <c r="I6" s="8">
        <v>400</v>
      </c>
      <c r="J6" s="8">
        <v>400</v>
      </c>
      <c r="K6" s="8">
        <v>30</v>
      </c>
      <c r="L6" s="8"/>
      <c r="M6" s="8">
        <v>1800</v>
      </c>
      <c r="N6" s="8"/>
      <c r="O6" s="8"/>
      <c r="P6" s="8"/>
      <c r="Q6" s="8"/>
      <c r="R6" s="8"/>
      <c r="S6" s="11">
        <f t="shared" si="1"/>
        <v>2666</v>
      </c>
      <c r="T6" s="15">
        <f t="shared" si="2"/>
        <v>6053</v>
      </c>
      <c r="V6" s="8"/>
      <c r="W6" s="8"/>
      <c r="X6" s="8"/>
    </row>
    <row r="7" spans="1:24" ht="18.75" customHeight="1" x14ac:dyDescent="0.45">
      <c r="A7" s="13">
        <v>45264</v>
      </c>
      <c r="B7" s="13" t="s">
        <v>63</v>
      </c>
      <c r="C7" s="8">
        <v>2110</v>
      </c>
      <c r="D7" s="8">
        <v>1300</v>
      </c>
      <c r="E7" s="8">
        <v>1050</v>
      </c>
      <c r="F7" s="8">
        <v>0</v>
      </c>
      <c r="G7" s="14">
        <f t="shared" si="0"/>
        <v>4145</v>
      </c>
      <c r="H7" s="8">
        <v>36</v>
      </c>
      <c r="I7" s="8">
        <v>185</v>
      </c>
      <c r="J7" s="8"/>
      <c r="K7" s="8">
        <v>160</v>
      </c>
      <c r="L7" s="8">
        <v>23491</v>
      </c>
      <c r="M7" s="8"/>
      <c r="N7" s="8"/>
      <c r="O7" s="8"/>
      <c r="P7" s="8"/>
      <c r="Q7" s="8"/>
      <c r="R7" s="8"/>
      <c r="S7" s="11">
        <f t="shared" si="1"/>
        <v>23872</v>
      </c>
      <c r="T7" s="15">
        <f t="shared" si="2"/>
        <v>-19727</v>
      </c>
      <c r="V7" s="8"/>
      <c r="W7" s="8"/>
      <c r="X7" s="8"/>
    </row>
    <row r="8" spans="1:24" ht="18.75" customHeight="1" x14ac:dyDescent="0.45">
      <c r="A8" s="13">
        <v>45265</v>
      </c>
      <c r="B8" s="13" t="s">
        <v>64</v>
      </c>
      <c r="C8" s="8">
        <v>2000</v>
      </c>
      <c r="D8" s="8">
        <v>1600</v>
      </c>
      <c r="E8" s="8">
        <v>1100</v>
      </c>
      <c r="F8" s="8">
        <v>430</v>
      </c>
      <c r="G8" s="14">
        <f t="shared" si="0"/>
        <v>4671</v>
      </c>
      <c r="H8" s="8">
        <v>36</v>
      </c>
      <c r="I8" s="8">
        <v>150</v>
      </c>
      <c r="J8" s="8"/>
      <c r="K8" s="8"/>
      <c r="L8" s="8"/>
      <c r="M8" s="8"/>
      <c r="N8" s="8">
        <v>600</v>
      </c>
      <c r="O8" s="8"/>
      <c r="P8" s="8"/>
      <c r="Q8" s="8"/>
      <c r="R8" s="8"/>
      <c r="S8" s="11">
        <f t="shared" si="1"/>
        <v>786</v>
      </c>
      <c r="T8" s="15">
        <f t="shared" si="2"/>
        <v>3885</v>
      </c>
      <c r="V8" s="8"/>
      <c r="W8" s="8"/>
      <c r="X8" s="8"/>
    </row>
    <row r="9" spans="1:24" ht="18.75" customHeight="1" x14ac:dyDescent="0.45">
      <c r="A9" s="13">
        <v>45266</v>
      </c>
      <c r="B9" s="13" t="s">
        <v>65</v>
      </c>
      <c r="C9" s="8">
        <f>1830+1350</f>
        <v>3180</v>
      </c>
      <c r="D9" s="8">
        <v>1900</v>
      </c>
      <c r="E9" s="8">
        <v>1690</v>
      </c>
      <c r="F9" s="8">
        <v>740</v>
      </c>
      <c r="G9" s="14">
        <f t="shared" si="0"/>
        <v>6781</v>
      </c>
      <c r="H9" s="8">
        <v>36</v>
      </c>
      <c r="I9" s="8">
        <v>150</v>
      </c>
      <c r="J9" s="8">
        <v>190</v>
      </c>
      <c r="K9" s="8"/>
      <c r="L9" s="8"/>
      <c r="M9" s="8"/>
      <c r="N9" s="8"/>
      <c r="O9" s="8"/>
      <c r="P9" s="8"/>
      <c r="Q9" s="8"/>
      <c r="R9" s="8"/>
      <c r="S9" s="11">
        <f t="shared" si="1"/>
        <v>376</v>
      </c>
      <c r="T9" s="15">
        <f t="shared" si="2"/>
        <v>6405</v>
      </c>
      <c r="V9" s="8"/>
      <c r="W9" s="8"/>
      <c r="X9" s="8"/>
    </row>
    <row r="10" spans="1:24" ht="18.75" customHeight="1" x14ac:dyDescent="0.45">
      <c r="A10" s="13">
        <v>45267</v>
      </c>
      <c r="B10" s="13" t="s">
        <v>66</v>
      </c>
      <c r="C10" s="8">
        <v>1800</v>
      </c>
      <c r="D10" s="8">
        <v>1600</v>
      </c>
      <c r="E10" s="8">
        <v>1450</v>
      </c>
      <c r="F10" s="8">
        <v>450</v>
      </c>
      <c r="G10" s="14">
        <f t="shared" si="0"/>
        <v>4730</v>
      </c>
      <c r="H10" s="8">
        <v>36</v>
      </c>
      <c r="I10" s="8">
        <v>155</v>
      </c>
      <c r="J10" s="8">
        <v>500</v>
      </c>
      <c r="K10" s="8"/>
      <c r="L10" s="8"/>
      <c r="M10" s="8"/>
      <c r="N10" s="8"/>
      <c r="O10" s="8"/>
      <c r="P10" s="8"/>
      <c r="Q10" s="8"/>
      <c r="R10" s="8"/>
      <c r="S10" s="11">
        <f t="shared" si="1"/>
        <v>691</v>
      </c>
      <c r="T10" s="15">
        <f t="shared" si="2"/>
        <v>4039</v>
      </c>
      <c r="V10" s="8"/>
      <c r="W10" s="8"/>
      <c r="X10" s="8"/>
    </row>
    <row r="11" spans="1:24" ht="18.75" customHeight="1" x14ac:dyDescent="0.45">
      <c r="A11" s="13">
        <v>45268</v>
      </c>
      <c r="B11" s="13" t="s">
        <v>60</v>
      </c>
      <c r="C11" s="8">
        <v>2160</v>
      </c>
      <c r="D11" s="8">
        <v>2200</v>
      </c>
      <c r="E11" s="8">
        <v>1400</v>
      </c>
      <c r="F11" s="8">
        <v>1000</v>
      </c>
      <c r="G11" s="14">
        <f t="shared" si="0"/>
        <v>6040</v>
      </c>
      <c r="H11" s="8">
        <v>36</v>
      </c>
      <c r="I11" s="8">
        <v>220</v>
      </c>
      <c r="J11" s="8"/>
      <c r="K11" s="8">
        <v>100</v>
      </c>
      <c r="L11" s="8"/>
      <c r="M11" s="8"/>
      <c r="N11" s="8"/>
      <c r="O11" s="8"/>
      <c r="P11" s="8"/>
      <c r="Q11" s="8"/>
      <c r="R11" s="8"/>
      <c r="S11" s="11">
        <f t="shared" si="1"/>
        <v>356</v>
      </c>
      <c r="T11" s="15">
        <f t="shared" si="2"/>
        <v>5684</v>
      </c>
      <c r="V11" s="8"/>
      <c r="W11" s="8"/>
      <c r="X11" s="8"/>
    </row>
    <row r="12" spans="1:24" ht="18.75" customHeight="1" x14ac:dyDescent="0.45">
      <c r="A12" s="13">
        <v>45269</v>
      </c>
      <c r="B12" s="13" t="s">
        <v>61</v>
      </c>
      <c r="C12" s="8">
        <v>2930</v>
      </c>
      <c r="D12" s="8">
        <v>3000</v>
      </c>
      <c r="E12" s="8">
        <v>2160</v>
      </c>
      <c r="F12" s="8">
        <v>90</v>
      </c>
      <c r="G12" s="14">
        <f t="shared" si="0"/>
        <v>7505</v>
      </c>
      <c r="H12" s="8">
        <v>36</v>
      </c>
      <c r="I12" s="8">
        <v>330</v>
      </c>
      <c r="J12" s="8"/>
      <c r="K12" s="8">
        <v>490</v>
      </c>
      <c r="L12" s="8"/>
      <c r="M12" s="8"/>
      <c r="N12" s="8"/>
      <c r="O12" s="8"/>
      <c r="P12" s="8"/>
      <c r="Q12" s="8"/>
      <c r="R12" s="8"/>
      <c r="S12" s="11">
        <f t="shared" si="1"/>
        <v>856</v>
      </c>
      <c r="T12" s="15">
        <f t="shared" si="2"/>
        <v>6649</v>
      </c>
      <c r="V12" s="8"/>
      <c r="W12" s="8"/>
      <c r="X12" s="8"/>
    </row>
    <row r="13" spans="1:24" ht="18.75" customHeight="1" x14ac:dyDescent="0.45">
      <c r="A13" s="13">
        <v>45270</v>
      </c>
      <c r="B13" s="13" t="s">
        <v>62</v>
      </c>
      <c r="C13" s="8">
        <v>3000</v>
      </c>
      <c r="D13" s="8">
        <v>3000</v>
      </c>
      <c r="E13" s="8">
        <v>4600</v>
      </c>
      <c r="F13" s="8">
        <v>1440</v>
      </c>
      <c r="G13" s="14">
        <f t="shared" si="0"/>
        <v>10228</v>
      </c>
      <c r="H13" s="8">
        <v>36</v>
      </c>
      <c r="I13" s="8">
        <v>370</v>
      </c>
      <c r="J13" s="8">
        <v>500</v>
      </c>
      <c r="K13" s="8">
        <v>200</v>
      </c>
      <c r="L13" s="8"/>
      <c r="M13" s="8"/>
      <c r="N13" s="8"/>
      <c r="O13" s="8"/>
      <c r="P13" s="8">
        <v>2160</v>
      </c>
      <c r="Q13" s="8"/>
      <c r="R13" s="8"/>
      <c r="S13" s="11">
        <f t="shared" si="1"/>
        <v>3266</v>
      </c>
      <c r="T13" s="15">
        <f t="shared" si="2"/>
        <v>6962</v>
      </c>
      <c r="V13" s="8"/>
      <c r="W13" s="8"/>
      <c r="X13" s="8"/>
    </row>
    <row r="14" spans="1:24" ht="18.75" customHeight="1" x14ac:dyDescent="0.45">
      <c r="A14" s="13">
        <v>45271</v>
      </c>
      <c r="B14" s="13" t="s">
        <v>63</v>
      </c>
      <c r="C14" s="8">
        <v>2050</v>
      </c>
      <c r="D14" s="8">
        <v>1800</v>
      </c>
      <c r="E14" s="8">
        <v>960</v>
      </c>
      <c r="F14" s="8">
        <v>210</v>
      </c>
      <c r="G14" s="14">
        <f t="shared" si="0"/>
        <v>4669</v>
      </c>
      <c r="H14" s="8">
        <v>36</v>
      </c>
      <c r="I14" s="8">
        <v>120</v>
      </c>
      <c r="J14" s="8">
        <v>140</v>
      </c>
      <c r="K14" s="8"/>
      <c r="L14" s="8">
        <v>13763</v>
      </c>
      <c r="M14" s="8">
        <v>1850</v>
      </c>
      <c r="N14" s="8">
        <v>5000</v>
      </c>
      <c r="O14" s="8"/>
      <c r="P14" s="8"/>
      <c r="Q14" s="8"/>
      <c r="R14" s="8"/>
      <c r="S14" s="11">
        <f t="shared" si="1"/>
        <v>20909</v>
      </c>
      <c r="T14" s="15">
        <f t="shared" si="2"/>
        <v>-16240</v>
      </c>
      <c r="V14" s="8"/>
      <c r="W14" s="8"/>
      <c r="X14" s="8"/>
    </row>
    <row r="15" spans="1:24" ht="18.75" customHeight="1" x14ac:dyDescent="0.45">
      <c r="A15" s="13">
        <v>45272</v>
      </c>
      <c r="B15" s="13" t="s">
        <v>64</v>
      </c>
      <c r="C15" s="8">
        <v>2420</v>
      </c>
      <c r="D15" s="8">
        <v>2600</v>
      </c>
      <c r="E15" s="8">
        <v>1650</v>
      </c>
      <c r="F15" s="8">
        <v>1010</v>
      </c>
      <c r="G15" s="14">
        <f t="shared" si="0"/>
        <v>6882</v>
      </c>
      <c r="H15" s="8">
        <v>36</v>
      </c>
      <c r="I15" s="8">
        <v>160</v>
      </c>
      <c r="J15" s="8"/>
      <c r="K15" s="8">
        <v>30</v>
      </c>
      <c r="L15" s="8"/>
      <c r="M15" s="8"/>
      <c r="N15" s="8"/>
      <c r="O15" s="8"/>
      <c r="P15" s="8"/>
      <c r="Q15" s="8"/>
      <c r="R15" s="8"/>
      <c r="S15" s="11">
        <f t="shared" si="1"/>
        <v>226</v>
      </c>
      <c r="T15" s="15">
        <f t="shared" si="2"/>
        <v>6656</v>
      </c>
      <c r="V15" s="8"/>
      <c r="W15" s="8"/>
      <c r="X15" s="8"/>
    </row>
    <row r="16" spans="1:24" ht="18.75" customHeight="1" x14ac:dyDescent="0.45">
      <c r="A16" s="13">
        <v>45273</v>
      </c>
      <c r="B16" s="13" t="s">
        <v>65</v>
      </c>
      <c r="C16" s="8">
        <v>2110</v>
      </c>
      <c r="D16" s="8">
        <v>2100</v>
      </c>
      <c r="E16" s="8">
        <v>1830</v>
      </c>
      <c r="F16" s="8">
        <v>660</v>
      </c>
      <c r="G16" s="14">
        <f t="shared" si="0"/>
        <v>5953</v>
      </c>
      <c r="H16" s="8">
        <v>36</v>
      </c>
      <c r="I16" s="8">
        <v>155</v>
      </c>
      <c r="J16" s="8"/>
      <c r="K16" s="8">
        <v>180</v>
      </c>
      <c r="L16" s="8"/>
      <c r="M16" s="8"/>
      <c r="N16" s="8"/>
      <c r="O16" s="8"/>
      <c r="P16" s="8"/>
      <c r="Q16" s="8"/>
      <c r="R16" s="8"/>
      <c r="S16" s="11">
        <f t="shared" si="1"/>
        <v>371</v>
      </c>
      <c r="T16" s="15">
        <f t="shared" si="2"/>
        <v>5582</v>
      </c>
      <c r="V16" s="8"/>
      <c r="W16" s="8"/>
      <c r="X16" s="8"/>
    </row>
    <row r="17" spans="1:24" ht="18.75" customHeight="1" x14ac:dyDescent="0.45">
      <c r="A17" s="13">
        <v>45274</v>
      </c>
      <c r="B17" s="13" t="s">
        <v>66</v>
      </c>
      <c r="C17" s="8">
        <v>1730</v>
      </c>
      <c r="D17" s="8">
        <v>1500</v>
      </c>
      <c r="E17" s="8">
        <v>1500</v>
      </c>
      <c r="F17" s="8">
        <v>0</v>
      </c>
      <c r="G17" s="14">
        <f t="shared" si="0"/>
        <v>4280</v>
      </c>
      <c r="H17" s="8">
        <v>36</v>
      </c>
      <c r="I17" s="8">
        <v>160</v>
      </c>
      <c r="J17" s="8">
        <v>370</v>
      </c>
      <c r="K17" s="8">
        <v>250</v>
      </c>
      <c r="L17" s="8"/>
      <c r="M17" s="8"/>
      <c r="N17" s="8"/>
      <c r="O17" s="8"/>
      <c r="P17" s="8"/>
      <c r="Q17" s="8"/>
      <c r="R17" s="8"/>
      <c r="S17" s="11">
        <f t="shared" si="1"/>
        <v>816</v>
      </c>
      <c r="T17" s="15">
        <f t="shared" si="2"/>
        <v>3464</v>
      </c>
      <c r="V17" s="8"/>
      <c r="W17" s="8"/>
      <c r="X17" s="8"/>
    </row>
    <row r="18" spans="1:24" ht="18.75" customHeight="1" x14ac:dyDescent="0.45">
      <c r="A18" s="13">
        <v>45275</v>
      </c>
      <c r="B18" s="13" t="s">
        <v>60</v>
      </c>
      <c r="C18" s="8">
        <v>3430</v>
      </c>
      <c r="D18" s="8">
        <v>1700</v>
      </c>
      <c r="E18" s="8">
        <v>2100</v>
      </c>
      <c r="F18" s="8">
        <v>680</v>
      </c>
      <c r="G18" s="14">
        <f t="shared" si="0"/>
        <v>7076</v>
      </c>
      <c r="H18" s="8">
        <v>36</v>
      </c>
      <c r="I18" s="8">
        <v>155</v>
      </c>
      <c r="J18" s="8"/>
      <c r="K18" s="8">
        <v>80</v>
      </c>
      <c r="L18" s="8"/>
      <c r="M18" s="8"/>
      <c r="N18" s="8"/>
      <c r="O18" s="8"/>
      <c r="P18" s="8"/>
      <c r="Q18" s="8">
        <v>30000</v>
      </c>
      <c r="R18" s="8"/>
      <c r="S18" s="11">
        <f t="shared" si="1"/>
        <v>30271</v>
      </c>
      <c r="T18" s="15">
        <f t="shared" si="2"/>
        <v>-23195</v>
      </c>
      <c r="V18" s="8"/>
      <c r="W18" s="8"/>
      <c r="X18" s="8"/>
    </row>
    <row r="19" spans="1:24" ht="18.75" customHeight="1" x14ac:dyDescent="0.45">
      <c r="A19" s="13">
        <v>45276</v>
      </c>
      <c r="B19" s="13" t="s">
        <v>61</v>
      </c>
      <c r="C19" s="8">
        <v>3380</v>
      </c>
      <c r="D19" s="8">
        <v>3200</v>
      </c>
      <c r="E19" s="8">
        <v>2700</v>
      </c>
      <c r="F19" s="8">
        <v>430</v>
      </c>
      <c r="G19" s="14">
        <f t="shared" si="0"/>
        <v>8771</v>
      </c>
      <c r="H19" s="8">
        <v>36</v>
      </c>
      <c r="I19" s="8">
        <v>400</v>
      </c>
      <c r="J19" s="8">
        <v>570</v>
      </c>
      <c r="K19" s="8"/>
      <c r="L19" s="8"/>
      <c r="M19" s="8"/>
      <c r="N19" s="8"/>
      <c r="O19" s="8"/>
      <c r="P19" s="8"/>
      <c r="Q19" s="8"/>
      <c r="R19" s="8"/>
      <c r="S19" s="11">
        <f t="shared" si="1"/>
        <v>1006</v>
      </c>
      <c r="T19" s="15">
        <f t="shared" si="2"/>
        <v>7765</v>
      </c>
      <c r="V19" s="8"/>
      <c r="W19" s="8"/>
      <c r="X19" s="8"/>
    </row>
    <row r="20" spans="1:24" ht="18.75" customHeight="1" x14ac:dyDescent="0.45">
      <c r="A20" s="13">
        <v>45277</v>
      </c>
      <c r="B20" s="13" t="s">
        <v>62</v>
      </c>
      <c r="C20" s="8">
        <v>4220</v>
      </c>
      <c r="D20" s="8">
        <v>4100</v>
      </c>
      <c r="E20" s="8">
        <v>4700</v>
      </c>
      <c r="F20" s="8">
        <v>600</v>
      </c>
      <c r="G20" s="14">
        <f t="shared" si="0"/>
        <v>12030</v>
      </c>
      <c r="H20" s="8">
        <v>36</v>
      </c>
      <c r="I20" s="8">
        <f>400+150+75</f>
        <v>625</v>
      </c>
      <c r="J20" s="8">
        <v>210</v>
      </c>
      <c r="K20" s="8">
        <v>250</v>
      </c>
      <c r="L20" s="8"/>
      <c r="M20" s="8"/>
      <c r="N20" s="8"/>
      <c r="O20" s="8"/>
      <c r="P20" s="8">
        <v>2160</v>
      </c>
      <c r="Q20" s="8"/>
      <c r="R20" s="8"/>
      <c r="S20" s="11">
        <f t="shared" si="1"/>
        <v>3281</v>
      </c>
      <c r="T20" s="15">
        <f t="shared" si="2"/>
        <v>8749</v>
      </c>
      <c r="V20" s="8"/>
      <c r="W20" s="8"/>
      <c r="X20" s="8"/>
    </row>
    <row r="21" spans="1:24" ht="18.75" customHeight="1" x14ac:dyDescent="0.45">
      <c r="A21" s="13">
        <v>45278</v>
      </c>
      <c r="B21" s="13" t="s">
        <v>63</v>
      </c>
      <c r="C21" s="8">
        <v>1700</v>
      </c>
      <c r="D21" s="8">
        <v>1600</v>
      </c>
      <c r="E21" s="8">
        <v>2520</v>
      </c>
      <c r="F21" s="8">
        <v>0</v>
      </c>
      <c r="G21" s="14">
        <f t="shared" si="0"/>
        <v>5064</v>
      </c>
      <c r="H21" s="8">
        <v>36</v>
      </c>
      <c r="I21" s="8">
        <v>160</v>
      </c>
      <c r="J21" s="8"/>
      <c r="K21" s="8"/>
      <c r="L21" s="8">
        <v>25212</v>
      </c>
      <c r="M21" s="8"/>
      <c r="N21" s="8"/>
      <c r="O21" s="8"/>
      <c r="P21" s="8"/>
      <c r="Q21" s="8"/>
      <c r="R21" s="8"/>
      <c r="S21" s="11">
        <f t="shared" si="1"/>
        <v>25408</v>
      </c>
      <c r="T21" s="15">
        <f t="shared" si="2"/>
        <v>-20344</v>
      </c>
      <c r="V21" s="8"/>
      <c r="W21" s="8"/>
      <c r="X21" s="8"/>
    </row>
    <row r="22" spans="1:24" ht="18.75" customHeight="1" x14ac:dyDescent="0.45">
      <c r="A22" s="13">
        <v>45279</v>
      </c>
      <c r="B22" s="13" t="s">
        <v>64</v>
      </c>
      <c r="C22" s="8">
        <v>3080</v>
      </c>
      <c r="D22" s="8">
        <v>3500</v>
      </c>
      <c r="E22" s="8">
        <v>1070</v>
      </c>
      <c r="F22" s="8">
        <v>90</v>
      </c>
      <c r="G22" s="14">
        <f t="shared" si="0"/>
        <v>7392</v>
      </c>
      <c r="H22" s="8">
        <v>36</v>
      </c>
      <c r="I22" s="8">
        <v>250</v>
      </c>
      <c r="J22" s="8"/>
      <c r="K22" s="8">
        <v>310</v>
      </c>
      <c r="L22" s="8"/>
      <c r="M22" s="8"/>
      <c r="N22" s="8">
        <v>100</v>
      </c>
      <c r="O22" s="8"/>
      <c r="P22" s="8"/>
      <c r="Q22" s="8"/>
      <c r="R22" s="8"/>
      <c r="S22" s="11">
        <f t="shared" si="1"/>
        <v>696</v>
      </c>
      <c r="T22" s="15">
        <f t="shared" si="2"/>
        <v>6696</v>
      </c>
      <c r="V22" s="8"/>
      <c r="W22" s="8"/>
      <c r="X22" s="8"/>
    </row>
    <row r="23" spans="1:24" ht="18.75" customHeight="1" x14ac:dyDescent="0.45">
      <c r="A23" s="13">
        <v>45280</v>
      </c>
      <c r="B23" s="13" t="s">
        <v>65</v>
      </c>
      <c r="C23" s="8">
        <v>2270</v>
      </c>
      <c r="D23" s="8">
        <v>3200</v>
      </c>
      <c r="E23" s="8">
        <v>2230</v>
      </c>
      <c r="F23" s="8">
        <v>690</v>
      </c>
      <c r="G23" s="14">
        <f t="shared" si="0"/>
        <v>7514</v>
      </c>
      <c r="H23" s="8">
        <v>36</v>
      </c>
      <c r="I23" s="8">
        <v>220</v>
      </c>
      <c r="J23" s="8">
        <v>420</v>
      </c>
      <c r="K23" s="8"/>
      <c r="L23" s="8"/>
      <c r="M23" s="8"/>
      <c r="N23" s="8"/>
      <c r="O23" s="8"/>
      <c r="P23" s="8"/>
      <c r="Q23" s="8"/>
      <c r="R23" s="8"/>
      <c r="S23" s="11">
        <f t="shared" si="1"/>
        <v>676</v>
      </c>
      <c r="T23" s="15">
        <f t="shared" si="2"/>
        <v>6838</v>
      </c>
      <c r="V23" s="8"/>
      <c r="W23" s="8"/>
      <c r="X23" s="8"/>
    </row>
    <row r="24" spans="1:24" ht="18.75" customHeight="1" x14ac:dyDescent="0.45">
      <c r="A24" s="13">
        <v>45281</v>
      </c>
      <c r="B24" s="13" t="s">
        <v>66</v>
      </c>
      <c r="C24" s="8">
        <v>1380</v>
      </c>
      <c r="D24" s="8">
        <v>2700</v>
      </c>
      <c r="E24" s="8">
        <v>1670</v>
      </c>
      <c r="F24" s="8">
        <v>590</v>
      </c>
      <c r="G24" s="14">
        <f t="shared" si="0"/>
        <v>5662</v>
      </c>
      <c r="H24" s="8">
        <v>36</v>
      </c>
      <c r="I24" s="8">
        <v>300</v>
      </c>
      <c r="J24" s="8"/>
      <c r="K24" s="8">
        <v>15</v>
      </c>
      <c r="L24" s="8"/>
      <c r="M24" s="8">
        <v>1800</v>
      </c>
      <c r="N24" s="8"/>
      <c r="O24" s="8"/>
      <c r="P24" s="8"/>
      <c r="Q24" s="8"/>
      <c r="R24" s="8"/>
      <c r="S24" s="11">
        <f t="shared" si="1"/>
        <v>2151</v>
      </c>
      <c r="T24" s="15">
        <f t="shared" si="2"/>
        <v>3511</v>
      </c>
      <c r="V24" s="8"/>
      <c r="W24" s="8"/>
      <c r="X24" s="8"/>
    </row>
    <row r="25" spans="1:24" ht="18.75" customHeight="1" x14ac:dyDescent="0.45">
      <c r="A25" s="13">
        <v>45282</v>
      </c>
      <c r="B25" s="13" t="s">
        <v>60</v>
      </c>
      <c r="C25" s="8">
        <v>2450</v>
      </c>
      <c r="D25" s="8">
        <v>2800</v>
      </c>
      <c r="E25" s="8">
        <v>2800</v>
      </c>
      <c r="F25" s="8">
        <v>460</v>
      </c>
      <c r="G25" s="14">
        <f t="shared" si="0"/>
        <v>7532</v>
      </c>
      <c r="H25" s="8">
        <v>36</v>
      </c>
      <c r="I25" s="8">
        <v>220</v>
      </c>
      <c r="J25" s="8">
        <v>400</v>
      </c>
      <c r="K25" s="8">
        <v>390</v>
      </c>
      <c r="L25" s="8"/>
      <c r="M25" s="8"/>
      <c r="N25" s="8"/>
      <c r="O25" s="8"/>
      <c r="P25" s="8"/>
      <c r="Q25" s="8"/>
      <c r="R25" s="8"/>
      <c r="S25" s="11">
        <f t="shared" si="1"/>
        <v>1046</v>
      </c>
      <c r="T25" s="15">
        <f t="shared" si="2"/>
        <v>6486</v>
      </c>
      <c r="V25" s="8"/>
      <c r="W25" s="8"/>
      <c r="X25" s="8"/>
    </row>
    <row r="26" spans="1:24" ht="18.75" customHeight="1" x14ac:dyDescent="0.45">
      <c r="A26" s="13">
        <v>45283</v>
      </c>
      <c r="B26" s="13" t="s">
        <v>61</v>
      </c>
      <c r="C26" s="8">
        <v>2760</v>
      </c>
      <c r="D26" s="8">
        <v>2610</v>
      </c>
      <c r="E26" s="8">
        <v>2300</v>
      </c>
      <c r="F26" s="8">
        <v>860</v>
      </c>
      <c r="G26" s="14">
        <f t="shared" si="0"/>
        <v>7582</v>
      </c>
      <c r="H26" s="8">
        <v>36</v>
      </c>
      <c r="I26" s="8">
        <v>300</v>
      </c>
      <c r="J26" s="8">
        <v>200</v>
      </c>
      <c r="K26" s="8">
        <v>120</v>
      </c>
      <c r="L26" s="8"/>
      <c r="M26" s="8"/>
      <c r="N26" s="8"/>
      <c r="O26" s="8"/>
      <c r="P26" s="8"/>
      <c r="Q26" s="8"/>
      <c r="R26" s="8"/>
      <c r="S26" s="11">
        <f t="shared" si="1"/>
        <v>656</v>
      </c>
      <c r="T26" s="15">
        <f t="shared" si="2"/>
        <v>6926</v>
      </c>
      <c r="V26" s="8"/>
      <c r="W26" s="8"/>
      <c r="X26" s="8"/>
    </row>
    <row r="27" spans="1:24" ht="18.75" customHeight="1" x14ac:dyDescent="0.45">
      <c r="A27" s="13">
        <v>45284</v>
      </c>
      <c r="B27" s="13" t="s">
        <v>62</v>
      </c>
      <c r="C27" s="8">
        <v>3950</v>
      </c>
      <c r="D27" s="8">
        <v>3100</v>
      </c>
      <c r="E27" s="8">
        <v>2760</v>
      </c>
      <c r="F27" s="8">
        <v>510</v>
      </c>
      <c r="G27" s="14">
        <f t="shared" si="0"/>
        <v>9339</v>
      </c>
      <c r="H27" s="8">
        <v>36</v>
      </c>
      <c r="I27" s="8">
        <v>400</v>
      </c>
      <c r="J27" s="8"/>
      <c r="K27" s="8"/>
      <c r="L27" s="8"/>
      <c r="M27" s="8">
        <v>1800</v>
      </c>
      <c r="N27" s="8"/>
      <c r="O27" s="8"/>
      <c r="P27" s="8">
        <v>2160</v>
      </c>
      <c r="Q27" s="8"/>
      <c r="R27" s="8"/>
      <c r="S27" s="11">
        <f t="shared" si="1"/>
        <v>4396</v>
      </c>
      <c r="T27" s="15">
        <f t="shared" si="2"/>
        <v>4943</v>
      </c>
      <c r="V27" s="8"/>
      <c r="W27" s="8"/>
      <c r="X27" s="8"/>
    </row>
    <row r="28" spans="1:24" ht="18.75" customHeight="1" x14ac:dyDescent="0.45">
      <c r="A28" s="13">
        <v>45285</v>
      </c>
      <c r="B28" s="13" t="s">
        <v>63</v>
      </c>
      <c r="C28" s="8">
        <v>3330</v>
      </c>
      <c r="D28" s="8">
        <v>2400</v>
      </c>
      <c r="E28" s="8">
        <v>3510</v>
      </c>
      <c r="F28" s="8">
        <v>270</v>
      </c>
      <c r="G28" s="14">
        <f t="shared" si="0"/>
        <v>8376</v>
      </c>
      <c r="H28" s="8">
        <v>36</v>
      </c>
      <c r="I28" s="8">
        <v>220</v>
      </c>
      <c r="J28" s="8">
        <v>300</v>
      </c>
      <c r="K28" s="8">
        <v>220</v>
      </c>
      <c r="L28" s="8">
        <v>19986</v>
      </c>
      <c r="M28" s="8"/>
      <c r="N28" s="8"/>
      <c r="O28" s="8"/>
      <c r="P28" s="8"/>
      <c r="Q28" s="8"/>
      <c r="R28" s="8"/>
      <c r="S28" s="11">
        <f t="shared" si="1"/>
        <v>20762</v>
      </c>
      <c r="T28" s="15">
        <f t="shared" si="2"/>
        <v>-12386</v>
      </c>
      <c r="V28" s="8"/>
      <c r="W28" s="8"/>
      <c r="X28" s="8"/>
    </row>
    <row r="29" spans="1:24" ht="18.75" customHeight="1" x14ac:dyDescent="0.45">
      <c r="A29" s="13">
        <v>45286</v>
      </c>
      <c r="B29" s="13" t="s">
        <v>64</v>
      </c>
      <c r="C29" s="8">
        <v>2310</v>
      </c>
      <c r="D29" s="8">
        <v>1500</v>
      </c>
      <c r="E29" s="8">
        <v>1620</v>
      </c>
      <c r="F29" s="8">
        <v>500</v>
      </c>
      <c r="G29" s="14">
        <f t="shared" si="0"/>
        <v>5294</v>
      </c>
      <c r="H29" s="8">
        <v>36</v>
      </c>
      <c r="I29" s="8">
        <v>220</v>
      </c>
      <c r="J29" s="8"/>
      <c r="K29" s="8"/>
      <c r="L29" s="8"/>
      <c r="M29" s="8">
        <v>1800</v>
      </c>
      <c r="N29" s="8"/>
      <c r="O29" s="8">
        <v>3700</v>
      </c>
      <c r="P29" s="8"/>
      <c r="Q29" s="8"/>
      <c r="R29" s="8"/>
      <c r="S29" s="11">
        <f t="shared" si="1"/>
        <v>5756</v>
      </c>
      <c r="T29" s="15">
        <f t="shared" si="2"/>
        <v>-462</v>
      </c>
      <c r="V29" s="8"/>
      <c r="W29" s="8"/>
      <c r="X29" s="8"/>
    </row>
    <row r="30" spans="1:24" ht="18.75" customHeight="1" x14ac:dyDescent="0.45">
      <c r="A30" s="13">
        <v>45287</v>
      </c>
      <c r="B30" s="13" t="s">
        <v>65</v>
      </c>
      <c r="C30" s="8">
        <v>1210</v>
      </c>
      <c r="D30" s="8">
        <v>2400</v>
      </c>
      <c r="E30" s="8">
        <v>1490</v>
      </c>
      <c r="F30" s="8">
        <v>750</v>
      </c>
      <c r="G30" s="14">
        <f t="shared" si="0"/>
        <v>5178</v>
      </c>
      <c r="H30" s="8">
        <v>36</v>
      </c>
      <c r="I30" s="8">
        <v>220</v>
      </c>
      <c r="J30" s="8"/>
      <c r="K30" s="8">
        <v>40</v>
      </c>
      <c r="L30" s="8"/>
      <c r="M30" s="8"/>
      <c r="N30" s="8">
        <v>100</v>
      </c>
      <c r="O30" s="8"/>
      <c r="P30" s="8"/>
      <c r="Q30" s="8"/>
      <c r="R30" s="8"/>
      <c r="S30" s="11">
        <f t="shared" si="1"/>
        <v>396</v>
      </c>
      <c r="T30" s="15">
        <f t="shared" si="2"/>
        <v>4782</v>
      </c>
      <c r="V30" s="8"/>
      <c r="W30" s="8"/>
      <c r="X30" s="8"/>
    </row>
    <row r="31" spans="1:24" ht="18.75" customHeight="1" x14ac:dyDescent="0.45">
      <c r="A31" s="13">
        <v>45288</v>
      </c>
      <c r="B31" s="13" t="s">
        <v>66</v>
      </c>
      <c r="C31" s="8">
        <v>1480</v>
      </c>
      <c r="D31" s="8">
        <v>2400</v>
      </c>
      <c r="E31" s="8">
        <v>1040</v>
      </c>
      <c r="F31" s="8">
        <v>0</v>
      </c>
      <c r="G31" s="14">
        <f t="shared" si="0"/>
        <v>4608</v>
      </c>
      <c r="H31" s="8">
        <v>36</v>
      </c>
      <c r="I31" s="8">
        <v>100</v>
      </c>
      <c r="J31" s="8">
        <v>500</v>
      </c>
      <c r="K31" s="8">
        <v>360</v>
      </c>
      <c r="L31" s="8"/>
      <c r="M31" s="8"/>
      <c r="N31" s="8"/>
      <c r="O31" s="8"/>
      <c r="P31" s="8"/>
      <c r="Q31" s="8"/>
      <c r="R31" s="8"/>
      <c r="S31" s="11">
        <f t="shared" si="1"/>
        <v>996</v>
      </c>
      <c r="T31" s="15">
        <f t="shared" si="2"/>
        <v>3612</v>
      </c>
      <c r="V31" s="8"/>
      <c r="W31" s="8"/>
      <c r="X31" s="8"/>
    </row>
    <row r="32" spans="1:24" ht="18.75" customHeight="1" x14ac:dyDescent="0.45">
      <c r="A32" s="13">
        <v>45289</v>
      </c>
      <c r="B32" s="13" t="s">
        <v>60</v>
      </c>
      <c r="C32" s="8">
        <v>1720</v>
      </c>
      <c r="D32" s="8">
        <v>2200</v>
      </c>
      <c r="E32" s="8">
        <v>1880</v>
      </c>
      <c r="F32" s="8">
        <v>180</v>
      </c>
      <c r="G32" s="14">
        <f t="shared" si="0"/>
        <v>5362</v>
      </c>
      <c r="H32" s="8">
        <v>36</v>
      </c>
      <c r="I32" s="8">
        <v>220</v>
      </c>
      <c r="J32" s="8"/>
      <c r="K32" s="8">
        <v>135</v>
      </c>
      <c r="L32" s="8"/>
      <c r="M32" s="8"/>
      <c r="N32" s="8"/>
      <c r="O32" s="8"/>
      <c r="P32" s="8"/>
      <c r="Q32" s="8"/>
      <c r="R32" s="8"/>
      <c r="S32" s="11">
        <f t="shared" si="1"/>
        <v>391</v>
      </c>
      <c r="T32" s="15">
        <f t="shared" si="2"/>
        <v>4971</v>
      </c>
      <c r="V32" s="8"/>
      <c r="W32" s="8"/>
      <c r="X32" s="8"/>
    </row>
    <row r="33" spans="1:24" ht="18.75" customHeight="1" x14ac:dyDescent="0.45">
      <c r="A33" s="13">
        <v>45290</v>
      </c>
      <c r="B33" s="13" t="s">
        <v>61</v>
      </c>
      <c r="C33" s="8">
        <v>2225</v>
      </c>
      <c r="D33" s="8">
        <v>1800</v>
      </c>
      <c r="E33" s="8">
        <v>3180</v>
      </c>
      <c r="F33" s="8">
        <v>1010</v>
      </c>
      <c r="G33" s="14">
        <f t="shared" si="0"/>
        <v>6958</v>
      </c>
      <c r="H33" s="8">
        <v>36</v>
      </c>
      <c r="I33" s="8">
        <v>420</v>
      </c>
      <c r="J33" s="8">
        <v>70</v>
      </c>
      <c r="K33" s="8">
        <v>75</v>
      </c>
      <c r="L33" s="8"/>
      <c r="M33" s="8"/>
      <c r="N33" s="8"/>
      <c r="O33" s="8"/>
      <c r="P33" s="8"/>
      <c r="Q33" s="8"/>
      <c r="R33" s="8"/>
      <c r="S33" s="11">
        <f t="shared" si="1"/>
        <v>601</v>
      </c>
      <c r="T33" s="15">
        <f t="shared" si="2"/>
        <v>6357</v>
      </c>
      <c r="V33" s="8"/>
      <c r="W33" s="8"/>
      <c r="X33" s="8"/>
    </row>
    <row r="34" spans="1:24" ht="18.75" customHeight="1" x14ac:dyDescent="0.45">
      <c r="A34" s="13">
        <v>45291</v>
      </c>
      <c r="B34" s="13" t="s">
        <v>62</v>
      </c>
      <c r="C34" s="8">
        <v>4800</v>
      </c>
      <c r="D34" s="8">
        <v>3000</v>
      </c>
      <c r="E34" s="8">
        <v>5540</v>
      </c>
      <c r="F34" s="8">
        <v>2130</v>
      </c>
      <c r="G34" s="14">
        <f t="shared" si="0"/>
        <v>13169</v>
      </c>
      <c r="H34" s="8">
        <v>36</v>
      </c>
      <c r="I34" s="8">
        <v>470</v>
      </c>
      <c r="J34" s="8"/>
      <c r="K34" s="8">
        <v>70</v>
      </c>
      <c r="L34" s="8"/>
      <c r="M34" s="8"/>
      <c r="N34" s="8"/>
      <c r="O34" s="8"/>
      <c r="P34" s="8"/>
      <c r="Q34" s="8"/>
      <c r="R34" s="8"/>
      <c r="S34" s="11">
        <f t="shared" si="1"/>
        <v>576</v>
      </c>
      <c r="T34" s="15">
        <f t="shared" si="2"/>
        <v>12593</v>
      </c>
      <c r="V34" s="8"/>
      <c r="W34" s="8"/>
      <c r="X34" s="8"/>
    </row>
    <row r="35" spans="1:24" ht="18.75" customHeight="1" x14ac:dyDescent="0.45">
      <c r="C35" s="19">
        <f t="shared" ref="C35:T35" si="3">SUM(C4:C34)</f>
        <v>78795</v>
      </c>
      <c r="D35" s="19">
        <f t="shared" si="3"/>
        <v>75010</v>
      </c>
      <c r="E35" s="19">
        <f t="shared" si="3"/>
        <v>69900</v>
      </c>
      <c r="F35" s="19">
        <f t="shared" si="3"/>
        <v>15780</v>
      </c>
      <c r="G35" s="14">
        <f t="shared" si="3"/>
        <v>213781</v>
      </c>
      <c r="H35" s="17">
        <f t="shared" si="3"/>
        <v>1116</v>
      </c>
      <c r="I35" s="17">
        <f t="shared" si="3"/>
        <v>7905</v>
      </c>
      <c r="J35" s="17">
        <f t="shared" si="3"/>
        <v>4910</v>
      </c>
      <c r="K35" s="17">
        <f t="shared" si="3"/>
        <v>3665</v>
      </c>
      <c r="L35" s="18">
        <f t="shared" si="3"/>
        <v>82452</v>
      </c>
      <c r="M35" s="17">
        <f t="shared" si="3"/>
        <v>9050</v>
      </c>
      <c r="N35" s="18">
        <f t="shared" si="3"/>
        <v>11600</v>
      </c>
      <c r="O35" s="17">
        <f t="shared" si="3"/>
        <v>3700</v>
      </c>
      <c r="P35" s="17">
        <f t="shared" si="3"/>
        <v>8640</v>
      </c>
      <c r="Q35" s="18">
        <f t="shared" si="3"/>
        <v>30000</v>
      </c>
      <c r="R35" s="17">
        <f t="shared" si="3"/>
        <v>0</v>
      </c>
      <c r="S35" s="11">
        <f t="shared" si="3"/>
        <v>163038</v>
      </c>
      <c r="T35" s="15">
        <f t="shared" si="3"/>
        <v>50743</v>
      </c>
      <c r="V35" s="20">
        <f t="shared" ref="V35:X35" si="4">SUM(V4:V34)</f>
        <v>0</v>
      </c>
      <c r="W35" s="20">
        <f t="shared" si="4"/>
        <v>0</v>
      </c>
      <c r="X35" s="20">
        <f t="shared" si="4"/>
        <v>0</v>
      </c>
    </row>
    <row r="36" spans="1:24" ht="18.75" customHeight="1" x14ac:dyDescent="0.45">
      <c r="S36" s="7"/>
      <c r="T36" s="7"/>
    </row>
    <row r="37" spans="1:24" ht="18.75" customHeight="1" x14ac:dyDescent="0.45">
      <c r="S37" s="7"/>
      <c r="T37" s="7"/>
    </row>
    <row r="38" spans="1:24" ht="18.75" customHeight="1" x14ac:dyDescent="0.45">
      <c r="S38" s="7"/>
      <c r="T38" s="7"/>
    </row>
    <row r="39" spans="1:24" ht="18.75" customHeight="1" x14ac:dyDescent="0.45">
      <c r="S39" s="7"/>
      <c r="T39" s="7"/>
    </row>
    <row r="40" spans="1:24" ht="18.75" customHeight="1" x14ac:dyDescent="0.45">
      <c r="S40" s="7"/>
      <c r="T40" s="7"/>
    </row>
    <row r="41" spans="1:24" ht="18.75" customHeight="1" x14ac:dyDescent="0.45">
      <c r="S41" s="7"/>
      <c r="T41" s="7"/>
    </row>
    <row r="42" spans="1:24" ht="18.75" customHeight="1" x14ac:dyDescent="0.45">
      <c r="S42" s="7"/>
      <c r="T42" s="7"/>
    </row>
    <row r="43" spans="1:24" ht="18.75" customHeight="1" x14ac:dyDescent="0.45">
      <c r="S43" s="7"/>
      <c r="T43" s="7"/>
    </row>
    <row r="44" spans="1:24" ht="18.75" customHeight="1" x14ac:dyDescent="0.45">
      <c r="S44" s="7"/>
      <c r="T44" s="7"/>
    </row>
    <row r="45" spans="1:24" ht="18.75" customHeight="1" x14ac:dyDescent="0.45">
      <c r="S45" s="7"/>
      <c r="T45" s="7"/>
    </row>
    <row r="46" spans="1:24" ht="18.75" customHeight="1" x14ac:dyDescent="0.45">
      <c r="S46" s="7"/>
      <c r="T46" s="7"/>
    </row>
    <row r="47" spans="1:24" ht="18.75" customHeight="1" x14ac:dyDescent="0.45">
      <c r="S47" s="7"/>
      <c r="T47" s="7"/>
    </row>
    <row r="48" spans="1:24" ht="18.75" customHeight="1" x14ac:dyDescent="0.45">
      <c r="S48" s="7"/>
      <c r="T48" s="7"/>
    </row>
    <row r="49" spans="19:20" ht="18.75" customHeight="1" x14ac:dyDescent="0.45">
      <c r="S49" s="7"/>
      <c r="T49" s="7"/>
    </row>
    <row r="50" spans="19:20" ht="18.75" customHeight="1" x14ac:dyDescent="0.45">
      <c r="S50" s="7"/>
      <c r="T50" s="7"/>
    </row>
    <row r="51" spans="19:20" ht="18.75" customHeight="1" x14ac:dyDescent="0.45">
      <c r="S51" s="7"/>
      <c r="T51" s="7"/>
    </row>
    <row r="52" spans="19:20" ht="18.75" customHeight="1" x14ac:dyDescent="0.45">
      <c r="S52" s="7"/>
      <c r="T52" s="7"/>
    </row>
    <row r="53" spans="19:20" ht="18.75" customHeight="1" x14ac:dyDescent="0.45">
      <c r="S53" s="7"/>
      <c r="T53" s="7"/>
    </row>
    <row r="54" spans="19:20" ht="18.75" customHeight="1" x14ac:dyDescent="0.45">
      <c r="S54" s="7"/>
      <c r="T54" s="7"/>
    </row>
    <row r="55" spans="19:20" ht="18.75" customHeight="1" x14ac:dyDescent="0.45">
      <c r="S55" s="7"/>
      <c r="T55" s="7"/>
    </row>
    <row r="56" spans="19:20" ht="18.75" customHeight="1" x14ac:dyDescent="0.45">
      <c r="S56" s="7"/>
      <c r="T56" s="7"/>
    </row>
    <row r="57" spans="19:20" ht="18.75" customHeight="1" x14ac:dyDescent="0.45">
      <c r="S57" s="7"/>
      <c r="T57" s="7"/>
    </row>
    <row r="58" spans="19:20" ht="18.75" customHeight="1" x14ac:dyDescent="0.45">
      <c r="S58" s="7"/>
      <c r="T58" s="7"/>
    </row>
    <row r="59" spans="19:20" ht="18.75" customHeight="1" x14ac:dyDescent="0.45">
      <c r="S59" s="7"/>
      <c r="T59" s="7"/>
    </row>
    <row r="60" spans="19:20" ht="18.75" customHeight="1" x14ac:dyDescent="0.45">
      <c r="S60" s="7"/>
      <c r="T60" s="7"/>
    </row>
    <row r="61" spans="19:20" ht="18.75" customHeight="1" x14ac:dyDescent="0.45">
      <c r="S61" s="7"/>
      <c r="T61" s="7"/>
    </row>
    <row r="62" spans="19:20" ht="18.75" customHeight="1" x14ac:dyDescent="0.45">
      <c r="S62" s="7"/>
      <c r="T62" s="7"/>
    </row>
    <row r="63" spans="19:20" ht="18.75" customHeight="1" x14ac:dyDescent="0.45">
      <c r="S63" s="7"/>
      <c r="T63" s="7"/>
    </row>
    <row r="64" spans="19:20" ht="18.75" customHeight="1" x14ac:dyDescent="0.45">
      <c r="S64" s="7"/>
      <c r="T64" s="7"/>
    </row>
    <row r="65" spans="19:20" ht="18.75" customHeight="1" x14ac:dyDescent="0.45">
      <c r="S65" s="7"/>
      <c r="T65" s="7"/>
    </row>
    <row r="66" spans="19:20" ht="18.75" customHeight="1" x14ac:dyDescent="0.45">
      <c r="S66" s="7"/>
      <c r="T66" s="7"/>
    </row>
    <row r="67" spans="19:20" ht="18.75" customHeight="1" x14ac:dyDescent="0.45">
      <c r="S67" s="7"/>
      <c r="T67" s="7"/>
    </row>
    <row r="68" spans="19:20" ht="18.75" customHeight="1" x14ac:dyDescent="0.45">
      <c r="S68" s="7"/>
      <c r="T68" s="7"/>
    </row>
    <row r="69" spans="19:20" ht="18.75" customHeight="1" x14ac:dyDescent="0.45">
      <c r="S69" s="7"/>
      <c r="T69" s="7"/>
    </row>
    <row r="70" spans="19:20" ht="18.75" customHeight="1" x14ac:dyDescent="0.45">
      <c r="S70" s="7"/>
      <c r="T70" s="7"/>
    </row>
    <row r="71" spans="19:20" ht="18.75" customHeight="1" x14ac:dyDescent="0.45">
      <c r="S71" s="7"/>
      <c r="T71" s="7"/>
    </row>
    <row r="72" spans="19:20" ht="18.75" customHeight="1" x14ac:dyDescent="0.45">
      <c r="S72" s="7"/>
      <c r="T72" s="7"/>
    </row>
    <row r="73" spans="19:20" ht="18.75" customHeight="1" x14ac:dyDescent="0.45">
      <c r="S73" s="7"/>
      <c r="T73" s="7"/>
    </row>
    <row r="74" spans="19:20" ht="18.75" customHeight="1" x14ac:dyDescent="0.45">
      <c r="S74" s="7"/>
      <c r="T74" s="7"/>
    </row>
    <row r="75" spans="19:20" ht="18.75" customHeight="1" x14ac:dyDescent="0.45">
      <c r="S75" s="7"/>
      <c r="T75" s="7"/>
    </row>
    <row r="76" spans="19:20" ht="18.75" customHeight="1" x14ac:dyDescent="0.45">
      <c r="S76" s="7"/>
      <c r="T76" s="7"/>
    </row>
    <row r="77" spans="19:20" ht="18.75" customHeight="1" x14ac:dyDescent="0.45">
      <c r="S77" s="7"/>
      <c r="T77" s="7"/>
    </row>
    <row r="78" spans="19:20" ht="18.75" customHeight="1" x14ac:dyDescent="0.45">
      <c r="S78" s="7"/>
      <c r="T78" s="7"/>
    </row>
    <row r="79" spans="19:20" ht="18.75" customHeight="1" x14ac:dyDescent="0.45">
      <c r="S79" s="7"/>
      <c r="T79" s="7"/>
    </row>
    <row r="80" spans="19:20" ht="18.75" customHeight="1" x14ac:dyDescent="0.45">
      <c r="S80" s="7"/>
      <c r="T80" s="7"/>
    </row>
    <row r="81" spans="19:20" ht="18.75" customHeight="1" x14ac:dyDescent="0.45">
      <c r="S81" s="7"/>
      <c r="T81" s="7"/>
    </row>
    <row r="82" spans="19:20" ht="18.75" customHeight="1" x14ac:dyDescent="0.45">
      <c r="S82" s="7"/>
      <c r="T82" s="7"/>
    </row>
    <row r="83" spans="19:20" ht="18.75" customHeight="1" x14ac:dyDescent="0.45">
      <c r="S83" s="7"/>
      <c r="T83" s="7"/>
    </row>
    <row r="84" spans="19:20" ht="18.75" customHeight="1" x14ac:dyDescent="0.45">
      <c r="S84" s="7"/>
      <c r="T84" s="7"/>
    </row>
    <row r="85" spans="19:20" ht="18.75" customHeight="1" x14ac:dyDescent="0.45">
      <c r="S85" s="7"/>
      <c r="T85" s="7"/>
    </row>
    <row r="86" spans="19:20" ht="18.75" customHeight="1" x14ac:dyDescent="0.45">
      <c r="S86" s="7"/>
      <c r="T86" s="7"/>
    </row>
    <row r="87" spans="19:20" ht="18.75" customHeight="1" x14ac:dyDescent="0.45">
      <c r="S87" s="7"/>
      <c r="T87" s="7"/>
    </row>
    <row r="88" spans="19:20" ht="18.75" customHeight="1" x14ac:dyDescent="0.45">
      <c r="S88" s="7"/>
      <c r="T88" s="7"/>
    </row>
    <row r="89" spans="19:20" ht="18.75" customHeight="1" x14ac:dyDescent="0.45">
      <c r="S89" s="7"/>
      <c r="T89" s="7"/>
    </row>
    <row r="90" spans="19:20" ht="18.75" customHeight="1" x14ac:dyDescent="0.45">
      <c r="S90" s="7"/>
      <c r="T90" s="7"/>
    </row>
    <row r="91" spans="19:20" ht="18.75" customHeight="1" x14ac:dyDescent="0.45">
      <c r="S91" s="7"/>
      <c r="T91" s="7"/>
    </row>
    <row r="92" spans="19:20" ht="18.75" customHeight="1" x14ac:dyDescent="0.45">
      <c r="S92" s="7"/>
      <c r="T92" s="7"/>
    </row>
    <row r="93" spans="19:20" ht="18.75" customHeight="1" x14ac:dyDescent="0.45">
      <c r="S93" s="7"/>
      <c r="T93" s="7"/>
    </row>
    <row r="94" spans="19:20" ht="18.75" customHeight="1" x14ac:dyDescent="0.45">
      <c r="S94" s="7"/>
      <c r="T94" s="7"/>
    </row>
    <row r="95" spans="19:20" ht="18.75" customHeight="1" x14ac:dyDescent="0.45">
      <c r="S95" s="7"/>
      <c r="T95" s="7"/>
    </row>
    <row r="96" spans="19:20" ht="18.75" customHeight="1" x14ac:dyDescent="0.45">
      <c r="S96" s="7"/>
      <c r="T96" s="7"/>
    </row>
    <row r="97" spans="19:20" ht="18.75" customHeight="1" x14ac:dyDescent="0.45">
      <c r="S97" s="7"/>
      <c r="T97" s="7"/>
    </row>
    <row r="98" spans="19:20" ht="18.75" customHeight="1" x14ac:dyDescent="0.45">
      <c r="S98" s="7"/>
      <c r="T98" s="7"/>
    </row>
    <row r="99" spans="19:20" ht="18.75" customHeight="1" x14ac:dyDescent="0.45">
      <c r="S99" s="7"/>
      <c r="T99" s="7"/>
    </row>
    <row r="100" spans="19:20" ht="18.75" customHeight="1" x14ac:dyDescent="0.45">
      <c r="S100" s="7"/>
      <c r="T100" s="7"/>
    </row>
    <row r="101" spans="19:20" ht="18.75" customHeight="1" x14ac:dyDescent="0.45">
      <c r="S101" s="7"/>
      <c r="T101" s="7"/>
    </row>
    <row r="102" spans="19:20" ht="18.75" customHeight="1" x14ac:dyDescent="0.45">
      <c r="S102" s="7"/>
      <c r="T102" s="7"/>
    </row>
    <row r="103" spans="19:20" ht="18.75" customHeight="1" x14ac:dyDescent="0.45">
      <c r="S103" s="7"/>
      <c r="T103" s="7"/>
    </row>
    <row r="104" spans="19:20" ht="18.75" customHeight="1" x14ac:dyDescent="0.45">
      <c r="S104" s="7"/>
      <c r="T104" s="7"/>
    </row>
    <row r="105" spans="19:20" ht="18.75" customHeight="1" x14ac:dyDescent="0.45">
      <c r="S105" s="7"/>
      <c r="T105" s="7"/>
    </row>
    <row r="106" spans="19:20" ht="18.75" customHeight="1" x14ac:dyDescent="0.45">
      <c r="S106" s="7"/>
      <c r="T106" s="7"/>
    </row>
    <row r="107" spans="19:20" ht="18.75" customHeight="1" x14ac:dyDescent="0.45">
      <c r="S107" s="7"/>
      <c r="T107" s="7"/>
    </row>
    <row r="108" spans="19:20" ht="18.75" customHeight="1" x14ac:dyDescent="0.45">
      <c r="S108" s="7"/>
      <c r="T108" s="7"/>
    </row>
    <row r="109" spans="19:20" ht="18.75" customHeight="1" x14ac:dyDescent="0.45">
      <c r="S109" s="7"/>
      <c r="T109" s="7"/>
    </row>
    <row r="110" spans="19:20" ht="18.75" customHeight="1" x14ac:dyDescent="0.45">
      <c r="S110" s="7"/>
      <c r="T110" s="7"/>
    </row>
    <row r="111" spans="19:20" ht="18.75" customHeight="1" x14ac:dyDescent="0.45">
      <c r="S111" s="7"/>
      <c r="T111" s="7"/>
    </row>
    <row r="112" spans="19:20" ht="18.75" customHeight="1" x14ac:dyDescent="0.45">
      <c r="S112" s="7"/>
      <c r="T112" s="7"/>
    </row>
    <row r="113" spans="19:20" ht="18.75" customHeight="1" x14ac:dyDescent="0.45">
      <c r="S113" s="7"/>
      <c r="T113" s="7"/>
    </row>
    <row r="114" spans="19:20" ht="18.75" customHeight="1" x14ac:dyDescent="0.45">
      <c r="S114" s="7"/>
      <c r="T114" s="7"/>
    </row>
    <row r="115" spans="19:20" ht="18.75" customHeight="1" x14ac:dyDescent="0.45">
      <c r="S115" s="7"/>
      <c r="T115" s="7"/>
    </row>
    <row r="116" spans="19:20" ht="18.75" customHeight="1" x14ac:dyDescent="0.45">
      <c r="S116" s="7"/>
      <c r="T116" s="7"/>
    </row>
    <row r="117" spans="19:20" ht="18.75" customHeight="1" x14ac:dyDescent="0.45">
      <c r="S117" s="7"/>
      <c r="T117" s="7"/>
    </row>
    <row r="118" spans="19:20" ht="18.75" customHeight="1" x14ac:dyDescent="0.45">
      <c r="S118" s="7"/>
      <c r="T118" s="7"/>
    </row>
    <row r="119" spans="19:20" ht="18.75" customHeight="1" x14ac:dyDescent="0.45">
      <c r="S119" s="7"/>
      <c r="T119" s="7"/>
    </row>
    <row r="120" spans="19:20" ht="18.75" customHeight="1" x14ac:dyDescent="0.45">
      <c r="S120" s="7"/>
      <c r="T120" s="7"/>
    </row>
    <row r="121" spans="19:20" ht="18.75" customHeight="1" x14ac:dyDescent="0.45">
      <c r="S121" s="7"/>
      <c r="T121" s="7"/>
    </row>
    <row r="122" spans="19:20" ht="18.75" customHeight="1" x14ac:dyDescent="0.45">
      <c r="S122" s="7"/>
      <c r="T122" s="7"/>
    </row>
    <row r="123" spans="19:20" ht="18.75" customHeight="1" x14ac:dyDescent="0.45">
      <c r="S123" s="7"/>
      <c r="T123" s="7"/>
    </row>
    <row r="124" spans="19:20" ht="18.75" customHeight="1" x14ac:dyDescent="0.45">
      <c r="S124" s="7"/>
      <c r="T124" s="7"/>
    </row>
    <row r="125" spans="19:20" ht="18.75" customHeight="1" x14ac:dyDescent="0.45">
      <c r="S125" s="7"/>
      <c r="T125" s="7"/>
    </row>
    <row r="126" spans="19:20" ht="18.75" customHeight="1" x14ac:dyDescent="0.45">
      <c r="S126" s="7"/>
      <c r="T126" s="7"/>
    </row>
    <row r="127" spans="19:20" ht="18.75" customHeight="1" x14ac:dyDescent="0.45">
      <c r="S127" s="7"/>
      <c r="T127" s="7"/>
    </row>
    <row r="128" spans="19:20" ht="18.75" customHeight="1" x14ac:dyDescent="0.45">
      <c r="S128" s="7"/>
      <c r="T128" s="7"/>
    </row>
    <row r="129" spans="19:20" ht="18.75" customHeight="1" x14ac:dyDescent="0.45">
      <c r="S129" s="7"/>
      <c r="T129" s="7"/>
    </row>
    <row r="130" spans="19:20" ht="18.75" customHeight="1" x14ac:dyDescent="0.45">
      <c r="S130" s="7"/>
      <c r="T130" s="7"/>
    </row>
    <row r="131" spans="19:20" ht="18.75" customHeight="1" x14ac:dyDescent="0.45">
      <c r="S131" s="7"/>
      <c r="T131" s="7"/>
    </row>
    <row r="132" spans="19:20" ht="18.75" customHeight="1" x14ac:dyDescent="0.45">
      <c r="S132" s="7"/>
      <c r="T132" s="7"/>
    </row>
    <row r="133" spans="19:20" ht="18.75" customHeight="1" x14ac:dyDescent="0.45">
      <c r="S133" s="7"/>
      <c r="T133" s="7"/>
    </row>
    <row r="134" spans="19:20" ht="18.75" customHeight="1" x14ac:dyDescent="0.45">
      <c r="S134" s="7"/>
      <c r="T134" s="7"/>
    </row>
    <row r="135" spans="19:20" ht="18.75" customHeight="1" x14ac:dyDescent="0.45">
      <c r="S135" s="7"/>
      <c r="T135" s="7"/>
    </row>
    <row r="136" spans="19:20" ht="18.75" customHeight="1" x14ac:dyDescent="0.45">
      <c r="S136" s="7"/>
      <c r="T136" s="7"/>
    </row>
    <row r="137" spans="19:20" ht="18.75" customHeight="1" x14ac:dyDescent="0.45">
      <c r="S137" s="7"/>
      <c r="T137" s="7"/>
    </row>
    <row r="138" spans="19:20" ht="18.75" customHeight="1" x14ac:dyDescent="0.45">
      <c r="S138" s="7"/>
      <c r="T138" s="7"/>
    </row>
    <row r="139" spans="19:20" ht="18.75" customHeight="1" x14ac:dyDescent="0.45">
      <c r="S139" s="7"/>
      <c r="T139" s="7"/>
    </row>
    <row r="140" spans="19:20" ht="18.75" customHeight="1" x14ac:dyDescent="0.45">
      <c r="S140" s="7"/>
      <c r="T140" s="7"/>
    </row>
    <row r="141" spans="19:20" ht="18.75" customHeight="1" x14ac:dyDescent="0.45">
      <c r="S141" s="7"/>
      <c r="T141" s="7"/>
    </row>
    <row r="142" spans="19:20" ht="18.75" customHeight="1" x14ac:dyDescent="0.45">
      <c r="S142" s="7"/>
      <c r="T142" s="7"/>
    </row>
    <row r="143" spans="19:20" ht="18.75" customHeight="1" x14ac:dyDescent="0.45">
      <c r="S143" s="7"/>
      <c r="T143" s="7"/>
    </row>
    <row r="144" spans="19:20" ht="18.75" customHeight="1" x14ac:dyDescent="0.45">
      <c r="S144" s="7"/>
      <c r="T144" s="7"/>
    </row>
    <row r="145" spans="19:20" ht="18.75" customHeight="1" x14ac:dyDescent="0.45">
      <c r="S145" s="7"/>
      <c r="T145" s="7"/>
    </row>
    <row r="146" spans="19:20" ht="18.75" customHeight="1" x14ac:dyDescent="0.45">
      <c r="S146" s="7"/>
      <c r="T146" s="7"/>
    </row>
    <row r="147" spans="19:20" ht="18.75" customHeight="1" x14ac:dyDescent="0.45">
      <c r="S147" s="7"/>
      <c r="T147" s="7"/>
    </row>
    <row r="148" spans="19:20" ht="18.75" customHeight="1" x14ac:dyDescent="0.45">
      <c r="S148" s="7"/>
      <c r="T148" s="7"/>
    </row>
    <row r="149" spans="19:20" ht="18.75" customHeight="1" x14ac:dyDescent="0.45">
      <c r="S149" s="7"/>
      <c r="T149" s="7"/>
    </row>
    <row r="150" spans="19:20" ht="18.75" customHeight="1" x14ac:dyDescent="0.45">
      <c r="S150" s="7"/>
      <c r="T150" s="7"/>
    </row>
    <row r="151" spans="19:20" ht="18.75" customHeight="1" x14ac:dyDescent="0.45">
      <c r="S151" s="7"/>
      <c r="T151" s="7"/>
    </row>
    <row r="152" spans="19:20" ht="18.75" customHeight="1" x14ac:dyDescent="0.45">
      <c r="S152" s="7"/>
      <c r="T152" s="7"/>
    </row>
    <row r="153" spans="19:20" ht="18.75" customHeight="1" x14ac:dyDescent="0.45">
      <c r="S153" s="7"/>
      <c r="T153" s="7"/>
    </row>
    <row r="154" spans="19:20" ht="18.75" customHeight="1" x14ac:dyDescent="0.45">
      <c r="S154" s="7"/>
      <c r="T154" s="7"/>
    </row>
    <row r="155" spans="19:20" ht="18.75" customHeight="1" x14ac:dyDescent="0.45">
      <c r="S155" s="7"/>
      <c r="T155" s="7"/>
    </row>
    <row r="156" spans="19:20" ht="18.75" customHeight="1" x14ac:dyDescent="0.45">
      <c r="S156" s="7"/>
      <c r="T156" s="7"/>
    </row>
    <row r="157" spans="19:20" ht="18.75" customHeight="1" x14ac:dyDescent="0.45">
      <c r="S157" s="7"/>
      <c r="T157" s="7"/>
    </row>
    <row r="158" spans="19:20" ht="18.75" customHeight="1" x14ac:dyDescent="0.45">
      <c r="S158" s="7"/>
      <c r="T158" s="7"/>
    </row>
    <row r="159" spans="19:20" ht="18.75" customHeight="1" x14ac:dyDescent="0.45">
      <c r="S159" s="7"/>
      <c r="T159" s="7"/>
    </row>
    <row r="160" spans="19:20" ht="18.75" customHeight="1" x14ac:dyDescent="0.45">
      <c r="S160" s="7"/>
      <c r="T160" s="7"/>
    </row>
    <row r="161" spans="19:20" ht="18.75" customHeight="1" x14ac:dyDescent="0.45">
      <c r="S161" s="7"/>
      <c r="T161" s="7"/>
    </row>
    <row r="162" spans="19:20" ht="18.75" customHeight="1" x14ac:dyDescent="0.45">
      <c r="S162" s="7"/>
      <c r="T162" s="7"/>
    </row>
    <row r="163" spans="19:20" ht="18.75" customHeight="1" x14ac:dyDescent="0.45">
      <c r="S163" s="7"/>
      <c r="T163" s="7"/>
    </row>
    <row r="164" spans="19:20" ht="18.75" customHeight="1" x14ac:dyDescent="0.45">
      <c r="S164" s="7"/>
      <c r="T164" s="7"/>
    </row>
    <row r="165" spans="19:20" ht="18.75" customHeight="1" x14ac:dyDescent="0.45">
      <c r="S165" s="7"/>
      <c r="T165" s="7"/>
    </row>
    <row r="166" spans="19:20" ht="18.75" customHeight="1" x14ac:dyDescent="0.45">
      <c r="S166" s="7"/>
      <c r="T166" s="7"/>
    </row>
    <row r="167" spans="19:20" ht="18.75" customHeight="1" x14ac:dyDescent="0.45">
      <c r="S167" s="7"/>
      <c r="T167" s="7"/>
    </row>
    <row r="168" spans="19:20" ht="18.75" customHeight="1" x14ac:dyDescent="0.45">
      <c r="S168" s="7"/>
      <c r="T168" s="7"/>
    </row>
    <row r="169" spans="19:20" ht="18.75" customHeight="1" x14ac:dyDescent="0.45">
      <c r="S169" s="7"/>
      <c r="T169" s="7"/>
    </row>
    <row r="170" spans="19:20" ht="18.75" customHeight="1" x14ac:dyDescent="0.45">
      <c r="S170" s="7"/>
      <c r="T170" s="7"/>
    </row>
    <row r="171" spans="19:20" ht="18.75" customHeight="1" x14ac:dyDescent="0.45">
      <c r="S171" s="7"/>
      <c r="T171" s="7"/>
    </row>
    <row r="172" spans="19:20" ht="18.75" customHeight="1" x14ac:dyDescent="0.45">
      <c r="S172" s="7"/>
      <c r="T172" s="7"/>
    </row>
    <row r="173" spans="19:20" ht="18.75" customHeight="1" x14ac:dyDescent="0.45">
      <c r="S173" s="7"/>
      <c r="T173" s="7"/>
    </row>
    <row r="174" spans="19:20" ht="18.75" customHeight="1" x14ac:dyDescent="0.45">
      <c r="S174" s="7"/>
      <c r="T174" s="7"/>
    </row>
    <row r="175" spans="19:20" ht="18.75" customHeight="1" x14ac:dyDescent="0.45">
      <c r="S175" s="7"/>
      <c r="T175" s="7"/>
    </row>
    <row r="176" spans="19:20" ht="18.75" customHeight="1" x14ac:dyDescent="0.45">
      <c r="S176" s="7"/>
      <c r="T176" s="7"/>
    </row>
    <row r="177" spans="19:20" ht="18.75" customHeight="1" x14ac:dyDescent="0.45">
      <c r="S177" s="7"/>
      <c r="T177" s="7"/>
    </row>
    <row r="178" spans="19:20" ht="18.75" customHeight="1" x14ac:dyDescent="0.45">
      <c r="S178" s="7"/>
      <c r="T178" s="7"/>
    </row>
    <row r="179" spans="19:20" ht="18.75" customHeight="1" x14ac:dyDescent="0.45">
      <c r="S179" s="7"/>
      <c r="T179" s="7"/>
    </row>
    <row r="180" spans="19:20" ht="18.75" customHeight="1" x14ac:dyDescent="0.45">
      <c r="S180" s="7"/>
      <c r="T180" s="7"/>
    </row>
    <row r="181" spans="19:20" ht="18.75" customHeight="1" x14ac:dyDescent="0.45">
      <c r="S181" s="7"/>
      <c r="T181" s="7"/>
    </row>
    <row r="182" spans="19:20" ht="18.75" customHeight="1" x14ac:dyDescent="0.45">
      <c r="S182" s="7"/>
      <c r="T182" s="7"/>
    </row>
    <row r="183" spans="19:20" ht="18.75" customHeight="1" x14ac:dyDescent="0.45">
      <c r="S183" s="7"/>
      <c r="T183" s="7"/>
    </row>
    <row r="184" spans="19:20" ht="18.75" customHeight="1" x14ac:dyDescent="0.45">
      <c r="S184" s="7"/>
      <c r="T184" s="7"/>
    </row>
    <row r="185" spans="19:20" ht="18.75" customHeight="1" x14ac:dyDescent="0.45">
      <c r="S185" s="7"/>
      <c r="T185" s="7"/>
    </row>
    <row r="186" spans="19:20" ht="18.75" customHeight="1" x14ac:dyDescent="0.45">
      <c r="S186" s="7"/>
      <c r="T186" s="7"/>
    </row>
    <row r="187" spans="19:20" ht="18.75" customHeight="1" x14ac:dyDescent="0.45">
      <c r="S187" s="7"/>
      <c r="T187" s="7"/>
    </row>
    <row r="188" spans="19:20" ht="18.75" customHeight="1" x14ac:dyDescent="0.45">
      <c r="S188" s="7"/>
      <c r="T188" s="7"/>
    </row>
    <row r="189" spans="19:20" ht="18.75" customHeight="1" x14ac:dyDescent="0.45">
      <c r="S189" s="7"/>
      <c r="T189" s="7"/>
    </row>
    <row r="190" spans="19:20" ht="18.75" customHeight="1" x14ac:dyDescent="0.45">
      <c r="S190" s="7"/>
      <c r="T190" s="7"/>
    </row>
    <row r="191" spans="19:20" ht="18.75" customHeight="1" x14ac:dyDescent="0.45">
      <c r="S191" s="7"/>
      <c r="T191" s="7"/>
    </row>
    <row r="192" spans="19:20" ht="18.75" customHeight="1" x14ac:dyDescent="0.45">
      <c r="S192" s="7"/>
      <c r="T192" s="7"/>
    </row>
    <row r="193" spans="19:20" ht="18.75" customHeight="1" x14ac:dyDescent="0.45">
      <c r="S193" s="7"/>
      <c r="T193" s="7"/>
    </row>
    <row r="194" spans="19:20" ht="18.75" customHeight="1" x14ac:dyDescent="0.45">
      <c r="S194" s="7"/>
      <c r="T194" s="7"/>
    </row>
    <row r="195" spans="19:20" ht="18.75" customHeight="1" x14ac:dyDescent="0.45">
      <c r="S195" s="7"/>
      <c r="T195" s="7"/>
    </row>
    <row r="196" spans="19:20" ht="18.75" customHeight="1" x14ac:dyDescent="0.45">
      <c r="S196" s="7"/>
      <c r="T196" s="7"/>
    </row>
    <row r="197" spans="19:20" ht="18.75" customHeight="1" x14ac:dyDescent="0.45">
      <c r="S197" s="7"/>
      <c r="T197" s="7"/>
    </row>
    <row r="198" spans="19:20" ht="18.75" customHeight="1" x14ac:dyDescent="0.45">
      <c r="S198" s="7"/>
      <c r="T198" s="7"/>
    </row>
    <row r="199" spans="19:20" ht="18.75" customHeight="1" x14ac:dyDescent="0.45">
      <c r="S199" s="7"/>
      <c r="T199" s="7"/>
    </row>
    <row r="200" spans="19:20" ht="18.75" customHeight="1" x14ac:dyDescent="0.45">
      <c r="S200" s="7"/>
      <c r="T200" s="7"/>
    </row>
    <row r="201" spans="19:20" ht="18.75" customHeight="1" x14ac:dyDescent="0.45">
      <c r="S201" s="7"/>
      <c r="T201" s="7"/>
    </row>
    <row r="202" spans="19:20" ht="18.75" customHeight="1" x14ac:dyDescent="0.45">
      <c r="S202" s="7"/>
      <c r="T202" s="7"/>
    </row>
    <row r="203" spans="19:20" ht="18.75" customHeight="1" x14ac:dyDescent="0.45">
      <c r="S203" s="7"/>
      <c r="T203" s="7"/>
    </row>
    <row r="204" spans="19:20" ht="18.75" customHeight="1" x14ac:dyDescent="0.45">
      <c r="S204" s="7"/>
      <c r="T204" s="7"/>
    </row>
    <row r="205" spans="19:20" ht="18.75" customHeight="1" x14ac:dyDescent="0.45">
      <c r="S205" s="7"/>
      <c r="T205" s="7"/>
    </row>
    <row r="206" spans="19:20" ht="18.75" customHeight="1" x14ac:dyDescent="0.45">
      <c r="S206" s="7"/>
      <c r="T206" s="7"/>
    </row>
    <row r="207" spans="19:20" ht="18.75" customHeight="1" x14ac:dyDescent="0.45">
      <c r="S207" s="7"/>
      <c r="T207" s="7"/>
    </row>
    <row r="208" spans="19:20" ht="18.75" customHeight="1" x14ac:dyDescent="0.45">
      <c r="S208" s="7"/>
      <c r="T208" s="7"/>
    </row>
    <row r="209" spans="19:20" ht="18.75" customHeight="1" x14ac:dyDescent="0.45">
      <c r="S209" s="7"/>
      <c r="T209" s="7"/>
    </row>
    <row r="210" spans="19:20" ht="18.75" customHeight="1" x14ac:dyDescent="0.45">
      <c r="S210" s="7"/>
      <c r="T210" s="7"/>
    </row>
    <row r="211" spans="19:20" ht="18.75" customHeight="1" x14ac:dyDescent="0.45">
      <c r="S211" s="7"/>
      <c r="T211" s="7"/>
    </row>
    <row r="212" spans="19:20" ht="18.75" customHeight="1" x14ac:dyDescent="0.45">
      <c r="S212" s="7"/>
      <c r="T212" s="7"/>
    </row>
    <row r="213" spans="19:20" ht="18.75" customHeight="1" x14ac:dyDescent="0.45">
      <c r="S213" s="7"/>
      <c r="T213" s="7"/>
    </row>
    <row r="214" spans="19:20" ht="18.75" customHeight="1" x14ac:dyDescent="0.45">
      <c r="S214" s="7"/>
      <c r="T214" s="7"/>
    </row>
    <row r="215" spans="19:20" ht="18.75" customHeight="1" x14ac:dyDescent="0.45">
      <c r="S215" s="7"/>
      <c r="T215" s="7"/>
    </row>
    <row r="216" spans="19:20" ht="18.75" customHeight="1" x14ac:dyDescent="0.45">
      <c r="S216" s="7"/>
      <c r="T216" s="7"/>
    </row>
    <row r="217" spans="19:20" ht="18.75" customHeight="1" x14ac:dyDescent="0.45">
      <c r="S217" s="7"/>
      <c r="T217" s="7"/>
    </row>
    <row r="218" spans="19:20" ht="18.75" customHeight="1" x14ac:dyDescent="0.45">
      <c r="S218" s="7"/>
      <c r="T218" s="7"/>
    </row>
    <row r="219" spans="19:20" ht="18.75" customHeight="1" x14ac:dyDescent="0.45">
      <c r="S219" s="7"/>
      <c r="T219" s="7"/>
    </row>
    <row r="220" spans="19:20" ht="18.75" customHeight="1" x14ac:dyDescent="0.45">
      <c r="S220" s="7"/>
      <c r="T220" s="7"/>
    </row>
    <row r="221" spans="19:20" ht="18.75" customHeight="1" x14ac:dyDescent="0.45">
      <c r="S221" s="7"/>
      <c r="T221" s="7"/>
    </row>
    <row r="222" spans="19:20" ht="18.75" customHeight="1" x14ac:dyDescent="0.45">
      <c r="S222" s="7"/>
      <c r="T222" s="7"/>
    </row>
    <row r="223" spans="19:20" ht="18.75" customHeight="1" x14ac:dyDescent="0.45">
      <c r="S223" s="7"/>
      <c r="T223" s="7"/>
    </row>
    <row r="224" spans="19:20" ht="18.75" customHeight="1" x14ac:dyDescent="0.45">
      <c r="S224" s="7"/>
      <c r="T224" s="7"/>
    </row>
    <row r="225" spans="19:20" ht="18.75" customHeight="1" x14ac:dyDescent="0.45">
      <c r="S225" s="7"/>
      <c r="T225" s="7"/>
    </row>
    <row r="226" spans="19:20" ht="18.75" customHeight="1" x14ac:dyDescent="0.45">
      <c r="S226" s="7"/>
      <c r="T226" s="7"/>
    </row>
    <row r="227" spans="19:20" ht="18.75" customHeight="1" x14ac:dyDescent="0.45">
      <c r="S227" s="7"/>
      <c r="T227" s="7"/>
    </row>
    <row r="228" spans="19:20" ht="18.75" customHeight="1" x14ac:dyDescent="0.45">
      <c r="S228" s="7"/>
      <c r="T228" s="7"/>
    </row>
    <row r="229" spans="19:20" ht="18.75" customHeight="1" x14ac:dyDescent="0.45">
      <c r="S229" s="7"/>
      <c r="T229" s="7"/>
    </row>
    <row r="230" spans="19:20" ht="18.75" customHeight="1" x14ac:dyDescent="0.45">
      <c r="S230" s="7"/>
      <c r="T230" s="7"/>
    </row>
    <row r="231" spans="19:20" ht="18.75" customHeight="1" x14ac:dyDescent="0.45">
      <c r="S231" s="7"/>
      <c r="T231" s="7"/>
    </row>
    <row r="232" spans="19:20" ht="18.75" customHeight="1" x14ac:dyDescent="0.45">
      <c r="S232" s="7"/>
      <c r="T232" s="7"/>
    </row>
    <row r="233" spans="19:20" ht="18.75" customHeight="1" x14ac:dyDescent="0.45">
      <c r="S233" s="7"/>
      <c r="T233" s="7"/>
    </row>
    <row r="234" spans="19:20" ht="18.75" customHeight="1" x14ac:dyDescent="0.45">
      <c r="S234" s="7"/>
      <c r="T234" s="7"/>
    </row>
    <row r="235" spans="19:20" ht="18.75" customHeight="1" x14ac:dyDescent="0.45">
      <c r="S235" s="7"/>
      <c r="T235" s="7"/>
    </row>
    <row r="236" spans="19:20" ht="18.75" customHeight="1" x14ac:dyDescent="0.45">
      <c r="S236" s="7"/>
      <c r="T236" s="7"/>
    </row>
    <row r="237" spans="19:20" ht="18.75" customHeight="1" x14ac:dyDescent="0.45">
      <c r="S237" s="7"/>
      <c r="T237" s="7"/>
    </row>
    <row r="238" spans="19:20" ht="18.75" customHeight="1" x14ac:dyDescent="0.45">
      <c r="S238" s="7"/>
      <c r="T238" s="7"/>
    </row>
    <row r="239" spans="19:20" ht="18.75" customHeight="1" x14ac:dyDescent="0.45">
      <c r="S239" s="7"/>
      <c r="T239" s="7"/>
    </row>
    <row r="240" spans="19:20" ht="18.75" customHeight="1" x14ac:dyDescent="0.45">
      <c r="S240" s="7"/>
      <c r="T240" s="7"/>
    </row>
    <row r="241" spans="19:20" ht="18.75" customHeight="1" x14ac:dyDescent="0.45">
      <c r="S241" s="7"/>
      <c r="T241" s="7"/>
    </row>
    <row r="242" spans="19:20" ht="18.75" customHeight="1" x14ac:dyDescent="0.45">
      <c r="S242" s="7"/>
      <c r="T242" s="7"/>
    </row>
    <row r="243" spans="19:20" ht="18.75" customHeight="1" x14ac:dyDescent="0.45">
      <c r="S243" s="7"/>
      <c r="T243" s="7"/>
    </row>
    <row r="244" spans="19:20" ht="18.75" customHeight="1" x14ac:dyDescent="0.45">
      <c r="S244" s="7"/>
      <c r="T244" s="7"/>
    </row>
    <row r="245" spans="19:20" ht="18.75" customHeight="1" x14ac:dyDescent="0.45">
      <c r="S245" s="7"/>
      <c r="T245" s="7"/>
    </row>
    <row r="246" spans="19:20" ht="18.75" customHeight="1" x14ac:dyDescent="0.45">
      <c r="S246" s="7"/>
      <c r="T246" s="7"/>
    </row>
    <row r="247" spans="19:20" ht="18.75" customHeight="1" x14ac:dyDescent="0.45">
      <c r="S247" s="7"/>
      <c r="T247" s="7"/>
    </row>
    <row r="248" spans="19:20" ht="18.75" customHeight="1" x14ac:dyDescent="0.45">
      <c r="S248" s="7"/>
      <c r="T248" s="7"/>
    </row>
    <row r="249" spans="19:20" ht="18.75" customHeight="1" x14ac:dyDescent="0.45">
      <c r="S249" s="7"/>
      <c r="T249" s="7"/>
    </row>
    <row r="250" spans="19:20" ht="18.75" customHeight="1" x14ac:dyDescent="0.45">
      <c r="S250" s="7"/>
      <c r="T250" s="7"/>
    </row>
    <row r="251" spans="19:20" ht="18.75" customHeight="1" x14ac:dyDescent="0.45">
      <c r="S251" s="7"/>
      <c r="T251" s="7"/>
    </row>
    <row r="252" spans="19:20" ht="18.75" customHeight="1" x14ac:dyDescent="0.45">
      <c r="S252" s="7"/>
      <c r="T252" s="7"/>
    </row>
    <row r="253" spans="19:20" ht="18.75" customHeight="1" x14ac:dyDescent="0.45">
      <c r="S253" s="7"/>
      <c r="T253" s="7"/>
    </row>
    <row r="254" spans="19:20" ht="18.75" customHeight="1" x14ac:dyDescent="0.45">
      <c r="S254" s="7"/>
      <c r="T254" s="7"/>
    </row>
    <row r="255" spans="19:20" ht="18.75" customHeight="1" x14ac:dyDescent="0.45">
      <c r="S255" s="7"/>
      <c r="T255" s="7"/>
    </row>
    <row r="256" spans="19:20" ht="18.75" customHeight="1" x14ac:dyDescent="0.45">
      <c r="S256" s="7"/>
      <c r="T256" s="7"/>
    </row>
    <row r="257" spans="19:20" ht="18.75" customHeight="1" x14ac:dyDescent="0.45">
      <c r="S257" s="7"/>
      <c r="T257" s="7"/>
    </row>
    <row r="258" spans="19:20" ht="18.75" customHeight="1" x14ac:dyDescent="0.45">
      <c r="S258" s="7"/>
      <c r="T258" s="7"/>
    </row>
    <row r="259" spans="19:20" ht="18.75" customHeight="1" x14ac:dyDescent="0.45">
      <c r="S259" s="7"/>
      <c r="T259" s="7"/>
    </row>
    <row r="260" spans="19:20" ht="18.75" customHeight="1" x14ac:dyDescent="0.45">
      <c r="S260" s="7"/>
      <c r="T260" s="7"/>
    </row>
    <row r="261" spans="19:20" ht="18.75" customHeight="1" x14ac:dyDescent="0.45">
      <c r="S261" s="7"/>
      <c r="T261" s="7"/>
    </row>
    <row r="262" spans="19:20" ht="18.75" customHeight="1" x14ac:dyDescent="0.45">
      <c r="S262" s="7"/>
      <c r="T262" s="7"/>
    </row>
    <row r="263" spans="19:20" ht="18.75" customHeight="1" x14ac:dyDescent="0.45">
      <c r="S263" s="7"/>
      <c r="T263" s="7"/>
    </row>
    <row r="264" spans="19:20" ht="18.75" customHeight="1" x14ac:dyDescent="0.45">
      <c r="S264" s="7"/>
      <c r="T264" s="7"/>
    </row>
    <row r="265" spans="19:20" ht="18.75" customHeight="1" x14ac:dyDescent="0.45">
      <c r="S265" s="7"/>
      <c r="T265" s="7"/>
    </row>
    <row r="266" spans="19:20" ht="18.75" customHeight="1" x14ac:dyDescent="0.45">
      <c r="S266" s="7"/>
      <c r="T266" s="7"/>
    </row>
    <row r="267" spans="19:20" ht="18.75" customHeight="1" x14ac:dyDescent="0.45">
      <c r="S267" s="7"/>
      <c r="T267" s="7"/>
    </row>
    <row r="268" spans="19:20" ht="18.75" customHeight="1" x14ac:dyDescent="0.45">
      <c r="S268" s="7"/>
      <c r="T268" s="7"/>
    </row>
    <row r="269" spans="19:20" ht="18.75" customHeight="1" x14ac:dyDescent="0.45">
      <c r="S269" s="7"/>
      <c r="T269" s="7"/>
    </row>
    <row r="270" spans="19:20" ht="18.75" customHeight="1" x14ac:dyDescent="0.45">
      <c r="S270" s="7"/>
      <c r="T270" s="7"/>
    </row>
    <row r="271" spans="19:20" ht="18.75" customHeight="1" x14ac:dyDescent="0.45">
      <c r="S271" s="7"/>
      <c r="T271" s="7"/>
    </row>
    <row r="272" spans="19:20" ht="18.75" customHeight="1" x14ac:dyDescent="0.45">
      <c r="S272" s="7"/>
      <c r="T272" s="7"/>
    </row>
    <row r="273" spans="19:20" ht="18.75" customHeight="1" x14ac:dyDescent="0.45">
      <c r="S273" s="7"/>
      <c r="T273" s="7"/>
    </row>
    <row r="274" spans="19:20" ht="18.75" customHeight="1" x14ac:dyDescent="0.45">
      <c r="S274" s="7"/>
      <c r="T274" s="7"/>
    </row>
    <row r="275" spans="19:20" ht="18.75" customHeight="1" x14ac:dyDescent="0.45">
      <c r="S275" s="7"/>
      <c r="T275" s="7"/>
    </row>
    <row r="276" spans="19:20" ht="18.75" customHeight="1" x14ac:dyDescent="0.45">
      <c r="S276" s="7"/>
      <c r="T276" s="7"/>
    </row>
    <row r="277" spans="19:20" ht="18.75" customHeight="1" x14ac:dyDescent="0.45">
      <c r="S277" s="7"/>
      <c r="T277" s="7"/>
    </row>
    <row r="278" spans="19:20" ht="18.75" customHeight="1" x14ac:dyDescent="0.45">
      <c r="S278" s="7"/>
      <c r="T278" s="7"/>
    </row>
    <row r="279" spans="19:20" ht="18.75" customHeight="1" x14ac:dyDescent="0.45">
      <c r="S279" s="7"/>
      <c r="T279" s="7"/>
    </row>
    <row r="280" spans="19:20" ht="18.75" customHeight="1" x14ac:dyDescent="0.45">
      <c r="S280" s="7"/>
      <c r="T280" s="7"/>
    </row>
    <row r="281" spans="19:20" ht="18.75" customHeight="1" x14ac:dyDescent="0.45">
      <c r="S281" s="7"/>
      <c r="T281" s="7"/>
    </row>
    <row r="282" spans="19:20" ht="18.75" customHeight="1" x14ac:dyDescent="0.45">
      <c r="S282" s="7"/>
      <c r="T282" s="7"/>
    </row>
    <row r="283" spans="19:20" ht="18.75" customHeight="1" x14ac:dyDescent="0.45">
      <c r="S283" s="7"/>
      <c r="T283" s="7"/>
    </row>
    <row r="284" spans="19:20" ht="18.75" customHeight="1" x14ac:dyDescent="0.45">
      <c r="S284" s="7"/>
      <c r="T284" s="7"/>
    </row>
    <row r="285" spans="19:20" ht="18.75" customHeight="1" x14ac:dyDescent="0.45">
      <c r="S285" s="7"/>
      <c r="T285" s="7"/>
    </row>
    <row r="286" spans="19:20" ht="18.75" customHeight="1" x14ac:dyDescent="0.45">
      <c r="S286" s="7"/>
      <c r="T286" s="7"/>
    </row>
    <row r="287" spans="19:20" ht="18.75" customHeight="1" x14ac:dyDescent="0.45">
      <c r="S287" s="7"/>
      <c r="T287" s="7"/>
    </row>
    <row r="288" spans="19:20" ht="18.75" customHeight="1" x14ac:dyDescent="0.45">
      <c r="S288" s="7"/>
      <c r="T288" s="7"/>
    </row>
    <row r="289" spans="19:20" ht="18.75" customHeight="1" x14ac:dyDescent="0.45">
      <c r="S289" s="7"/>
      <c r="T289" s="7"/>
    </row>
    <row r="290" spans="19:20" ht="18.75" customHeight="1" x14ac:dyDescent="0.45">
      <c r="S290" s="7"/>
      <c r="T290" s="7"/>
    </row>
    <row r="291" spans="19:20" ht="18.75" customHeight="1" x14ac:dyDescent="0.45">
      <c r="S291" s="7"/>
      <c r="T291" s="7"/>
    </row>
    <row r="292" spans="19:20" ht="18.75" customHeight="1" x14ac:dyDescent="0.45">
      <c r="S292" s="7"/>
      <c r="T292" s="7"/>
    </row>
    <row r="293" spans="19:20" ht="18.75" customHeight="1" x14ac:dyDescent="0.45">
      <c r="S293" s="7"/>
      <c r="T293" s="7"/>
    </row>
    <row r="294" spans="19:20" ht="18.75" customHeight="1" x14ac:dyDescent="0.45">
      <c r="S294" s="7"/>
      <c r="T294" s="7"/>
    </row>
    <row r="295" spans="19:20" ht="18.75" customHeight="1" x14ac:dyDescent="0.45">
      <c r="S295" s="7"/>
      <c r="T295" s="7"/>
    </row>
    <row r="296" spans="19:20" ht="18.75" customHeight="1" x14ac:dyDescent="0.45">
      <c r="S296" s="7"/>
      <c r="T296" s="7"/>
    </row>
    <row r="297" spans="19:20" ht="18.75" customHeight="1" x14ac:dyDescent="0.45">
      <c r="S297" s="7"/>
      <c r="T297" s="7"/>
    </row>
    <row r="298" spans="19:20" ht="18.75" customHeight="1" x14ac:dyDescent="0.45">
      <c r="S298" s="7"/>
      <c r="T298" s="7"/>
    </row>
    <row r="299" spans="19:20" ht="18.75" customHeight="1" x14ac:dyDescent="0.45">
      <c r="S299" s="7"/>
      <c r="T299" s="7"/>
    </row>
    <row r="300" spans="19:20" ht="18.75" customHeight="1" x14ac:dyDescent="0.45">
      <c r="S300" s="7"/>
      <c r="T300" s="7"/>
    </row>
    <row r="301" spans="19:20" ht="18.75" customHeight="1" x14ac:dyDescent="0.45">
      <c r="S301" s="7"/>
      <c r="T301" s="7"/>
    </row>
    <row r="302" spans="19:20" ht="18.75" customHeight="1" x14ac:dyDescent="0.45">
      <c r="S302" s="7"/>
      <c r="T302" s="7"/>
    </row>
    <row r="303" spans="19:20" ht="18.75" customHeight="1" x14ac:dyDescent="0.45">
      <c r="S303" s="7"/>
      <c r="T303" s="7"/>
    </row>
    <row r="304" spans="19:20" ht="18.75" customHeight="1" x14ac:dyDescent="0.45">
      <c r="S304" s="7"/>
      <c r="T304" s="7"/>
    </row>
    <row r="305" spans="19:20" ht="18.75" customHeight="1" x14ac:dyDescent="0.45">
      <c r="S305" s="7"/>
      <c r="T305" s="7"/>
    </row>
    <row r="306" spans="19:20" ht="18.75" customHeight="1" x14ac:dyDescent="0.45">
      <c r="S306" s="7"/>
      <c r="T306" s="7"/>
    </row>
    <row r="307" spans="19:20" ht="18.75" customHeight="1" x14ac:dyDescent="0.45">
      <c r="S307" s="7"/>
      <c r="T307" s="7"/>
    </row>
    <row r="308" spans="19:20" ht="18.75" customHeight="1" x14ac:dyDescent="0.45">
      <c r="S308" s="7"/>
      <c r="T308" s="7"/>
    </row>
    <row r="309" spans="19:20" ht="18.75" customHeight="1" x14ac:dyDescent="0.45">
      <c r="S309" s="7"/>
      <c r="T309" s="7"/>
    </row>
    <row r="310" spans="19:20" ht="18.75" customHeight="1" x14ac:dyDescent="0.45">
      <c r="S310" s="7"/>
      <c r="T310" s="7"/>
    </row>
    <row r="311" spans="19:20" ht="18.75" customHeight="1" x14ac:dyDescent="0.45">
      <c r="S311" s="7"/>
      <c r="T311" s="7"/>
    </row>
    <row r="312" spans="19:20" ht="18.75" customHeight="1" x14ac:dyDescent="0.45">
      <c r="S312" s="7"/>
      <c r="T312" s="7"/>
    </row>
    <row r="313" spans="19:20" ht="18.75" customHeight="1" x14ac:dyDescent="0.45">
      <c r="S313" s="7"/>
      <c r="T313" s="7"/>
    </row>
    <row r="314" spans="19:20" ht="18.75" customHeight="1" x14ac:dyDescent="0.45">
      <c r="S314" s="7"/>
      <c r="T314" s="7"/>
    </row>
    <row r="315" spans="19:20" ht="18.75" customHeight="1" x14ac:dyDescent="0.45">
      <c r="S315" s="7"/>
      <c r="T315" s="7"/>
    </row>
    <row r="316" spans="19:20" ht="18.75" customHeight="1" x14ac:dyDescent="0.45">
      <c r="S316" s="7"/>
      <c r="T316" s="7"/>
    </row>
    <row r="317" spans="19:20" ht="18.75" customHeight="1" x14ac:dyDescent="0.45">
      <c r="S317" s="7"/>
      <c r="T317" s="7"/>
    </row>
    <row r="318" spans="19:20" ht="18.75" customHeight="1" x14ac:dyDescent="0.45">
      <c r="S318" s="7"/>
      <c r="T318" s="7"/>
    </row>
    <row r="319" spans="19:20" ht="18.75" customHeight="1" x14ac:dyDescent="0.45">
      <c r="S319" s="7"/>
      <c r="T319" s="7"/>
    </row>
    <row r="320" spans="19:20" ht="18.75" customHeight="1" x14ac:dyDescent="0.45">
      <c r="S320" s="7"/>
      <c r="T320" s="7"/>
    </row>
    <row r="321" spans="19:20" ht="18.75" customHeight="1" x14ac:dyDescent="0.45">
      <c r="S321" s="7"/>
      <c r="T321" s="7"/>
    </row>
    <row r="322" spans="19:20" ht="18.75" customHeight="1" x14ac:dyDescent="0.45">
      <c r="S322" s="7"/>
      <c r="T322" s="7"/>
    </row>
    <row r="323" spans="19:20" ht="18.75" customHeight="1" x14ac:dyDescent="0.45">
      <c r="S323" s="7"/>
      <c r="T323" s="7"/>
    </row>
    <row r="324" spans="19:20" ht="18.75" customHeight="1" x14ac:dyDescent="0.45">
      <c r="S324" s="7"/>
      <c r="T324" s="7"/>
    </row>
    <row r="325" spans="19:20" ht="18.75" customHeight="1" x14ac:dyDescent="0.45">
      <c r="S325" s="7"/>
      <c r="T325" s="7"/>
    </row>
    <row r="326" spans="19:20" ht="18.75" customHeight="1" x14ac:dyDescent="0.45">
      <c r="S326" s="7"/>
      <c r="T326" s="7"/>
    </row>
    <row r="327" spans="19:20" ht="18.75" customHeight="1" x14ac:dyDescent="0.45">
      <c r="S327" s="7"/>
      <c r="T327" s="7"/>
    </row>
    <row r="328" spans="19:20" ht="18.75" customHeight="1" x14ac:dyDescent="0.45">
      <c r="S328" s="7"/>
      <c r="T328" s="7"/>
    </row>
    <row r="329" spans="19:20" ht="18.75" customHeight="1" x14ac:dyDescent="0.45">
      <c r="S329" s="7"/>
      <c r="T329" s="7"/>
    </row>
    <row r="330" spans="19:20" ht="18.75" customHeight="1" x14ac:dyDescent="0.45">
      <c r="S330" s="7"/>
      <c r="T330" s="7"/>
    </row>
    <row r="331" spans="19:20" ht="18.75" customHeight="1" x14ac:dyDescent="0.45">
      <c r="S331" s="7"/>
      <c r="T331" s="7"/>
    </row>
    <row r="332" spans="19:20" ht="18.75" customHeight="1" x14ac:dyDescent="0.45">
      <c r="S332" s="7"/>
      <c r="T332" s="7"/>
    </row>
    <row r="333" spans="19:20" ht="18.75" customHeight="1" x14ac:dyDescent="0.45">
      <c r="S333" s="7"/>
      <c r="T333" s="7"/>
    </row>
    <row r="334" spans="19:20" ht="18.75" customHeight="1" x14ac:dyDescent="0.45">
      <c r="S334" s="7"/>
      <c r="T334" s="7"/>
    </row>
    <row r="335" spans="19:20" ht="18.75" customHeight="1" x14ac:dyDescent="0.45">
      <c r="S335" s="7"/>
      <c r="T335" s="7"/>
    </row>
    <row r="336" spans="19:20" ht="18.75" customHeight="1" x14ac:dyDescent="0.45">
      <c r="S336" s="7"/>
      <c r="T336" s="7"/>
    </row>
    <row r="337" spans="19:20" ht="18.75" customHeight="1" x14ac:dyDescent="0.45">
      <c r="S337" s="7"/>
      <c r="T337" s="7"/>
    </row>
    <row r="338" spans="19:20" ht="18.75" customHeight="1" x14ac:dyDescent="0.45">
      <c r="S338" s="7"/>
      <c r="T338" s="7"/>
    </row>
    <row r="339" spans="19:20" ht="18.75" customHeight="1" x14ac:dyDescent="0.45">
      <c r="S339" s="7"/>
      <c r="T339" s="7"/>
    </row>
    <row r="340" spans="19:20" ht="18.75" customHeight="1" x14ac:dyDescent="0.45">
      <c r="S340" s="7"/>
      <c r="T340" s="7"/>
    </row>
    <row r="341" spans="19:20" ht="18.75" customHeight="1" x14ac:dyDescent="0.45">
      <c r="S341" s="7"/>
      <c r="T341" s="7"/>
    </row>
    <row r="342" spans="19:20" ht="18.75" customHeight="1" x14ac:dyDescent="0.45">
      <c r="S342" s="7"/>
      <c r="T342" s="7"/>
    </row>
    <row r="343" spans="19:20" ht="18.75" customHeight="1" x14ac:dyDescent="0.45">
      <c r="S343" s="7"/>
      <c r="T343" s="7"/>
    </row>
    <row r="344" spans="19:20" ht="18.75" customHeight="1" x14ac:dyDescent="0.45">
      <c r="S344" s="7"/>
      <c r="T344" s="7"/>
    </row>
    <row r="345" spans="19:20" ht="18.75" customHeight="1" x14ac:dyDescent="0.45">
      <c r="S345" s="7"/>
      <c r="T345" s="7"/>
    </row>
    <row r="346" spans="19:20" ht="18.75" customHeight="1" x14ac:dyDescent="0.45">
      <c r="S346" s="7"/>
      <c r="T346" s="7"/>
    </row>
    <row r="347" spans="19:20" ht="18.75" customHeight="1" x14ac:dyDescent="0.45">
      <c r="S347" s="7"/>
      <c r="T347" s="7"/>
    </row>
    <row r="348" spans="19:20" ht="18.75" customHeight="1" x14ac:dyDescent="0.45">
      <c r="S348" s="7"/>
      <c r="T348" s="7"/>
    </row>
    <row r="349" spans="19:20" ht="18.75" customHeight="1" x14ac:dyDescent="0.45">
      <c r="S349" s="7"/>
      <c r="T349" s="7"/>
    </row>
    <row r="350" spans="19:20" ht="18.75" customHeight="1" x14ac:dyDescent="0.45">
      <c r="S350" s="7"/>
      <c r="T350" s="7"/>
    </row>
    <row r="351" spans="19:20" ht="18.75" customHeight="1" x14ac:dyDescent="0.45">
      <c r="S351" s="7"/>
      <c r="T351" s="7"/>
    </row>
    <row r="352" spans="19:20" ht="18.75" customHeight="1" x14ac:dyDescent="0.45">
      <c r="S352" s="7"/>
      <c r="T352" s="7"/>
    </row>
    <row r="353" spans="19:20" ht="18.75" customHeight="1" x14ac:dyDescent="0.45">
      <c r="S353" s="7"/>
      <c r="T353" s="7"/>
    </row>
    <row r="354" spans="19:20" ht="18.75" customHeight="1" x14ac:dyDescent="0.45">
      <c r="S354" s="7"/>
      <c r="T354" s="7"/>
    </row>
    <row r="355" spans="19:20" ht="18.75" customHeight="1" x14ac:dyDescent="0.45">
      <c r="S355" s="7"/>
      <c r="T355" s="7"/>
    </row>
    <row r="356" spans="19:20" ht="18.75" customHeight="1" x14ac:dyDescent="0.45">
      <c r="S356" s="7"/>
      <c r="T356" s="7"/>
    </row>
    <row r="357" spans="19:20" ht="18.75" customHeight="1" x14ac:dyDescent="0.45">
      <c r="S357" s="7"/>
      <c r="T357" s="7"/>
    </row>
    <row r="358" spans="19:20" ht="18.75" customHeight="1" x14ac:dyDescent="0.45">
      <c r="S358" s="7"/>
      <c r="T358" s="7"/>
    </row>
    <row r="359" spans="19:20" ht="18.75" customHeight="1" x14ac:dyDescent="0.45">
      <c r="S359" s="7"/>
      <c r="T359" s="7"/>
    </row>
    <row r="360" spans="19:20" ht="18.75" customHeight="1" x14ac:dyDescent="0.45">
      <c r="S360" s="7"/>
      <c r="T360" s="7"/>
    </row>
    <row r="361" spans="19:20" ht="18.75" customHeight="1" x14ac:dyDescent="0.45">
      <c r="S361" s="7"/>
      <c r="T361" s="7"/>
    </row>
    <row r="362" spans="19:20" ht="18.75" customHeight="1" x14ac:dyDescent="0.45">
      <c r="S362" s="7"/>
      <c r="T362" s="7"/>
    </row>
    <row r="363" spans="19:20" ht="18.75" customHeight="1" x14ac:dyDescent="0.45">
      <c r="S363" s="7"/>
      <c r="T363" s="7"/>
    </row>
    <row r="364" spans="19:20" ht="18.75" customHeight="1" x14ac:dyDescent="0.45">
      <c r="S364" s="7"/>
      <c r="T364" s="7"/>
    </row>
    <row r="365" spans="19:20" ht="18.75" customHeight="1" x14ac:dyDescent="0.45">
      <c r="S365" s="7"/>
      <c r="T365" s="7"/>
    </row>
    <row r="366" spans="19:20" ht="18.75" customHeight="1" x14ac:dyDescent="0.45">
      <c r="S366" s="7"/>
      <c r="T366" s="7"/>
    </row>
    <row r="367" spans="19:20" ht="18.75" customHeight="1" x14ac:dyDescent="0.45">
      <c r="S367" s="7"/>
      <c r="T367" s="7"/>
    </row>
    <row r="368" spans="19:20" ht="18.75" customHeight="1" x14ac:dyDescent="0.45">
      <c r="S368" s="7"/>
      <c r="T368" s="7"/>
    </row>
    <row r="369" spans="19:20" ht="18.75" customHeight="1" x14ac:dyDescent="0.45">
      <c r="S369" s="7"/>
      <c r="T369" s="7"/>
    </row>
    <row r="370" spans="19:20" ht="18.75" customHeight="1" x14ac:dyDescent="0.45">
      <c r="S370" s="7"/>
      <c r="T370" s="7"/>
    </row>
    <row r="371" spans="19:20" ht="18.75" customHeight="1" x14ac:dyDescent="0.45">
      <c r="S371" s="7"/>
      <c r="T371" s="7"/>
    </row>
    <row r="372" spans="19:20" ht="18.75" customHeight="1" x14ac:dyDescent="0.45">
      <c r="S372" s="7"/>
      <c r="T372" s="7"/>
    </row>
    <row r="373" spans="19:20" ht="18.75" customHeight="1" x14ac:dyDescent="0.45">
      <c r="S373" s="7"/>
      <c r="T373" s="7"/>
    </row>
    <row r="374" spans="19:20" ht="18.75" customHeight="1" x14ac:dyDescent="0.45">
      <c r="S374" s="7"/>
      <c r="T374" s="7"/>
    </row>
    <row r="375" spans="19:20" ht="18.75" customHeight="1" x14ac:dyDescent="0.45">
      <c r="S375" s="7"/>
      <c r="T375" s="7"/>
    </row>
    <row r="376" spans="19:20" ht="18.75" customHeight="1" x14ac:dyDescent="0.45">
      <c r="S376" s="7"/>
      <c r="T376" s="7"/>
    </row>
    <row r="377" spans="19:20" ht="18.75" customHeight="1" x14ac:dyDescent="0.45">
      <c r="S377" s="7"/>
      <c r="T377" s="7"/>
    </row>
    <row r="378" spans="19:20" ht="18.75" customHeight="1" x14ac:dyDescent="0.45">
      <c r="S378" s="7"/>
      <c r="T378" s="7"/>
    </row>
    <row r="379" spans="19:20" ht="18.75" customHeight="1" x14ac:dyDescent="0.45">
      <c r="S379" s="7"/>
      <c r="T379" s="7"/>
    </row>
    <row r="380" spans="19:20" ht="18.75" customHeight="1" x14ac:dyDescent="0.45">
      <c r="S380" s="7"/>
      <c r="T380" s="7"/>
    </row>
    <row r="381" spans="19:20" ht="18.75" customHeight="1" x14ac:dyDescent="0.45">
      <c r="S381" s="7"/>
      <c r="T381" s="7"/>
    </row>
    <row r="382" spans="19:20" ht="18.75" customHeight="1" x14ac:dyDescent="0.45">
      <c r="S382" s="7"/>
      <c r="T382" s="7"/>
    </row>
    <row r="383" spans="19:20" ht="18.75" customHeight="1" x14ac:dyDescent="0.45">
      <c r="S383" s="7"/>
      <c r="T383" s="7"/>
    </row>
    <row r="384" spans="19:20" ht="18.75" customHeight="1" x14ac:dyDescent="0.45">
      <c r="S384" s="7"/>
      <c r="T384" s="7"/>
    </row>
    <row r="385" spans="19:20" ht="18.75" customHeight="1" x14ac:dyDescent="0.45">
      <c r="S385" s="7"/>
      <c r="T385" s="7"/>
    </row>
    <row r="386" spans="19:20" ht="18.75" customHeight="1" x14ac:dyDescent="0.45">
      <c r="S386" s="7"/>
      <c r="T386" s="7"/>
    </row>
    <row r="387" spans="19:20" ht="18.75" customHeight="1" x14ac:dyDescent="0.45">
      <c r="S387" s="7"/>
      <c r="T387" s="7"/>
    </row>
    <row r="388" spans="19:20" ht="18.75" customHeight="1" x14ac:dyDescent="0.45">
      <c r="S388" s="7"/>
      <c r="T388" s="7"/>
    </row>
    <row r="389" spans="19:20" ht="18.75" customHeight="1" x14ac:dyDescent="0.45">
      <c r="S389" s="7"/>
      <c r="T389" s="7"/>
    </row>
    <row r="390" spans="19:20" ht="18.75" customHeight="1" x14ac:dyDescent="0.45">
      <c r="S390" s="7"/>
      <c r="T390" s="7"/>
    </row>
    <row r="391" spans="19:20" ht="18.75" customHeight="1" x14ac:dyDescent="0.45">
      <c r="S391" s="7"/>
      <c r="T391" s="7"/>
    </row>
    <row r="392" spans="19:20" ht="18.75" customHeight="1" x14ac:dyDescent="0.45">
      <c r="S392" s="7"/>
      <c r="T392" s="7"/>
    </row>
    <row r="393" spans="19:20" ht="18.75" customHeight="1" x14ac:dyDescent="0.45">
      <c r="S393" s="7"/>
      <c r="T393" s="7"/>
    </row>
    <row r="394" spans="19:20" ht="18.75" customHeight="1" x14ac:dyDescent="0.45">
      <c r="S394" s="7"/>
      <c r="T394" s="7"/>
    </row>
    <row r="395" spans="19:20" ht="18.75" customHeight="1" x14ac:dyDescent="0.45">
      <c r="S395" s="7"/>
      <c r="T395" s="7"/>
    </row>
    <row r="396" spans="19:20" ht="18.75" customHeight="1" x14ac:dyDescent="0.45">
      <c r="S396" s="7"/>
      <c r="T396" s="7"/>
    </row>
    <row r="397" spans="19:20" ht="18.75" customHeight="1" x14ac:dyDescent="0.45">
      <c r="S397" s="7"/>
      <c r="T397" s="7"/>
    </row>
    <row r="398" spans="19:20" ht="18.75" customHeight="1" x14ac:dyDescent="0.45">
      <c r="S398" s="7"/>
      <c r="T398" s="7"/>
    </row>
    <row r="399" spans="19:20" ht="18.75" customHeight="1" x14ac:dyDescent="0.45">
      <c r="S399" s="7"/>
      <c r="T399" s="7"/>
    </row>
    <row r="400" spans="19:20" ht="18.75" customHeight="1" x14ac:dyDescent="0.45">
      <c r="S400" s="7"/>
      <c r="T400" s="7"/>
    </row>
    <row r="401" spans="19:20" ht="18.75" customHeight="1" x14ac:dyDescent="0.45">
      <c r="S401" s="7"/>
      <c r="T401" s="7"/>
    </row>
    <row r="402" spans="19:20" ht="18.75" customHeight="1" x14ac:dyDescent="0.45">
      <c r="S402" s="7"/>
      <c r="T402" s="7"/>
    </row>
    <row r="403" spans="19:20" ht="18.75" customHeight="1" x14ac:dyDescent="0.45">
      <c r="S403" s="7"/>
      <c r="T403" s="7"/>
    </row>
    <row r="404" spans="19:20" ht="18.75" customHeight="1" x14ac:dyDescent="0.45">
      <c r="S404" s="7"/>
      <c r="T404" s="7"/>
    </row>
    <row r="405" spans="19:20" ht="18.75" customHeight="1" x14ac:dyDescent="0.45">
      <c r="S405" s="7"/>
      <c r="T405" s="7"/>
    </row>
    <row r="406" spans="19:20" ht="18.75" customHeight="1" x14ac:dyDescent="0.45">
      <c r="S406" s="7"/>
      <c r="T406" s="7"/>
    </row>
    <row r="407" spans="19:20" ht="18.75" customHeight="1" x14ac:dyDescent="0.45">
      <c r="S407" s="7"/>
      <c r="T407" s="7"/>
    </row>
    <row r="408" spans="19:20" ht="18.75" customHeight="1" x14ac:dyDescent="0.45">
      <c r="S408" s="7"/>
      <c r="T408" s="7"/>
    </row>
    <row r="409" spans="19:20" ht="18.75" customHeight="1" x14ac:dyDescent="0.45">
      <c r="S409" s="7"/>
      <c r="T409" s="7"/>
    </row>
    <row r="410" spans="19:20" ht="18.75" customHeight="1" x14ac:dyDescent="0.45">
      <c r="S410" s="7"/>
      <c r="T410" s="7"/>
    </row>
    <row r="411" spans="19:20" ht="18.75" customHeight="1" x14ac:dyDescent="0.45">
      <c r="S411" s="7"/>
      <c r="T411" s="7"/>
    </row>
    <row r="412" spans="19:20" ht="18.75" customHeight="1" x14ac:dyDescent="0.45">
      <c r="S412" s="7"/>
      <c r="T412" s="7"/>
    </row>
    <row r="413" spans="19:20" ht="18.75" customHeight="1" x14ac:dyDescent="0.45">
      <c r="S413" s="7"/>
      <c r="T413" s="7"/>
    </row>
    <row r="414" spans="19:20" ht="18.75" customHeight="1" x14ac:dyDescent="0.45">
      <c r="S414" s="7"/>
      <c r="T414" s="7"/>
    </row>
    <row r="415" spans="19:20" ht="18.75" customHeight="1" x14ac:dyDescent="0.45">
      <c r="S415" s="7"/>
      <c r="T415" s="7"/>
    </row>
    <row r="416" spans="19:20" ht="18.75" customHeight="1" x14ac:dyDescent="0.45">
      <c r="S416" s="7"/>
      <c r="T416" s="7"/>
    </row>
    <row r="417" spans="19:20" ht="18.75" customHeight="1" x14ac:dyDescent="0.45">
      <c r="S417" s="7"/>
      <c r="T417" s="7"/>
    </row>
    <row r="418" spans="19:20" ht="18.75" customHeight="1" x14ac:dyDescent="0.45">
      <c r="S418" s="7"/>
      <c r="T418" s="7"/>
    </row>
    <row r="419" spans="19:20" ht="18.75" customHeight="1" x14ac:dyDescent="0.45">
      <c r="S419" s="7"/>
      <c r="T419" s="7"/>
    </row>
    <row r="420" spans="19:20" ht="18.75" customHeight="1" x14ac:dyDescent="0.45">
      <c r="S420" s="7"/>
      <c r="T420" s="7"/>
    </row>
    <row r="421" spans="19:20" ht="18.75" customHeight="1" x14ac:dyDescent="0.45">
      <c r="S421" s="7"/>
      <c r="T421" s="7"/>
    </row>
    <row r="422" spans="19:20" ht="18.75" customHeight="1" x14ac:dyDescent="0.45">
      <c r="S422" s="7"/>
      <c r="T422" s="7"/>
    </row>
    <row r="423" spans="19:20" ht="18.75" customHeight="1" x14ac:dyDescent="0.45">
      <c r="S423" s="7"/>
      <c r="T423" s="7"/>
    </row>
    <row r="424" spans="19:20" ht="18.75" customHeight="1" x14ac:dyDescent="0.45">
      <c r="S424" s="7"/>
      <c r="T424" s="7"/>
    </row>
    <row r="425" spans="19:20" ht="18.75" customHeight="1" x14ac:dyDescent="0.45">
      <c r="S425" s="7"/>
      <c r="T425" s="7"/>
    </row>
    <row r="426" spans="19:20" ht="18.75" customHeight="1" x14ac:dyDescent="0.45">
      <c r="S426" s="7"/>
      <c r="T426" s="7"/>
    </row>
    <row r="427" spans="19:20" ht="18.75" customHeight="1" x14ac:dyDescent="0.45">
      <c r="S427" s="7"/>
      <c r="T427" s="7"/>
    </row>
    <row r="428" spans="19:20" ht="18.75" customHeight="1" x14ac:dyDescent="0.45">
      <c r="S428" s="7"/>
      <c r="T428" s="7"/>
    </row>
    <row r="429" spans="19:20" ht="18.75" customHeight="1" x14ac:dyDescent="0.45">
      <c r="S429" s="7"/>
      <c r="T429" s="7"/>
    </row>
    <row r="430" spans="19:20" ht="18.75" customHeight="1" x14ac:dyDescent="0.45">
      <c r="S430" s="7"/>
      <c r="T430" s="7"/>
    </row>
    <row r="431" spans="19:20" ht="18.75" customHeight="1" x14ac:dyDescent="0.45">
      <c r="S431" s="7"/>
      <c r="T431" s="7"/>
    </row>
    <row r="432" spans="19:20" ht="18.75" customHeight="1" x14ac:dyDescent="0.45">
      <c r="S432" s="7"/>
      <c r="T432" s="7"/>
    </row>
    <row r="433" spans="19:20" ht="18.75" customHeight="1" x14ac:dyDescent="0.45">
      <c r="S433" s="7"/>
      <c r="T433" s="7"/>
    </row>
    <row r="434" spans="19:20" ht="18.75" customHeight="1" x14ac:dyDescent="0.45">
      <c r="S434" s="7"/>
      <c r="T434" s="7"/>
    </row>
    <row r="435" spans="19:20" ht="18.75" customHeight="1" x14ac:dyDescent="0.45">
      <c r="S435" s="7"/>
      <c r="T435" s="7"/>
    </row>
    <row r="436" spans="19:20" ht="18.75" customHeight="1" x14ac:dyDescent="0.45">
      <c r="S436" s="7"/>
      <c r="T436" s="7"/>
    </row>
    <row r="437" spans="19:20" ht="18.75" customHeight="1" x14ac:dyDescent="0.45">
      <c r="S437" s="7"/>
      <c r="T437" s="7"/>
    </row>
    <row r="438" spans="19:20" ht="18.75" customHeight="1" x14ac:dyDescent="0.45">
      <c r="S438" s="7"/>
      <c r="T438" s="7"/>
    </row>
    <row r="439" spans="19:20" ht="18.75" customHeight="1" x14ac:dyDescent="0.45">
      <c r="S439" s="7"/>
      <c r="T439" s="7"/>
    </row>
    <row r="440" spans="19:20" ht="18.75" customHeight="1" x14ac:dyDescent="0.45">
      <c r="S440" s="7"/>
      <c r="T440" s="7"/>
    </row>
    <row r="441" spans="19:20" ht="18.75" customHeight="1" x14ac:dyDescent="0.45">
      <c r="S441" s="7"/>
      <c r="T441" s="7"/>
    </row>
    <row r="442" spans="19:20" ht="18.75" customHeight="1" x14ac:dyDescent="0.45">
      <c r="S442" s="7"/>
      <c r="T442" s="7"/>
    </row>
    <row r="443" spans="19:20" ht="18.75" customHeight="1" x14ac:dyDescent="0.45">
      <c r="S443" s="7"/>
      <c r="T443" s="7"/>
    </row>
    <row r="444" spans="19:20" ht="18.75" customHeight="1" x14ac:dyDescent="0.45">
      <c r="S444" s="7"/>
      <c r="T444" s="7"/>
    </row>
    <row r="445" spans="19:20" ht="18.75" customHeight="1" x14ac:dyDescent="0.45">
      <c r="S445" s="7"/>
      <c r="T445" s="7"/>
    </row>
    <row r="446" spans="19:20" ht="18.75" customHeight="1" x14ac:dyDescent="0.45">
      <c r="S446" s="7"/>
      <c r="T446" s="7"/>
    </row>
    <row r="447" spans="19:20" ht="18.75" customHeight="1" x14ac:dyDescent="0.45">
      <c r="S447" s="7"/>
      <c r="T447" s="7"/>
    </row>
    <row r="448" spans="19:20" ht="18.75" customHeight="1" x14ac:dyDescent="0.45">
      <c r="S448" s="7"/>
      <c r="T448" s="7"/>
    </row>
    <row r="449" spans="19:20" ht="18.75" customHeight="1" x14ac:dyDescent="0.45">
      <c r="S449" s="7"/>
      <c r="T449" s="7"/>
    </row>
    <row r="450" spans="19:20" ht="18.75" customHeight="1" x14ac:dyDescent="0.45">
      <c r="S450" s="7"/>
      <c r="T450" s="7"/>
    </row>
    <row r="451" spans="19:20" ht="18.75" customHeight="1" x14ac:dyDescent="0.45">
      <c r="S451" s="7"/>
      <c r="T451" s="7"/>
    </row>
    <row r="452" spans="19:20" ht="18.75" customHeight="1" x14ac:dyDescent="0.45">
      <c r="S452" s="7"/>
      <c r="T452" s="7"/>
    </row>
    <row r="453" spans="19:20" ht="18.75" customHeight="1" x14ac:dyDescent="0.45">
      <c r="S453" s="7"/>
      <c r="T453" s="7"/>
    </row>
    <row r="454" spans="19:20" ht="18.75" customHeight="1" x14ac:dyDescent="0.45">
      <c r="S454" s="7"/>
      <c r="T454" s="7"/>
    </row>
    <row r="455" spans="19:20" ht="18.75" customHeight="1" x14ac:dyDescent="0.45">
      <c r="S455" s="7"/>
      <c r="T455" s="7"/>
    </row>
    <row r="456" spans="19:20" ht="18.75" customHeight="1" x14ac:dyDescent="0.45">
      <c r="S456" s="7"/>
      <c r="T456" s="7"/>
    </row>
    <row r="457" spans="19:20" ht="18.75" customHeight="1" x14ac:dyDescent="0.45">
      <c r="S457" s="7"/>
      <c r="T457" s="7"/>
    </row>
    <row r="458" spans="19:20" ht="18.75" customHeight="1" x14ac:dyDescent="0.45">
      <c r="S458" s="7"/>
      <c r="T458" s="7"/>
    </row>
    <row r="459" spans="19:20" ht="18.75" customHeight="1" x14ac:dyDescent="0.45">
      <c r="S459" s="7"/>
      <c r="T459" s="7"/>
    </row>
    <row r="460" spans="19:20" ht="18.75" customHeight="1" x14ac:dyDescent="0.45">
      <c r="S460" s="7"/>
      <c r="T460" s="7"/>
    </row>
    <row r="461" spans="19:20" ht="18.75" customHeight="1" x14ac:dyDescent="0.45">
      <c r="S461" s="7"/>
      <c r="T461" s="7"/>
    </row>
    <row r="462" spans="19:20" ht="18.75" customHeight="1" x14ac:dyDescent="0.45">
      <c r="S462" s="7"/>
      <c r="T462" s="7"/>
    </row>
    <row r="463" spans="19:20" ht="18.75" customHeight="1" x14ac:dyDescent="0.45">
      <c r="S463" s="7"/>
      <c r="T463" s="7"/>
    </row>
    <row r="464" spans="19:20" ht="18.75" customHeight="1" x14ac:dyDescent="0.45">
      <c r="S464" s="7"/>
      <c r="T464" s="7"/>
    </row>
    <row r="465" spans="19:20" ht="18.75" customHeight="1" x14ac:dyDescent="0.45">
      <c r="S465" s="7"/>
      <c r="T465" s="7"/>
    </row>
    <row r="466" spans="19:20" ht="18.75" customHeight="1" x14ac:dyDescent="0.45">
      <c r="S466" s="7"/>
      <c r="T466" s="7"/>
    </row>
    <row r="467" spans="19:20" ht="18.75" customHeight="1" x14ac:dyDescent="0.45">
      <c r="S467" s="7"/>
      <c r="T467" s="7"/>
    </row>
    <row r="468" spans="19:20" ht="18.75" customHeight="1" x14ac:dyDescent="0.45">
      <c r="S468" s="7"/>
      <c r="T468" s="7"/>
    </row>
    <row r="469" spans="19:20" ht="18.75" customHeight="1" x14ac:dyDescent="0.45">
      <c r="S469" s="7"/>
      <c r="T469" s="7"/>
    </row>
    <row r="470" spans="19:20" ht="18.75" customHeight="1" x14ac:dyDescent="0.45">
      <c r="S470" s="7"/>
      <c r="T470" s="7"/>
    </row>
    <row r="471" spans="19:20" ht="18.75" customHeight="1" x14ac:dyDescent="0.45">
      <c r="S471" s="7"/>
      <c r="T471" s="7"/>
    </row>
    <row r="472" spans="19:20" ht="18.75" customHeight="1" x14ac:dyDescent="0.45">
      <c r="S472" s="7"/>
      <c r="T472" s="7"/>
    </row>
    <row r="473" spans="19:20" ht="18.75" customHeight="1" x14ac:dyDescent="0.45">
      <c r="S473" s="7"/>
      <c r="T473" s="7"/>
    </row>
    <row r="474" spans="19:20" ht="18.75" customHeight="1" x14ac:dyDescent="0.45">
      <c r="S474" s="7"/>
      <c r="T474" s="7"/>
    </row>
    <row r="475" spans="19:20" ht="18.75" customHeight="1" x14ac:dyDescent="0.45">
      <c r="S475" s="7"/>
      <c r="T475" s="7"/>
    </row>
    <row r="476" spans="19:20" ht="18.75" customHeight="1" x14ac:dyDescent="0.45">
      <c r="S476" s="7"/>
      <c r="T476" s="7"/>
    </row>
    <row r="477" spans="19:20" ht="18.75" customHeight="1" x14ac:dyDescent="0.45">
      <c r="S477" s="7"/>
      <c r="T477" s="7"/>
    </row>
    <row r="478" spans="19:20" ht="18.75" customHeight="1" x14ac:dyDescent="0.45">
      <c r="S478" s="7"/>
      <c r="T478" s="7"/>
    </row>
    <row r="479" spans="19:20" ht="18.75" customHeight="1" x14ac:dyDescent="0.45">
      <c r="S479" s="7"/>
      <c r="T479" s="7"/>
    </row>
    <row r="480" spans="19:20" ht="18.75" customHeight="1" x14ac:dyDescent="0.45">
      <c r="S480" s="7"/>
      <c r="T480" s="7"/>
    </row>
    <row r="481" spans="19:20" ht="18.75" customHeight="1" x14ac:dyDescent="0.45">
      <c r="S481" s="7"/>
      <c r="T481" s="7"/>
    </row>
    <row r="482" spans="19:20" ht="18.75" customHeight="1" x14ac:dyDescent="0.45">
      <c r="S482" s="7"/>
      <c r="T482" s="7"/>
    </row>
    <row r="483" spans="19:20" ht="18.75" customHeight="1" x14ac:dyDescent="0.45">
      <c r="S483" s="7"/>
      <c r="T483" s="7"/>
    </row>
    <row r="484" spans="19:20" ht="18.75" customHeight="1" x14ac:dyDescent="0.45">
      <c r="S484" s="7"/>
      <c r="T484" s="7"/>
    </row>
    <row r="485" spans="19:20" ht="18.75" customHeight="1" x14ac:dyDescent="0.45">
      <c r="S485" s="7"/>
      <c r="T485" s="7"/>
    </row>
    <row r="486" spans="19:20" ht="18.75" customHeight="1" x14ac:dyDescent="0.45">
      <c r="S486" s="7"/>
      <c r="T486" s="7"/>
    </row>
    <row r="487" spans="19:20" ht="18.75" customHeight="1" x14ac:dyDescent="0.45">
      <c r="S487" s="7"/>
      <c r="T487" s="7"/>
    </row>
    <row r="488" spans="19:20" ht="18.75" customHeight="1" x14ac:dyDescent="0.45">
      <c r="S488" s="7"/>
      <c r="T488" s="7"/>
    </row>
    <row r="489" spans="19:20" ht="18.75" customHeight="1" x14ac:dyDescent="0.45">
      <c r="S489" s="7"/>
      <c r="T489" s="7"/>
    </row>
    <row r="490" spans="19:20" ht="18.75" customHeight="1" x14ac:dyDescent="0.45">
      <c r="S490" s="7"/>
      <c r="T490" s="7"/>
    </row>
    <row r="491" spans="19:20" ht="18.75" customHeight="1" x14ac:dyDescent="0.45">
      <c r="S491" s="7"/>
      <c r="T491" s="7"/>
    </row>
    <row r="492" spans="19:20" ht="18.75" customHeight="1" x14ac:dyDescent="0.45">
      <c r="S492" s="7"/>
      <c r="T492" s="7"/>
    </row>
    <row r="493" spans="19:20" ht="18.75" customHeight="1" x14ac:dyDescent="0.45">
      <c r="S493" s="7"/>
      <c r="T493" s="7"/>
    </row>
    <row r="494" spans="19:20" ht="18.75" customHeight="1" x14ac:dyDescent="0.45">
      <c r="S494" s="7"/>
      <c r="T494" s="7"/>
    </row>
    <row r="495" spans="19:20" ht="18.75" customHeight="1" x14ac:dyDescent="0.45">
      <c r="S495" s="7"/>
      <c r="T495" s="7"/>
    </row>
    <row r="496" spans="19:20" ht="18.75" customHeight="1" x14ac:dyDescent="0.45">
      <c r="S496" s="7"/>
      <c r="T496" s="7"/>
    </row>
    <row r="497" spans="19:20" ht="18.75" customHeight="1" x14ac:dyDescent="0.45">
      <c r="S497" s="7"/>
      <c r="T497" s="7"/>
    </row>
    <row r="498" spans="19:20" ht="18.75" customHeight="1" x14ac:dyDescent="0.45">
      <c r="S498" s="7"/>
      <c r="T498" s="7"/>
    </row>
    <row r="499" spans="19:20" ht="18.75" customHeight="1" x14ac:dyDescent="0.45">
      <c r="S499" s="7"/>
      <c r="T499" s="7"/>
    </row>
    <row r="500" spans="19:20" ht="18.75" customHeight="1" x14ac:dyDescent="0.45">
      <c r="S500" s="7"/>
      <c r="T500" s="7"/>
    </row>
    <row r="501" spans="19:20" ht="18.75" customHeight="1" x14ac:dyDescent="0.45">
      <c r="S501" s="7"/>
      <c r="T501" s="7"/>
    </row>
    <row r="502" spans="19:20" ht="18.75" customHeight="1" x14ac:dyDescent="0.45">
      <c r="S502" s="7"/>
      <c r="T502" s="7"/>
    </row>
    <row r="503" spans="19:20" ht="18.75" customHeight="1" x14ac:dyDescent="0.45">
      <c r="S503" s="7"/>
      <c r="T503" s="7"/>
    </row>
    <row r="504" spans="19:20" ht="18.75" customHeight="1" x14ac:dyDescent="0.45">
      <c r="S504" s="7"/>
      <c r="T504" s="7"/>
    </row>
    <row r="505" spans="19:20" ht="18.75" customHeight="1" x14ac:dyDescent="0.45">
      <c r="S505" s="7"/>
      <c r="T505" s="7"/>
    </row>
    <row r="506" spans="19:20" ht="18.75" customHeight="1" x14ac:dyDescent="0.45">
      <c r="S506" s="7"/>
      <c r="T506" s="7"/>
    </row>
    <row r="507" spans="19:20" ht="18.75" customHeight="1" x14ac:dyDescent="0.45">
      <c r="S507" s="7"/>
      <c r="T507" s="7"/>
    </row>
    <row r="508" spans="19:20" ht="18.75" customHeight="1" x14ac:dyDescent="0.45">
      <c r="S508" s="7"/>
      <c r="T508" s="7"/>
    </row>
    <row r="509" spans="19:20" ht="18.75" customHeight="1" x14ac:dyDescent="0.45">
      <c r="S509" s="7"/>
      <c r="T509" s="7"/>
    </row>
    <row r="510" spans="19:20" ht="18.75" customHeight="1" x14ac:dyDescent="0.45">
      <c r="S510" s="7"/>
      <c r="T510" s="7"/>
    </row>
    <row r="511" spans="19:20" ht="18.75" customHeight="1" x14ac:dyDescent="0.45">
      <c r="S511" s="7"/>
      <c r="T511" s="7"/>
    </row>
    <row r="512" spans="19:20" ht="18.75" customHeight="1" x14ac:dyDescent="0.45">
      <c r="S512" s="7"/>
      <c r="T512" s="7"/>
    </row>
    <row r="513" spans="19:20" ht="18.75" customHeight="1" x14ac:dyDescent="0.45">
      <c r="S513" s="7"/>
      <c r="T513" s="7"/>
    </row>
    <row r="514" spans="19:20" ht="18.75" customHeight="1" x14ac:dyDescent="0.45">
      <c r="S514" s="7"/>
      <c r="T514" s="7"/>
    </row>
    <row r="515" spans="19:20" ht="18.75" customHeight="1" x14ac:dyDescent="0.45">
      <c r="S515" s="7"/>
      <c r="T515" s="7"/>
    </row>
    <row r="516" spans="19:20" ht="18.75" customHeight="1" x14ac:dyDescent="0.45">
      <c r="S516" s="7"/>
      <c r="T516" s="7"/>
    </row>
    <row r="517" spans="19:20" ht="18.75" customHeight="1" x14ac:dyDescent="0.45">
      <c r="S517" s="7"/>
      <c r="T517" s="7"/>
    </row>
    <row r="518" spans="19:20" ht="18.75" customHeight="1" x14ac:dyDescent="0.45">
      <c r="S518" s="7"/>
      <c r="T518" s="7"/>
    </row>
    <row r="519" spans="19:20" ht="18.75" customHeight="1" x14ac:dyDescent="0.45">
      <c r="S519" s="7"/>
      <c r="T519" s="7"/>
    </row>
    <row r="520" spans="19:20" ht="18.75" customHeight="1" x14ac:dyDescent="0.45">
      <c r="S520" s="7"/>
      <c r="T520" s="7"/>
    </row>
    <row r="521" spans="19:20" ht="18.75" customHeight="1" x14ac:dyDescent="0.45">
      <c r="S521" s="7"/>
      <c r="T521" s="7"/>
    </row>
    <row r="522" spans="19:20" ht="18.75" customHeight="1" x14ac:dyDescent="0.45">
      <c r="S522" s="7"/>
      <c r="T522" s="7"/>
    </row>
    <row r="523" spans="19:20" ht="18.75" customHeight="1" x14ac:dyDescent="0.45">
      <c r="S523" s="7"/>
      <c r="T523" s="7"/>
    </row>
    <row r="524" spans="19:20" ht="18.75" customHeight="1" x14ac:dyDescent="0.45">
      <c r="S524" s="7"/>
      <c r="T524" s="7"/>
    </row>
    <row r="525" spans="19:20" ht="18.75" customHeight="1" x14ac:dyDescent="0.45">
      <c r="S525" s="7"/>
      <c r="T525" s="7"/>
    </row>
    <row r="526" spans="19:20" ht="18.75" customHeight="1" x14ac:dyDescent="0.45">
      <c r="S526" s="7"/>
      <c r="T526" s="7"/>
    </row>
    <row r="527" spans="19:20" ht="18.75" customHeight="1" x14ac:dyDescent="0.45">
      <c r="S527" s="7"/>
      <c r="T527" s="7"/>
    </row>
    <row r="528" spans="19:20" ht="18.75" customHeight="1" x14ac:dyDescent="0.45">
      <c r="S528" s="7"/>
      <c r="T528" s="7"/>
    </row>
    <row r="529" spans="19:20" ht="18.75" customHeight="1" x14ac:dyDescent="0.45">
      <c r="S529" s="7"/>
      <c r="T529" s="7"/>
    </row>
    <row r="530" spans="19:20" ht="18.75" customHeight="1" x14ac:dyDescent="0.45">
      <c r="S530" s="7"/>
      <c r="T530" s="7"/>
    </row>
    <row r="531" spans="19:20" ht="18.75" customHeight="1" x14ac:dyDescent="0.45">
      <c r="S531" s="7"/>
      <c r="T531" s="7"/>
    </row>
    <row r="532" spans="19:20" ht="18.75" customHeight="1" x14ac:dyDescent="0.45">
      <c r="S532" s="7"/>
      <c r="T532" s="7"/>
    </row>
    <row r="533" spans="19:20" ht="18.75" customHeight="1" x14ac:dyDescent="0.45">
      <c r="S533" s="7"/>
      <c r="T533" s="7"/>
    </row>
    <row r="534" spans="19:20" ht="18.75" customHeight="1" x14ac:dyDescent="0.45">
      <c r="S534" s="7"/>
      <c r="T534" s="7"/>
    </row>
    <row r="535" spans="19:20" ht="18.75" customHeight="1" x14ac:dyDescent="0.45">
      <c r="S535" s="7"/>
      <c r="T535" s="7"/>
    </row>
    <row r="536" spans="19:20" ht="18.75" customHeight="1" x14ac:dyDescent="0.45">
      <c r="S536" s="7"/>
      <c r="T536" s="7"/>
    </row>
    <row r="537" spans="19:20" ht="18.75" customHeight="1" x14ac:dyDescent="0.45">
      <c r="S537" s="7"/>
      <c r="T537" s="7"/>
    </row>
    <row r="538" spans="19:20" ht="18.75" customHeight="1" x14ac:dyDescent="0.45">
      <c r="S538" s="7"/>
      <c r="T538" s="7"/>
    </row>
    <row r="539" spans="19:20" ht="18.75" customHeight="1" x14ac:dyDescent="0.45">
      <c r="S539" s="7"/>
      <c r="T539" s="7"/>
    </row>
    <row r="540" spans="19:20" ht="18.75" customHeight="1" x14ac:dyDescent="0.45">
      <c r="S540" s="7"/>
      <c r="T540" s="7"/>
    </row>
    <row r="541" spans="19:20" ht="18.75" customHeight="1" x14ac:dyDescent="0.45">
      <c r="S541" s="7"/>
      <c r="T541" s="7"/>
    </row>
    <row r="542" spans="19:20" ht="18.75" customHeight="1" x14ac:dyDescent="0.45">
      <c r="S542" s="7"/>
      <c r="T542" s="7"/>
    </row>
    <row r="543" spans="19:20" ht="18.75" customHeight="1" x14ac:dyDescent="0.45">
      <c r="S543" s="7"/>
      <c r="T543" s="7"/>
    </row>
    <row r="544" spans="19:20" ht="18.75" customHeight="1" x14ac:dyDescent="0.45">
      <c r="S544" s="7"/>
      <c r="T544" s="7"/>
    </row>
    <row r="545" spans="19:20" ht="18.75" customHeight="1" x14ac:dyDescent="0.45">
      <c r="S545" s="7"/>
      <c r="T545" s="7"/>
    </row>
    <row r="546" spans="19:20" ht="18.75" customHeight="1" x14ac:dyDescent="0.45">
      <c r="S546" s="7"/>
      <c r="T546" s="7"/>
    </row>
    <row r="547" spans="19:20" ht="18.75" customHeight="1" x14ac:dyDescent="0.45">
      <c r="S547" s="7"/>
      <c r="T547" s="7"/>
    </row>
    <row r="548" spans="19:20" ht="18.75" customHeight="1" x14ac:dyDescent="0.45">
      <c r="S548" s="7"/>
      <c r="T548" s="7"/>
    </row>
    <row r="549" spans="19:20" ht="18.75" customHeight="1" x14ac:dyDescent="0.45">
      <c r="S549" s="7"/>
      <c r="T549" s="7"/>
    </row>
    <row r="550" spans="19:20" ht="18.75" customHeight="1" x14ac:dyDescent="0.45">
      <c r="S550" s="7"/>
      <c r="T550" s="7"/>
    </row>
    <row r="551" spans="19:20" ht="18.75" customHeight="1" x14ac:dyDescent="0.45">
      <c r="S551" s="7"/>
      <c r="T551" s="7"/>
    </row>
    <row r="552" spans="19:20" ht="18.75" customHeight="1" x14ac:dyDescent="0.45">
      <c r="S552" s="7"/>
      <c r="T552" s="7"/>
    </row>
    <row r="553" spans="19:20" ht="18.75" customHeight="1" x14ac:dyDescent="0.45">
      <c r="S553" s="7"/>
      <c r="T553" s="7"/>
    </row>
    <row r="554" spans="19:20" ht="18.75" customHeight="1" x14ac:dyDescent="0.45">
      <c r="S554" s="7"/>
      <c r="T554" s="7"/>
    </row>
    <row r="555" spans="19:20" ht="18.75" customHeight="1" x14ac:dyDescent="0.45">
      <c r="S555" s="7"/>
      <c r="T555" s="7"/>
    </row>
    <row r="556" spans="19:20" ht="18.75" customHeight="1" x14ac:dyDescent="0.45">
      <c r="S556" s="7"/>
      <c r="T556" s="7"/>
    </row>
    <row r="557" spans="19:20" ht="18.75" customHeight="1" x14ac:dyDescent="0.45">
      <c r="S557" s="7"/>
      <c r="T557" s="7"/>
    </row>
    <row r="558" spans="19:20" ht="18.75" customHeight="1" x14ac:dyDescent="0.45">
      <c r="S558" s="7"/>
      <c r="T558" s="7"/>
    </row>
    <row r="559" spans="19:20" ht="18.75" customHeight="1" x14ac:dyDescent="0.45">
      <c r="S559" s="7"/>
      <c r="T559" s="7"/>
    </row>
    <row r="560" spans="19:20" ht="18.75" customHeight="1" x14ac:dyDescent="0.45">
      <c r="S560" s="7"/>
      <c r="T560" s="7"/>
    </row>
    <row r="561" spans="19:20" ht="18.75" customHeight="1" x14ac:dyDescent="0.45">
      <c r="S561" s="7"/>
      <c r="T561" s="7"/>
    </row>
    <row r="562" spans="19:20" ht="18.75" customHeight="1" x14ac:dyDescent="0.45">
      <c r="S562" s="7"/>
      <c r="T562" s="7"/>
    </row>
    <row r="563" spans="19:20" ht="18.75" customHeight="1" x14ac:dyDescent="0.45">
      <c r="S563" s="7"/>
      <c r="T563" s="7"/>
    </row>
    <row r="564" spans="19:20" ht="18.75" customHeight="1" x14ac:dyDescent="0.45">
      <c r="S564" s="7"/>
      <c r="T564" s="7"/>
    </row>
    <row r="565" spans="19:20" ht="18.75" customHeight="1" x14ac:dyDescent="0.45">
      <c r="S565" s="7"/>
      <c r="T565" s="7"/>
    </row>
    <row r="566" spans="19:20" ht="18.75" customHeight="1" x14ac:dyDescent="0.45">
      <c r="S566" s="7"/>
      <c r="T566" s="7"/>
    </row>
    <row r="567" spans="19:20" ht="18.75" customHeight="1" x14ac:dyDescent="0.45">
      <c r="S567" s="7"/>
      <c r="T567" s="7"/>
    </row>
    <row r="568" spans="19:20" ht="18.75" customHeight="1" x14ac:dyDescent="0.45">
      <c r="S568" s="7"/>
      <c r="T568" s="7"/>
    </row>
    <row r="569" spans="19:20" ht="18.75" customHeight="1" x14ac:dyDescent="0.45">
      <c r="S569" s="7"/>
      <c r="T569" s="7"/>
    </row>
    <row r="570" spans="19:20" ht="18.75" customHeight="1" x14ac:dyDescent="0.45">
      <c r="S570" s="7"/>
      <c r="T570" s="7"/>
    </row>
    <row r="571" spans="19:20" ht="18.75" customHeight="1" x14ac:dyDescent="0.45">
      <c r="S571" s="7"/>
      <c r="T571" s="7"/>
    </row>
    <row r="572" spans="19:20" ht="18.75" customHeight="1" x14ac:dyDescent="0.45">
      <c r="S572" s="7"/>
      <c r="T572" s="7"/>
    </row>
    <row r="573" spans="19:20" ht="18.75" customHeight="1" x14ac:dyDescent="0.45">
      <c r="S573" s="7"/>
      <c r="T573" s="7"/>
    </row>
    <row r="574" spans="19:20" ht="18.75" customHeight="1" x14ac:dyDescent="0.45">
      <c r="S574" s="7"/>
      <c r="T574" s="7"/>
    </row>
    <row r="575" spans="19:20" ht="18.75" customHeight="1" x14ac:dyDescent="0.45">
      <c r="S575" s="7"/>
      <c r="T575" s="7"/>
    </row>
    <row r="576" spans="19:20" ht="18.75" customHeight="1" x14ac:dyDescent="0.45">
      <c r="S576" s="7"/>
      <c r="T576" s="7"/>
    </row>
    <row r="577" spans="19:20" ht="18.75" customHeight="1" x14ac:dyDescent="0.45">
      <c r="S577" s="7"/>
      <c r="T577" s="7"/>
    </row>
    <row r="578" spans="19:20" ht="18.75" customHeight="1" x14ac:dyDescent="0.45">
      <c r="S578" s="7"/>
      <c r="T578" s="7"/>
    </row>
    <row r="579" spans="19:20" ht="18.75" customHeight="1" x14ac:dyDescent="0.45">
      <c r="S579" s="7"/>
      <c r="T579" s="7"/>
    </row>
    <row r="580" spans="19:20" ht="18.75" customHeight="1" x14ac:dyDescent="0.45">
      <c r="S580" s="7"/>
      <c r="T580" s="7"/>
    </row>
    <row r="581" spans="19:20" ht="18.75" customHeight="1" x14ac:dyDescent="0.45">
      <c r="S581" s="7"/>
      <c r="T581" s="7"/>
    </row>
    <row r="582" spans="19:20" ht="18.75" customHeight="1" x14ac:dyDescent="0.45">
      <c r="S582" s="7"/>
      <c r="T582" s="7"/>
    </row>
    <row r="583" spans="19:20" ht="18.75" customHeight="1" x14ac:dyDescent="0.45">
      <c r="S583" s="7"/>
      <c r="T583" s="7"/>
    </row>
    <row r="584" spans="19:20" ht="18.75" customHeight="1" x14ac:dyDescent="0.45">
      <c r="S584" s="7"/>
      <c r="T584" s="7"/>
    </row>
    <row r="585" spans="19:20" ht="18.75" customHeight="1" x14ac:dyDescent="0.45">
      <c r="S585" s="7"/>
      <c r="T585" s="7"/>
    </row>
    <row r="586" spans="19:20" ht="18.75" customHeight="1" x14ac:dyDescent="0.45">
      <c r="S586" s="7"/>
      <c r="T586" s="7"/>
    </row>
    <row r="587" spans="19:20" ht="18.75" customHeight="1" x14ac:dyDescent="0.45">
      <c r="S587" s="7"/>
      <c r="T587" s="7"/>
    </row>
    <row r="588" spans="19:20" ht="18.75" customHeight="1" x14ac:dyDescent="0.45">
      <c r="S588" s="7"/>
      <c r="T588" s="7"/>
    </row>
    <row r="589" spans="19:20" ht="18.75" customHeight="1" x14ac:dyDescent="0.45">
      <c r="S589" s="7"/>
      <c r="T589" s="7"/>
    </row>
    <row r="590" spans="19:20" ht="18.75" customHeight="1" x14ac:dyDescent="0.45">
      <c r="S590" s="7"/>
      <c r="T590" s="7"/>
    </row>
    <row r="591" spans="19:20" ht="18.75" customHeight="1" x14ac:dyDescent="0.45">
      <c r="S591" s="7"/>
      <c r="T591" s="7"/>
    </row>
    <row r="592" spans="19:20" ht="18.75" customHeight="1" x14ac:dyDescent="0.45">
      <c r="S592" s="7"/>
      <c r="T592" s="7"/>
    </row>
    <row r="593" spans="19:20" ht="18.75" customHeight="1" x14ac:dyDescent="0.45">
      <c r="S593" s="7"/>
      <c r="T593" s="7"/>
    </row>
    <row r="594" spans="19:20" ht="18.75" customHeight="1" x14ac:dyDescent="0.45">
      <c r="S594" s="7"/>
      <c r="T594" s="7"/>
    </row>
    <row r="595" spans="19:20" ht="18.75" customHeight="1" x14ac:dyDescent="0.45">
      <c r="S595" s="7"/>
      <c r="T595" s="7"/>
    </row>
    <row r="596" spans="19:20" ht="18.75" customHeight="1" x14ac:dyDescent="0.45">
      <c r="S596" s="7"/>
      <c r="T596" s="7"/>
    </row>
    <row r="597" spans="19:20" ht="18.75" customHeight="1" x14ac:dyDescent="0.45">
      <c r="S597" s="7"/>
      <c r="T597" s="7"/>
    </row>
    <row r="598" spans="19:20" ht="18.75" customHeight="1" x14ac:dyDescent="0.45">
      <c r="S598" s="7"/>
      <c r="T598" s="7"/>
    </row>
    <row r="599" spans="19:20" ht="18.75" customHeight="1" x14ac:dyDescent="0.45">
      <c r="S599" s="7"/>
      <c r="T599" s="7"/>
    </row>
    <row r="600" spans="19:20" ht="18.75" customHeight="1" x14ac:dyDescent="0.45">
      <c r="S600" s="7"/>
      <c r="T600" s="7"/>
    </row>
    <row r="601" spans="19:20" ht="18.75" customHeight="1" x14ac:dyDescent="0.45">
      <c r="S601" s="7"/>
      <c r="T601" s="7"/>
    </row>
    <row r="602" spans="19:20" ht="18.75" customHeight="1" x14ac:dyDescent="0.45">
      <c r="S602" s="7"/>
      <c r="T602" s="7"/>
    </row>
    <row r="603" spans="19:20" ht="18.75" customHeight="1" x14ac:dyDescent="0.45">
      <c r="S603" s="7"/>
      <c r="T603" s="7"/>
    </row>
    <row r="604" spans="19:20" ht="18.75" customHeight="1" x14ac:dyDescent="0.45">
      <c r="S604" s="7"/>
      <c r="T604" s="7"/>
    </row>
    <row r="605" spans="19:20" ht="18.75" customHeight="1" x14ac:dyDescent="0.45">
      <c r="S605" s="7"/>
      <c r="T605" s="7"/>
    </row>
    <row r="606" spans="19:20" ht="18.75" customHeight="1" x14ac:dyDescent="0.45">
      <c r="S606" s="7"/>
      <c r="T606" s="7"/>
    </row>
    <row r="607" spans="19:20" ht="18.75" customHeight="1" x14ac:dyDescent="0.45">
      <c r="S607" s="7"/>
      <c r="T607" s="7"/>
    </row>
    <row r="608" spans="19:20" ht="18.75" customHeight="1" x14ac:dyDescent="0.45">
      <c r="S608" s="7"/>
      <c r="T608" s="7"/>
    </row>
    <row r="609" spans="19:20" ht="18.75" customHeight="1" x14ac:dyDescent="0.45">
      <c r="S609" s="7"/>
      <c r="T609" s="7"/>
    </row>
    <row r="610" spans="19:20" ht="18.75" customHeight="1" x14ac:dyDescent="0.45">
      <c r="S610" s="7"/>
      <c r="T610" s="7"/>
    </row>
    <row r="611" spans="19:20" ht="18.75" customHeight="1" x14ac:dyDescent="0.45">
      <c r="S611" s="7"/>
      <c r="T611" s="7"/>
    </row>
    <row r="612" spans="19:20" ht="18.75" customHeight="1" x14ac:dyDescent="0.45">
      <c r="S612" s="7"/>
      <c r="T612" s="7"/>
    </row>
    <row r="613" spans="19:20" ht="18.75" customHeight="1" x14ac:dyDescent="0.45">
      <c r="S613" s="7"/>
      <c r="T613" s="7"/>
    </row>
    <row r="614" spans="19:20" ht="18.75" customHeight="1" x14ac:dyDescent="0.45">
      <c r="S614" s="7"/>
      <c r="T614" s="7"/>
    </row>
    <row r="615" spans="19:20" ht="18.75" customHeight="1" x14ac:dyDescent="0.45">
      <c r="S615" s="7"/>
      <c r="T615" s="7"/>
    </row>
    <row r="616" spans="19:20" ht="18.75" customHeight="1" x14ac:dyDescent="0.45">
      <c r="S616" s="7"/>
      <c r="T616" s="7"/>
    </row>
    <row r="617" spans="19:20" ht="18.75" customHeight="1" x14ac:dyDescent="0.45">
      <c r="S617" s="7"/>
      <c r="T617" s="7"/>
    </row>
    <row r="618" spans="19:20" ht="18.75" customHeight="1" x14ac:dyDescent="0.45">
      <c r="S618" s="7"/>
      <c r="T618" s="7"/>
    </row>
    <row r="619" spans="19:20" ht="18.75" customHeight="1" x14ac:dyDescent="0.45">
      <c r="S619" s="7"/>
      <c r="T619" s="7"/>
    </row>
    <row r="620" spans="19:20" ht="18.75" customHeight="1" x14ac:dyDescent="0.45">
      <c r="S620" s="7"/>
      <c r="T620" s="7"/>
    </row>
    <row r="621" spans="19:20" ht="18.75" customHeight="1" x14ac:dyDescent="0.45">
      <c r="S621" s="7"/>
      <c r="T621" s="7"/>
    </row>
    <row r="622" spans="19:20" ht="18.75" customHeight="1" x14ac:dyDescent="0.45">
      <c r="S622" s="7"/>
      <c r="T622" s="7"/>
    </row>
    <row r="623" spans="19:20" ht="18.75" customHeight="1" x14ac:dyDescent="0.45">
      <c r="S623" s="7"/>
      <c r="T623" s="7"/>
    </row>
    <row r="624" spans="19:20" ht="18.75" customHeight="1" x14ac:dyDescent="0.45">
      <c r="S624" s="7"/>
      <c r="T624" s="7"/>
    </row>
    <row r="625" spans="19:20" ht="18.75" customHeight="1" x14ac:dyDescent="0.45">
      <c r="S625" s="7"/>
      <c r="T625" s="7"/>
    </row>
    <row r="626" spans="19:20" ht="18.75" customHeight="1" x14ac:dyDescent="0.45">
      <c r="S626" s="7"/>
      <c r="T626" s="7"/>
    </row>
    <row r="627" spans="19:20" ht="18.75" customHeight="1" x14ac:dyDescent="0.45">
      <c r="S627" s="7"/>
      <c r="T627" s="7"/>
    </row>
    <row r="628" spans="19:20" ht="18.75" customHeight="1" x14ac:dyDescent="0.45">
      <c r="S628" s="7"/>
      <c r="T628" s="7"/>
    </row>
    <row r="629" spans="19:20" ht="18.75" customHeight="1" x14ac:dyDescent="0.45">
      <c r="S629" s="7"/>
      <c r="T629" s="7"/>
    </row>
    <row r="630" spans="19:20" ht="18.75" customHeight="1" x14ac:dyDescent="0.45">
      <c r="S630" s="7"/>
      <c r="T630" s="7"/>
    </row>
    <row r="631" spans="19:20" ht="18.75" customHeight="1" x14ac:dyDescent="0.45">
      <c r="S631" s="7"/>
      <c r="T631" s="7"/>
    </row>
    <row r="632" spans="19:20" ht="18.75" customHeight="1" x14ac:dyDescent="0.45">
      <c r="S632" s="7"/>
      <c r="T632" s="7"/>
    </row>
    <row r="633" spans="19:20" ht="18.75" customHeight="1" x14ac:dyDescent="0.45">
      <c r="S633" s="7"/>
      <c r="T633" s="7"/>
    </row>
    <row r="634" spans="19:20" ht="18.75" customHeight="1" x14ac:dyDescent="0.45">
      <c r="S634" s="7"/>
      <c r="T634" s="7"/>
    </row>
    <row r="635" spans="19:20" ht="18.75" customHeight="1" x14ac:dyDescent="0.45">
      <c r="S635" s="7"/>
      <c r="T635" s="7"/>
    </row>
    <row r="636" spans="19:20" ht="18.75" customHeight="1" x14ac:dyDescent="0.45">
      <c r="S636" s="7"/>
      <c r="T636" s="7"/>
    </row>
    <row r="637" spans="19:20" ht="18.75" customHeight="1" x14ac:dyDescent="0.45">
      <c r="S637" s="7"/>
      <c r="T637" s="7"/>
    </row>
    <row r="638" spans="19:20" ht="18.75" customHeight="1" x14ac:dyDescent="0.45">
      <c r="S638" s="7"/>
      <c r="T638" s="7"/>
    </row>
    <row r="639" spans="19:20" ht="18.75" customHeight="1" x14ac:dyDescent="0.45">
      <c r="S639" s="7"/>
      <c r="T639" s="7"/>
    </row>
    <row r="640" spans="19:20" ht="18.75" customHeight="1" x14ac:dyDescent="0.45">
      <c r="S640" s="7"/>
      <c r="T640" s="7"/>
    </row>
    <row r="641" spans="19:20" ht="18.75" customHeight="1" x14ac:dyDescent="0.45">
      <c r="S641" s="7"/>
      <c r="T641" s="7"/>
    </row>
    <row r="642" spans="19:20" ht="18.75" customHeight="1" x14ac:dyDescent="0.45">
      <c r="S642" s="7"/>
      <c r="T642" s="7"/>
    </row>
    <row r="643" spans="19:20" ht="18.75" customHeight="1" x14ac:dyDescent="0.45">
      <c r="S643" s="7"/>
      <c r="T643" s="7"/>
    </row>
    <row r="644" spans="19:20" ht="18.75" customHeight="1" x14ac:dyDescent="0.45">
      <c r="S644" s="7"/>
      <c r="T644" s="7"/>
    </row>
    <row r="645" spans="19:20" ht="18.75" customHeight="1" x14ac:dyDescent="0.45">
      <c r="S645" s="7"/>
      <c r="T645" s="7"/>
    </row>
    <row r="646" spans="19:20" ht="18.75" customHeight="1" x14ac:dyDescent="0.45">
      <c r="S646" s="7"/>
      <c r="T646" s="7"/>
    </row>
    <row r="647" spans="19:20" ht="18.75" customHeight="1" x14ac:dyDescent="0.45">
      <c r="S647" s="7"/>
      <c r="T647" s="7"/>
    </row>
    <row r="648" spans="19:20" ht="18.75" customHeight="1" x14ac:dyDescent="0.45">
      <c r="S648" s="7"/>
      <c r="T648" s="7"/>
    </row>
    <row r="649" spans="19:20" ht="18.75" customHeight="1" x14ac:dyDescent="0.45">
      <c r="S649" s="7"/>
      <c r="T649" s="7"/>
    </row>
    <row r="650" spans="19:20" ht="18.75" customHeight="1" x14ac:dyDescent="0.45">
      <c r="S650" s="7"/>
      <c r="T650" s="7"/>
    </row>
    <row r="651" spans="19:20" ht="18.75" customHeight="1" x14ac:dyDescent="0.45">
      <c r="S651" s="7"/>
      <c r="T651" s="7"/>
    </row>
    <row r="652" spans="19:20" ht="18.75" customHeight="1" x14ac:dyDescent="0.45">
      <c r="S652" s="7"/>
      <c r="T652" s="7"/>
    </row>
    <row r="653" spans="19:20" ht="18.75" customHeight="1" x14ac:dyDescent="0.45">
      <c r="S653" s="7"/>
      <c r="T653" s="7"/>
    </row>
    <row r="654" spans="19:20" ht="18.75" customHeight="1" x14ac:dyDescent="0.45">
      <c r="S654" s="7"/>
      <c r="T654" s="7"/>
    </row>
    <row r="655" spans="19:20" ht="18.75" customHeight="1" x14ac:dyDescent="0.45">
      <c r="S655" s="7"/>
      <c r="T655" s="7"/>
    </row>
    <row r="656" spans="19:20" ht="18.75" customHeight="1" x14ac:dyDescent="0.45">
      <c r="S656" s="7"/>
      <c r="T656" s="7"/>
    </row>
    <row r="657" spans="19:20" ht="18.75" customHeight="1" x14ac:dyDescent="0.45">
      <c r="S657" s="7"/>
      <c r="T657" s="7"/>
    </row>
    <row r="658" spans="19:20" ht="18.75" customHeight="1" x14ac:dyDescent="0.45">
      <c r="S658" s="7"/>
      <c r="T658" s="7"/>
    </row>
    <row r="659" spans="19:20" ht="18.75" customHeight="1" x14ac:dyDescent="0.45">
      <c r="S659" s="7"/>
      <c r="T659" s="7"/>
    </row>
    <row r="660" spans="19:20" ht="18.75" customHeight="1" x14ac:dyDescent="0.45">
      <c r="S660" s="7"/>
      <c r="T660" s="7"/>
    </row>
    <row r="661" spans="19:20" ht="18.75" customHeight="1" x14ac:dyDescent="0.45">
      <c r="S661" s="7"/>
      <c r="T661" s="7"/>
    </row>
    <row r="662" spans="19:20" ht="18.75" customHeight="1" x14ac:dyDescent="0.45">
      <c r="S662" s="7"/>
      <c r="T662" s="7"/>
    </row>
    <row r="663" spans="19:20" ht="18.75" customHeight="1" x14ac:dyDescent="0.45">
      <c r="S663" s="7"/>
      <c r="T663" s="7"/>
    </row>
    <row r="664" spans="19:20" ht="18.75" customHeight="1" x14ac:dyDescent="0.45">
      <c r="S664" s="7"/>
      <c r="T664" s="7"/>
    </row>
    <row r="665" spans="19:20" ht="18.75" customHeight="1" x14ac:dyDescent="0.45">
      <c r="S665" s="7"/>
      <c r="T665" s="7"/>
    </row>
    <row r="666" spans="19:20" ht="18.75" customHeight="1" x14ac:dyDescent="0.45">
      <c r="S666" s="7"/>
      <c r="T666" s="7"/>
    </row>
    <row r="667" spans="19:20" ht="18.75" customHeight="1" x14ac:dyDescent="0.45">
      <c r="S667" s="7"/>
      <c r="T667" s="7"/>
    </row>
    <row r="668" spans="19:20" ht="18.75" customHeight="1" x14ac:dyDescent="0.45">
      <c r="S668" s="7"/>
      <c r="T668" s="7"/>
    </row>
    <row r="669" spans="19:20" ht="18.75" customHeight="1" x14ac:dyDescent="0.45">
      <c r="S669" s="7"/>
      <c r="T669" s="7"/>
    </row>
    <row r="670" spans="19:20" ht="18.75" customHeight="1" x14ac:dyDescent="0.45">
      <c r="S670" s="7"/>
      <c r="T670" s="7"/>
    </row>
    <row r="671" spans="19:20" ht="18.75" customHeight="1" x14ac:dyDescent="0.45">
      <c r="S671" s="7"/>
      <c r="T671" s="7"/>
    </row>
    <row r="672" spans="19:20" ht="18.75" customHeight="1" x14ac:dyDescent="0.45">
      <c r="S672" s="7"/>
      <c r="T672" s="7"/>
    </row>
    <row r="673" spans="19:20" ht="18.75" customHeight="1" x14ac:dyDescent="0.45">
      <c r="S673" s="7"/>
      <c r="T673" s="7"/>
    </row>
    <row r="674" spans="19:20" ht="18.75" customHeight="1" x14ac:dyDescent="0.45">
      <c r="S674" s="7"/>
      <c r="T674" s="7"/>
    </row>
    <row r="675" spans="19:20" ht="18.75" customHeight="1" x14ac:dyDescent="0.45">
      <c r="S675" s="7"/>
      <c r="T675" s="7"/>
    </row>
    <row r="676" spans="19:20" ht="18.75" customHeight="1" x14ac:dyDescent="0.45">
      <c r="S676" s="7"/>
      <c r="T676" s="7"/>
    </row>
    <row r="677" spans="19:20" ht="18.75" customHeight="1" x14ac:dyDescent="0.45">
      <c r="S677" s="7"/>
      <c r="T677" s="7"/>
    </row>
    <row r="678" spans="19:20" ht="18.75" customHeight="1" x14ac:dyDescent="0.45">
      <c r="S678" s="7"/>
      <c r="T678" s="7"/>
    </row>
    <row r="679" spans="19:20" ht="18.75" customHeight="1" x14ac:dyDescent="0.45">
      <c r="S679" s="7"/>
      <c r="T679" s="7"/>
    </row>
    <row r="680" spans="19:20" ht="18.75" customHeight="1" x14ac:dyDescent="0.45">
      <c r="S680" s="7"/>
      <c r="T680" s="7"/>
    </row>
    <row r="681" spans="19:20" ht="18.75" customHeight="1" x14ac:dyDescent="0.45">
      <c r="S681" s="7"/>
      <c r="T681" s="7"/>
    </row>
    <row r="682" spans="19:20" ht="18.75" customHeight="1" x14ac:dyDescent="0.45">
      <c r="S682" s="7"/>
      <c r="T682" s="7"/>
    </row>
    <row r="683" spans="19:20" ht="18.75" customHeight="1" x14ac:dyDescent="0.45">
      <c r="S683" s="7"/>
      <c r="T683" s="7"/>
    </row>
    <row r="684" spans="19:20" ht="18.75" customHeight="1" x14ac:dyDescent="0.45">
      <c r="S684" s="7"/>
      <c r="T684" s="7"/>
    </row>
    <row r="685" spans="19:20" ht="18.75" customHeight="1" x14ac:dyDescent="0.45">
      <c r="S685" s="7"/>
      <c r="T685" s="7"/>
    </row>
    <row r="686" spans="19:20" ht="18.75" customHeight="1" x14ac:dyDescent="0.45">
      <c r="S686" s="7"/>
      <c r="T686" s="7"/>
    </row>
    <row r="687" spans="19:20" ht="18.75" customHeight="1" x14ac:dyDescent="0.45">
      <c r="S687" s="7"/>
      <c r="T687" s="7"/>
    </row>
    <row r="688" spans="19:20" ht="18.75" customHeight="1" x14ac:dyDescent="0.45">
      <c r="S688" s="7"/>
      <c r="T688" s="7"/>
    </row>
    <row r="689" spans="19:20" ht="18.75" customHeight="1" x14ac:dyDescent="0.45">
      <c r="S689" s="7"/>
      <c r="T689" s="7"/>
    </row>
    <row r="690" spans="19:20" ht="18.75" customHeight="1" x14ac:dyDescent="0.45">
      <c r="S690" s="7"/>
      <c r="T690" s="7"/>
    </row>
    <row r="691" spans="19:20" ht="18.75" customHeight="1" x14ac:dyDescent="0.45">
      <c r="S691" s="7"/>
      <c r="T691" s="7"/>
    </row>
    <row r="692" spans="19:20" ht="18.75" customHeight="1" x14ac:dyDescent="0.45">
      <c r="S692" s="7"/>
      <c r="T692" s="7"/>
    </row>
    <row r="693" spans="19:20" ht="18.75" customHeight="1" x14ac:dyDescent="0.45">
      <c r="S693" s="7"/>
      <c r="T693" s="7"/>
    </row>
    <row r="694" spans="19:20" ht="18.75" customHeight="1" x14ac:dyDescent="0.45">
      <c r="S694" s="7"/>
      <c r="T694" s="7"/>
    </row>
    <row r="695" spans="19:20" ht="18.75" customHeight="1" x14ac:dyDescent="0.45">
      <c r="S695" s="7"/>
      <c r="T695" s="7"/>
    </row>
    <row r="696" spans="19:20" ht="18.75" customHeight="1" x14ac:dyDescent="0.45">
      <c r="S696" s="7"/>
      <c r="T696" s="7"/>
    </row>
    <row r="697" spans="19:20" ht="18.75" customHeight="1" x14ac:dyDescent="0.45">
      <c r="S697" s="7"/>
      <c r="T697" s="7"/>
    </row>
    <row r="698" spans="19:20" ht="18.75" customHeight="1" x14ac:dyDescent="0.45">
      <c r="S698" s="7"/>
      <c r="T698" s="7"/>
    </row>
    <row r="699" spans="19:20" ht="18.75" customHeight="1" x14ac:dyDescent="0.45">
      <c r="S699" s="7"/>
      <c r="T699" s="7"/>
    </row>
    <row r="700" spans="19:20" ht="18.75" customHeight="1" x14ac:dyDescent="0.45">
      <c r="S700" s="7"/>
      <c r="T700" s="7"/>
    </row>
    <row r="701" spans="19:20" ht="18.75" customHeight="1" x14ac:dyDescent="0.45">
      <c r="S701" s="7"/>
      <c r="T701" s="7"/>
    </row>
    <row r="702" spans="19:20" ht="18.75" customHeight="1" x14ac:dyDescent="0.45">
      <c r="S702" s="7"/>
      <c r="T702" s="7"/>
    </row>
    <row r="703" spans="19:20" ht="18.75" customHeight="1" x14ac:dyDescent="0.45">
      <c r="S703" s="7"/>
      <c r="T703" s="7"/>
    </row>
    <row r="704" spans="19:20" ht="18.75" customHeight="1" x14ac:dyDescent="0.45">
      <c r="S704" s="7"/>
      <c r="T704" s="7"/>
    </row>
    <row r="705" spans="19:20" ht="18.75" customHeight="1" x14ac:dyDescent="0.45">
      <c r="S705" s="7"/>
      <c r="T705" s="7"/>
    </row>
    <row r="706" spans="19:20" ht="18.75" customHeight="1" x14ac:dyDescent="0.45">
      <c r="S706" s="7"/>
      <c r="T706" s="7"/>
    </row>
    <row r="707" spans="19:20" ht="18.75" customHeight="1" x14ac:dyDescent="0.45">
      <c r="S707" s="7"/>
      <c r="T707" s="7"/>
    </row>
    <row r="708" spans="19:20" ht="18.75" customHeight="1" x14ac:dyDescent="0.45">
      <c r="S708" s="7"/>
      <c r="T708" s="7"/>
    </row>
    <row r="709" spans="19:20" ht="18.75" customHeight="1" x14ac:dyDescent="0.45">
      <c r="S709" s="7"/>
      <c r="T709" s="7"/>
    </row>
    <row r="710" spans="19:20" ht="18.75" customHeight="1" x14ac:dyDescent="0.45">
      <c r="S710" s="7"/>
      <c r="T710" s="7"/>
    </row>
    <row r="711" spans="19:20" ht="18.75" customHeight="1" x14ac:dyDescent="0.45">
      <c r="S711" s="7"/>
      <c r="T711" s="7"/>
    </row>
    <row r="712" spans="19:20" ht="18.75" customHeight="1" x14ac:dyDescent="0.45">
      <c r="S712" s="7"/>
      <c r="T712" s="7"/>
    </row>
    <row r="713" spans="19:20" ht="18.75" customHeight="1" x14ac:dyDescent="0.45">
      <c r="S713" s="7"/>
      <c r="T713" s="7"/>
    </row>
    <row r="714" spans="19:20" ht="18.75" customHeight="1" x14ac:dyDescent="0.45">
      <c r="S714" s="7"/>
      <c r="T714" s="7"/>
    </row>
    <row r="715" spans="19:20" ht="18.75" customHeight="1" x14ac:dyDescent="0.45">
      <c r="S715" s="7"/>
      <c r="T715" s="7"/>
    </row>
    <row r="716" spans="19:20" ht="18.75" customHeight="1" x14ac:dyDescent="0.45">
      <c r="S716" s="7"/>
      <c r="T716" s="7"/>
    </row>
    <row r="717" spans="19:20" ht="18.75" customHeight="1" x14ac:dyDescent="0.45">
      <c r="S717" s="7"/>
      <c r="T717" s="7"/>
    </row>
    <row r="718" spans="19:20" ht="18.75" customHeight="1" x14ac:dyDescent="0.45">
      <c r="S718" s="7"/>
      <c r="T718" s="7"/>
    </row>
    <row r="719" spans="19:20" ht="18.75" customHeight="1" x14ac:dyDescent="0.45">
      <c r="S719" s="7"/>
      <c r="T719" s="7"/>
    </row>
    <row r="720" spans="19:20" ht="18.75" customHeight="1" x14ac:dyDescent="0.45">
      <c r="S720" s="7"/>
      <c r="T720" s="7"/>
    </row>
    <row r="721" spans="19:20" ht="18.75" customHeight="1" x14ac:dyDescent="0.45">
      <c r="S721" s="7"/>
      <c r="T721" s="7"/>
    </row>
    <row r="722" spans="19:20" ht="18.75" customHeight="1" x14ac:dyDescent="0.45">
      <c r="S722" s="7"/>
      <c r="T722" s="7"/>
    </row>
    <row r="723" spans="19:20" ht="18.75" customHeight="1" x14ac:dyDescent="0.45">
      <c r="S723" s="7"/>
      <c r="T723" s="7"/>
    </row>
    <row r="724" spans="19:20" ht="18.75" customHeight="1" x14ac:dyDescent="0.45">
      <c r="S724" s="7"/>
      <c r="T724" s="7"/>
    </row>
    <row r="725" spans="19:20" ht="18.75" customHeight="1" x14ac:dyDescent="0.45">
      <c r="S725" s="7"/>
      <c r="T725" s="7"/>
    </row>
    <row r="726" spans="19:20" ht="18.75" customHeight="1" x14ac:dyDescent="0.45">
      <c r="S726" s="7"/>
      <c r="T726" s="7"/>
    </row>
    <row r="727" spans="19:20" ht="18.75" customHeight="1" x14ac:dyDescent="0.45">
      <c r="S727" s="7"/>
      <c r="T727" s="7"/>
    </row>
    <row r="728" spans="19:20" ht="18.75" customHeight="1" x14ac:dyDescent="0.45">
      <c r="S728" s="7"/>
      <c r="T728" s="7"/>
    </row>
    <row r="729" spans="19:20" ht="18.75" customHeight="1" x14ac:dyDescent="0.45">
      <c r="S729" s="7"/>
      <c r="T729" s="7"/>
    </row>
    <row r="730" spans="19:20" ht="18.75" customHeight="1" x14ac:dyDescent="0.45">
      <c r="S730" s="7"/>
      <c r="T730" s="7"/>
    </row>
    <row r="731" spans="19:20" ht="18.75" customHeight="1" x14ac:dyDescent="0.45">
      <c r="S731" s="7"/>
      <c r="T731" s="7"/>
    </row>
    <row r="732" spans="19:20" ht="18.75" customHeight="1" x14ac:dyDescent="0.45">
      <c r="S732" s="7"/>
      <c r="T732" s="7"/>
    </row>
    <row r="733" spans="19:20" ht="18.75" customHeight="1" x14ac:dyDescent="0.45">
      <c r="S733" s="7"/>
      <c r="T733" s="7"/>
    </row>
    <row r="734" spans="19:20" ht="18.75" customHeight="1" x14ac:dyDescent="0.45">
      <c r="S734" s="7"/>
      <c r="T734" s="7"/>
    </row>
    <row r="735" spans="19:20" ht="18.75" customHeight="1" x14ac:dyDescent="0.45">
      <c r="S735" s="7"/>
      <c r="T735" s="7"/>
    </row>
    <row r="736" spans="19:20" ht="18.75" customHeight="1" x14ac:dyDescent="0.45">
      <c r="S736" s="7"/>
      <c r="T736" s="7"/>
    </row>
    <row r="737" spans="19:20" ht="18.75" customHeight="1" x14ac:dyDescent="0.45">
      <c r="S737" s="7"/>
      <c r="T737" s="7"/>
    </row>
    <row r="738" spans="19:20" ht="18.75" customHeight="1" x14ac:dyDescent="0.45">
      <c r="S738" s="7"/>
      <c r="T738" s="7"/>
    </row>
    <row r="739" spans="19:20" ht="18.75" customHeight="1" x14ac:dyDescent="0.45">
      <c r="S739" s="7"/>
      <c r="T739" s="7"/>
    </row>
    <row r="740" spans="19:20" ht="18.75" customHeight="1" x14ac:dyDescent="0.45">
      <c r="S740" s="7"/>
      <c r="T740" s="7"/>
    </row>
    <row r="741" spans="19:20" ht="18.75" customHeight="1" x14ac:dyDescent="0.45">
      <c r="S741" s="7"/>
      <c r="T741" s="7"/>
    </row>
    <row r="742" spans="19:20" ht="18.75" customHeight="1" x14ac:dyDescent="0.45">
      <c r="S742" s="7"/>
      <c r="T742" s="7"/>
    </row>
    <row r="743" spans="19:20" ht="18.75" customHeight="1" x14ac:dyDescent="0.45">
      <c r="S743" s="7"/>
      <c r="T743" s="7"/>
    </row>
    <row r="744" spans="19:20" ht="18.75" customHeight="1" x14ac:dyDescent="0.45">
      <c r="S744" s="7"/>
      <c r="T744" s="7"/>
    </row>
    <row r="745" spans="19:20" ht="18.75" customHeight="1" x14ac:dyDescent="0.45">
      <c r="S745" s="7"/>
      <c r="T745" s="7"/>
    </row>
    <row r="746" spans="19:20" ht="18.75" customHeight="1" x14ac:dyDescent="0.45">
      <c r="S746" s="7"/>
      <c r="T746" s="7"/>
    </row>
    <row r="747" spans="19:20" ht="18.75" customHeight="1" x14ac:dyDescent="0.45">
      <c r="S747" s="7"/>
      <c r="T747" s="7"/>
    </row>
    <row r="748" spans="19:20" ht="18.75" customHeight="1" x14ac:dyDescent="0.45">
      <c r="S748" s="7"/>
      <c r="T748" s="7"/>
    </row>
    <row r="749" spans="19:20" ht="18.75" customHeight="1" x14ac:dyDescent="0.45">
      <c r="S749" s="7"/>
      <c r="T749" s="7"/>
    </row>
    <row r="750" spans="19:20" ht="18.75" customHeight="1" x14ac:dyDescent="0.45">
      <c r="S750" s="7"/>
      <c r="T750" s="7"/>
    </row>
    <row r="751" spans="19:20" ht="18.75" customHeight="1" x14ac:dyDescent="0.45">
      <c r="S751" s="7"/>
      <c r="T751" s="7"/>
    </row>
    <row r="752" spans="19:20" ht="18.75" customHeight="1" x14ac:dyDescent="0.45">
      <c r="S752" s="7"/>
      <c r="T752" s="7"/>
    </row>
    <row r="753" spans="19:20" ht="18.75" customHeight="1" x14ac:dyDescent="0.45">
      <c r="S753" s="7"/>
      <c r="T753" s="7"/>
    </row>
    <row r="754" spans="19:20" ht="18.75" customHeight="1" x14ac:dyDescent="0.45">
      <c r="S754" s="7"/>
      <c r="T754" s="7"/>
    </row>
    <row r="755" spans="19:20" ht="18.75" customHeight="1" x14ac:dyDescent="0.45">
      <c r="S755" s="7"/>
      <c r="T755" s="7"/>
    </row>
    <row r="756" spans="19:20" ht="18.75" customHeight="1" x14ac:dyDescent="0.45">
      <c r="S756" s="7"/>
      <c r="T756" s="7"/>
    </row>
    <row r="757" spans="19:20" ht="18.75" customHeight="1" x14ac:dyDescent="0.45">
      <c r="S757" s="7"/>
      <c r="T757" s="7"/>
    </row>
    <row r="758" spans="19:20" ht="18.75" customHeight="1" x14ac:dyDescent="0.45">
      <c r="S758" s="7"/>
      <c r="T758" s="7"/>
    </row>
    <row r="759" spans="19:20" ht="18.75" customHeight="1" x14ac:dyDescent="0.45">
      <c r="S759" s="7"/>
      <c r="T759" s="7"/>
    </row>
    <row r="760" spans="19:20" ht="18.75" customHeight="1" x14ac:dyDescent="0.45">
      <c r="S760" s="7"/>
      <c r="T760" s="7"/>
    </row>
    <row r="761" spans="19:20" ht="18.75" customHeight="1" x14ac:dyDescent="0.45">
      <c r="S761" s="7"/>
      <c r="T761" s="7"/>
    </row>
    <row r="762" spans="19:20" ht="18.75" customHeight="1" x14ac:dyDescent="0.45">
      <c r="S762" s="7"/>
      <c r="T762" s="7"/>
    </row>
    <row r="763" spans="19:20" ht="18.75" customHeight="1" x14ac:dyDescent="0.45">
      <c r="S763" s="7"/>
      <c r="T763" s="7"/>
    </row>
    <row r="764" spans="19:20" ht="18.75" customHeight="1" x14ac:dyDescent="0.45">
      <c r="S764" s="7"/>
      <c r="T764" s="7"/>
    </row>
    <row r="765" spans="19:20" ht="18.75" customHeight="1" x14ac:dyDescent="0.45">
      <c r="S765" s="7"/>
      <c r="T765" s="7"/>
    </row>
    <row r="766" spans="19:20" ht="18.75" customHeight="1" x14ac:dyDescent="0.45">
      <c r="S766" s="7"/>
      <c r="T766" s="7"/>
    </row>
    <row r="767" spans="19:20" ht="18.75" customHeight="1" x14ac:dyDescent="0.45">
      <c r="S767" s="7"/>
      <c r="T767" s="7"/>
    </row>
    <row r="768" spans="19:20" ht="18.75" customHeight="1" x14ac:dyDescent="0.45">
      <c r="S768" s="7"/>
      <c r="T768" s="7"/>
    </row>
    <row r="769" spans="19:20" ht="18.75" customHeight="1" x14ac:dyDescent="0.45">
      <c r="S769" s="7"/>
      <c r="T769" s="7"/>
    </row>
    <row r="770" spans="19:20" ht="18.75" customHeight="1" x14ac:dyDescent="0.45">
      <c r="S770" s="7"/>
      <c r="T770" s="7"/>
    </row>
    <row r="771" spans="19:20" ht="18.75" customHeight="1" x14ac:dyDescent="0.45">
      <c r="S771" s="7"/>
      <c r="T771" s="7"/>
    </row>
    <row r="772" spans="19:20" ht="18.75" customHeight="1" x14ac:dyDescent="0.45">
      <c r="S772" s="7"/>
      <c r="T772" s="7"/>
    </row>
    <row r="773" spans="19:20" ht="18.75" customHeight="1" x14ac:dyDescent="0.45">
      <c r="S773" s="7"/>
      <c r="T773" s="7"/>
    </row>
    <row r="774" spans="19:20" ht="18.75" customHeight="1" x14ac:dyDescent="0.45">
      <c r="S774" s="7"/>
      <c r="T774" s="7"/>
    </row>
    <row r="775" spans="19:20" ht="18.75" customHeight="1" x14ac:dyDescent="0.45">
      <c r="S775" s="7"/>
      <c r="T775" s="7"/>
    </row>
    <row r="776" spans="19:20" ht="18.75" customHeight="1" x14ac:dyDescent="0.45">
      <c r="S776" s="7"/>
      <c r="T776" s="7"/>
    </row>
    <row r="777" spans="19:20" ht="18.75" customHeight="1" x14ac:dyDescent="0.45">
      <c r="S777" s="7"/>
      <c r="T777" s="7"/>
    </row>
    <row r="778" spans="19:20" ht="18.75" customHeight="1" x14ac:dyDescent="0.45">
      <c r="S778" s="7"/>
      <c r="T778" s="7"/>
    </row>
    <row r="779" spans="19:20" ht="18.75" customHeight="1" x14ac:dyDescent="0.45">
      <c r="S779" s="7"/>
      <c r="T779" s="7"/>
    </row>
    <row r="780" spans="19:20" ht="18.75" customHeight="1" x14ac:dyDescent="0.45">
      <c r="S780" s="7"/>
      <c r="T780" s="7"/>
    </row>
    <row r="781" spans="19:20" ht="18.75" customHeight="1" x14ac:dyDescent="0.45">
      <c r="S781" s="7"/>
      <c r="T781" s="7"/>
    </row>
    <row r="782" spans="19:20" ht="18.75" customHeight="1" x14ac:dyDescent="0.45">
      <c r="S782" s="7"/>
      <c r="T782" s="7"/>
    </row>
    <row r="783" spans="19:20" ht="18.75" customHeight="1" x14ac:dyDescent="0.45">
      <c r="S783" s="7"/>
      <c r="T783" s="7"/>
    </row>
    <row r="784" spans="19:20" ht="18.75" customHeight="1" x14ac:dyDescent="0.45">
      <c r="S784" s="7"/>
      <c r="T784" s="7"/>
    </row>
    <row r="785" spans="19:20" ht="18.75" customHeight="1" x14ac:dyDescent="0.45">
      <c r="S785" s="7"/>
      <c r="T785" s="7"/>
    </row>
    <row r="786" spans="19:20" ht="18.75" customHeight="1" x14ac:dyDescent="0.45">
      <c r="S786" s="7"/>
      <c r="T786" s="7"/>
    </row>
    <row r="787" spans="19:20" ht="18.75" customHeight="1" x14ac:dyDescent="0.45">
      <c r="S787" s="7"/>
      <c r="T787" s="7"/>
    </row>
    <row r="788" spans="19:20" ht="18.75" customHeight="1" x14ac:dyDescent="0.45">
      <c r="S788" s="7"/>
      <c r="T788" s="7"/>
    </row>
    <row r="789" spans="19:20" ht="18.75" customHeight="1" x14ac:dyDescent="0.45">
      <c r="S789" s="7"/>
      <c r="T789" s="7"/>
    </row>
    <row r="790" spans="19:20" ht="18.75" customHeight="1" x14ac:dyDescent="0.45">
      <c r="S790" s="7"/>
      <c r="T790" s="7"/>
    </row>
    <row r="791" spans="19:20" ht="18.75" customHeight="1" x14ac:dyDescent="0.45">
      <c r="S791" s="7"/>
      <c r="T791" s="7"/>
    </row>
    <row r="792" spans="19:20" ht="18.75" customHeight="1" x14ac:dyDescent="0.45">
      <c r="S792" s="7"/>
      <c r="T792" s="7"/>
    </row>
    <row r="793" spans="19:20" ht="18.75" customHeight="1" x14ac:dyDescent="0.45">
      <c r="S793" s="7"/>
      <c r="T793" s="7"/>
    </row>
    <row r="794" spans="19:20" ht="18.75" customHeight="1" x14ac:dyDescent="0.45">
      <c r="S794" s="7"/>
      <c r="T794" s="7"/>
    </row>
    <row r="795" spans="19:20" ht="18.75" customHeight="1" x14ac:dyDescent="0.45">
      <c r="S795" s="7"/>
      <c r="T795" s="7"/>
    </row>
    <row r="796" spans="19:20" ht="18.75" customHeight="1" x14ac:dyDescent="0.45">
      <c r="S796" s="7"/>
      <c r="T796" s="7"/>
    </row>
    <row r="797" spans="19:20" ht="18.75" customHeight="1" x14ac:dyDescent="0.45">
      <c r="S797" s="7"/>
      <c r="T797" s="7"/>
    </row>
    <row r="798" spans="19:20" ht="18.75" customHeight="1" x14ac:dyDescent="0.45">
      <c r="S798" s="7"/>
      <c r="T798" s="7"/>
    </row>
    <row r="799" spans="19:20" ht="18.75" customHeight="1" x14ac:dyDescent="0.45">
      <c r="S799" s="7"/>
      <c r="T799" s="7"/>
    </row>
    <row r="800" spans="19:20" ht="18.75" customHeight="1" x14ac:dyDescent="0.45">
      <c r="S800" s="7"/>
      <c r="T800" s="7"/>
    </row>
    <row r="801" spans="19:20" ht="18.75" customHeight="1" x14ac:dyDescent="0.45">
      <c r="S801" s="7"/>
      <c r="T801" s="7"/>
    </row>
    <row r="802" spans="19:20" ht="18.75" customHeight="1" x14ac:dyDescent="0.45">
      <c r="S802" s="7"/>
      <c r="T802" s="7"/>
    </row>
    <row r="803" spans="19:20" ht="18.75" customHeight="1" x14ac:dyDescent="0.45">
      <c r="S803" s="7"/>
      <c r="T803" s="7"/>
    </row>
    <row r="804" spans="19:20" ht="18.75" customHeight="1" x14ac:dyDescent="0.45">
      <c r="S804" s="7"/>
      <c r="T804" s="7"/>
    </row>
    <row r="805" spans="19:20" ht="18.75" customHeight="1" x14ac:dyDescent="0.45">
      <c r="S805" s="7"/>
      <c r="T805" s="7"/>
    </row>
    <row r="806" spans="19:20" ht="18.75" customHeight="1" x14ac:dyDescent="0.45">
      <c r="S806" s="7"/>
      <c r="T806" s="7"/>
    </row>
    <row r="807" spans="19:20" ht="18.75" customHeight="1" x14ac:dyDescent="0.45">
      <c r="S807" s="7"/>
      <c r="T807" s="7"/>
    </row>
    <row r="808" spans="19:20" ht="18.75" customHeight="1" x14ac:dyDescent="0.45">
      <c r="S808" s="7"/>
      <c r="T808" s="7"/>
    </row>
    <row r="809" spans="19:20" ht="18.75" customHeight="1" x14ac:dyDescent="0.45">
      <c r="S809" s="7"/>
      <c r="T809" s="7"/>
    </row>
    <row r="810" spans="19:20" ht="18.75" customHeight="1" x14ac:dyDescent="0.45">
      <c r="S810" s="7"/>
      <c r="T810" s="7"/>
    </row>
    <row r="811" spans="19:20" ht="18.75" customHeight="1" x14ac:dyDescent="0.45">
      <c r="S811" s="7"/>
      <c r="T811" s="7"/>
    </row>
    <row r="812" spans="19:20" ht="18.75" customHeight="1" x14ac:dyDescent="0.45">
      <c r="S812" s="7"/>
      <c r="T812" s="7"/>
    </row>
    <row r="813" spans="19:20" ht="18.75" customHeight="1" x14ac:dyDescent="0.45">
      <c r="S813" s="7"/>
      <c r="T813" s="7"/>
    </row>
    <row r="814" spans="19:20" ht="18.75" customHeight="1" x14ac:dyDescent="0.45">
      <c r="S814" s="7"/>
      <c r="T814" s="7"/>
    </row>
    <row r="815" spans="19:20" ht="18.75" customHeight="1" x14ac:dyDescent="0.45">
      <c r="S815" s="7"/>
      <c r="T815" s="7"/>
    </row>
    <row r="816" spans="19:20" ht="18.75" customHeight="1" x14ac:dyDescent="0.45">
      <c r="S816" s="7"/>
      <c r="T816" s="7"/>
    </row>
    <row r="817" spans="19:20" ht="18.75" customHeight="1" x14ac:dyDescent="0.45">
      <c r="S817" s="7"/>
      <c r="T817" s="7"/>
    </row>
    <row r="818" spans="19:20" ht="18.75" customHeight="1" x14ac:dyDescent="0.45">
      <c r="S818" s="7"/>
      <c r="T818" s="7"/>
    </row>
    <row r="819" spans="19:20" ht="18.75" customHeight="1" x14ac:dyDescent="0.45">
      <c r="S819" s="7"/>
      <c r="T819" s="7"/>
    </row>
    <row r="820" spans="19:20" ht="18.75" customHeight="1" x14ac:dyDescent="0.45">
      <c r="S820" s="7"/>
      <c r="T820" s="7"/>
    </row>
    <row r="821" spans="19:20" ht="18.75" customHeight="1" x14ac:dyDescent="0.45">
      <c r="S821" s="7"/>
      <c r="T821" s="7"/>
    </row>
    <row r="822" spans="19:20" ht="18.75" customHeight="1" x14ac:dyDescent="0.45">
      <c r="S822" s="7"/>
      <c r="T822" s="7"/>
    </row>
    <row r="823" spans="19:20" ht="18.75" customHeight="1" x14ac:dyDescent="0.45">
      <c r="S823" s="7"/>
      <c r="T823" s="7"/>
    </row>
    <row r="824" spans="19:20" ht="18.75" customHeight="1" x14ac:dyDescent="0.45">
      <c r="S824" s="7"/>
      <c r="T824" s="7"/>
    </row>
    <row r="825" spans="19:20" ht="18.75" customHeight="1" x14ac:dyDescent="0.45">
      <c r="S825" s="7"/>
      <c r="T825" s="7"/>
    </row>
    <row r="826" spans="19:20" ht="18.75" customHeight="1" x14ac:dyDescent="0.45">
      <c r="S826" s="7"/>
      <c r="T826" s="7"/>
    </row>
    <row r="827" spans="19:20" ht="18.75" customHeight="1" x14ac:dyDescent="0.45">
      <c r="S827" s="7"/>
      <c r="T827" s="7"/>
    </row>
    <row r="828" spans="19:20" ht="18.75" customHeight="1" x14ac:dyDescent="0.45">
      <c r="S828" s="7"/>
      <c r="T828" s="7"/>
    </row>
    <row r="829" spans="19:20" ht="18.75" customHeight="1" x14ac:dyDescent="0.45">
      <c r="S829" s="7"/>
      <c r="T829" s="7"/>
    </row>
    <row r="830" spans="19:20" ht="18.75" customHeight="1" x14ac:dyDescent="0.45">
      <c r="S830" s="7"/>
      <c r="T830" s="7"/>
    </row>
    <row r="831" spans="19:20" ht="18.75" customHeight="1" x14ac:dyDescent="0.45">
      <c r="S831" s="7"/>
      <c r="T831" s="7"/>
    </row>
    <row r="832" spans="19:20" ht="18.75" customHeight="1" x14ac:dyDescent="0.45">
      <c r="S832" s="7"/>
      <c r="T832" s="7"/>
    </row>
    <row r="833" spans="19:20" ht="18.75" customHeight="1" x14ac:dyDescent="0.45">
      <c r="S833" s="7"/>
      <c r="T833" s="7"/>
    </row>
    <row r="834" spans="19:20" ht="18.75" customHeight="1" x14ac:dyDescent="0.45">
      <c r="S834" s="7"/>
      <c r="T834" s="7"/>
    </row>
    <row r="835" spans="19:20" ht="18.75" customHeight="1" x14ac:dyDescent="0.45">
      <c r="S835" s="7"/>
      <c r="T835" s="7"/>
    </row>
    <row r="836" spans="19:20" ht="18.75" customHeight="1" x14ac:dyDescent="0.45">
      <c r="S836" s="7"/>
      <c r="T836" s="7"/>
    </row>
    <row r="837" spans="19:20" ht="18.75" customHeight="1" x14ac:dyDescent="0.45">
      <c r="S837" s="7"/>
      <c r="T837" s="7"/>
    </row>
    <row r="838" spans="19:20" ht="18.75" customHeight="1" x14ac:dyDescent="0.45">
      <c r="S838" s="7"/>
      <c r="T838" s="7"/>
    </row>
    <row r="839" spans="19:20" ht="18.75" customHeight="1" x14ac:dyDescent="0.45">
      <c r="S839" s="7"/>
      <c r="T839" s="7"/>
    </row>
    <row r="840" spans="19:20" ht="18.75" customHeight="1" x14ac:dyDescent="0.45">
      <c r="S840" s="7"/>
      <c r="T840" s="7"/>
    </row>
    <row r="841" spans="19:20" ht="18.75" customHeight="1" x14ac:dyDescent="0.45">
      <c r="S841" s="7"/>
      <c r="T841" s="7"/>
    </row>
    <row r="842" spans="19:20" ht="18.75" customHeight="1" x14ac:dyDescent="0.45">
      <c r="S842" s="7"/>
      <c r="T842" s="7"/>
    </row>
    <row r="843" spans="19:20" ht="18.75" customHeight="1" x14ac:dyDescent="0.45">
      <c r="S843" s="7"/>
      <c r="T843" s="7"/>
    </row>
    <row r="844" spans="19:20" ht="18.75" customHeight="1" x14ac:dyDescent="0.45">
      <c r="S844" s="7"/>
      <c r="T844" s="7"/>
    </row>
    <row r="845" spans="19:20" ht="18.75" customHeight="1" x14ac:dyDescent="0.45">
      <c r="S845" s="7"/>
      <c r="T845" s="7"/>
    </row>
    <row r="846" spans="19:20" ht="18.75" customHeight="1" x14ac:dyDescent="0.45">
      <c r="S846" s="7"/>
      <c r="T846" s="7"/>
    </row>
    <row r="847" spans="19:20" ht="18.75" customHeight="1" x14ac:dyDescent="0.45">
      <c r="S847" s="7"/>
      <c r="T847" s="7"/>
    </row>
    <row r="848" spans="19:20" ht="18.75" customHeight="1" x14ac:dyDescent="0.45">
      <c r="S848" s="7"/>
      <c r="T848" s="7"/>
    </row>
    <row r="849" spans="19:20" ht="18.75" customHeight="1" x14ac:dyDescent="0.45">
      <c r="S849" s="7"/>
      <c r="T849" s="7"/>
    </row>
    <row r="850" spans="19:20" ht="18.75" customHeight="1" x14ac:dyDescent="0.45">
      <c r="S850" s="7"/>
      <c r="T850" s="7"/>
    </row>
    <row r="851" spans="19:20" ht="18.75" customHeight="1" x14ac:dyDescent="0.45">
      <c r="S851" s="7"/>
      <c r="T851" s="7"/>
    </row>
    <row r="852" spans="19:20" ht="18.75" customHeight="1" x14ac:dyDescent="0.45">
      <c r="S852" s="7"/>
      <c r="T852" s="7"/>
    </row>
    <row r="853" spans="19:20" ht="18.75" customHeight="1" x14ac:dyDescent="0.45">
      <c r="S853" s="7"/>
      <c r="T853" s="7"/>
    </row>
    <row r="854" spans="19:20" ht="18.75" customHeight="1" x14ac:dyDescent="0.45">
      <c r="S854" s="7"/>
      <c r="T854" s="7"/>
    </row>
    <row r="855" spans="19:20" ht="18.75" customHeight="1" x14ac:dyDescent="0.45">
      <c r="S855" s="7"/>
      <c r="T855" s="7"/>
    </row>
    <row r="856" spans="19:20" ht="18.75" customHeight="1" x14ac:dyDescent="0.45">
      <c r="S856" s="7"/>
      <c r="T856" s="7"/>
    </row>
    <row r="857" spans="19:20" ht="18.75" customHeight="1" x14ac:dyDescent="0.45">
      <c r="S857" s="7"/>
      <c r="T857" s="7"/>
    </row>
    <row r="858" spans="19:20" ht="18.75" customHeight="1" x14ac:dyDescent="0.45">
      <c r="S858" s="7"/>
      <c r="T858" s="7"/>
    </row>
    <row r="859" spans="19:20" ht="18.75" customHeight="1" x14ac:dyDescent="0.45">
      <c r="S859" s="7"/>
      <c r="T859" s="7"/>
    </row>
    <row r="860" spans="19:20" ht="18.75" customHeight="1" x14ac:dyDescent="0.45">
      <c r="S860" s="7"/>
      <c r="T860" s="7"/>
    </row>
    <row r="861" spans="19:20" ht="18.75" customHeight="1" x14ac:dyDescent="0.45">
      <c r="S861" s="7"/>
      <c r="T861" s="7"/>
    </row>
    <row r="862" spans="19:20" ht="18.75" customHeight="1" x14ac:dyDescent="0.45">
      <c r="S862" s="7"/>
      <c r="T862" s="7"/>
    </row>
    <row r="863" spans="19:20" ht="18.75" customHeight="1" x14ac:dyDescent="0.45">
      <c r="S863" s="7"/>
      <c r="T863" s="7"/>
    </row>
    <row r="864" spans="19:20" ht="18.75" customHeight="1" x14ac:dyDescent="0.45">
      <c r="S864" s="7"/>
      <c r="T864" s="7"/>
    </row>
    <row r="865" spans="19:20" ht="18.75" customHeight="1" x14ac:dyDescent="0.45">
      <c r="S865" s="7"/>
      <c r="T865" s="7"/>
    </row>
    <row r="866" spans="19:20" ht="18.75" customHeight="1" x14ac:dyDescent="0.45">
      <c r="S866" s="7"/>
      <c r="T866" s="7"/>
    </row>
    <row r="867" spans="19:20" ht="18.75" customHeight="1" x14ac:dyDescent="0.45">
      <c r="S867" s="7"/>
      <c r="T867" s="7"/>
    </row>
    <row r="868" spans="19:20" ht="18.75" customHeight="1" x14ac:dyDescent="0.45">
      <c r="S868" s="7"/>
      <c r="T868" s="7"/>
    </row>
    <row r="869" spans="19:20" ht="18.75" customHeight="1" x14ac:dyDescent="0.45">
      <c r="S869" s="7"/>
      <c r="T869" s="7"/>
    </row>
    <row r="870" spans="19:20" ht="18.75" customHeight="1" x14ac:dyDescent="0.45">
      <c r="S870" s="7"/>
      <c r="T870" s="7"/>
    </row>
    <row r="871" spans="19:20" ht="18.75" customHeight="1" x14ac:dyDescent="0.45">
      <c r="S871" s="7"/>
      <c r="T871" s="7"/>
    </row>
    <row r="872" spans="19:20" ht="18.75" customHeight="1" x14ac:dyDescent="0.45">
      <c r="S872" s="7"/>
      <c r="T872" s="7"/>
    </row>
    <row r="873" spans="19:20" ht="18.75" customHeight="1" x14ac:dyDescent="0.45">
      <c r="S873" s="7"/>
      <c r="T873" s="7"/>
    </row>
    <row r="874" spans="19:20" ht="18.75" customHeight="1" x14ac:dyDescent="0.45">
      <c r="S874" s="7"/>
      <c r="T874" s="7"/>
    </row>
    <row r="875" spans="19:20" ht="18.75" customHeight="1" x14ac:dyDescent="0.45">
      <c r="S875" s="7"/>
      <c r="T875" s="7"/>
    </row>
    <row r="876" spans="19:20" ht="18.75" customHeight="1" x14ac:dyDescent="0.45">
      <c r="S876" s="7"/>
      <c r="T876" s="7"/>
    </row>
    <row r="877" spans="19:20" ht="18.75" customHeight="1" x14ac:dyDescent="0.45">
      <c r="S877" s="7"/>
      <c r="T877" s="7"/>
    </row>
    <row r="878" spans="19:20" ht="18.75" customHeight="1" x14ac:dyDescent="0.45">
      <c r="S878" s="7"/>
      <c r="T878" s="7"/>
    </row>
    <row r="879" spans="19:20" ht="18.75" customHeight="1" x14ac:dyDescent="0.45">
      <c r="S879" s="7"/>
      <c r="T879" s="7"/>
    </row>
    <row r="880" spans="19:20" ht="18.75" customHeight="1" x14ac:dyDescent="0.45">
      <c r="S880" s="7"/>
      <c r="T880" s="7"/>
    </row>
    <row r="881" spans="19:20" ht="18.75" customHeight="1" x14ac:dyDescent="0.45">
      <c r="S881" s="7"/>
      <c r="T881" s="7"/>
    </row>
    <row r="882" spans="19:20" ht="18.75" customHeight="1" x14ac:dyDescent="0.45">
      <c r="S882" s="7"/>
      <c r="T882" s="7"/>
    </row>
    <row r="883" spans="19:20" ht="18.75" customHeight="1" x14ac:dyDescent="0.45">
      <c r="S883" s="7"/>
      <c r="T883" s="7"/>
    </row>
    <row r="884" spans="19:20" ht="18.75" customHeight="1" x14ac:dyDescent="0.45">
      <c r="S884" s="7"/>
      <c r="T884" s="7"/>
    </row>
    <row r="885" spans="19:20" ht="18.75" customHeight="1" x14ac:dyDescent="0.45">
      <c r="S885" s="7"/>
      <c r="T885" s="7"/>
    </row>
    <row r="886" spans="19:20" ht="18.75" customHeight="1" x14ac:dyDescent="0.45">
      <c r="S886" s="7"/>
      <c r="T886" s="7"/>
    </row>
    <row r="887" spans="19:20" ht="18.75" customHeight="1" x14ac:dyDescent="0.45">
      <c r="S887" s="7"/>
      <c r="T887" s="7"/>
    </row>
    <row r="888" spans="19:20" ht="18.75" customHeight="1" x14ac:dyDescent="0.45">
      <c r="S888" s="7"/>
      <c r="T888" s="7"/>
    </row>
    <row r="889" spans="19:20" ht="18.75" customHeight="1" x14ac:dyDescent="0.45">
      <c r="S889" s="7"/>
      <c r="T889" s="7"/>
    </row>
    <row r="890" spans="19:20" ht="18.75" customHeight="1" x14ac:dyDescent="0.45">
      <c r="S890" s="7"/>
      <c r="T890" s="7"/>
    </row>
    <row r="891" spans="19:20" ht="18.75" customHeight="1" x14ac:dyDescent="0.45">
      <c r="S891" s="7"/>
      <c r="T891" s="7"/>
    </row>
    <row r="892" spans="19:20" ht="18.75" customHeight="1" x14ac:dyDescent="0.45">
      <c r="S892" s="7"/>
      <c r="T892" s="7"/>
    </row>
    <row r="893" spans="19:20" ht="18.75" customHeight="1" x14ac:dyDescent="0.45">
      <c r="S893" s="7"/>
      <c r="T893" s="7"/>
    </row>
    <row r="894" spans="19:20" ht="18.75" customHeight="1" x14ac:dyDescent="0.45">
      <c r="S894" s="7"/>
      <c r="T894" s="7"/>
    </row>
    <row r="895" spans="19:20" ht="18.75" customHeight="1" x14ac:dyDescent="0.45">
      <c r="S895" s="7"/>
      <c r="T895" s="7"/>
    </row>
    <row r="896" spans="19:20" ht="18.75" customHeight="1" x14ac:dyDescent="0.45">
      <c r="S896" s="7"/>
      <c r="T896" s="7"/>
    </row>
    <row r="897" spans="19:20" ht="18.75" customHeight="1" x14ac:dyDescent="0.45">
      <c r="S897" s="7"/>
      <c r="T897" s="7"/>
    </row>
    <row r="898" spans="19:20" ht="18.75" customHeight="1" x14ac:dyDescent="0.45">
      <c r="S898" s="7"/>
      <c r="T898" s="7"/>
    </row>
    <row r="899" spans="19:20" ht="18.75" customHeight="1" x14ac:dyDescent="0.45">
      <c r="S899" s="7"/>
      <c r="T899" s="7"/>
    </row>
    <row r="900" spans="19:20" ht="18.75" customHeight="1" x14ac:dyDescent="0.45">
      <c r="S900" s="7"/>
      <c r="T900" s="7"/>
    </row>
    <row r="901" spans="19:20" ht="18.75" customHeight="1" x14ac:dyDescent="0.45">
      <c r="S901" s="7"/>
      <c r="T901" s="7"/>
    </row>
    <row r="902" spans="19:20" ht="18.75" customHeight="1" x14ac:dyDescent="0.45">
      <c r="S902" s="7"/>
      <c r="T902" s="7"/>
    </row>
    <row r="903" spans="19:20" ht="18.75" customHeight="1" x14ac:dyDescent="0.45">
      <c r="S903" s="7"/>
      <c r="T903" s="7"/>
    </row>
    <row r="904" spans="19:20" ht="18.75" customHeight="1" x14ac:dyDescent="0.45">
      <c r="S904" s="7"/>
      <c r="T904" s="7"/>
    </row>
    <row r="905" spans="19:20" ht="18.75" customHeight="1" x14ac:dyDescent="0.45">
      <c r="S905" s="7"/>
      <c r="T905" s="7"/>
    </row>
    <row r="906" spans="19:20" ht="18.75" customHeight="1" x14ac:dyDescent="0.45">
      <c r="S906" s="7"/>
      <c r="T906" s="7"/>
    </row>
    <row r="907" spans="19:20" ht="18.75" customHeight="1" x14ac:dyDescent="0.45">
      <c r="S907" s="7"/>
      <c r="T907" s="7"/>
    </row>
    <row r="908" spans="19:20" ht="18.75" customHeight="1" x14ac:dyDescent="0.45">
      <c r="S908" s="7"/>
      <c r="T908" s="7"/>
    </row>
    <row r="909" spans="19:20" ht="18.75" customHeight="1" x14ac:dyDescent="0.45">
      <c r="S909" s="7"/>
      <c r="T909" s="7"/>
    </row>
    <row r="910" spans="19:20" ht="18.75" customHeight="1" x14ac:dyDescent="0.45">
      <c r="S910" s="7"/>
      <c r="T910" s="7"/>
    </row>
    <row r="911" spans="19:20" ht="18.75" customHeight="1" x14ac:dyDescent="0.45">
      <c r="S911" s="7"/>
      <c r="T911" s="7"/>
    </row>
    <row r="912" spans="19:20" ht="18.75" customHeight="1" x14ac:dyDescent="0.45">
      <c r="S912" s="7"/>
      <c r="T912" s="7"/>
    </row>
    <row r="913" spans="19:20" ht="18.75" customHeight="1" x14ac:dyDescent="0.45">
      <c r="S913" s="7"/>
      <c r="T913" s="7"/>
    </row>
    <row r="914" spans="19:20" ht="18.75" customHeight="1" x14ac:dyDescent="0.45">
      <c r="S914" s="7"/>
      <c r="T914" s="7"/>
    </row>
    <row r="915" spans="19:20" ht="18.75" customHeight="1" x14ac:dyDescent="0.45">
      <c r="S915" s="7"/>
      <c r="T915" s="7"/>
    </row>
    <row r="916" spans="19:20" ht="18.75" customHeight="1" x14ac:dyDescent="0.45">
      <c r="S916" s="7"/>
      <c r="T916" s="7"/>
    </row>
    <row r="917" spans="19:20" ht="18.75" customHeight="1" x14ac:dyDescent="0.45">
      <c r="S917" s="7"/>
      <c r="T917" s="7"/>
    </row>
    <row r="918" spans="19:20" ht="18.75" customHeight="1" x14ac:dyDescent="0.45">
      <c r="S918" s="7"/>
      <c r="T918" s="7"/>
    </row>
    <row r="919" spans="19:20" ht="18.75" customHeight="1" x14ac:dyDescent="0.45">
      <c r="S919" s="7"/>
      <c r="T919" s="7"/>
    </row>
    <row r="920" spans="19:20" ht="18.75" customHeight="1" x14ac:dyDescent="0.45">
      <c r="S920" s="7"/>
      <c r="T920" s="7"/>
    </row>
    <row r="921" spans="19:20" ht="18.75" customHeight="1" x14ac:dyDescent="0.45">
      <c r="S921" s="7"/>
      <c r="T921" s="7"/>
    </row>
    <row r="922" spans="19:20" ht="18.75" customHeight="1" x14ac:dyDescent="0.45">
      <c r="S922" s="7"/>
      <c r="T922" s="7"/>
    </row>
    <row r="923" spans="19:20" ht="18.75" customHeight="1" x14ac:dyDescent="0.45">
      <c r="S923" s="7"/>
      <c r="T923" s="7"/>
    </row>
    <row r="924" spans="19:20" ht="18.75" customHeight="1" x14ac:dyDescent="0.45">
      <c r="S924" s="7"/>
      <c r="T924" s="7"/>
    </row>
    <row r="925" spans="19:20" ht="18.75" customHeight="1" x14ac:dyDescent="0.45">
      <c r="S925" s="7"/>
      <c r="T925" s="7"/>
    </row>
    <row r="926" spans="19:20" ht="18.75" customHeight="1" x14ac:dyDescent="0.45">
      <c r="S926" s="7"/>
      <c r="T926" s="7"/>
    </row>
    <row r="927" spans="19:20" ht="18.75" customHeight="1" x14ac:dyDescent="0.45">
      <c r="S927" s="7"/>
      <c r="T927" s="7"/>
    </row>
    <row r="928" spans="19:20" ht="18.75" customHeight="1" x14ac:dyDescent="0.45">
      <c r="S928" s="7"/>
      <c r="T928" s="7"/>
    </row>
    <row r="929" spans="19:20" ht="18.75" customHeight="1" x14ac:dyDescent="0.45">
      <c r="S929" s="7"/>
      <c r="T929" s="7"/>
    </row>
    <row r="930" spans="19:20" ht="18.75" customHeight="1" x14ac:dyDescent="0.45">
      <c r="S930" s="7"/>
      <c r="T930" s="7"/>
    </row>
    <row r="931" spans="19:20" ht="18.75" customHeight="1" x14ac:dyDescent="0.45">
      <c r="S931" s="7"/>
      <c r="T931" s="7"/>
    </row>
    <row r="932" spans="19:20" ht="18.75" customHeight="1" x14ac:dyDescent="0.45">
      <c r="S932" s="7"/>
      <c r="T932" s="7"/>
    </row>
    <row r="933" spans="19:20" ht="18.75" customHeight="1" x14ac:dyDescent="0.45">
      <c r="S933" s="7"/>
      <c r="T933" s="7"/>
    </row>
    <row r="934" spans="19:20" ht="18.75" customHeight="1" x14ac:dyDescent="0.45">
      <c r="S934" s="7"/>
      <c r="T934" s="7"/>
    </row>
    <row r="935" spans="19:20" ht="18.75" customHeight="1" x14ac:dyDescent="0.45">
      <c r="S935" s="7"/>
      <c r="T935" s="7"/>
    </row>
    <row r="936" spans="19:20" ht="18.75" customHeight="1" x14ac:dyDescent="0.45">
      <c r="S936" s="7"/>
      <c r="T936" s="7"/>
    </row>
    <row r="937" spans="19:20" ht="18.75" customHeight="1" x14ac:dyDescent="0.45">
      <c r="S937" s="7"/>
      <c r="T937" s="7"/>
    </row>
    <row r="938" spans="19:20" ht="18.75" customHeight="1" x14ac:dyDescent="0.45">
      <c r="S938" s="7"/>
      <c r="T938" s="7"/>
    </row>
    <row r="939" spans="19:20" ht="18.75" customHeight="1" x14ac:dyDescent="0.45">
      <c r="S939" s="7"/>
      <c r="T939" s="7"/>
    </row>
    <row r="940" spans="19:20" ht="18.75" customHeight="1" x14ac:dyDescent="0.45">
      <c r="S940" s="7"/>
      <c r="T940" s="7"/>
    </row>
    <row r="941" spans="19:20" ht="18.75" customHeight="1" x14ac:dyDescent="0.45">
      <c r="S941" s="7"/>
      <c r="T941" s="7"/>
    </row>
    <row r="942" spans="19:20" ht="18.75" customHeight="1" x14ac:dyDescent="0.45">
      <c r="S942" s="7"/>
      <c r="T942" s="7"/>
    </row>
    <row r="943" spans="19:20" ht="18.75" customHeight="1" x14ac:dyDescent="0.45">
      <c r="S943" s="7"/>
      <c r="T943" s="7"/>
    </row>
    <row r="944" spans="19:20" ht="18.75" customHeight="1" x14ac:dyDescent="0.45">
      <c r="S944" s="7"/>
      <c r="T944" s="7"/>
    </row>
    <row r="945" spans="19:20" ht="18.75" customHeight="1" x14ac:dyDescent="0.45">
      <c r="S945" s="7"/>
      <c r="T945" s="7"/>
    </row>
    <row r="946" spans="19:20" ht="18.75" customHeight="1" x14ac:dyDescent="0.45">
      <c r="S946" s="7"/>
      <c r="T946" s="7"/>
    </row>
    <row r="947" spans="19:20" ht="18.75" customHeight="1" x14ac:dyDescent="0.45">
      <c r="S947" s="7"/>
      <c r="T947" s="7"/>
    </row>
    <row r="948" spans="19:20" ht="18.75" customHeight="1" x14ac:dyDescent="0.45">
      <c r="S948" s="7"/>
      <c r="T948" s="7"/>
    </row>
    <row r="949" spans="19:20" ht="18.75" customHeight="1" x14ac:dyDescent="0.45">
      <c r="S949" s="7"/>
      <c r="T949" s="7"/>
    </row>
    <row r="950" spans="19:20" ht="18.75" customHeight="1" x14ac:dyDescent="0.45">
      <c r="S950" s="7"/>
      <c r="T950" s="7"/>
    </row>
    <row r="951" spans="19:20" ht="18.75" customHeight="1" x14ac:dyDescent="0.45">
      <c r="S951" s="7"/>
      <c r="T951" s="7"/>
    </row>
    <row r="952" spans="19:20" ht="18.75" customHeight="1" x14ac:dyDescent="0.45">
      <c r="S952" s="7"/>
      <c r="T952" s="7"/>
    </row>
    <row r="953" spans="19:20" ht="18.75" customHeight="1" x14ac:dyDescent="0.45">
      <c r="S953" s="7"/>
      <c r="T953" s="7"/>
    </row>
    <row r="954" spans="19:20" ht="18.75" customHeight="1" x14ac:dyDescent="0.45">
      <c r="S954" s="7"/>
      <c r="T954" s="7"/>
    </row>
    <row r="955" spans="19:20" ht="18.75" customHeight="1" x14ac:dyDescent="0.45">
      <c r="S955" s="7"/>
      <c r="T955" s="7"/>
    </row>
    <row r="956" spans="19:20" ht="18.75" customHeight="1" x14ac:dyDescent="0.45">
      <c r="S956" s="7"/>
      <c r="T956" s="7"/>
    </row>
    <row r="957" spans="19:20" ht="18.75" customHeight="1" x14ac:dyDescent="0.45">
      <c r="S957" s="7"/>
      <c r="T957" s="7"/>
    </row>
    <row r="958" spans="19:20" ht="18.75" customHeight="1" x14ac:dyDescent="0.45">
      <c r="S958" s="7"/>
      <c r="T958" s="7"/>
    </row>
    <row r="959" spans="19:20" ht="18.75" customHeight="1" x14ac:dyDescent="0.45">
      <c r="S959" s="7"/>
      <c r="T959" s="7"/>
    </row>
    <row r="960" spans="19:20" ht="18.75" customHeight="1" x14ac:dyDescent="0.45">
      <c r="S960" s="7"/>
      <c r="T960" s="7"/>
    </row>
    <row r="961" spans="19:20" ht="18.75" customHeight="1" x14ac:dyDescent="0.45">
      <c r="S961" s="7"/>
      <c r="T961" s="7"/>
    </row>
    <row r="962" spans="19:20" ht="18.75" customHeight="1" x14ac:dyDescent="0.45">
      <c r="S962" s="7"/>
      <c r="T962" s="7"/>
    </row>
    <row r="963" spans="19:20" ht="18.75" customHeight="1" x14ac:dyDescent="0.45">
      <c r="S963" s="7"/>
      <c r="T963" s="7"/>
    </row>
    <row r="964" spans="19:20" ht="18.75" customHeight="1" x14ac:dyDescent="0.45">
      <c r="S964" s="7"/>
      <c r="T964" s="7"/>
    </row>
    <row r="965" spans="19:20" ht="18.75" customHeight="1" x14ac:dyDescent="0.45">
      <c r="S965" s="7"/>
      <c r="T965" s="7"/>
    </row>
    <row r="966" spans="19:20" ht="18.75" customHeight="1" x14ac:dyDescent="0.45">
      <c r="S966" s="7"/>
      <c r="T966" s="7"/>
    </row>
    <row r="967" spans="19:20" ht="18.75" customHeight="1" x14ac:dyDescent="0.45">
      <c r="S967" s="7"/>
      <c r="T967" s="7"/>
    </row>
    <row r="968" spans="19:20" ht="18.75" customHeight="1" x14ac:dyDescent="0.45">
      <c r="S968" s="7"/>
      <c r="T968" s="7"/>
    </row>
    <row r="969" spans="19:20" ht="18.75" customHeight="1" x14ac:dyDescent="0.45">
      <c r="S969" s="7"/>
      <c r="T969" s="7"/>
    </row>
    <row r="970" spans="19:20" ht="18.75" customHeight="1" x14ac:dyDescent="0.45">
      <c r="S970" s="7"/>
      <c r="T970" s="7"/>
    </row>
    <row r="971" spans="19:20" ht="18.75" customHeight="1" x14ac:dyDescent="0.45">
      <c r="S971" s="7"/>
      <c r="T971" s="7"/>
    </row>
    <row r="972" spans="19:20" ht="18.75" customHeight="1" x14ac:dyDescent="0.45">
      <c r="S972" s="7"/>
      <c r="T972" s="7"/>
    </row>
    <row r="973" spans="19:20" ht="18.75" customHeight="1" x14ac:dyDescent="0.45">
      <c r="S973" s="7"/>
      <c r="T973" s="7"/>
    </row>
    <row r="974" spans="19:20" ht="18.75" customHeight="1" x14ac:dyDescent="0.45">
      <c r="S974" s="7"/>
      <c r="T974" s="7"/>
    </row>
    <row r="975" spans="19:20" ht="18.75" customHeight="1" x14ac:dyDescent="0.45">
      <c r="S975" s="7"/>
      <c r="T975" s="7"/>
    </row>
    <row r="976" spans="19:20" ht="18.75" customHeight="1" x14ac:dyDescent="0.45">
      <c r="S976" s="7"/>
      <c r="T976" s="7"/>
    </row>
    <row r="977" spans="19:20" ht="18.75" customHeight="1" x14ac:dyDescent="0.45">
      <c r="S977" s="7"/>
      <c r="T977" s="7"/>
    </row>
    <row r="978" spans="19:20" ht="18.75" customHeight="1" x14ac:dyDescent="0.45">
      <c r="S978" s="7"/>
      <c r="T978" s="7"/>
    </row>
    <row r="979" spans="19:20" ht="18.75" customHeight="1" x14ac:dyDescent="0.45">
      <c r="S979" s="7"/>
      <c r="T979" s="7"/>
    </row>
    <row r="980" spans="19:20" ht="18.75" customHeight="1" x14ac:dyDescent="0.45">
      <c r="S980" s="7"/>
      <c r="T980" s="7"/>
    </row>
    <row r="981" spans="19:20" ht="18.75" customHeight="1" x14ac:dyDescent="0.45">
      <c r="S981" s="7"/>
      <c r="T981" s="7"/>
    </row>
    <row r="982" spans="19:20" ht="18.75" customHeight="1" x14ac:dyDescent="0.45">
      <c r="S982" s="7"/>
      <c r="T982" s="7"/>
    </row>
    <row r="983" spans="19:20" ht="18.75" customHeight="1" x14ac:dyDescent="0.45">
      <c r="S983" s="7"/>
      <c r="T983" s="7"/>
    </row>
    <row r="984" spans="19:20" ht="18.75" customHeight="1" x14ac:dyDescent="0.45">
      <c r="S984" s="7"/>
      <c r="T984" s="7"/>
    </row>
    <row r="985" spans="19:20" ht="18.75" customHeight="1" x14ac:dyDescent="0.45">
      <c r="S985" s="7"/>
      <c r="T985" s="7"/>
    </row>
    <row r="986" spans="19:20" ht="18.75" customHeight="1" x14ac:dyDescent="0.45">
      <c r="S986" s="7"/>
      <c r="T986" s="7"/>
    </row>
    <row r="987" spans="19:20" ht="18.75" customHeight="1" x14ac:dyDescent="0.45">
      <c r="S987" s="7"/>
      <c r="T987" s="7"/>
    </row>
    <row r="988" spans="19:20" ht="18.75" customHeight="1" x14ac:dyDescent="0.45">
      <c r="S988" s="7"/>
      <c r="T988" s="7"/>
    </row>
    <row r="989" spans="19:20" ht="18.75" customHeight="1" x14ac:dyDescent="0.45">
      <c r="S989" s="7"/>
      <c r="T989" s="7"/>
    </row>
    <row r="990" spans="19:20" ht="18.75" customHeight="1" x14ac:dyDescent="0.45">
      <c r="S990" s="7"/>
      <c r="T990" s="7"/>
    </row>
    <row r="991" spans="19:20" ht="18.75" customHeight="1" x14ac:dyDescent="0.45">
      <c r="S991" s="7"/>
      <c r="T991" s="7"/>
    </row>
    <row r="992" spans="19:20" ht="18.75" customHeight="1" x14ac:dyDescent="0.45">
      <c r="S992" s="7"/>
      <c r="T992" s="7"/>
    </row>
    <row r="993" spans="19:20" ht="18.75" customHeight="1" x14ac:dyDescent="0.45">
      <c r="S993" s="7"/>
      <c r="T993" s="7"/>
    </row>
    <row r="994" spans="19:20" ht="18.75" customHeight="1" x14ac:dyDescent="0.45">
      <c r="S994" s="7"/>
      <c r="T994" s="7"/>
    </row>
    <row r="995" spans="19:20" ht="18.75" customHeight="1" x14ac:dyDescent="0.45">
      <c r="S995" s="7"/>
      <c r="T995" s="7"/>
    </row>
    <row r="996" spans="19:20" ht="18.75" customHeight="1" x14ac:dyDescent="0.45">
      <c r="S996" s="7"/>
      <c r="T996" s="7"/>
    </row>
    <row r="997" spans="19:20" ht="18.75" customHeight="1" x14ac:dyDescent="0.45">
      <c r="S997" s="7"/>
      <c r="T997" s="7"/>
    </row>
    <row r="998" spans="19:20" ht="18.75" customHeight="1" x14ac:dyDescent="0.45">
      <c r="S998" s="7"/>
      <c r="T998" s="7"/>
    </row>
    <row r="999" spans="19:20" ht="18.75" customHeight="1" x14ac:dyDescent="0.45">
      <c r="S999" s="7"/>
      <c r="T999" s="7"/>
    </row>
    <row r="1000" spans="19:20" ht="18.75" customHeight="1" x14ac:dyDescent="0.45">
      <c r="S1000" s="7"/>
      <c r="T1000" s="7"/>
    </row>
  </sheetData>
  <mergeCells count="2">
    <mergeCell ref="C2:F2"/>
    <mergeCell ref="H2:R2"/>
  </mergeCell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2" width="9.81640625" customWidth="1"/>
    <col min="3" max="6" width="8.7265625" customWidth="1"/>
    <col min="7" max="7" width="9" customWidth="1"/>
    <col min="8" max="8" width="8.7265625" customWidth="1"/>
    <col min="9" max="9" width="11.54296875" customWidth="1"/>
    <col min="10" max="16" width="8.7265625" customWidth="1"/>
    <col min="17" max="17" width="6.7265625" customWidth="1"/>
    <col min="18" max="18" width="5.81640625" customWidth="1"/>
    <col min="19" max="19" width="10" customWidth="1"/>
    <col min="20" max="20" width="11.453125" customWidth="1"/>
    <col min="21" max="21" width="3.54296875" customWidth="1"/>
    <col min="22" max="26" width="8.7265625" customWidth="1"/>
  </cols>
  <sheetData>
    <row r="1" spans="1:24" ht="18.75" customHeight="1" x14ac:dyDescent="0.45">
      <c r="S1" s="7"/>
      <c r="T1" s="7"/>
    </row>
    <row r="2" spans="1:24" ht="18.75" customHeight="1" x14ac:dyDescent="0.45">
      <c r="A2" s="8" t="s">
        <v>40</v>
      </c>
      <c r="B2" s="8"/>
      <c r="C2" s="41" t="s">
        <v>41</v>
      </c>
      <c r="D2" s="42"/>
      <c r="E2" s="42"/>
      <c r="F2" s="43"/>
      <c r="G2" s="9"/>
      <c r="H2" s="41" t="s">
        <v>42</v>
      </c>
      <c r="I2" s="42"/>
      <c r="J2" s="42"/>
      <c r="K2" s="42"/>
      <c r="L2" s="42"/>
      <c r="M2" s="42"/>
      <c r="N2" s="42"/>
      <c r="O2" s="42"/>
      <c r="P2" s="42"/>
      <c r="Q2" s="42"/>
      <c r="R2" s="43"/>
      <c r="S2" s="10"/>
      <c r="T2" s="10"/>
    </row>
    <row r="3" spans="1:24" ht="18.75" customHeight="1" x14ac:dyDescent="0.45">
      <c r="A3" s="8"/>
      <c r="B3" s="8"/>
      <c r="C3" s="8" t="s">
        <v>43</v>
      </c>
      <c r="D3" s="8" t="s">
        <v>26</v>
      </c>
      <c r="E3" s="8" t="s">
        <v>44</v>
      </c>
      <c r="F3" s="8" t="s">
        <v>45</v>
      </c>
      <c r="G3" s="11" t="s">
        <v>39</v>
      </c>
      <c r="H3" s="8" t="s">
        <v>46</v>
      </c>
      <c r="I3" s="8" t="s">
        <v>47</v>
      </c>
      <c r="J3" s="8" t="s">
        <v>48</v>
      </c>
      <c r="K3" s="8" t="s">
        <v>49</v>
      </c>
      <c r="L3" s="8" t="s">
        <v>50</v>
      </c>
      <c r="M3" s="8" t="s">
        <v>51</v>
      </c>
      <c r="N3" s="8" t="s">
        <v>4</v>
      </c>
      <c r="O3" s="8" t="s">
        <v>5</v>
      </c>
      <c r="P3" s="8" t="s">
        <v>7</v>
      </c>
      <c r="Q3" s="8" t="s">
        <v>53</v>
      </c>
      <c r="R3" s="8" t="s">
        <v>54</v>
      </c>
      <c r="S3" s="11" t="s">
        <v>39</v>
      </c>
      <c r="T3" s="12" t="s">
        <v>59</v>
      </c>
      <c r="V3" s="8" t="s">
        <v>56</v>
      </c>
      <c r="W3" s="8" t="s">
        <v>57</v>
      </c>
      <c r="X3" s="8" t="s">
        <v>58</v>
      </c>
    </row>
    <row r="4" spans="1:24" ht="18.75" customHeight="1" x14ac:dyDescent="0.45">
      <c r="A4" s="13">
        <v>45292</v>
      </c>
      <c r="B4" s="13" t="s">
        <v>63</v>
      </c>
      <c r="C4" s="8">
        <v>3200</v>
      </c>
      <c r="D4" s="8">
        <v>2300</v>
      </c>
      <c r="E4" s="8">
        <v>5000</v>
      </c>
      <c r="F4" s="8">
        <v>1240</v>
      </c>
      <c r="G4" s="14">
        <f t="shared" ref="G4:G34" si="0">C4+D4+((E4+F4)*70%)</f>
        <v>9868</v>
      </c>
      <c r="H4" s="8">
        <v>36</v>
      </c>
      <c r="I4" s="8">
        <v>480</v>
      </c>
      <c r="J4" s="8">
        <v>410</v>
      </c>
      <c r="K4" s="8">
        <v>60</v>
      </c>
      <c r="L4" s="8">
        <v>17314</v>
      </c>
      <c r="M4" s="8"/>
      <c r="N4" s="8">
        <v>7400</v>
      </c>
      <c r="O4" s="8"/>
      <c r="P4" s="8"/>
      <c r="Q4" s="8"/>
      <c r="R4" s="8"/>
      <c r="S4" s="11">
        <f t="shared" ref="S4:S34" si="1">SUM(H4:R4)</f>
        <v>25700</v>
      </c>
      <c r="T4" s="15">
        <f t="shared" ref="T4:T34" si="2">G4-S4</f>
        <v>-15832</v>
      </c>
      <c r="V4" s="8"/>
      <c r="W4" s="8"/>
      <c r="X4" s="8"/>
    </row>
    <row r="5" spans="1:24" ht="18.75" customHeight="1" x14ac:dyDescent="0.45">
      <c r="A5" s="13">
        <v>45293</v>
      </c>
      <c r="B5" s="13" t="s">
        <v>64</v>
      </c>
      <c r="C5" s="8">
        <v>3020</v>
      </c>
      <c r="D5" s="8">
        <v>2700</v>
      </c>
      <c r="E5" s="8">
        <v>1230</v>
      </c>
      <c r="F5" s="8">
        <v>340</v>
      </c>
      <c r="G5" s="14">
        <f t="shared" si="0"/>
        <v>6819</v>
      </c>
      <c r="H5" s="8">
        <v>36</v>
      </c>
      <c r="I5" s="8">
        <v>220</v>
      </c>
      <c r="J5" s="8"/>
      <c r="K5" s="8">
        <v>310</v>
      </c>
      <c r="L5" s="8"/>
      <c r="M5" s="8"/>
      <c r="N5" s="8"/>
      <c r="O5" s="8">
        <v>570</v>
      </c>
      <c r="P5" s="8"/>
      <c r="Q5" s="8"/>
      <c r="R5" s="8"/>
      <c r="S5" s="11">
        <f t="shared" si="1"/>
        <v>1136</v>
      </c>
      <c r="T5" s="15">
        <f t="shared" si="2"/>
        <v>5683</v>
      </c>
      <c r="V5" s="8"/>
      <c r="W5" s="8"/>
      <c r="X5" s="8"/>
    </row>
    <row r="6" spans="1:24" ht="18.75" customHeight="1" x14ac:dyDescent="0.45">
      <c r="A6" s="13">
        <v>45294</v>
      </c>
      <c r="B6" s="13" t="s">
        <v>65</v>
      </c>
      <c r="C6" s="8">
        <v>2060</v>
      </c>
      <c r="D6" s="8">
        <v>2700</v>
      </c>
      <c r="E6" s="8">
        <v>600</v>
      </c>
      <c r="F6" s="8">
        <v>490</v>
      </c>
      <c r="G6" s="14">
        <f t="shared" si="0"/>
        <v>5523</v>
      </c>
      <c r="H6" s="8">
        <v>36</v>
      </c>
      <c r="I6" s="8">
        <v>250</v>
      </c>
      <c r="J6" s="8">
        <v>470</v>
      </c>
      <c r="K6" s="8">
        <v>200</v>
      </c>
      <c r="L6" s="8"/>
      <c r="M6" s="8">
        <v>1800</v>
      </c>
      <c r="N6" s="8"/>
      <c r="O6" s="8"/>
      <c r="P6" s="8">
        <v>300</v>
      </c>
      <c r="Q6" s="8"/>
      <c r="R6" s="8"/>
      <c r="S6" s="11">
        <f t="shared" si="1"/>
        <v>3056</v>
      </c>
      <c r="T6" s="15">
        <f t="shared" si="2"/>
        <v>2467</v>
      </c>
      <c r="V6" s="8"/>
      <c r="W6" s="8"/>
      <c r="X6" s="8"/>
    </row>
    <row r="7" spans="1:24" ht="18.75" customHeight="1" x14ac:dyDescent="0.45">
      <c r="A7" s="13">
        <v>45295</v>
      </c>
      <c r="B7" s="13" t="s">
        <v>66</v>
      </c>
      <c r="C7" s="8">
        <v>1550</v>
      </c>
      <c r="D7" s="8">
        <v>2500</v>
      </c>
      <c r="E7" s="8">
        <v>2060</v>
      </c>
      <c r="F7" s="8">
        <v>800</v>
      </c>
      <c r="G7" s="14">
        <f t="shared" si="0"/>
        <v>6052</v>
      </c>
      <c r="H7" s="8">
        <v>36</v>
      </c>
      <c r="I7" s="8">
        <v>220</v>
      </c>
      <c r="J7" s="8"/>
      <c r="K7" s="8"/>
      <c r="L7" s="8"/>
      <c r="M7" s="8"/>
      <c r="N7" s="8"/>
      <c r="O7" s="8"/>
      <c r="P7" s="8">
        <v>2160</v>
      </c>
      <c r="Q7" s="8"/>
      <c r="R7" s="8"/>
      <c r="S7" s="11">
        <f t="shared" si="1"/>
        <v>2416</v>
      </c>
      <c r="T7" s="15">
        <f t="shared" si="2"/>
        <v>3636</v>
      </c>
      <c r="V7" s="8"/>
      <c r="W7" s="8"/>
      <c r="X7" s="8"/>
    </row>
    <row r="8" spans="1:24" ht="18.75" customHeight="1" x14ac:dyDescent="0.45">
      <c r="A8" s="13">
        <v>45296</v>
      </c>
      <c r="B8" s="13" t="s">
        <v>60</v>
      </c>
      <c r="C8" s="8">
        <v>2600</v>
      </c>
      <c r="D8" s="8">
        <v>2000</v>
      </c>
      <c r="E8" s="8">
        <v>700</v>
      </c>
      <c r="F8" s="8">
        <v>950</v>
      </c>
      <c r="G8" s="14">
        <f t="shared" si="0"/>
        <v>5755</v>
      </c>
      <c r="H8" s="8">
        <v>36</v>
      </c>
      <c r="I8" s="8">
        <v>80</v>
      </c>
      <c r="J8" s="8"/>
      <c r="K8" s="8">
        <v>130</v>
      </c>
      <c r="L8" s="8"/>
      <c r="M8" s="8"/>
      <c r="N8" s="8"/>
      <c r="O8" s="8"/>
      <c r="P8" s="8"/>
      <c r="Q8" s="8"/>
      <c r="R8" s="8"/>
      <c r="S8" s="11">
        <f t="shared" si="1"/>
        <v>246</v>
      </c>
      <c r="T8" s="15">
        <f t="shared" si="2"/>
        <v>5509</v>
      </c>
      <c r="V8" s="8"/>
      <c r="W8" s="8"/>
      <c r="X8" s="8"/>
    </row>
    <row r="9" spans="1:24" ht="18.75" customHeight="1" x14ac:dyDescent="0.45">
      <c r="A9" s="13">
        <v>45297</v>
      </c>
      <c r="B9" s="13" t="s">
        <v>61</v>
      </c>
      <c r="C9" s="8">
        <v>3310</v>
      </c>
      <c r="D9" s="8">
        <v>2400</v>
      </c>
      <c r="E9" s="8">
        <v>2330</v>
      </c>
      <c r="F9" s="8">
        <v>2960</v>
      </c>
      <c r="G9" s="14">
        <f t="shared" si="0"/>
        <v>9413</v>
      </c>
      <c r="H9" s="8">
        <v>36</v>
      </c>
      <c r="I9" s="8">
        <v>180</v>
      </c>
      <c r="J9" s="8">
        <v>370</v>
      </c>
      <c r="K9" s="8">
        <v>140</v>
      </c>
      <c r="L9" s="8"/>
      <c r="M9" s="8"/>
      <c r="N9" s="8"/>
      <c r="O9" s="8"/>
      <c r="P9" s="8"/>
      <c r="Q9" s="8"/>
      <c r="R9" s="8"/>
      <c r="S9" s="11">
        <f t="shared" si="1"/>
        <v>726</v>
      </c>
      <c r="T9" s="15">
        <f t="shared" si="2"/>
        <v>8687</v>
      </c>
      <c r="V9" s="8"/>
      <c r="W9" s="8"/>
      <c r="X9" s="8"/>
    </row>
    <row r="10" spans="1:24" ht="18.75" customHeight="1" x14ac:dyDescent="0.45">
      <c r="A10" s="13">
        <v>45298</v>
      </c>
      <c r="B10" s="13" t="s">
        <v>62</v>
      </c>
      <c r="C10" s="8">
        <v>3780</v>
      </c>
      <c r="D10" s="8">
        <v>4500</v>
      </c>
      <c r="E10" s="8">
        <v>5120</v>
      </c>
      <c r="F10" s="8">
        <v>2470</v>
      </c>
      <c r="G10" s="14">
        <f t="shared" si="0"/>
        <v>13593</v>
      </c>
      <c r="H10" s="8">
        <v>36</v>
      </c>
      <c r="I10" s="8">
        <v>400</v>
      </c>
      <c r="J10" s="8">
        <v>70</v>
      </c>
      <c r="K10" s="8">
        <v>300</v>
      </c>
      <c r="L10" s="8"/>
      <c r="M10" s="8"/>
      <c r="N10" s="8"/>
      <c r="O10" s="8"/>
      <c r="P10" s="8"/>
      <c r="Q10" s="8"/>
      <c r="R10" s="8"/>
      <c r="S10" s="11">
        <f t="shared" si="1"/>
        <v>806</v>
      </c>
      <c r="T10" s="15">
        <f t="shared" si="2"/>
        <v>12787</v>
      </c>
      <c r="V10" s="8"/>
      <c r="W10" s="8"/>
      <c r="X10" s="8"/>
    </row>
    <row r="11" spans="1:24" ht="18.75" customHeight="1" x14ac:dyDescent="0.45">
      <c r="A11" s="13">
        <v>45299</v>
      </c>
      <c r="B11" s="13" t="s">
        <v>63</v>
      </c>
      <c r="C11" s="8">
        <v>1650</v>
      </c>
      <c r="D11" s="8">
        <v>1400</v>
      </c>
      <c r="E11" s="8">
        <v>800</v>
      </c>
      <c r="F11" s="8">
        <v>1150</v>
      </c>
      <c r="G11" s="14">
        <f t="shared" si="0"/>
        <v>4415</v>
      </c>
      <c r="H11" s="8">
        <v>36</v>
      </c>
      <c r="I11" s="8">
        <v>120</v>
      </c>
      <c r="J11" s="8"/>
      <c r="K11" s="8">
        <v>15</v>
      </c>
      <c r="L11" s="8">
        <v>18917</v>
      </c>
      <c r="M11" s="8"/>
      <c r="N11" s="8">
        <v>2000</v>
      </c>
      <c r="O11" s="8"/>
      <c r="P11" s="8">
        <v>2160</v>
      </c>
      <c r="Q11" s="8"/>
      <c r="R11" s="8"/>
      <c r="S11" s="11">
        <f t="shared" si="1"/>
        <v>23248</v>
      </c>
      <c r="T11" s="15">
        <f t="shared" si="2"/>
        <v>-18833</v>
      </c>
      <c r="V11" s="8"/>
      <c r="W11" s="8"/>
      <c r="X11" s="8"/>
    </row>
    <row r="12" spans="1:24" ht="18.75" customHeight="1" x14ac:dyDescent="0.45">
      <c r="A12" s="13">
        <v>45300</v>
      </c>
      <c r="B12" s="13" t="s">
        <v>64</v>
      </c>
      <c r="C12" s="8">
        <v>2550</v>
      </c>
      <c r="D12" s="8">
        <v>2300</v>
      </c>
      <c r="E12" s="8">
        <v>2240</v>
      </c>
      <c r="F12" s="8">
        <v>1410</v>
      </c>
      <c r="G12" s="14">
        <f t="shared" si="0"/>
        <v>7405</v>
      </c>
      <c r="H12" s="8">
        <v>36</v>
      </c>
      <c r="I12" s="8">
        <v>110</v>
      </c>
      <c r="J12" s="8">
        <v>140</v>
      </c>
      <c r="K12" s="8"/>
      <c r="L12" s="8"/>
      <c r="M12" s="8"/>
      <c r="N12" s="8"/>
      <c r="O12" s="8"/>
      <c r="P12" s="8"/>
      <c r="Q12" s="8"/>
      <c r="R12" s="8"/>
      <c r="S12" s="11">
        <f t="shared" si="1"/>
        <v>286</v>
      </c>
      <c r="T12" s="15">
        <f t="shared" si="2"/>
        <v>7119</v>
      </c>
      <c r="V12" s="8"/>
      <c r="W12" s="8"/>
      <c r="X12" s="8"/>
    </row>
    <row r="13" spans="1:24" ht="18.75" customHeight="1" x14ac:dyDescent="0.45">
      <c r="A13" s="13">
        <v>45301</v>
      </c>
      <c r="B13" s="13" t="s">
        <v>65</v>
      </c>
      <c r="C13" s="8">
        <v>2130</v>
      </c>
      <c r="D13" s="8">
        <v>2600</v>
      </c>
      <c r="E13" s="8">
        <v>770</v>
      </c>
      <c r="F13" s="8">
        <v>570</v>
      </c>
      <c r="G13" s="14">
        <f t="shared" si="0"/>
        <v>5668</v>
      </c>
      <c r="H13" s="8">
        <v>36</v>
      </c>
      <c r="I13" s="8">
        <v>230</v>
      </c>
      <c r="J13" s="8"/>
      <c r="K13" s="8">
        <v>140</v>
      </c>
      <c r="L13" s="8"/>
      <c r="M13" s="8">
        <v>1800</v>
      </c>
      <c r="N13" s="8">
        <v>1000</v>
      </c>
      <c r="O13" s="8"/>
      <c r="P13" s="8"/>
      <c r="Q13" s="8"/>
      <c r="R13" s="8"/>
      <c r="S13" s="11">
        <f t="shared" si="1"/>
        <v>3206</v>
      </c>
      <c r="T13" s="15">
        <f t="shared" si="2"/>
        <v>2462</v>
      </c>
      <c r="V13" s="8"/>
      <c r="W13" s="8"/>
      <c r="X13" s="8"/>
    </row>
    <row r="14" spans="1:24" ht="18.75" customHeight="1" x14ac:dyDescent="0.45">
      <c r="A14" s="13">
        <v>45302</v>
      </c>
      <c r="B14" s="13" t="s">
        <v>66</v>
      </c>
      <c r="C14" s="8">
        <v>3280</v>
      </c>
      <c r="D14" s="8">
        <v>2400</v>
      </c>
      <c r="E14" s="8">
        <v>1390</v>
      </c>
      <c r="F14" s="8">
        <v>280</v>
      </c>
      <c r="G14" s="14">
        <f t="shared" si="0"/>
        <v>6849</v>
      </c>
      <c r="H14" s="8"/>
      <c r="I14" s="8">
        <v>220</v>
      </c>
      <c r="J14" s="8">
        <v>570</v>
      </c>
      <c r="K14" s="8">
        <v>260</v>
      </c>
      <c r="L14" s="8"/>
      <c r="M14" s="8"/>
      <c r="N14" s="8"/>
      <c r="O14" s="8"/>
      <c r="P14" s="8"/>
      <c r="Q14" s="8"/>
      <c r="R14" s="8">
        <v>1750</v>
      </c>
      <c r="S14" s="11">
        <f t="shared" si="1"/>
        <v>2800</v>
      </c>
      <c r="T14" s="15">
        <f t="shared" si="2"/>
        <v>4049</v>
      </c>
      <c r="V14" s="8"/>
      <c r="W14" s="8"/>
      <c r="X14" s="8"/>
    </row>
    <row r="15" spans="1:24" ht="18.75" customHeight="1" x14ac:dyDescent="0.45">
      <c r="A15" s="13">
        <v>45303</v>
      </c>
      <c r="B15" s="13" t="s">
        <v>60</v>
      </c>
      <c r="C15" s="8">
        <v>2330</v>
      </c>
      <c r="D15" s="8">
        <v>1000</v>
      </c>
      <c r="E15" s="8">
        <v>3310</v>
      </c>
      <c r="F15" s="8">
        <v>490</v>
      </c>
      <c r="G15" s="14">
        <f t="shared" si="0"/>
        <v>5990</v>
      </c>
      <c r="H15" s="8">
        <v>36</v>
      </c>
      <c r="I15" s="8">
        <v>230</v>
      </c>
      <c r="J15" s="8"/>
      <c r="K15" s="8">
        <v>65</v>
      </c>
      <c r="L15" s="8"/>
      <c r="M15" s="8">
        <v>1800</v>
      </c>
      <c r="N15" s="8">
        <f>7000+2800</f>
        <v>9800</v>
      </c>
      <c r="O15" s="8"/>
      <c r="P15" s="8">
        <v>2160</v>
      </c>
      <c r="Q15" s="8"/>
      <c r="R15" s="8"/>
      <c r="S15" s="11">
        <f t="shared" si="1"/>
        <v>14091</v>
      </c>
      <c r="T15" s="15">
        <f t="shared" si="2"/>
        <v>-8101</v>
      </c>
      <c r="V15" s="8"/>
      <c r="W15" s="8"/>
      <c r="X15" s="8"/>
    </row>
    <row r="16" spans="1:24" ht="18.75" customHeight="1" x14ac:dyDescent="0.45">
      <c r="A16" s="13">
        <v>45304</v>
      </c>
      <c r="B16" s="13" t="s">
        <v>61</v>
      </c>
      <c r="C16" s="8">
        <v>3920</v>
      </c>
      <c r="D16" s="8">
        <v>3100</v>
      </c>
      <c r="E16" s="8">
        <v>2890</v>
      </c>
      <c r="F16" s="8">
        <v>0</v>
      </c>
      <c r="G16" s="14">
        <f t="shared" si="0"/>
        <v>9043</v>
      </c>
      <c r="H16" s="8">
        <v>36</v>
      </c>
      <c r="I16" s="8">
        <v>450</v>
      </c>
      <c r="J16" s="8">
        <v>170</v>
      </c>
      <c r="K16" s="8">
        <v>40</v>
      </c>
      <c r="L16" s="8"/>
      <c r="M16" s="8"/>
      <c r="N16" s="8"/>
      <c r="O16" s="8"/>
      <c r="P16" s="8"/>
      <c r="Q16" s="8"/>
      <c r="R16" s="8"/>
      <c r="S16" s="11">
        <f t="shared" si="1"/>
        <v>696</v>
      </c>
      <c r="T16" s="15">
        <f t="shared" si="2"/>
        <v>8347</v>
      </c>
      <c r="V16" s="8"/>
      <c r="W16" s="8"/>
      <c r="X16" s="8"/>
    </row>
    <row r="17" spans="1:24" ht="18.75" customHeight="1" x14ac:dyDescent="0.45">
      <c r="A17" s="13">
        <v>45305</v>
      </c>
      <c r="B17" s="13" t="s">
        <v>62</v>
      </c>
      <c r="C17" s="8">
        <v>3330</v>
      </c>
      <c r="D17" s="8">
        <v>3000</v>
      </c>
      <c r="E17" s="8">
        <v>4100</v>
      </c>
      <c r="F17" s="8">
        <v>1810</v>
      </c>
      <c r="G17" s="14">
        <f t="shared" si="0"/>
        <v>10467</v>
      </c>
      <c r="H17" s="8">
        <v>36</v>
      </c>
      <c r="I17" s="8">
        <v>400</v>
      </c>
      <c r="J17" s="8">
        <v>70</v>
      </c>
      <c r="K17" s="8">
        <v>20</v>
      </c>
      <c r="L17" s="8"/>
      <c r="M17" s="8"/>
      <c r="N17" s="8"/>
      <c r="O17" s="8"/>
      <c r="P17" s="8"/>
      <c r="Q17" s="8"/>
      <c r="R17" s="8"/>
      <c r="S17" s="11">
        <f t="shared" si="1"/>
        <v>526</v>
      </c>
      <c r="T17" s="15">
        <f t="shared" si="2"/>
        <v>9941</v>
      </c>
      <c r="V17" s="8"/>
      <c r="W17" s="8"/>
      <c r="X17" s="8"/>
    </row>
    <row r="18" spans="1:24" ht="18.75" customHeight="1" x14ac:dyDescent="0.45">
      <c r="A18" s="13">
        <v>45306</v>
      </c>
      <c r="B18" s="13" t="s">
        <v>63</v>
      </c>
      <c r="C18" s="8">
        <v>2970</v>
      </c>
      <c r="D18" s="8">
        <v>2300</v>
      </c>
      <c r="E18" s="8">
        <v>730</v>
      </c>
      <c r="F18" s="8">
        <v>270</v>
      </c>
      <c r="G18" s="14">
        <f t="shared" si="0"/>
        <v>5970</v>
      </c>
      <c r="H18" s="8">
        <v>36</v>
      </c>
      <c r="I18" s="8">
        <v>160</v>
      </c>
      <c r="J18" s="8">
        <v>30</v>
      </c>
      <c r="K18" s="8">
        <v>260</v>
      </c>
      <c r="L18" s="8">
        <v>16992</v>
      </c>
      <c r="M18" s="8"/>
      <c r="N18" s="8"/>
      <c r="O18" s="8"/>
      <c r="P18" s="8"/>
      <c r="Q18" s="8">
        <v>30000</v>
      </c>
      <c r="R18" s="8"/>
      <c r="S18" s="11">
        <f t="shared" si="1"/>
        <v>47478</v>
      </c>
      <c r="T18" s="15">
        <f t="shared" si="2"/>
        <v>-41508</v>
      </c>
      <c r="V18" s="8"/>
      <c r="W18" s="8"/>
      <c r="X18" s="8"/>
    </row>
    <row r="19" spans="1:24" ht="18.75" customHeight="1" x14ac:dyDescent="0.45">
      <c r="A19" s="13">
        <v>45307</v>
      </c>
      <c r="B19" s="13" t="s">
        <v>64</v>
      </c>
      <c r="C19" s="8">
        <v>2190</v>
      </c>
      <c r="D19" s="8">
        <v>3000</v>
      </c>
      <c r="E19" s="8">
        <v>1860</v>
      </c>
      <c r="F19" s="8">
        <v>110</v>
      </c>
      <c r="G19" s="14">
        <f t="shared" si="0"/>
        <v>6569</v>
      </c>
      <c r="H19" s="8">
        <v>36</v>
      </c>
      <c r="I19" s="8">
        <v>180</v>
      </c>
      <c r="J19" s="8"/>
      <c r="K19" s="8">
        <v>60</v>
      </c>
      <c r="L19" s="8"/>
      <c r="M19" s="8"/>
      <c r="N19" s="8"/>
      <c r="O19" s="8"/>
      <c r="P19" s="8"/>
      <c r="Q19" s="8"/>
      <c r="R19" s="8"/>
      <c r="S19" s="11">
        <f t="shared" si="1"/>
        <v>276</v>
      </c>
      <c r="T19" s="15">
        <f t="shared" si="2"/>
        <v>6293</v>
      </c>
      <c r="V19" s="8"/>
      <c r="W19" s="8"/>
      <c r="X19" s="8"/>
    </row>
    <row r="20" spans="1:24" ht="18.75" customHeight="1" x14ac:dyDescent="0.45">
      <c r="A20" s="13">
        <v>45308</v>
      </c>
      <c r="B20" s="13" t="s">
        <v>65</v>
      </c>
      <c r="C20" s="8">
        <v>2790</v>
      </c>
      <c r="D20" s="8">
        <v>1400</v>
      </c>
      <c r="E20" s="8">
        <v>2050</v>
      </c>
      <c r="F20" s="8">
        <v>110</v>
      </c>
      <c r="G20" s="14">
        <f t="shared" si="0"/>
        <v>5702</v>
      </c>
      <c r="H20" s="8">
        <v>36</v>
      </c>
      <c r="I20" s="8">
        <v>240</v>
      </c>
      <c r="J20" s="8">
        <v>470</v>
      </c>
      <c r="K20" s="8"/>
      <c r="L20" s="8"/>
      <c r="M20" s="8"/>
      <c r="N20" s="8"/>
      <c r="O20" s="8"/>
      <c r="P20" s="8"/>
      <c r="Q20" s="8"/>
      <c r="R20" s="8"/>
      <c r="S20" s="11">
        <f t="shared" si="1"/>
        <v>746</v>
      </c>
      <c r="T20" s="15">
        <f t="shared" si="2"/>
        <v>4956</v>
      </c>
      <c r="V20" s="8"/>
      <c r="W20" s="8"/>
      <c r="X20" s="8"/>
    </row>
    <row r="21" spans="1:24" ht="18.75" customHeight="1" x14ac:dyDescent="0.45">
      <c r="A21" s="13">
        <v>45309</v>
      </c>
      <c r="B21" s="13" t="s">
        <v>66</v>
      </c>
      <c r="C21" s="8">
        <v>2360</v>
      </c>
      <c r="D21" s="8">
        <v>3100</v>
      </c>
      <c r="E21" s="8">
        <v>1120</v>
      </c>
      <c r="F21" s="8">
        <v>800</v>
      </c>
      <c r="G21" s="14">
        <f t="shared" si="0"/>
        <v>6804</v>
      </c>
      <c r="H21" s="8">
        <v>36</v>
      </c>
      <c r="I21" s="8">
        <v>200</v>
      </c>
      <c r="J21" s="8">
        <v>100</v>
      </c>
      <c r="K21" s="8">
        <v>110</v>
      </c>
      <c r="L21" s="8"/>
      <c r="M21" s="8"/>
      <c r="N21" s="8">
        <v>1000</v>
      </c>
      <c r="O21" s="8">
        <v>3050</v>
      </c>
      <c r="P21" s="8"/>
      <c r="Q21" s="8"/>
      <c r="R21" s="8"/>
      <c r="S21" s="11">
        <f t="shared" si="1"/>
        <v>4496</v>
      </c>
      <c r="T21" s="15">
        <f t="shared" si="2"/>
        <v>2308</v>
      </c>
      <c r="V21" s="8"/>
      <c r="W21" s="8"/>
      <c r="X21" s="8"/>
    </row>
    <row r="22" spans="1:24" ht="18.75" customHeight="1" x14ac:dyDescent="0.45">
      <c r="A22" s="13">
        <v>45310</v>
      </c>
      <c r="B22" s="13" t="s">
        <v>60</v>
      </c>
      <c r="C22" s="8">
        <v>2640</v>
      </c>
      <c r="D22" s="8">
        <v>3600</v>
      </c>
      <c r="E22" s="8">
        <v>1620</v>
      </c>
      <c r="F22" s="8">
        <v>570</v>
      </c>
      <c r="G22" s="14">
        <f t="shared" si="0"/>
        <v>7773</v>
      </c>
      <c r="H22" s="8">
        <v>36</v>
      </c>
      <c r="I22" s="8">
        <v>270</v>
      </c>
      <c r="J22" s="8">
        <v>50</v>
      </c>
      <c r="K22" s="8">
        <v>370</v>
      </c>
      <c r="L22" s="8"/>
      <c r="M22" s="8"/>
      <c r="N22" s="8"/>
      <c r="O22" s="8"/>
      <c r="P22" s="8"/>
      <c r="Q22" s="8"/>
      <c r="R22" s="8"/>
      <c r="S22" s="11">
        <f t="shared" si="1"/>
        <v>726</v>
      </c>
      <c r="T22" s="15">
        <f t="shared" si="2"/>
        <v>7047</v>
      </c>
      <c r="V22" s="8"/>
      <c r="W22" s="8"/>
      <c r="X22" s="8"/>
    </row>
    <row r="23" spans="1:24" ht="18.75" customHeight="1" x14ac:dyDescent="0.45">
      <c r="A23" s="13">
        <v>45311</v>
      </c>
      <c r="B23" s="13" t="s">
        <v>61</v>
      </c>
      <c r="C23" s="8">
        <v>2870</v>
      </c>
      <c r="D23" s="8">
        <v>3140</v>
      </c>
      <c r="E23" s="8">
        <v>2790</v>
      </c>
      <c r="F23" s="8">
        <v>1790</v>
      </c>
      <c r="G23" s="14">
        <f t="shared" si="0"/>
        <v>9216</v>
      </c>
      <c r="H23" s="8">
        <v>36</v>
      </c>
      <c r="I23" s="8">
        <v>300</v>
      </c>
      <c r="J23" s="8">
        <v>160</v>
      </c>
      <c r="K23" s="8"/>
      <c r="L23" s="8"/>
      <c r="M23" s="8">
        <v>1800</v>
      </c>
      <c r="N23" s="8"/>
      <c r="O23" s="8"/>
      <c r="P23" s="8"/>
      <c r="Q23" s="8"/>
      <c r="R23" s="8"/>
      <c r="S23" s="11">
        <f t="shared" si="1"/>
        <v>2296</v>
      </c>
      <c r="T23" s="15">
        <f t="shared" si="2"/>
        <v>6920</v>
      </c>
      <c r="V23" s="8"/>
      <c r="W23" s="8"/>
      <c r="X23" s="8"/>
    </row>
    <row r="24" spans="1:24" ht="18.75" customHeight="1" x14ac:dyDescent="0.45">
      <c r="A24" s="13">
        <v>45312</v>
      </c>
      <c r="B24" s="13" t="s">
        <v>62</v>
      </c>
      <c r="C24" s="8">
        <v>3500</v>
      </c>
      <c r="D24" s="8">
        <v>4700</v>
      </c>
      <c r="E24" s="8">
        <v>2840</v>
      </c>
      <c r="F24" s="8">
        <v>1910</v>
      </c>
      <c r="G24" s="14">
        <f t="shared" si="0"/>
        <v>11525</v>
      </c>
      <c r="H24" s="8">
        <v>36</v>
      </c>
      <c r="I24" s="8">
        <v>370</v>
      </c>
      <c r="J24" s="8"/>
      <c r="K24" s="8">
        <v>100</v>
      </c>
      <c r="L24" s="8"/>
      <c r="M24" s="8"/>
      <c r="N24" s="8"/>
      <c r="O24" s="8"/>
      <c r="P24" s="8"/>
      <c r="Q24" s="8"/>
      <c r="R24" s="8">
        <v>370</v>
      </c>
      <c r="S24" s="11">
        <f t="shared" si="1"/>
        <v>876</v>
      </c>
      <c r="T24" s="15">
        <f t="shared" si="2"/>
        <v>10649</v>
      </c>
      <c r="V24" s="8"/>
      <c r="W24" s="8"/>
      <c r="X24" s="8"/>
    </row>
    <row r="25" spans="1:24" ht="18.75" customHeight="1" x14ac:dyDescent="0.45">
      <c r="A25" s="13">
        <v>45313</v>
      </c>
      <c r="B25" s="13" t="s">
        <v>63</v>
      </c>
      <c r="C25" s="8">
        <v>2890</v>
      </c>
      <c r="D25" s="8">
        <v>2000</v>
      </c>
      <c r="E25" s="8">
        <v>3160</v>
      </c>
      <c r="F25" s="8">
        <v>440</v>
      </c>
      <c r="G25" s="14">
        <f t="shared" si="0"/>
        <v>7410</v>
      </c>
      <c r="H25" s="8">
        <v>36</v>
      </c>
      <c r="I25" s="8">
        <v>180</v>
      </c>
      <c r="J25" s="8">
        <v>590</v>
      </c>
      <c r="K25" s="8"/>
      <c r="L25" s="8">
        <v>30865</v>
      </c>
      <c r="M25" s="8"/>
      <c r="N25" s="8">
        <v>100</v>
      </c>
      <c r="O25" s="8"/>
      <c r="P25" s="8">
        <v>2240</v>
      </c>
      <c r="Q25" s="8"/>
      <c r="R25" s="8"/>
      <c r="S25" s="11">
        <f t="shared" si="1"/>
        <v>34011</v>
      </c>
      <c r="T25" s="15">
        <f t="shared" si="2"/>
        <v>-26601</v>
      </c>
      <c r="V25" s="8"/>
      <c r="W25" s="8"/>
      <c r="X25" s="8"/>
    </row>
    <row r="26" spans="1:24" ht="18.75" customHeight="1" x14ac:dyDescent="0.45">
      <c r="A26" s="13">
        <v>45314</v>
      </c>
      <c r="B26" s="13" t="s">
        <v>64</v>
      </c>
      <c r="C26" s="8">
        <v>2150</v>
      </c>
      <c r="D26" s="8">
        <v>2000</v>
      </c>
      <c r="E26" s="8">
        <v>1610</v>
      </c>
      <c r="F26" s="8">
        <v>0</v>
      </c>
      <c r="G26" s="14">
        <f t="shared" si="0"/>
        <v>5277</v>
      </c>
      <c r="H26" s="8">
        <v>36</v>
      </c>
      <c r="I26" s="8">
        <v>160</v>
      </c>
      <c r="J26" s="8"/>
      <c r="K26" s="8">
        <v>210</v>
      </c>
      <c r="L26" s="8"/>
      <c r="M26" s="8"/>
      <c r="N26" s="8"/>
      <c r="O26" s="8"/>
      <c r="P26" s="8"/>
      <c r="Q26" s="8"/>
      <c r="R26" s="8"/>
      <c r="S26" s="11">
        <f t="shared" si="1"/>
        <v>406</v>
      </c>
      <c r="T26" s="15">
        <f t="shared" si="2"/>
        <v>4871</v>
      </c>
      <c r="V26" s="8"/>
      <c r="W26" s="8"/>
      <c r="X26" s="8"/>
    </row>
    <row r="27" spans="1:24" ht="18.75" customHeight="1" x14ac:dyDescent="0.45">
      <c r="A27" s="13">
        <v>45315</v>
      </c>
      <c r="B27" s="13" t="s">
        <v>65</v>
      </c>
      <c r="C27" s="8">
        <v>3070</v>
      </c>
      <c r="D27" s="8">
        <v>1900</v>
      </c>
      <c r="E27" s="8">
        <v>1640</v>
      </c>
      <c r="F27" s="8">
        <v>870</v>
      </c>
      <c r="G27" s="14">
        <f t="shared" si="0"/>
        <v>6727</v>
      </c>
      <c r="H27" s="8">
        <v>36</v>
      </c>
      <c r="I27" s="8">
        <v>80</v>
      </c>
      <c r="J27" s="8">
        <f>160+170</f>
        <v>330</v>
      </c>
      <c r="K27" s="8"/>
      <c r="L27" s="8"/>
      <c r="M27" s="8"/>
      <c r="N27" s="8"/>
      <c r="O27" s="8"/>
      <c r="P27" s="8"/>
      <c r="Q27" s="8"/>
      <c r="R27" s="8"/>
      <c r="S27" s="11">
        <f t="shared" si="1"/>
        <v>446</v>
      </c>
      <c r="T27" s="15">
        <f t="shared" si="2"/>
        <v>6281</v>
      </c>
      <c r="V27" s="8"/>
      <c r="W27" s="8"/>
      <c r="X27" s="8"/>
    </row>
    <row r="28" spans="1:24" ht="18.75" customHeight="1" x14ac:dyDescent="0.45">
      <c r="A28" s="13">
        <v>45316</v>
      </c>
      <c r="B28" s="13" t="s">
        <v>66</v>
      </c>
      <c r="C28" s="8">
        <v>1640</v>
      </c>
      <c r="D28" s="8">
        <v>2700</v>
      </c>
      <c r="E28" s="8">
        <v>1430</v>
      </c>
      <c r="F28" s="8">
        <v>170</v>
      </c>
      <c r="G28" s="14">
        <f t="shared" si="0"/>
        <v>5460</v>
      </c>
      <c r="H28" s="8">
        <v>36</v>
      </c>
      <c r="I28" s="8">
        <v>150</v>
      </c>
      <c r="J28" s="8">
        <v>330</v>
      </c>
      <c r="K28" s="8"/>
      <c r="L28" s="8"/>
      <c r="M28" s="8"/>
      <c r="N28" s="8">
        <v>500</v>
      </c>
      <c r="O28" s="8"/>
      <c r="P28" s="8"/>
      <c r="Q28" s="8"/>
      <c r="R28" s="8"/>
      <c r="S28" s="11">
        <f t="shared" si="1"/>
        <v>1016</v>
      </c>
      <c r="T28" s="15">
        <f t="shared" si="2"/>
        <v>4444</v>
      </c>
      <c r="V28" s="8"/>
      <c r="W28" s="8"/>
      <c r="X28" s="8"/>
    </row>
    <row r="29" spans="1:24" ht="18.75" customHeight="1" x14ac:dyDescent="0.45">
      <c r="A29" s="13">
        <v>45317</v>
      </c>
      <c r="B29" s="13" t="s">
        <v>60</v>
      </c>
      <c r="C29" s="8">
        <v>3970</v>
      </c>
      <c r="D29" s="8">
        <f>3200+6200</f>
        <v>9400</v>
      </c>
      <c r="E29" s="8">
        <v>3180</v>
      </c>
      <c r="F29" s="8">
        <v>2060</v>
      </c>
      <c r="G29" s="14">
        <f t="shared" si="0"/>
        <v>17038</v>
      </c>
      <c r="H29" s="8">
        <v>250</v>
      </c>
      <c r="I29" s="8">
        <v>410</v>
      </c>
      <c r="J29" s="8">
        <v>300</v>
      </c>
      <c r="K29" s="8">
        <v>70</v>
      </c>
      <c r="L29" s="8"/>
      <c r="M29" s="8"/>
      <c r="N29" s="8"/>
      <c r="O29" s="8"/>
      <c r="P29" s="8"/>
      <c r="Q29" s="8"/>
      <c r="R29" s="8"/>
      <c r="S29" s="11">
        <f t="shared" si="1"/>
        <v>1030</v>
      </c>
      <c r="T29" s="15">
        <f t="shared" si="2"/>
        <v>16008</v>
      </c>
      <c r="V29" s="8"/>
      <c r="W29" s="8"/>
      <c r="X29" s="8"/>
    </row>
    <row r="30" spans="1:24" ht="18.75" customHeight="1" x14ac:dyDescent="0.45">
      <c r="A30" s="13">
        <v>45318</v>
      </c>
      <c r="B30" s="13" t="s">
        <v>61</v>
      </c>
      <c r="C30" s="8">
        <v>2680</v>
      </c>
      <c r="D30" s="8">
        <v>2200</v>
      </c>
      <c r="E30" s="8">
        <v>2460</v>
      </c>
      <c r="F30" s="8">
        <v>1180</v>
      </c>
      <c r="G30" s="14">
        <f t="shared" si="0"/>
        <v>7428</v>
      </c>
      <c r="H30" s="8">
        <v>36</v>
      </c>
      <c r="I30" s="8">
        <v>300</v>
      </c>
      <c r="J30" s="8"/>
      <c r="K30" s="8"/>
      <c r="L30" s="8"/>
      <c r="M30" s="8"/>
      <c r="N30" s="8"/>
      <c r="O30" s="8"/>
      <c r="P30" s="8"/>
      <c r="Q30" s="8"/>
      <c r="R30" s="8"/>
      <c r="S30" s="11">
        <f t="shared" si="1"/>
        <v>336</v>
      </c>
      <c r="T30" s="15">
        <f t="shared" si="2"/>
        <v>7092</v>
      </c>
      <c r="V30" s="8"/>
      <c r="W30" s="8"/>
      <c r="X30" s="8"/>
    </row>
    <row r="31" spans="1:24" ht="18.75" customHeight="1" x14ac:dyDescent="0.45">
      <c r="A31" s="13">
        <v>45319</v>
      </c>
      <c r="B31" s="13" t="s">
        <v>62</v>
      </c>
      <c r="C31" s="8">
        <v>2340</v>
      </c>
      <c r="D31" s="8">
        <v>2200</v>
      </c>
      <c r="E31" s="8">
        <v>4120</v>
      </c>
      <c r="F31" s="8">
        <v>510</v>
      </c>
      <c r="G31" s="14">
        <f t="shared" si="0"/>
        <v>7781</v>
      </c>
      <c r="H31" s="8">
        <v>36</v>
      </c>
      <c r="I31" s="8">
        <v>300</v>
      </c>
      <c r="J31" s="8">
        <v>290</v>
      </c>
      <c r="K31" s="8"/>
      <c r="L31" s="8"/>
      <c r="M31" s="8"/>
      <c r="N31" s="8"/>
      <c r="O31" s="8"/>
      <c r="P31" s="8"/>
      <c r="Q31" s="8"/>
      <c r="R31" s="8"/>
      <c r="S31" s="11">
        <f t="shared" si="1"/>
        <v>626</v>
      </c>
      <c r="T31" s="15">
        <f t="shared" si="2"/>
        <v>7155</v>
      </c>
      <c r="V31" s="8"/>
      <c r="W31" s="8"/>
      <c r="X31" s="8"/>
    </row>
    <row r="32" spans="1:24" ht="18.75" customHeight="1" x14ac:dyDescent="0.45">
      <c r="A32" s="13">
        <v>45320</v>
      </c>
      <c r="B32" s="13" t="s">
        <v>63</v>
      </c>
      <c r="C32" s="8">
        <v>2000</v>
      </c>
      <c r="D32" s="8">
        <v>2500</v>
      </c>
      <c r="E32" s="8">
        <v>2100</v>
      </c>
      <c r="F32" s="8">
        <v>620</v>
      </c>
      <c r="G32" s="14">
        <f t="shared" si="0"/>
        <v>6404</v>
      </c>
      <c r="H32" s="8">
        <v>36</v>
      </c>
      <c r="I32" s="8">
        <v>170</v>
      </c>
      <c r="J32" s="8"/>
      <c r="K32" s="8">
        <v>210</v>
      </c>
      <c r="L32" s="8">
        <v>11663</v>
      </c>
      <c r="M32" s="8">
        <v>1700</v>
      </c>
      <c r="N32" s="8"/>
      <c r="O32" s="8"/>
      <c r="P32" s="8"/>
      <c r="Q32" s="8"/>
      <c r="R32" s="8"/>
      <c r="S32" s="11">
        <f t="shared" si="1"/>
        <v>13779</v>
      </c>
      <c r="T32" s="15">
        <f t="shared" si="2"/>
        <v>-7375</v>
      </c>
      <c r="V32" s="8"/>
      <c r="W32" s="8"/>
      <c r="X32" s="8"/>
    </row>
    <row r="33" spans="1:24" ht="18.75" customHeight="1" x14ac:dyDescent="0.45">
      <c r="A33" s="13">
        <v>45321</v>
      </c>
      <c r="B33" s="13" t="s">
        <v>64</v>
      </c>
      <c r="C33" s="8">
        <v>2480</v>
      </c>
      <c r="D33" s="8">
        <v>1500</v>
      </c>
      <c r="E33" s="8">
        <v>1150</v>
      </c>
      <c r="F33" s="8">
        <v>850</v>
      </c>
      <c r="G33" s="14">
        <f t="shared" si="0"/>
        <v>5380</v>
      </c>
      <c r="H33" s="8">
        <v>36</v>
      </c>
      <c r="I33" s="8">
        <v>150</v>
      </c>
      <c r="J33" s="8"/>
      <c r="K33" s="8">
        <v>240</v>
      </c>
      <c r="L33" s="8"/>
      <c r="M33" s="8"/>
      <c r="N33" s="8">
        <v>100</v>
      </c>
      <c r="O33" s="8"/>
      <c r="P33" s="8"/>
      <c r="Q33" s="8"/>
      <c r="R33" s="8"/>
      <c r="S33" s="11">
        <f t="shared" si="1"/>
        <v>526</v>
      </c>
      <c r="T33" s="15">
        <f t="shared" si="2"/>
        <v>4854</v>
      </c>
      <c r="V33" s="8"/>
      <c r="W33" s="8"/>
      <c r="X33" s="8"/>
    </row>
    <row r="34" spans="1:24" ht="18.75" customHeight="1" x14ac:dyDescent="0.45">
      <c r="A34" s="13">
        <v>45322</v>
      </c>
      <c r="B34" s="13" t="s">
        <v>65</v>
      </c>
      <c r="C34" s="8">
        <v>2670</v>
      </c>
      <c r="D34" s="8">
        <v>2400</v>
      </c>
      <c r="E34" s="8">
        <v>2270</v>
      </c>
      <c r="F34" s="8">
        <v>560</v>
      </c>
      <c r="G34" s="14">
        <f t="shared" si="0"/>
        <v>7051</v>
      </c>
      <c r="H34" s="8">
        <v>36</v>
      </c>
      <c r="I34" s="8">
        <v>230</v>
      </c>
      <c r="J34" s="8">
        <f>400+140+80</f>
        <v>620</v>
      </c>
      <c r="K34" s="8"/>
      <c r="L34" s="8">
        <v>2310</v>
      </c>
      <c r="M34" s="8"/>
      <c r="N34" s="8">
        <f>850+9800</f>
        <v>10650</v>
      </c>
      <c r="O34" s="8"/>
      <c r="P34" s="8"/>
      <c r="Q34" s="8"/>
      <c r="R34" s="8"/>
      <c r="S34" s="11">
        <f t="shared" si="1"/>
        <v>13846</v>
      </c>
      <c r="T34" s="15">
        <f t="shared" si="2"/>
        <v>-6795</v>
      </c>
      <c r="V34" s="8"/>
      <c r="W34" s="8"/>
      <c r="X34" s="8"/>
    </row>
    <row r="35" spans="1:24" ht="18.75" customHeight="1" x14ac:dyDescent="0.45">
      <c r="C35" s="16">
        <f t="shared" ref="C35:T35" si="3">SUM(C4:C34)</f>
        <v>83920</v>
      </c>
      <c r="D35" s="16">
        <f t="shared" si="3"/>
        <v>84940</v>
      </c>
      <c r="E35" s="16">
        <f t="shared" si="3"/>
        <v>68670</v>
      </c>
      <c r="F35" s="16">
        <f t="shared" si="3"/>
        <v>27780</v>
      </c>
      <c r="G35" s="14">
        <f t="shared" si="3"/>
        <v>236375</v>
      </c>
      <c r="H35" s="17">
        <f t="shared" si="3"/>
        <v>1294</v>
      </c>
      <c r="I35" s="17">
        <f t="shared" si="3"/>
        <v>7440</v>
      </c>
      <c r="J35" s="17">
        <f t="shared" si="3"/>
        <v>5540</v>
      </c>
      <c r="K35" s="17">
        <f t="shared" si="3"/>
        <v>3310</v>
      </c>
      <c r="L35" s="18">
        <f t="shared" si="3"/>
        <v>98061</v>
      </c>
      <c r="M35" s="17">
        <f t="shared" si="3"/>
        <v>8900</v>
      </c>
      <c r="N35" s="18">
        <f t="shared" si="3"/>
        <v>32550</v>
      </c>
      <c r="O35" s="17">
        <f t="shared" si="3"/>
        <v>3620</v>
      </c>
      <c r="P35" s="17">
        <f t="shared" si="3"/>
        <v>9020</v>
      </c>
      <c r="Q35" s="18">
        <f t="shared" si="3"/>
        <v>30000</v>
      </c>
      <c r="R35" s="17">
        <f t="shared" si="3"/>
        <v>2120</v>
      </c>
      <c r="S35" s="11">
        <f t="shared" si="3"/>
        <v>201855</v>
      </c>
      <c r="T35" s="15">
        <f t="shared" si="3"/>
        <v>34520</v>
      </c>
      <c r="V35" s="20">
        <f t="shared" ref="V35:X35" si="4">SUM(V4:V34)</f>
        <v>0</v>
      </c>
      <c r="W35" s="20">
        <f t="shared" si="4"/>
        <v>0</v>
      </c>
      <c r="X35" s="20">
        <f t="shared" si="4"/>
        <v>0</v>
      </c>
    </row>
    <row r="36" spans="1:24" ht="18.75" customHeight="1" x14ac:dyDescent="0.45">
      <c r="S36" s="7"/>
      <c r="T36" s="7"/>
    </row>
    <row r="37" spans="1:24" ht="18.75" customHeight="1" x14ac:dyDescent="0.45">
      <c r="S37" s="7"/>
      <c r="T37" s="7"/>
    </row>
    <row r="38" spans="1:24" ht="18.75" customHeight="1" x14ac:dyDescent="0.45">
      <c r="S38" s="7"/>
      <c r="T38" s="7"/>
    </row>
    <row r="39" spans="1:24" ht="18.75" customHeight="1" x14ac:dyDescent="0.45">
      <c r="S39" s="7"/>
      <c r="T39" s="7"/>
    </row>
    <row r="40" spans="1:24" ht="18.75" customHeight="1" x14ac:dyDescent="0.45">
      <c r="S40" s="7"/>
      <c r="T40" s="7"/>
    </row>
    <row r="41" spans="1:24" ht="18.75" customHeight="1" x14ac:dyDescent="0.45">
      <c r="S41" s="7"/>
      <c r="T41" s="7"/>
    </row>
    <row r="42" spans="1:24" ht="18.75" customHeight="1" x14ac:dyDescent="0.45">
      <c r="S42" s="7"/>
      <c r="T42" s="7"/>
    </row>
    <row r="43" spans="1:24" ht="18.75" customHeight="1" x14ac:dyDescent="0.45">
      <c r="S43" s="7"/>
      <c r="T43" s="7"/>
    </row>
    <row r="44" spans="1:24" ht="18.75" customHeight="1" x14ac:dyDescent="0.45">
      <c r="S44" s="7"/>
      <c r="T44" s="7"/>
    </row>
    <row r="45" spans="1:24" ht="18.75" customHeight="1" x14ac:dyDescent="0.45">
      <c r="S45" s="7"/>
      <c r="T45" s="7"/>
    </row>
    <row r="46" spans="1:24" ht="18.75" customHeight="1" x14ac:dyDescent="0.45">
      <c r="S46" s="7"/>
      <c r="T46" s="7"/>
    </row>
    <row r="47" spans="1:24" ht="18.75" customHeight="1" x14ac:dyDescent="0.45">
      <c r="S47" s="7"/>
      <c r="T47" s="7"/>
    </row>
    <row r="48" spans="1:24" ht="18.75" customHeight="1" x14ac:dyDescent="0.45">
      <c r="S48" s="7"/>
      <c r="T48" s="7"/>
    </row>
    <row r="49" spans="19:20" ht="18.75" customHeight="1" x14ac:dyDescent="0.45">
      <c r="S49" s="7"/>
      <c r="T49" s="7"/>
    </row>
    <row r="50" spans="19:20" ht="18.75" customHeight="1" x14ac:dyDescent="0.45">
      <c r="S50" s="7"/>
      <c r="T50" s="7"/>
    </row>
    <row r="51" spans="19:20" ht="18.75" customHeight="1" x14ac:dyDescent="0.45">
      <c r="S51" s="7"/>
      <c r="T51" s="7"/>
    </row>
    <row r="52" spans="19:20" ht="18.75" customHeight="1" x14ac:dyDescent="0.45">
      <c r="S52" s="7"/>
      <c r="T52" s="7"/>
    </row>
    <row r="53" spans="19:20" ht="18.75" customHeight="1" x14ac:dyDescent="0.45">
      <c r="S53" s="7"/>
      <c r="T53" s="7"/>
    </row>
    <row r="54" spans="19:20" ht="18.75" customHeight="1" x14ac:dyDescent="0.45">
      <c r="S54" s="7"/>
      <c r="T54" s="7"/>
    </row>
    <row r="55" spans="19:20" ht="18.75" customHeight="1" x14ac:dyDescent="0.45">
      <c r="S55" s="7"/>
      <c r="T55" s="7"/>
    </row>
    <row r="56" spans="19:20" ht="18.75" customHeight="1" x14ac:dyDescent="0.45">
      <c r="S56" s="7"/>
      <c r="T56" s="7"/>
    </row>
    <row r="57" spans="19:20" ht="18.75" customHeight="1" x14ac:dyDescent="0.45">
      <c r="S57" s="7"/>
      <c r="T57" s="7"/>
    </row>
    <row r="58" spans="19:20" ht="18.75" customHeight="1" x14ac:dyDescent="0.45">
      <c r="S58" s="7"/>
      <c r="T58" s="7"/>
    </row>
    <row r="59" spans="19:20" ht="18.75" customHeight="1" x14ac:dyDescent="0.45">
      <c r="S59" s="7"/>
      <c r="T59" s="7"/>
    </row>
    <row r="60" spans="19:20" ht="18.75" customHeight="1" x14ac:dyDescent="0.45">
      <c r="S60" s="7"/>
      <c r="T60" s="7"/>
    </row>
    <row r="61" spans="19:20" ht="18.75" customHeight="1" x14ac:dyDescent="0.45">
      <c r="S61" s="7"/>
      <c r="T61" s="7"/>
    </row>
    <row r="62" spans="19:20" ht="18.75" customHeight="1" x14ac:dyDescent="0.45">
      <c r="S62" s="7"/>
      <c r="T62" s="7"/>
    </row>
    <row r="63" spans="19:20" ht="18.75" customHeight="1" x14ac:dyDescent="0.45">
      <c r="S63" s="7"/>
      <c r="T63" s="7"/>
    </row>
    <row r="64" spans="19:20" ht="18.75" customHeight="1" x14ac:dyDescent="0.45">
      <c r="S64" s="7"/>
      <c r="T64" s="7"/>
    </row>
    <row r="65" spans="19:20" ht="18.75" customHeight="1" x14ac:dyDescent="0.45">
      <c r="S65" s="7"/>
      <c r="T65" s="7"/>
    </row>
    <row r="66" spans="19:20" ht="18.75" customHeight="1" x14ac:dyDescent="0.45">
      <c r="S66" s="7"/>
      <c r="T66" s="7"/>
    </row>
    <row r="67" spans="19:20" ht="18.75" customHeight="1" x14ac:dyDescent="0.45">
      <c r="S67" s="7"/>
      <c r="T67" s="7"/>
    </row>
    <row r="68" spans="19:20" ht="18.75" customHeight="1" x14ac:dyDescent="0.45">
      <c r="S68" s="7"/>
      <c r="T68" s="7"/>
    </row>
    <row r="69" spans="19:20" ht="18.75" customHeight="1" x14ac:dyDescent="0.45">
      <c r="S69" s="7"/>
      <c r="T69" s="7"/>
    </row>
    <row r="70" spans="19:20" ht="18.75" customHeight="1" x14ac:dyDescent="0.45">
      <c r="S70" s="7"/>
      <c r="T70" s="7"/>
    </row>
    <row r="71" spans="19:20" ht="18.75" customHeight="1" x14ac:dyDescent="0.45">
      <c r="S71" s="7"/>
      <c r="T71" s="7"/>
    </row>
    <row r="72" spans="19:20" ht="18.75" customHeight="1" x14ac:dyDescent="0.45">
      <c r="S72" s="7"/>
      <c r="T72" s="7"/>
    </row>
    <row r="73" spans="19:20" ht="18.75" customHeight="1" x14ac:dyDescent="0.45">
      <c r="S73" s="7"/>
      <c r="T73" s="7"/>
    </row>
    <row r="74" spans="19:20" ht="18.75" customHeight="1" x14ac:dyDescent="0.45">
      <c r="S74" s="7"/>
      <c r="T74" s="7"/>
    </row>
    <row r="75" spans="19:20" ht="18.75" customHeight="1" x14ac:dyDescent="0.45">
      <c r="S75" s="7"/>
      <c r="T75" s="7"/>
    </row>
    <row r="76" spans="19:20" ht="18.75" customHeight="1" x14ac:dyDescent="0.45">
      <c r="S76" s="7"/>
      <c r="T76" s="7"/>
    </row>
    <row r="77" spans="19:20" ht="18.75" customHeight="1" x14ac:dyDescent="0.45">
      <c r="S77" s="7"/>
      <c r="T77" s="7"/>
    </row>
    <row r="78" spans="19:20" ht="18.75" customHeight="1" x14ac:dyDescent="0.45">
      <c r="S78" s="7"/>
      <c r="T78" s="7"/>
    </row>
    <row r="79" spans="19:20" ht="18.75" customHeight="1" x14ac:dyDescent="0.45">
      <c r="S79" s="7"/>
      <c r="T79" s="7"/>
    </row>
    <row r="80" spans="19:20" ht="18.75" customHeight="1" x14ac:dyDescent="0.45">
      <c r="S80" s="7"/>
      <c r="T80" s="7"/>
    </row>
    <row r="81" spans="19:20" ht="18.75" customHeight="1" x14ac:dyDescent="0.45">
      <c r="S81" s="7"/>
      <c r="T81" s="7"/>
    </row>
    <row r="82" spans="19:20" ht="18.75" customHeight="1" x14ac:dyDescent="0.45">
      <c r="S82" s="7"/>
      <c r="T82" s="7"/>
    </row>
    <row r="83" spans="19:20" ht="18.75" customHeight="1" x14ac:dyDescent="0.45">
      <c r="S83" s="7"/>
      <c r="T83" s="7"/>
    </row>
    <row r="84" spans="19:20" ht="18.75" customHeight="1" x14ac:dyDescent="0.45">
      <c r="S84" s="7"/>
      <c r="T84" s="7"/>
    </row>
    <row r="85" spans="19:20" ht="18.75" customHeight="1" x14ac:dyDescent="0.45">
      <c r="S85" s="7"/>
      <c r="T85" s="7"/>
    </row>
    <row r="86" spans="19:20" ht="18.75" customHeight="1" x14ac:dyDescent="0.45">
      <c r="S86" s="7"/>
      <c r="T86" s="7"/>
    </row>
    <row r="87" spans="19:20" ht="18.75" customHeight="1" x14ac:dyDescent="0.45">
      <c r="S87" s="7"/>
      <c r="T87" s="7"/>
    </row>
    <row r="88" spans="19:20" ht="18.75" customHeight="1" x14ac:dyDescent="0.45">
      <c r="S88" s="7"/>
      <c r="T88" s="7"/>
    </row>
    <row r="89" spans="19:20" ht="18.75" customHeight="1" x14ac:dyDescent="0.45">
      <c r="S89" s="7"/>
      <c r="T89" s="7"/>
    </row>
    <row r="90" spans="19:20" ht="18.75" customHeight="1" x14ac:dyDescent="0.45">
      <c r="S90" s="7"/>
      <c r="T90" s="7"/>
    </row>
    <row r="91" spans="19:20" ht="18.75" customHeight="1" x14ac:dyDescent="0.45">
      <c r="S91" s="7"/>
      <c r="T91" s="7"/>
    </row>
    <row r="92" spans="19:20" ht="18.75" customHeight="1" x14ac:dyDescent="0.45">
      <c r="S92" s="7"/>
      <c r="T92" s="7"/>
    </row>
    <row r="93" spans="19:20" ht="18.75" customHeight="1" x14ac:dyDescent="0.45">
      <c r="S93" s="7"/>
      <c r="T93" s="7"/>
    </row>
    <row r="94" spans="19:20" ht="18.75" customHeight="1" x14ac:dyDescent="0.45">
      <c r="S94" s="7"/>
      <c r="T94" s="7"/>
    </row>
    <row r="95" spans="19:20" ht="18.75" customHeight="1" x14ac:dyDescent="0.45">
      <c r="S95" s="7"/>
      <c r="T95" s="7"/>
    </row>
    <row r="96" spans="19:20" ht="18.75" customHeight="1" x14ac:dyDescent="0.45">
      <c r="S96" s="7"/>
      <c r="T96" s="7"/>
    </row>
    <row r="97" spans="19:20" ht="18.75" customHeight="1" x14ac:dyDescent="0.45">
      <c r="S97" s="7"/>
      <c r="T97" s="7"/>
    </row>
    <row r="98" spans="19:20" ht="18.75" customHeight="1" x14ac:dyDescent="0.45">
      <c r="S98" s="7"/>
      <c r="T98" s="7"/>
    </row>
    <row r="99" spans="19:20" ht="18.75" customHeight="1" x14ac:dyDescent="0.45">
      <c r="S99" s="7"/>
      <c r="T99" s="7"/>
    </row>
    <row r="100" spans="19:20" ht="18.75" customHeight="1" x14ac:dyDescent="0.45">
      <c r="S100" s="7"/>
      <c r="T100" s="7"/>
    </row>
    <row r="101" spans="19:20" ht="18.75" customHeight="1" x14ac:dyDescent="0.45">
      <c r="S101" s="7"/>
      <c r="T101" s="7"/>
    </row>
    <row r="102" spans="19:20" ht="18.75" customHeight="1" x14ac:dyDescent="0.45">
      <c r="S102" s="7"/>
      <c r="T102" s="7"/>
    </row>
    <row r="103" spans="19:20" ht="18.75" customHeight="1" x14ac:dyDescent="0.45">
      <c r="S103" s="7"/>
      <c r="T103" s="7"/>
    </row>
    <row r="104" spans="19:20" ht="18.75" customHeight="1" x14ac:dyDescent="0.45">
      <c r="S104" s="7"/>
      <c r="T104" s="7"/>
    </row>
    <row r="105" spans="19:20" ht="18.75" customHeight="1" x14ac:dyDescent="0.45">
      <c r="S105" s="7"/>
      <c r="T105" s="7"/>
    </row>
    <row r="106" spans="19:20" ht="18.75" customHeight="1" x14ac:dyDescent="0.45">
      <c r="S106" s="7"/>
      <c r="T106" s="7"/>
    </row>
    <row r="107" spans="19:20" ht="18.75" customHeight="1" x14ac:dyDescent="0.45">
      <c r="S107" s="7"/>
      <c r="T107" s="7"/>
    </row>
    <row r="108" spans="19:20" ht="18.75" customHeight="1" x14ac:dyDescent="0.45">
      <c r="S108" s="7"/>
      <c r="T108" s="7"/>
    </row>
    <row r="109" spans="19:20" ht="18.75" customHeight="1" x14ac:dyDescent="0.45">
      <c r="S109" s="7"/>
      <c r="T109" s="7"/>
    </row>
    <row r="110" spans="19:20" ht="18.75" customHeight="1" x14ac:dyDescent="0.45">
      <c r="S110" s="7"/>
      <c r="T110" s="7"/>
    </row>
    <row r="111" spans="19:20" ht="18.75" customHeight="1" x14ac:dyDescent="0.45">
      <c r="S111" s="7"/>
      <c r="T111" s="7"/>
    </row>
    <row r="112" spans="19:20" ht="18.75" customHeight="1" x14ac:dyDescent="0.45">
      <c r="S112" s="7"/>
      <c r="T112" s="7"/>
    </row>
    <row r="113" spans="19:20" ht="18.75" customHeight="1" x14ac:dyDescent="0.45">
      <c r="S113" s="7"/>
      <c r="T113" s="7"/>
    </row>
    <row r="114" spans="19:20" ht="18.75" customHeight="1" x14ac:dyDescent="0.45">
      <c r="S114" s="7"/>
      <c r="T114" s="7"/>
    </row>
    <row r="115" spans="19:20" ht="18.75" customHeight="1" x14ac:dyDescent="0.45">
      <c r="S115" s="7"/>
      <c r="T115" s="7"/>
    </row>
    <row r="116" spans="19:20" ht="18.75" customHeight="1" x14ac:dyDescent="0.45">
      <c r="S116" s="7"/>
      <c r="T116" s="7"/>
    </row>
    <row r="117" spans="19:20" ht="18.75" customHeight="1" x14ac:dyDescent="0.45">
      <c r="S117" s="7"/>
      <c r="T117" s="7"/>
    </row>
    <row r="118" spans="19:20" ht="18.75" customHeight="1" x14ac:dyDescent="0.45">
      <c r="S118" s="7"/>
      <c r="T118" s="7"/>
    </row>
    <row r="119" spans="19:20" ht="18.75" customHeight="1" x14ac:dyDescent="0.45">
      <c r="S119" s="7"/>
      <c r="T119" s="7"/>
    </row>
    <row r="120" spans="19:20" ht="18.75" customHeight="1" x14ac:dyDescent="0.45">
      <c r="S120" s="7"/>
      <c r="T120" s="7"/>
    </row>
    <row r="121" spans="19:20" ht="18.75" customHeight="1" x14ac:dyDescent="0.45">
      <c r="S121" s="7"/>
      <c r="T121" s="7"/>
    </row>
    <row r="122" spans="19:20" ht="18.75" customHeight="1" x14ac:dyDescent="0.45">
      <c r="S122" s="7"/>
      <c r="T122" s="7"/>
    </row>
    <row r="123" spans="19:20" ht="18.75" customHeight="1" x14ac:dyDescent="0.45">
      <c r="S123" s="7"/>
      <c r="T123" s="7"/>
    </row>
    <row r="124" spans="19:20" ht="18.75" customHeight="1" x14ac:dyDescent="0.45">
      <c r="S124" s="7"/>
      <c r="T124" s="7"/>
    </row>
    <row r="125" spans="19:20" ht="18.75" customHeight="1" x14ac:dyDescent="0.45">
      <c r="S125" s="7"/>
      <c r="T125" s="7"/>
    </row>
    <row r="126" spans="19:20" ht="18.75" customHeight="1" x14ac:dyDescent="0.45">
      <c r="S126" s="7"/>
      <c r="T126" s="7"/>
    </row>
    <row r="127" spans="19:20" ht="18.75" customHeight="1" x14ac:dyDescent="0.45">
      <c r="S127" s="7"/>
      <c r="T127" s="7"/>
    </row>
    <row r="128" spans="19:20" ht="18.75" customHeight="1" x14ac:dyDescent="0.45">
      <c r="S128" s="7"/>
      <c r="T128" s="7"/>
    </row>
    <row r="129" spans="19:20" ht="18.75" customHeight="1" x14ac:dyDescent="0.45">
      <c r="S129" s="7"/>
      <c r="T129" s="7"/>
    </row>
    <row r="130" spans="19:20" ht="18.75" customHeight="1" x14ac:dyDescent="0.45">
      <c r="S130" s="7"/>
      <c r="T130" s="7"/>
    </row>
    <row r="131" spans="19:20" ht="18.75" customHeight="1" x14ac:dyDescent="0.45">
      <c r="S131" s="7"/>
      <c r="T131" s="7"/>
    </row>
    <row r="132" spans="19:20" ht="18.75" customHeight="1" x14ac:dyDescent="0.45">
      <c r="S132" s="7"/>
      <c r="T132" s="7"/>
    </row>
    <row r="133" spans="19:20" ht="18.75" customHeight="1" x14ac:dyDescent="0.45">
      <c r="S133" s="7"/>
      <c r="T133" s="7"/>
    </row>
    <row r="134" spans="19:20" ht="18.75" customHeight="1" x14ac:dyDescent="0.45">
      <c r="S134" s="7"/>
      <c r="T134" s="7"/>
    </row>
    <row r="135" spans="19:20" ht="18.75" customHeight="1" x14ac:dyDescent="0.45">
      <c r="S135" s="7"/>
      <c r="T135" s="7"/>
    </row>
    <row r="136" spans="19:20" ht="18.75" customHeight="1" x14ac:dyDescent="0.45">
      <c r="S136" s="7"/>
      <c r="T136" s="7"/>
    </row>
    <row r="137" spans="19:20" ht="18.75" customHeight="1" x14ac:dyDescent="0.45">
      <c r="S137" s="7"/>
      <c r="T137" s="7"/>
    </row>
    <row r="138" spans="19:20" ht="18.75" customHeight="1" x14ac:dyDescent="0.45">
      <c r="S138" s="7"/>
      <c r="T138" s="7"/>
    </row>
    <row r="139" spans="19:20" ht="18.75" customHeight="1" x14ac:dyDescent="0.45">
      <c r="S139" s="7"/>
      <c r="T139" s="7"/>
    </row>
    <row r="140" spans="19:20" ht="18.75" customHeight="1" x14ac:dyDescent="0.45">
      <c r="S140" s="7"/>
      <c r="T140" s="7"/>
    </row>
    <row r="141" spans="19:20" ht="18.75" customHeight="1" x14ac:dyDescent="0.45">
      <c r="S141" s="7"/>
      <c r="T141" s="7"/>
    </row>
    <row r="142" spans="19:20" ht="18.75" customHeight="1" x14ac:dyDescent="0.45">
      <c r="S142" s="7"/>
      <c r="T142" s="7"/>
    </row>
    <row r="143" spans="19:20" ht="18.75" customHeight="1" x14ac:dyDescent="0.45">
      <c r="S143" s="7"/>
      <c r="T143" s="7"/>
    </row>
    <row r="144" spans="19:20" ht="18.75" customHeight="1" x14ac:dyDescent="0.45">
      <c r="S144" s="7"/>
      <c r="T144" s="7"/>
    </row>
    <row r="145" spans="19:20" ht="18.75" customHeight="1" x14ac:dyDescent="0.45">
      <c r="S145" s="7"/>
      <c r="T145" s="7"/>
    </row>
    <row r="146" spans="19:20" ht="18.75" customHeight="1" x14ac:dyDescent="0.45">
      <c r="S146" s="7"/>
      <c r="T146" s="7"/>
    </row>
    <row r="147" spans="19:20" ht="18.75" customHeight="1" x14ac:dyDescent="0.45">
      <c r="S147" s="7"/>
      <c r="T147" s="7"/>
    </row>
    <row r="148" spans="19:20" ht="18.75" customHeight="1" x14ac:dyDescent="0.45">
      <c r="S148" s="7"/>
      <c r="T148" s="7"/>
    </row>
    <row r="149" spans="19:20" ht="18.75" customHeight="1" x14ac:dyDescent="0.45">
      <c r="S149" s="7"/>
      <c r="T149" s="7"/>
    </row>
    <row r="150" spans="19:20" ht="18.75" customHeight="1" x14ac:dyDescent="0.45">
      <c r="S150" s="7"/>
      <c r="T150" s="7"/>
    </row>
    <row r="151" spans="19:20" ht="18.75" customHeight="1" x14ac:dyDescent="0.45">
      <c r="S151" s="7"/>
      <c r="T151" s="7"/>
    </row>
    <row r="152" spans="19:20" ht="18.75" customHeight="1" x14ac:dyDescent="0.45">
      <c r="S152" s="7"/>
      <c r="T152" s="7"/>
    </row>
    <row r="153" spans="19:20" ht="18.75" customHeight="1" x14ac:dyDescent="0.45">
      <c r="S153" s="7"/>
      <c r="T153" s="7"/>
    </row>
    <row r="154" spans="19:20" ht="18.75" customHeight="1" x14ac:dyDescent="0.45">
      <c r="S154" s="7"/>
      <c r="T154" s="7"/>
    </row>
    <row r="155" spans="19:20" ht="18.75" customHeight="1" x14ac:dyDescent="0.45">
      <c r="S155" s="7"/>
      <c r="T155" s="7"/>
    </row>
    <row r="156" spans="19:20" ht="18.75" customHeight="1" x14ac:dyDescent="0.45">
      <c r="S156" s="7"/>
      <c r="T156" s="7"/>
    </row>
    <row r="157" spans="19:20" ht="18.75" customHeight="1" x14ac:dyDescent="0.45">
      <c r="S157" s="7"/>
      <c r="T157" s="7"/>
    </row>
    <row r="158" spans="19:20" ht="18.75" customHeight="1" x14ac:dyDescent="0.45">
      <c r="S158" s="7"/>
      <c r="T158" s="7"/>
    </row>
    <row r="159" spans="19:20" ht="18.75" customHeight="1" x14ac:dyDescent="0.45">
      <c r="S159" s="7"/>
      <c r="T159" s="7"/>
    </row>
    <row r="160" spans="19:20" ht="18.75" customHeight="1" x14ac:dyDescent="0.45">
      <c r="S160" s="7"/>
      <c r="T160" s="7"/>
    </row>
    <row r="161" spans="19:20" ht="18.75" customHeight="1" x14ac:dyDescent="0.45">
      <c r="S161" s="7"/>
      <c r="T161" s="7"/>
    </row>
    <row r="162" spans="19:20" ht="18.75" customHeight="1" x14ac:dyDescent="0.45">
      <c r="S162" s="7"/>
      <c r="T162" s="7"/>
    </row>
    <row r="163" spans="19:20" ht="18.75" customHeight="1" x14ac:dyDescent="0.45">
      <c r="S163" s="7"/>
      <c r="T163" s="7"/>
    </row>
    <row r="164" spans="19:20" ht="18.75" customHeight="1" x14ac:dyDescent="0.45">
      <c r="S164" s="7"/>
      <c r="T164" s="7"/>
    </row>
    <row r="165" spans="19:20" ht="18.75" customHeight="1" x14ac:dyDescent="0.45">
      <c r="S165" s="7"/>
      <c r="T165" s="7"/>
    </row>
    <row r="166" spans="19:20" ht="18.75" customHeight="1" x14ac:dyDescent="0.45">
      <c r="S166" s="7"/>
      <c r="T166" s="7"/>
    </row>
    <row r="167" spans="19:20" ht="18.75" customHeight="1" x14ac:dyDescent="0.45">
      <c r="S167" s="7"/>
      <c r="T167" s="7"/>
    </row>
    <row r="168" spans="19:20" ht="18.75" customHeight="1" x14ac:dyDescent="0.45">
      <c r="S168" s="7"/>
      <c r="T168" s="7"/>
    </row>
    <row r="169" spans="19:20" ht="18.75" customHeight="1" x14ac:dyDescent="0.45">
      <c r="S169" s="7"/>
      <c r="T169" s="7"/>
    </row>
    <row r="170" spans="19:20" ht="18.75" customHeight="1" x14ac:dyDescent="0.45">
      <c r="S170" s="7"/>
      <c r="T170" s="7"/>
    </row>
    <row r="171" spans="19:20" ht="18.75" customHeight="1" x14ac:dyDescent="0.45">
      <c r="S171" s="7"/>
      <c r="T171" s="7"/>
    </row>
    <row r="172" spans="19:20" ht="18.75" customHeight="1" x14ac:dyDescent="0.45">
      <c r="S172" s="7"/>
      <c r="T172" s="7"/>
    </row>
    <row r="173" spans="19:20" ht="18.75" customHeight="1" x14ac:dyDescent="0.45">
      <c r="S173" s="7"/>
      <c r="T173" s="7"/>
    </row>
    <row r="174" spans="19:20" ht="18.75" customHeight="1" x14ac:dyDescent="0.45">
      <c r="S174" s="7"/>
      <c r="T174" s="7"/>
    </row>
    <row r="175" spans="19:20" ht="18.75" customHeight="1" x14ac:dyDescent="0.45">
      <c r="S175" s="7"/>
      <c r="T175" s="7"/>
    </row>
    <row r="176" spans="19:20" ht="18.75" customHeight="1" x14ac:dyDescent="0.45">
      <c r="S176" s="7"/>
      <c r="T176" s="7"/>
    </row>
    <row r="177" spans="19:20" ht="18.75" customHeight="1" x14ac:dyDescent="0.45">
      <c r="S177" s="7"/>
      <c r="T177" s="7"/>
    </row>
    <row r="178" spans="19:20" ht="18.75" customHeight="1" x14ac:dyDescent="0.45">
      <c r="S178" s="7"/>
      <c r="T178" s="7"/>
    </row>
    <row r="179" spans="19:20" ht="18.75" customHeight="1" x14ac:dyDescent="0.45">
      <c r="S179" s="7"/>
      <c r="T179" s="7"/>
    </row>
    <row r="180" spans="19:20" ht="18.75" customHeight="1" x14ac:dyDescent="0.45">
      <c r="S180" s="7"/>
      <c r="T180" s="7"/>
    </row>
    <row r="181" spans="19:20" ht="18.75" customHeight="1" x14ac:dyDescent="0.45">
      <c r="S181" s="7"/>
      <c r="T181" s="7"/>
    </row>
    <row r="182" spans="19:20" ht="18.75" customHeight="1" x14ac:dyDescent="0.45">
      <c r="S182" s="7"/>
      <c r="T182" s="7"/>
    </row>
    <row r="183" spans="19:20" ht="18.75" customHeight="1" x14ac:dyDescent="0.45">
      <c r="S183" s="7"/>
      <c r="T183" s="7"/>
    </row>
    <row r="184" spans="19:20" ht="18.75" customHeight="1" x14ac:dyDescent="0.45">
      <c r="S184" s="7"/>
      <c r="T184" s="7"/>
    </row>
    <row r="185" spans="19:20" ht="18.75" customHeight="1" x14ac:dyDescent="0.45">
      <c r="S185" s="7"/>
      <c r="T185" s="7"/>
    </row>
    <row r="186" spans="19:20" ht="18.75" customHeight="1" x14ac:dyDescent="0.45">
      <c r="S186" s="7"/>
      <c r="T186" s="7"/>
    </row>
    <row r="187" spans="19:20" ht="18.75" customHeight="1" x14ac:dyDescent="0.45">
      <c r="S187" s="7"/>
      <c r="T187" s="7"/>
    </row>
    <row r="188" spans="19:20" ht="18.75" customHeight="1" x14ac:dyDescent="0.45">
      <c r="S188" s="7"/>
      <c r="T188" s="7"/>
    </row>
    <row r="189" spans="19:20" ht="18.75" customHeight="1" x14ac:dyDescent="0.45">
      <c r="S189" s="7"/>
      <c r="T189" s="7"/>
    </row>
    <row r="190" spans="19:20" ht="18.75" customHeight="1" x14ac:dyDescent="0.45">
      <c r="S190" s="7"/>
      <c r="T190" s="7"/>
    </row>
    <row r="191" spans="19:20" ht="18.75" customHeight="1" x14ac:dyDescent="0.45">
      <c r="S191" s="7"/>
      <c r="T191" s="7"/>
    </row>
    <row r="192" spans="19:20" ht="18.75" customHeight="1" x14ac:dyDescent="0.45">
      <c r="S192" s="7"/>
      <c r="T192" s="7"/>
    </row>
    <row r="193" spans="19:20" ht="18.75" customHeight="1" x14ac:dyDescent="0.45">
      <c r="S193" s="7"/>
      <c r="T193" s="7"/>
    </row>
    <row r="194" spans="19:20" ht="18.75" customHeight="1" x14ac:dyDescent="0.45">
      <c r="S194" s="7"/>
      <c r="T194" s="7"/>
    </row>
    <row r="195" spans="19:20" ht="18.75" customHeight="1" x14ac:dyDescent="0.45">
      <c r="S195" s="7"/>
      <c r="T195" s="7"/>
    </row>
    <row r="196" spans="19:20" ht="18.75" customHeight="1" x14ac:dyDescent="0.45">
      <c r="S196" s="7"/>
      <c r="T196" s="7"/>
    </row>
    <row r="197" spans="19:20" ht="18.75" customHeight="1" x14ac:dyDescent="0.45">
      <c r="S197" s="7"/>
      <c r="T197" s="7"/>
    </row>
    <row r="198" spans="19:20" ht="18.75" customHeight="1" x14ac:dyDescent="0.45">
      <c r="S198" s="7"/>
      <c r="T198" s="7"/>
    </row>
    <row r="199" spans="19:20" ht="18.75" customHeight="1" x14ac:dyDescent="0.45">
      <c r="S199" s="7"/>
      <c r="T199" s="7"/>
    </row>
    <row r="200" spans="19:20" ht="18.75" customHeight="1" x14ac:dyDescent="0.45">
      <c r="S200" s="7"/>
      <c r="T200" s="7"/>
    </row>
    <row r="201" spans="19:20" ht="18.75" customHeight="1" x14ac:dyDescent="0.45">
      <c r="S201" s="7"/>
      <c r="T201" s="7"/>
    </row>
    <row r="202" spans="19:20" ht="18.75" customHeight="1" x14ac:dyDescent="0.45">
      <c r="S202" s="7"/>
      <c r="T202" s="7"/>
    </row>
    <row r="203" spans="19:20" ht="18.75" customHeight="1" x14ac:dyDescent="0.45">
      <c r="S203" s="7"/>
      <c r="T203" s="7"/>
    </row>
    <row r="204" spans="19:20" ht="18.75" customHeight="1" x14ac:dyDescent="0.45">
      <c r="S204" s="7"/>
      <c r="T204" s="7"/>
    </row>
    <row r="205" spans="19:20" ht="18.75" customHeight="1" x14ac:dyDescent="0.45">
      <c r="S205" s="7"/>
      <c r="T205" s="7"/>
    </row>
    <row r="206" spans="19:20" ht="18.75" customHeight="1" x14ac:dyDescent="0.45">
      <c r="S206" s="7"/>
      <c r="T206" s="7"/>
    </row>
    <row r="207" spans="19:20" ht="18.75" customHeight="1" x14ac:dyDescent="0.45">
      <c r="S207" s="7"/>
      <c r="T207" s="7"/>
    </row>
    <row r="208" spans="19:20" ht="18.75" customHeight="1" x14ac:dyDescent="0.45">
      <c r="S208" s="7"/>
      <c r="T208" s="7"/>
    </row>
    <row r="209" spans="19:20" ht="18.75" customHeight="1" x14ac:dyDescent="0.45">
      <c r="S209" s="7"/>
      <c r="T209" s="7"/>
    </row>
    <row r="210" spans="19:20" ht="18.75" customHeight="1" x14ac:dyDescent="0.45">
      <c r="S210" s="7"/>
      <c r="T210" s="7"/>
    </row>
    <row r="211" spans="19:20" ht="18.75" customHeight="1" x14ac:dyDescent="0.45">
      <c r="S211" s="7"/>
      <c r="T211" s="7"/>
    </row>
    <row r="212" spans="19:20" ht="18.75" customHeight="1" x14ac:dyDescent="0.45">
      <c r="S212" s="7"/>
      <c r="T212" s="7"/>
    </row>
    <row r="213" spans="19:20" ht="18.75" customHeight="1" x14ac:dyDescent="0.45">
      <c r="S213" s="7"/>
      <c r="T213" s="7"/>
    </row>
    <row r="214" spans="19:20" ht="18.75" customHeight="1" x14ac:dyDescent="0.45">
      <c r="S214" s="7"/>
      <c r="T214" s="7"/>
    </row>
    <row r="215" spans="19:20" ht="18.75" customHeight="1" x14ac:dyDescent="0.45">
      <c r="S215" s="7"/>
      <c r="T215" s="7"/>
    </row>
    <row r="216" spans="19:20" ht="18.75" customHeight="1" x14ac:dyDescent="0.45">
      <c r="S216" s="7"/>
      <c r="T216" s="7"/>
    </row>
    <row r="217" spans="19:20" ht="18.75" customHeight="1" x14ac:dyDescent="0.45">
      <c r="S217" s="7"/>
      <c r="T217" s="7"/>
    </row>
    <row r="218" spans="19:20" ht="18.75" customHeight="1" x14ac:dyDescent="0.45">
      <c r="S218" s="7"/>
      <c r="T218" s="7"/>
    </row>
    <row r="219" spans="19:20" ht="18.75" customHeight="1" x14ac:dyDescent="0.45">
      <c r="S219" s="7"/>
      <c r="T219" s="7"/>
    </row>
    <row r="220" spans="19:20" ht="18.75" customHeight="1" x14ac:dyDescent="0.45">
      <c r="S220" s="7"/>
      <c r="T220" s="7"/>
    </row>
    <row r="221" spans="19:20" ht="18.75" customHeight="1" x14ac:dyDescent="0.45">
      <c r="S221" s="7"/>
      <c r="T221" s="7"/>
    </row>
    <row r="222" spans="19:20" ht="18.75" customHeight="1" x14ac:dyDescent="0.45">
      <c r="S222" s="7"/>
      <c r="T222" s="7"/>
    </row>
    <row r="223" spans="19:20" ht="18.75" customHeight="1" x14ac:dyDescent="0.45">
      <c r="S223" s="7"/>
      <c r="T223" s="7"/>
    </row>
    <row r="224" spans="19:20" ht="18.75" customHeight="1" x14ac:dyDescent="0.45">
      <c r="S224" s="7"/>
      <c r="T224" s="7"/>
    </row>
    <row r="225" spans="19:20" ht="18.75" customHeight="1" x14ac:dyDescent="0.45">
      <c r="S225" s="7"/>
      <c r="T225" s="7"/>
    </row>
    <row r="226" spans="19:20" ht="18.75" customHeight="1" x14ac:dyDescent="0.45">
      <c r="S226" s="7"/>
      <c r="T226" s="7"/>
    </row>
    <row r="227" spans="19:20" ht="18.75" customHeight="1" x14ac:dyDescent="0.45">
      <c r="S227" s="7"/>
      <c r="T227" s="7"/>
    </row>
    <row r="228" spans="19:20" ht="18.75" customHeight="1" x14ac:dyDescent="0.45">
      <c r="S228" s="7"/>
      <c r="T228" s="7"/>
    </row>
    <row r="229" spans="19:20" ht="18.75" customHeight="1" x14ac:dyDescent="0.45">
      <c r="S229" s="7"/>
      <c r="T229" s="7"/>
    </row>
    <row r="230" spans="19:20" ht="18.75" customHeight="1" x14ac:dyDescent="0.45">
      <c r="S230" s="7"/>
      <c r="T230" s="7"/>
    </row>
    <row r="231" spans="19:20" ht="18.75" customHeight="1" x14ac:dyDescent="0.45">
      <c r="S231" s="7"/>
      <c r="T231" s="7"/>
    </row>
    <row r="232" spans="19:20" ht="18.75" customHeight="1" x14ac:dyDescent="0.45">
      <c r="S232" s="7"/>
      <c r="T232" s="7"/>
    </row>
    <row r="233" spans="19:20" ht="18.75" customHeight="1" x14ac:dyDescent="0.45">
      <c r="S233" s="7"/>
      <c r="T233" s="7"/>
    </row>
    <row r="234" spans="19:20" ht="18.75" customHeight="1" x14ac:dyDescent="0.45">
      <c r="S234" s="7"/>
      <c r="T234" s="7"/>
    </row>
    <row r="235" spans="19:20" ht="18.75" customHeight="1" x14ac:dyDescent="0.45">
      <c r="S235" s="7"/>
      <c r="T235" s="7"/>
    </row>
    <row r="236" spans="19:20" ht="18.75" customHeight="1" x14ac:dyDescent="0.45">
      <c r="S236" s="7"/>
      <c r="T236" s="7"/>
    </row>
    <row r="237" spans="19:20" ht="18.75" customHeight="1" x14ac:dyDescent="0.45">
      <c r="S237" s="7"/>
      <c r="T237" s="7"/>
    </row>
    <row r="238" spans="19:20" ht="18.75" customHeight="1" x14ac:dyDescent="0.45">
      <c r="S238" s="7"/>
      <c r="T238" s="7"/>
    </row>
    <row r="239" spans="19:20" ht="18.75" customHeight="1" x14ac:dyDescent="0.45">
      <c r="S239" s="7"/>
      <c r="T239" s="7"/>
    </row>
    <row r="240" spans="19:20" ht="18.75" customHeight="1" x14ac:dyDescent="0.45">
      <c r="S240" s="7"/>
      <c r="T240" s="7"/>
    </row>
    <row r="241" spans="19:20" ht="18.75" customHeight="1" x14ac:dyDescent="0.45">
      <c r="S241" s="7"/>
      <c r="T241" s="7"/>
    </row>
    <row r="242" spans="19:20" ht="18.75" customHeight="1" x14ac:dyDescent="0.45">
      <c r="S242" s="7"/>
      <c r="T242" s="7"/>
    </row>
    <row r="243" spans="19:20" ht="18.75" customHeight="1" x14ac:dyDescent="0.45">
      <c r="S243" s="7"/>
      <c r="T243" s="7"/>
    </row>
    <row r="244" spans="19:20" ht="18.75" customHeight="1" x14ac:dyDescent="0.45">
      <c r="S244" s="7"/>
      <c r="T244" s="7"/>
    </row>
    <row r="245" spans="19:20" ht="18.75" customHeight="1" x14ac:dyDescent="0.45">
      <c r="S245" s="7"/>
      <c r="T245" s="7"/>
    </row>
    <row r="246" spans="19:20" ht="18.75" customHeight="1" x14ac:dyDescent="0.45">
      <c r="S246" s="7"/>
      <c r="T246" s="7"/>
    </row>
    <row r="247" spans="19:20" ht="18.75" customHeight="1" x14ac:dyDescent="0.45">
      <c r="S247" s="7"/>
      <c r="T247" s="7"/>
    </row>
    <row r="248" spans="19:20" ht="18.75" customHeight="1" x14ac:dyDescent="0.45">
      <c r="S248" s="7"/>
      <c r="T248" s="7"/>
    </row>
    <row r="249" spans="19:20" ht="18.75" customHeight="1" x14ac:dyDescent="0.45">
      <c r="S249" s="7"/>
      <c r="T249" s="7"/>
    </row>
    <row r="250" spans="19:20" ht="18.75" customHeight="1" x14ac:dyDescent="0.45">
      <c r="S250" s="7"/>
      <c r="T250" s="7"/>
    </row>
    <row r="251" spans="19:20" ht="18.75" customHeight="1" x14ac:dyDescent="0.45">
      <c r="S251" s="7"/>
      <c r="T251" s="7"/>
    </row>
    <row r="252" spans="19:20" ht="18.75" customHeight="1" x14ac:dyDescent="0.45">
      <c r="S252" s="7"/>
      <c r="T252" s="7"/>
    </row>
    <row r="253" spans="19:20" ht="18.75" customHeight="1" x14ac:dyDescent="0.45">
      <c r="S253" s="7"/>
      <c r="T253" s="7"/>
    </row>
    <row r="254" spans="19:20" ht="18.75" customHeight="1" x14ac:dyDescent="0.45">
      <c r="S254" s="7"/>
      <c r="T254" s="7"/>
    </row>
    <row r="255" spans="19:20" ht="18.75" customHeight="1" x14ac:dyDescent="0.45">
      <c r="S255" s="7"/>
      <c r="T255" s="7"/>
    </row>
    <row r="256" spans="19:20" ht="18.75" customHeight="1" x14ac:dyDescent="0.45">
      <c r="S256" s="7"/>
      <c r="T256" s="7"/>
    </row>
    <row r="257" spans="19:20" ht="18.75" customHeight="1" x14ac:dyDescent="0.45">
      <c r="S257" s="7"/>
      <c r="T257" s="7"/>
    </row>
    <row r="258" spans="19:20" ht="18.75" customHeight="1" x14ac:dyDescent="0.45">
      <c r="S258" s="7"/>
      <c r="T258" s="7"/>
    </row>
    <row r="259" spans="19:20" ht="18.75" customHeight="1" x14ac:dyDescent="0.45">
      <c r="S259" s="7"/>
      <c r="T259" s="7"/>
    </row>
    <row r="260" spans="19:20" ht="18.75" customHeight="1" x14ac:dyDescent="0.45">
      <c r="S260" s="7"/>
      <c r="T260" s="7"/>
    </row>
    <row r="261" spans="19:20" ht="18.75" customHeight="1" x14ac:dyDescent="0.45">
      <c r="S261" s="7"/>
      <c r="T261" s="7"/>
    </row>
    <row r="262" spans="19:20" ht="18.75" customHeight="1" x14ac:dyDescent="0.45">
      <c r="S262" s="7"/>
      <c r="T262" s="7"/>
    </row>
    <row r="263" spans="19:20" ht="18.75" customHeight="1" x14ac:dyDescent="0.45">
      <c r="S263" s="7"/>
      <c r="T263" s="7"/>
    </row>
    <row r="264" spans="19:20" ht="18.75" customHeight="1" x14ac:dyDescent="0.45">
      <c r="S264" s="7"/>
      <c r="T264" s="7"/>
    </row>
    <row r="265" spans="19:20" ht="18.75" customHeight="1" x14ac:dyDescent="0.45">
      <c r="S265" s="7"/>
      <c r="T265" s="7"/>
    </row>
    <row r="266" spans="19:20" ht="18.75" customHeight="1" x14ac:dyDescent="0.45">
      <c r="S266" s="7"/>
      <c r="T266" s="7"/>
    </row>
    <row r="267" spans="19:20" ht="18.75" customHeight="1" x14ac:dyDescent="0.45">
      <c r="S267" s="7"/>
      <c r="T267" s="7"/>
    </row>
    <row r="268" spans="19:20" ht="18.75" customHeight="1" x14ac:dyDescent="0.45">
      <c r="S268" s="7"/>
      <c r="T268" s="7"/>
    </row>
    <row r="269" spans="19:20" ht="18.75" customHeight="1" x14ac:dyDescent="0.45">
      <c r="S269" s="7"/>
      <c r="T269" s="7"/>
    </row>
    <row r="270" spans="19:20" ht="18.75" customHeight="1" x14ac:dyDescent="0.45">
      <c r="S270" s="7"/>
      <c r="T270" s="7"/>
    </row>
    <row r="271" spans="19:20" ht="18.75" customHeight="1" x14ac:dyDescent="0.45">
      <c r="S271" s="7"/>
      <c r="T271" s="7"/>
    </row>
    <row r="272" spans="19:20" ht="18.75" customHeight="1" x14ac:dyDescent="0.45">
      <c r="S272" s="7"/>
      <c r="T272" s="7"/>
    </row>
    <row r="273" spans="19:20" ht="18.75" customHeight="1" x14ac:dyDescent="0.45">
      <c r="S273" s="7"/>
      <c r="T273" s="7"/>
    </row>
    <row r="274" spans="19:20" ht="18.75" customHeight="1" x14ac:dyDescent="0.45">
      <c r="S274" s="7"/>
      <c r="T274" s="7"/>
    </row>
    <row r="275" spans="19:20" ht="18.75" customHeight="1" x14ac:dyDescent="0.45">
      <c r="S275" s="7"/>
      <c r="T275" s="7"/>
    </row>
    <row r="276" spans="19:20" ht="18.75" customHeight="1" x14ac:dyDescent="0.45">
      <c r="S276" s="7"/>
      <c r="T276" s="7"/>
    </row>
    <row r="277" spans="19:20" ht="18.75" customHeight="1" x14ac:dyDescent="0.45">
      <c r="S277" s="7"/>
      <c r="T277" s="7"/>
    </row>
    <row r="278" spans="19:20" ht="18.75" customHeight="1" x14ac:dyDescent="0.45">
      <c r="S278" s="7"/>
      <c r="T278" s="7"/>
    </row>
    <row r="279" spans="19:20" ht="18.75" customHeight="1" x14ac:dyDescent="0.45">
      <c r="S279" s="7"/>
      <c r="T279" s="7"/>
    </row>
    <row r="280" spans="19:20" ht="18.75" customHeight="1" x14ac:dyDescent="0.45">
      <c r="S280" s="7"/>
      <c r="T280" s="7"/>
    </row>
    <row r="281" spans="19:20" ht="18.75" customHeight="1" x14ac:dyDescent="0.45">
      <c r="S281" s="7"/>
      <c r="T281" s="7"/>
    </row>
    <row r="282" spans="19:20" ht="18.75" customHeight="1" x14ac:dyDescent="0.45">
      <c r="S282" s="7"/>
      <c r="T282" s="7"/>
    </row>
    <row r="283" spans="19:20" ht="18.75" customHeight="1" x14ac:dyDescent="0.45">
      <c r="S283" s="7"/>
      <c r="T283" s="7"/>
    </row>
    <row r="284" spans="19:20" ht="18.75" customHeight="1" x14ac:dyDescent="0.45">
      <c r="S284" s="7"/>
      <c r="T284" s="7"/>
    </row>
    <row r="285" spans="19:20" ht="18.75" customHeight="1" x14ac:dyDescent="0.45">
      <c r="S285" s="7"/>
      <c r="T285" s="7"/>
    </row>
    <row r="286" spans="19:20" ht="18.75" customHeight="1" x14ac:dyDescent="0.45">
      <c r="S286" s="7"/>
      <c r="T286" s="7"/>
    </row>
    <row r="287" spans="19:20" ht="18.75" customHeight="1" x14ac:dyDescent="0.45">
      <c r="S287" s="7"/>
      <c r="T287" s="7"/>
    </row>
    <row r="288" spans="19:20" ht="18.75" customHeight="1" x14ac:dyDescent="0.45">
      <c r="S288" s="7"/>
      <c r="T288" s="7"/>
    </row>
    <row r="289" spans="19:20" ht="18.75" customHeight="1" x14ac:dyDescent="0.45">
      <c r="S289" s="7"/>
      <c r="T289" s="7"/>
    </row>
    <row r="290" spans="19:20" ht="18.75" customHeight="1" x14ac:dyDescent="0.45">
      <c r="S290" s="7"/>
      <c r="T290" s="7"/>
    </row>
    <row r="291" spans="19:20" ht="18.75" customHeight="1" x14ac:dyDescent="0.45">
      <c r="S291" s="7"/>
      <c r="T291" s="7"/>
    </row>
    <row r="292" spans="19:20" ht="18.75" customHeight="1" x14ac:dyDescent="0.45">
      <c r="S292" s="7"/>
      <c r="T292" s="7"/>
    </row>
    <row r="293" spans="19:20" ht="18.75" customHeight="1" x14ac:dyDescent="0.45">
      <c r="S293" s="7"/>
      <c r="T293" s="7"/>
    </row>
    <row r="294" spans="19:20" ht="18.75" customHeight="1" x14ac:dyDescent="0.45">
      <c r="S294" s="7"/>
      <c r="T294" s="7"/>
    </row>
    <row r="295" spans="19:20" ht="18.75" customHeight="1" x14ac:dyDescent="0.45">
      <c r="S295" s="7"/>
      <c r="T295" s="7"/>
    </row>
    <row r="296" spans="19:20" ht="18.75" customHeight="1" x14ac:dyDescent="0.45">
      <c r="S296" s="7"/>
      <c r="T296" s="7"/>
    </row>
    <row r="297" spans="19:20" ht="18.75" customHeight="1" x14ac:dyDescent="0.45">
      <c r="S297" s="7"/>
      <c r="T297" s="7"/>
    </row>
    <row r="298" spans="19:20" ht="18.75" customHeight="1" x14ac:dyDescent="0.45">
      <c r="S298" s="7"/>
      <c r="T298" s="7"/>
    </row>
    <row r="299" spans="19:20" ht="18.75" customHeight="1" x14ac:dyDescent="0.45">
      <c r="S299" s="7"/>
      <c r="T299" s="7"/>
    </row>
    <row r="300" spans="19:20" ht="18.75" customHeight="1" x14ac:dyDescent="0.45">
      <c r="S300" s="7"/>
      <c r="T300" s="7"/>
    </row>
    <row r="301" spans="19:20" ht="18.75" customHeight="1" x14ac:dyDescent="0.45">
      <c r="S301" s="7"/>
      <c r="T301" s="7"/>
    </row>
    <row r="302" spans="19:20" ht="18.75" customHeight="1" x14ac:dyDescent="0.45">
      <c r="S302" s="7"/>
      <c r="T302" s="7"/>
    </row>
    <row r="303" spans="19:20" ht="18.75" customHeight="1" x14ac:dyDescent="0.45">
      <c r="S303" s="7"/>
      <c r="T303" s="7"/>
    </row>
    <row r="304" spans="19:20" ht="18.75" customHeight="1" x14ac:dyDescent="0.45">
      <c r="S304" s="7"/>
      <c r="T304" s="7"/>
    </row>
    <row r="305" spans="19:20" ht="18.75" customHeight="1" x14ac:dyDescent="0.45">
      <c r="S305" s="7"/>
      <c r="T305" s="7"/>
    </row>
    <row r="306" spans="19:20" ht="18.75" customHeight="1" x14ac:dyDescent="0.45">
      <c r="S306" s="7"/>
      <c r="T306" s="7"/>
    </row>
    <row r="307" spans="19:20" ht="18.75" customHeight="1" x14ac:dyDescent="0.45">
      <c r="S307" s="7"/>
      <c r="T307" s="7"/>
    </row>
    <row r="308" spans="19:20" ht="18.75" customHeight="1" x14ac:dyDescent="0.45">
      <c r="S308" s="7"/>
      <c r="T308" s="7"/>
    </row>
    <row r="309" spans="19:20" ht="18.75" customHeight="1" x14ac:dyDescent="0.45">
      <c r="S309" s="7"/>
      <c r="T309" s="7"/>
    </row>
    <row r="310" spans="19:20" ht="18.75" customHeight="1" x14ac:dyDescent="0.45">
      <c r="S310" s="7"/>
      <c r="T310" s="7"/>
    </row>
    <row r="311" spans="19:20" ht="18.75" customHeight="1" x14ac:dyDescent="0.45">
      <c r="S311" s="7"/>
      <c r="T311" s="7"/>
    </row>
    <row r="312" spans="19:20" ht="18.75" customHeight="1" x14ac:dyDescent="0.45">
      <c r="S312" s="7"/>
      <c r="T312" s="7"/>
    </row>
    <row r="313" spans="19:20" ht="18.75" customHeight="1" x14ac:dyDescent="0.45">
      <c r="S313" s="7"/>
      <c r="T313" s="7"/>
    </row>
    <row r="314" spans="19:20" ht="18.75" customHeight="1" x14ac:dyDescent="0.45">
      <c r="S314" s="7"/>
      <c r="T314" s="7"/>
    </row>
    <row r="315" spans="19:20" ht="18.75" customHeight="1" x14ac:dyDescent="0.45">
      <c r="S315" s="7"/>
      <c r="T315" s="7"/>
    </row>
    <row r="316" spans="19:20" ht="18.75" customHeight="1" x14ac:dyDescent="0.45">
      <c r="S316" s="7"/>
      <c r="T316" s="7"/>
    </row>
    <row r="317" spans="19:20" ht="18.75" customHeight="1" x14ac:dyDescent="0.45">
      <c r="S317" s="7"/>
      <c r="T317" s="7"/>
    </row>
    <row r="318" spans="19:20" ht="18.75" customHeight="1" x14ac:dyDescent="0.45">
      <c r="S318" s="7"/>
      <c r="T318" s="7"/>
    </row>
    <row r="319" spans="19:20" ht="18.75" customHeight="1" x14ac:dyDescent="0.45">
      <c r="S319" s="7"/>
      <c r="T319" s="7"/>
    </row>
    <row r="320" spans="19:20" ht="18.75" customHeight="1" x14ac:dyDescent="0.45">
      <c r="S320" s="7"/>
      <c r="T320" s="7"/>
    </row>
    <row r="321" spans="19:20" ht="18.75" customHeight="1" x14ac:dyDescent="0.45">
      <c r="S321" s="7"/>
      <c r="T321" s="7"/>
    </row>
    <row r="322" spans="19:20" ht="18.75" customHeight="1" x14ac:dyDescent="0.45">
      <c r="S322" s="7"/>
      <c r="T322" s="7"/>
    </row>
    <row r="323" spans="19:20" ht="18.75" customHeight="1" x14ac:dyDescent="0.45">
      <c r="S323" s="7"/>
      <c r="T323" s="7"/>
    </row>
    <row r="324" spans="19:20" ht="18.75" customHeight="1" x14ac:dyDescent="0.45">
      <c r="S324" s="7"/>
      <c r="T324" s="7"/>
    </row>
    <row r="325" spans="19:20" ht="18.75" customHeight="1" x14ac:dyDescent="0.45">
      <c r="S325" s="7"/>
      <c r="T325" s="7"/>
    </row>
    <row r="326" spans="19:20" ht="18.75" customHeight="1" x14ac:dyDescent="0.45">
      <c r="S326" s="7"/>
      <c r="T326" s="7"/>
    </row>
    <row r="327" spans="19:20" ht="18.75" customHeight="1" x14ac:dyDescent="0.45">
      <c r="S327" s="7"/>
      <c r="T327" s="7"/>
    </row>
    <row r="328" spans="19:20" ht="18.75" customHeight="1" x14ac:dyDescent="0.45">
      <c r="S328" s="7"/>
      <c r="T328" s="7"/>
    </row>
    <row r="329" spans="19:20" ht="18.75" customHeight="1" x14ac:dyDescent="0.45">
      <c r="S329" s="7"/>
      <c r="T329" s="7"/>
    </row>
    <row r="330" spans="19:20" ht="18.75" customHeight="1" x14ac:dyDescent="0.45">
      <c r="S330" s="7"/>
      <c r="T330" s="7"/>
    </row>
    <row r="331" spans="19:20" ht="18.75" customHeight="1" x14ac:dyDescent="0.45">
      <c r="S331" s="7"/>
      <c r="T331" s="7"/>
    </row>
    <row r="332" spans="19:20" ht="18.75" customHeight="1" x14ac:dyDescent="0.45">
      <c r="S332" s="7"/>
      <c r="T332" s="7"/>
    </row>
    <row r="333" spans="19:20" ht="18.75" customHeight="1" x14ac:dyDescent="0.45">
      <c r="S333" s="7"/>
      <c r="T333" s="7"/>
    </row>
    <row r="334" spans="19:20" ht="18.75" customHeight="1" x14ac:dyDescent="0.45">
      <c r="S334" s="7"/>
      <c r="T334" s="7"/>
    </row>
    <row r="335" spans="19:20" ht="18.75" customHeight="1" x14ac:dyDescent="0.45">
      <c r="S335" s="7"/>
      <c r="T335" s="7"/>
    </row>
    <row r="336" spans="19:20" ht="18.75" customHeight="1" x14ac:dyDescent="0.45">
      <c r="S336" s="7"/>
      <c r="T336" s="7"/>
    </row>
    <row r="337" spans="19:20" ht="18.75" customHeight="1" x14ac:dyDescent="0.45">
      <c r="S337" s="7"/>
      <c r="T337" s="7"/>
    </row>
    <row r="338" spans="19:20" ht="18.75" customHeight="1" x14ac:dyDescent="0.45">
      <c r="S338" s="7"/>
      <c r="T338" s="7"/>
    </row>
    <row r="339" spans="19:20" ht="18.75" customHeight="1" x14ac:dyDescent="0.45">
      <c r="S339" s="7"/>
      <c r="T339" s="7"/>
    </row>
    <row r="340" spans="19:20" ht="18.75" customHeight="1" x14ac:dyDescent="0.45">
      <c r="S340" s="7"/>
      <c r="T340" s="7"/>
    </row>
    <row r="341" spans="19:20" ht="18.75" customHeight="1" x14ac:dyDescent="0.45">
      <c r="S341" s="7"/>
      <c r="T341" s="7"/>
    </row>
    <row r="342" spans="19:20" ht="18.75" customHeight="1" x14ac:dyDescent="0.45">
      <c r="S342" s="7"/>
      <c r="T342" s="7"/>
    </row>
    <row r="343" spans="19:20" ht="18.75" customHeight="1" x14ac:dyDescent="0.45">
      <c r="S343" s="7"/>
      <c r="T343" s="7"/>
    </row>
    <row r="344" spans="19:20" ht="18.75" customHeight="1" x14ac:dyDescent="0.45">
      <c r="S344" s="7"/>
      <c r="T344" s="7"/>
    </row>
    <row r="345" spans="19:20" ht="18.75" customHeight="1" x14ac:dyDescent="0.45">
      <c r="S345" s="7"/>
      <c r="T345" s="7"/>
    </row>
    <row r="346" spans="19:20" ht="18.75" customHeight="1" x14ac:dyDescent="0.45">
      <c r="S346" s="7"/>
      <c r="T346" s="7"/>
    </row>
    <row r="347" spans="19:20" ht="18.75" customHeight="1" x14ac:dyDescent="0.45">
      <c r="S347" s="7"/>
      <c r="T347" s="7"/>
    </row>
    <row r="348" spans="19:20" ht="18.75" customHeight="1" x14ac:dyDescent="0.45">
      <c r="S348" s="7"/>
      <c r="T348" s="7"/>
    </row>
    <row r="349" spans="19:20" ht="18.75" customHeight="1" x14ac:dyDescent="0.45">
      <c r="S349" s="7"/>
      <c r="T349" s="7"/>
    </row>
    <row r="350" spans="19:20" ht="18.75" customHeight="1" x14ac:dyDescent="0.45">
      <c r="S350" s="7"/>
      <c r="T350" s="7"/>
    </row>
    <row r="351" spans="19:20" ht="18.75" customHeight="1" x14ac:dyDescent="0.45">
      <c r="S351" s="7"/>
      <c r="T351" s="7"/>
    </row>
    <row r="352" spans="19:20" ht="18.75" customHeight="1" x14ac:dyDescent="0.45">
      <c r="S352" s="7"/>
      <c r="T352" s="7"/>
    </row>
    <row r="353" spans="19:20" ht="18.75" customHeight="1" x14ac:dyDescent="0.45">
      <c r="S353" s="7"/>
      <c r="T353" s="7"/>
    </row>
    <row r="354" spans="19:20" ht="18.75" customHeight="1" x14ac:dyDescent="0.45">
      <c r="S354" s="7"/>
      <c r="T354" s="7"/>
    </row>
    <row r="355" spans="19:20" ht="18.75" customHeight="1" x14ac:dyDescent="0.45">
      <c r="S355" s="7"/>
      <c r="T355" s="7"/>
    </row>
    <row r="356" spans="19:20" ht="18.75" customHeight="1" x14ac:dyDescent="0.45">
      <c r="S356" s="7"/>
      <c r="T356" s="7"/>
    </row>
    <row r="357" spans="19:20" ht="18.75" customHeight="1" x14ac:dyDescent="0.45">
      <c r="S357" s="7"/>
      <c r="T357" s="7"/>
    </row>
    <row r="358" spans="19:20" ht="18.75" customHeight="1" x14ac:dyDescent="0.45">
      <c r="S358" s="7"/>
      <c r="T358" s="7"/>
    </row>
    <row r="359" spans="19:20" ht="18.75" customHeight="1" x14ac:dyDescent="0.45">
      <c r="S359" s="7"/>
      <c r="T359" s="7"/>
    </row>
    <row r="360" spans="19:20" ht="18.75" customHeight="1" x14ac:dyDescent="0.45">
      <c r="S360" s="7"/>
      <c r="T360" s="7"/>
    </row>
    <row r="361" spans="19:20" ht="18.75" customHeight="1" x14ac:dyDescent="0.45">
      <c r="S361" s="7"/>
      <c r="T361" s="7"/>
    </row>
    <row r="362" spans="19:20" ht="18.75" customHeight="1" x14ac:dyDescent="0.45">
      <c r="S362" s="7"/>
      <c r="T362" s="7"/>
    </row>
    <row r="363" spans="19:20" ht="18.75" customHeight="1" x14ac:dyDescent="0.45">
      <c r="S363" s="7"/>
      <c r="T363" s="7"/>
    </row>
    <row r="364" spans="19:20" ht="18.75" customHeight="1" x14ac:dyDescent="0.45">
      <c r="S364" s="7"/>
      <c r="T364" s="7"/>
    </row>
    <row r="365" spans="19:20" ht="18.75" customHeight="1" x14ac:dyDescent="0.45">
      <c r="S365" s="7"/>
      <c r="T365" s="7"/>
    </row>
    <row r="366" spans="19:20" ht="18.75" customHeight="1" x14ac:dyDescent="0.45">
      <c r="S366" s="7"/>
      <c r="T366" s="7"/>
    </row>
    <row r="367" spans="19:20" ht="18.75" customHeight="1" x14ac:dyDescent="0.45">
      <c r="S367" s="7"/>
      <c r="T367" s="7"/>
    </row>
    <row r="368" spans="19:20" ht="18.75" customHeight="1" x14ac:dyDescent="0.45">
      <c r="S368" s="7"/>
      <c r="T368" s="7"/>
    </row>
    <row r="369" spans="19:20" ht="18.75" customHeight="1" x14ac:dyDescent="0.45">
      <c r="S369" s="7"/>
      <c r="T369" s="7"/>
    </row>
    <row r="370" spans="19:20" ht="18.75" customHeight="1" x14ac:dyDescent="0.45">
      <c r="S370" s="7"/>
      <c r="T370" s="7"/>
    </row>
    <row r="371" spans="19:20" ht="18.75" customHeight="1" x14ac:dyDescent="0.45">
      <c r="S371" s="7"/>
      <c r="T371" s="7"/>
    </row>
    <row r="372" spans="19:20" ht="18.75" customHeight="1" x14ac:dyDescent="0.45">
      <c r="S372" s="7"/>
      <c r="T372" s="7"/>
    </row>
    <row r="373" spans="19:20" ht="18.75" customHeight="1" x14ac:dyDescent="0.45">
      <c r="S373" s="7"/>
      <c r="T373" s="7"/>
    </row>
    <row r="374" spans="19:20" ht="18.75" customHeight="1" x14ac:dyDescent="0.45">
      <c r="S374" s="7"/>
      <c r="T374" s="7"/>
    </row>
    <row r="375" spans="19:20" ht="18.75" customHeight="1" x14ac:dyDescent="0.45">
      <c r="S375" s="7"/>
      <c r="T375" s="7"/>
    </row>
    <row r="376" spans="19:20" ht="18.75" customHeight="1" x14ac:dyDescent="0.45">
      <c r="S376" s="7"/>
      <c r="T376" s="7"/>
    </row>
    <row r="377" spans="19:20" ht="18.75" customHeight="1" x14ac:dyDescent="0.45">
      <c r="S377" s="7"/>
      <c r="T377" s="7"/>
    </row>
    <row r="378" spans="19:20" ht="18.75" customHeight="1" x14ac:dyDescent="0.45">
      <c r="S378" s="7"/>
      <c r="T378" s="7"/>
    </row>
    <row r="379" spans="19:20" ht="18.75" customHeight="1" x14ac:dyDescent="0.45">
      <c r="S379" s="7"/>
      <c r="T379" s="7"/>
    </row>
    <row r="380" spans="19:20" ht="18.75" customHeight="1" x14ac:dyDescent="0.45">
      <c r="S380" s="7"/>
      <c r="T380" s="7"/>
    </row>
    <row r="381" spans="19:20" ht="18.75" customHeight="1" x14ac:dyDescent="0.45">
      <c r="S381" s="7"/>
      <c r="T381" s="7"/>
    </row>
    <row r="382" spans="19:20" ht="18.75" customHeight="1" x14ac:dyDescent="0.45">
      <c r="S382" s="7"/>
      <c r="T382" s="7"/>
    </row>
    <row r="383" spans="19:20" ht="18.75" customHeight="1" x14ac:dyDescent="0.45">
      <c r="S383" s="7"/>
      <c r="T383" s="7"/>
    </row>
    <row r="384" spans="19:20" ht="18.75" customHeight="1" x14ac:dyDescent="0.45">
      <c r="S384" s="7"/>
      <c r="T384" s="7"/>
    </row>
    <row r="385" spans="19:20" ht="18.75" customHeight="1" x14ac:dyDescent="0.45">
      <c r="S385" s="7"/>
      <c r="T385" s="7"/>
    </row>
    <row r="386" spans="19:20" ht="18.75" customHeight="1" x14ac:dyDescent="0.45">
      <c r="S386" s="7"/>
      <c r="T386" s="7"/>
    </row>
    <row r="387" spans="19:20" ht="18.75" customHeight="1" x14ac:dyDescent="0.45">
      <c r="S387" s="7"/>
      <c r="T387" s="7"/>
    </row>
    <row r="388" spans="19:20" ht="18.75" customHeight="1" x14ac:dyDescent="0.45">
      <c r="S388" s="7"/>
      <c r="T388" s="7"/>
    </row>
    <row r="389" spans="19:20" ht="18.75" customHeight="1" x14ac:dyDescent="0.45">
      <c r="S389" s="7"/>
      <c r="T389" s="7"/>
    </row>
    <row r="390" spans="19:20" ht="18.75" customHeight="1" x14ac:dyDescent="0.45">
      <c r="S390" s="7"/>
      <c r="T390" s="7"/>
    </row>
    <row r="391" spans="19:20" ht="18.75" customHeight="1" x14ac:dyDescent="0.45">
      <c r="S391" s="7"/>
      <c r="T391" s="7"/>
    </row>
    <row r="392" spans="19:20" ht="18.75" customHeight="1" x14ac:dyDescent="0.45">
      <c r="S392" s="7"/>
      <c r="T392" s="7"/>
    </row>
    <row r="393" spans="19:20" ht="18.75" customHeight="1" x14ac:dyDescent="0.45">
      <c r="S393" s="7"/>
      <c r="T393" s="7"/>
    </row>
    <row r="394" spans="19:20" ht="18.75" customHeight="1" x14ac:dyDescent="0.45">
      <c r="S394" s="7"/>
      <c r="T394" s="7"/>
    </row>
    <row r="395" spans="19:20" ht="18.75" customHeight="1" x14ac:dyDescent="0.45">
      <c r="S395" s="7"/>
      <c r="T395" s="7"/>
    </row>
    <row r="396" spans="19:20" ht="18.75" customHeight="1" x14ac:dyDescent="0.45">
      <c r="S396" s="7"/>
      <c r="T396" s="7"/>
    </row>
    <row r="397" spans="19:20" ht="18.75" customHeight="1" x14ac:dyDescent="0.45">
      <c r="S397" s="7"/>
      <c r="T397" s="7"/>
    </row>
    <row r="398" spans="19:20" ht="18.75" customHeight="1" x14ac:dyDescent="0.45">
      <c r="S398" s="7"/>
      <c r="T398" s="7"/>
    </row>
    <row r="399" spans="19:20" ht="18.75" customHeight="1" x14ac:dyDescent="0.45">
      <c r="S399" s="7"/>
      <c r="T399" s="7"/>
    </row>
    <row r="400" spans="19:20" ht="18.75" customHeight="1" x14ac:dyDescent="0.45">
      <c r="S400" s="7"/>
      <c r="T400" s="7"/>
    </row>
    <row r="401" spans="19:20" ht="18.75" customHeight="1" x14ac:dyDescent="0.45">
      <c r="S401" s="7"/>
      <c r="T401" s="7"/>
    </row>
    <row r="402" spans="19:20" ht="18.75" customHeight="1" x14ac:dyDescent="0.45">
      <c r="S402" s="7"/>
      <c r="T402" s="7"/>
    </row>
    <row r="403" spans="19:20" ht="18.75" customHeight="1" x14ac:dyDescent="0.45">
      <c r="S403" s="7"/>
      <c r="T403" s="7"/>
    </row>
    <row r="404" spans="19:20" ht="18.75" customHeight="1" x14ac:dyDescent="0.45">
      <c r="S404" s="7"/>
      <c r="T404" s="7"/>
    </row>
    <row r="405" spans="19:20" ht="18.75" customHeight="1" x14ac:dyDescent="0.45">
      <c r="S405" s="7"/>
      <c r="T405" s="7"/>
    </row>
    <row r="406" spans="19:20" ht="18.75" customHeight="1" x14ac:dyDescent="0.45">
      <c r="S406" s="7"/>
      <c r="T406" s="7"/>
    </row>
    <row r="407" spans="19:20" ht="18.75" customHeight="1" x14ac:dyDescent="0.45">
      <c r="S407" s="7"/>
      <c r="T407" s="7"/>
    </row>
    <row r="408" spans="19:20" ht="18.75" customHeight="1" x14ac:dyDescent="0.45">
      <c r="S408" s="7"/>
      <c r="T408" s="7"/>
    </row>
    <row r="409" spans="19:20" ht="18.75" customHeight="1" x14ac:dyDescent="0.45">
      <c r="S409" s="7"/>
      <c r="T409" s="7"/>
    </row>
    <row r="410" spans="19:20" ht="18.75" customHeight="1" x14ac:dyDescent="0.45">
      <c r="S410" s="7"/>
      <c r="T410" s="7"/>
    </row>
    <row r="411" spans="19:20" ht="18.75" customHeight="1" x14ac:dyDescent="0.45">
      <c r="S411" s="7"/>
      <c r="T411" s="7"/>
    </row>
    <row r="412" spans="19:20" ht="18.75" customHeight="1" x14ac:dyDescent="0.45">
      <c r="S412" s="7"/>
      <c r="T412" s="7"/>
    </row>
    <row r="413" spans="19:20" ht="18.75" customHeight="1" x14ac:dyDescent="0.45">
      <c r="S413" s="7"/>
      <c r="T413" s="7"/>
    </row>
    <row r="414" spans="19:20" ht="18.75" customHeight="1" x14ac:dyDescent="0.45">
      <c r="S414" s="7"/>
      <c r="T414" s="7"/>
    </row>
    <row r="415" spans="19:20" ht="18.75" customHeight="1" x14ac:dyDescent="0.45">
      <c r="S415" s="7"/>
      <c r="T415" s="7"/>
    </row>
    <row r="416" spans="19:20" ht="18.75" customHeight="1" x14ac:dyDescent="0.45">
      <c r="S416" s="7"/>
      <c r="T416" s="7"/>
    </row>
    <row r="417" spans="19:20" ht="18.75" customHeight="1" x14ac:dyDescent="0.45">
      <c r="S417" s="7"/>
      <c r="T417" s="7"/>
    </row>
    <row r="418" spans="19:20" ht="18.75" customHeight="1" x14ac:dyDescent="0.45">
      <c r="S418" s="7"/>
      <c r="T418" s="7"/>
    </row>
    <row r="419" spans="19:20" ht="18.75" customHeight="1" x14ac:dyDescent="0.45">
      <c r="S419" s="7"/>
      <c r="T419" s="7"/>
    </row>
    <row r="420" spans="19:20" ht="18.75" customHeight="1" x14ac:dyDescent="0.45">
      <c r="S420" s="7"/>
      <c r="T420" s="7"/>
    </row>
    <row r="421" spans="19:20" ht="18.75" customHeight="1" x14ac:dyDescent="0.45">
      <c r="S421" s="7"/>
      <c r="T421" s="7"/>
    </row>
    <row r="422" spans="19:20" ht="18.75" customHeight="1" x14ac:dyDescent="0.45">
      <c r="S422" s="7"/>
      <c r="T422" s="7"/>
    </row>
    <row r="423" spans="19:20" ht="18.75" customHeight="1" x14ac:dyDescent="0.45">
      <c r="S423" s="7"/>
      <c r="T423" s="7"/>
    </row>
    <row r="424" spans="19:20" ht="18.75" customHeight="1" x14ac:dyDescent="0.45">
      <c r="S424" s="7"/>
      <c r="T424" s="7"/>
    </row>
    <row r="425" spans="19:20" ht="18.75" customHeight="1" x14ac:dyDescent="0.45">
      <c r="S425" s="7"/>
      <c r="T425" s="7"/>
    </row>
    <row r="426" spans="19:20" ht="18.75" customHeight="1" x14ac:dyDescent="0.45">
      <c r="S426" s="7"/>
      <c r="T426" s="7"/>
    </row>
    <row r="427" spans="19:20" ht="18.75" customHeight="1" x14ac:dyDescent="0.45">
      <c r="S427" s="7"/>
      <c r="T427" s="7"/>
    </row>
    <row r="428" spans="19:20" ht="18.75" customHeight="1" x14ac:dyDescent="0.45">
      <c r="S428" s="7"/>
      <c r="T428" s="7"/>
    </row>
    <row r="429" spans="19:20" ht="18.75" customHeight="1" x14ac:dyDescent="0.45">
      <c r="S429" s="7"/>
      <c r="T429" s="7"/>
    </row>
    <row r="430" spans="19:20" ht="18.75" customHeight="1" x14ac:dyDescent="0.45">
      <c r="S430" s="7"/>
      <c r="T430" s="7"/>
    </row>
    <row r="431" spans="19:20" ht="18.75" customHeight="1" x14ac:dyDescent="0.45">
      <c r="S431" s="7"/>
      <c r="T431" s="7"/>
    </row>
    <row r="432" spans="19:20" ht="18.75" customHeight="1" x14ac:dyDescent="0.45">
      <c r="S432" s="7"/>
      <c r="T432" s="7"/>
    </row>
    <row r="433" spans="19:20" ht="18.75" customHeight="1" x14ac:dyDescent="0.45">
      <c r="S433" s="7"/>
      <c r="T433" s="7"/>
    </row>
    <row r="434" spans="19:20" ht="18.75" customHeight="1" x14ac:dyDescent="0.45">
      <c r="S434" s="7"/>
      <c r="T434" s="7"/>
    </row>
    <row r="435" spans="19:20" ht="18.75" customHeight="1" x14ac:dyDescent="0.45">
      <c r="S435" s="7"/>
      <c r="T435" s="7"/>
    </row>
    <row r="436" spans="19:20" ht="18.75" customHeight="1" x14ac:dyDescent="0.45">
      <c r="S436" s="7"/>
      <c r="T436" s="7"/>
    </row>
    <row r="437" spans="19:20" ht="18.75" customHeight="1" x14ac:dyDescent="0.45">
      <c r="S437" s="7"/>
      <c r="T437" s="7"/>
    </row>
    <row r="438" spans="19:20" ht="18.75" customHeight="1" x14ac:dyDescent="0.45">
      <c r="S438" s="7"/>
      <c r="T438" s="7"/>
    </row>
    <row r="439" spans="19:20" ht="18.75" customHeight="1" x14ac:dyDescent="0.45">
      <c r="S439" s="7"/>
      <c r="T439" s="7"/>
    </row>
    <row r="440" spans="19:20" ht="18.75" customHeight="1" x14ac:dyDescent="0.45">
      <c r="S440" s="7"/>
      <c r="T440" s="7"/>
    </row>
    <row r="441" spans="19:20" ht="18.75" customHeight="1" x14ac:dyDescent="0.45">
      <c r="S441" s="7"/>
      <c r="T441" s="7"/>
    </row>
    <row r="442" spans="19:20" ht="18.75" customHeight="1" x14ac:dyDescent="0.45">
      <c r="S442" s="7"/>
      <c r="T442" s="7"/>
    </row>
    <row r="443" spans="19:20" ht="18.75" customHeight="1" x14ac:dyDescent="0.45">
      <c r="S443" s="7"/>
      <c r="T443" s="7"/>
    </row>
    <row r="444" spans="19:20" ht="18.75" customHeight="1" x14ac:dyDescent="0.45">
      <c r="S444" s="7"/>
      <c r="T444" s="7"/>
    </row>
    <row r="445" spans="19:20" ht="18.75" customHeight="1" x14ac:dyDescent="0.45">
      <c r="S445" s="7"/>
      <c r="T445" s="7"/>
    </row>
    <row r="446" spans="19:20" ht="18.75" customHeight="1" x14ac:dyDescent="0.45">
      <c r="S446" s="7"/>
      <c r="T446" s="7"/>
    </row>
    <row r="447" spans="19:20" ht="18.75" customHeight="1" x14ac:dyDescent="0.45">
      <c r="S447" s="7"/>
      <c r="T447" s="7"/>
    </row>
    <row r="448" spans="19:20" ht="18.75" customHeight="1" x14ac:dyDescent="0.45">
      <c r="S448" s="7"/>
      <c r="T448" s="7"/>
    </row>
    <row r="449" spans="19:20" ht="18.75" customHeight="1" x14ac:dyDescent="0.45">
      <c r="S449" s="7"/>
      <c r="T449" s="7"/>
    </row>
    <row r="450" spans="19:20" ht="18.75" customHeight="1" x14ac:dyDescent="0.45">
      <c r="S450" s="7"/>
      <c r="T450" s="7"/>
    </row>
    <row r="451" spans="19:20" ht="18.75" customHeight="1" x14ac:dyDescent="0.45">
      <c r="S451" s="7"/>
      <c r="T451" s="7"/>
    </row>
    <row r="452" spans="19:20" ht="18.75" customHeight="1" x14ac:dyDescent="0.45">
      <c r="S452" s="7"/>
      <c r="T452" s="7"/>
    </row>
    <row r="453" spans="19:20" ht="18.75" customHeight="1" x14ac:dyDescent="0.45">
      <c r="S453" s="7"/>
      <c r="T453" s="7"/>
    </row>
    <row r="454" spans="19:20" ht="18.75" customHeight="1" x14ac:dyDescent="0.45">
      <c r="S454" s="7"/>
      <c r="T454" s="7"/>
    </row>
    <row r="455" spans="19:20" ht="18.75" customHeight="1" x14ac:dyDescent="0.45">
      <c r="S455" s="7"/>
      <c r="T455" s="7"/>
    </row>
    <row r="456" spans="19:20" ht="18.75" customHeight="1" x14ac:dyDescent="0.45">
      <c r="S456" s="7"/>
      <c r="T456" s="7"/>
    </row>
    <row r="457" spans="19:20" ht="18.75" customHeight="1" x14ac:dyDescent="0.45">
      <c r="S457" s="7"/>
      <c r="T457" s="7"/>
    </row>
    <row r="458" spans="19:20" ht="18.75" customHeight="1" x14ac:dyDescent="0.45">
      <c r="S458" s="7"/>
      <c r="T458" s="7"/>
    </row>
    <row r="459" spans="19:20" ht="18.75" customHeight="1" x14ac:dyDescent="0.45">
      <c r="S459" s="7"/>
      <c r="T459" s="7"/>
    </row>
    <row r="460" spans="19:20" ht="18.75" customHeight="1" x14ac:dyDescent="0.45">
      <c r="S460" s="7"/>
      <c r="T460" s="7"/>
    </row>
    <row r="461" spans="19:20" ht="18.75" customHeight="1" x14ac:dyDescent="0.45">
      <c r="S461" s="7"/>
      <c r="T461" s="7"/>
    </row>
    <row r="462" spans="19:20" ht="18.75" customHeight="1" x14ac:dyDescent="0.45">
      <c r="S462" s="7"/>
      <c r="T462" s="7"/>
    </row>
    <row r="463" spans="19:20" ht="18.75" customHeight="1" x14ac:dyDescent="0.45">
      <c r="S463" s="7"/>
      <c r="T463" s="7"/>
    </row>
    <row r="464" spans="19:20" ht="18.75" customHeight="1" x14ac:dyDescent="0.45">
      <c r="S464" s="7"/>
      <c r="T464" s="7"/>
    </row>
    <row r="465" spans="19:20" ht="18.75" customHeight="1" x14ac:dyDescent="0.45">
      <c r="S465" s="7"/>
      <c r="T465" s="7"/>
    </row>
    <row r="466" spans="19:20" ht="18.75" customHeight="1" x14ac:dyDescent="0.45">
      <c r="S466" s="7"/>
      <c r="T466" s="7"/>
    </row>
    <row r="467" spans="19:20" ht="18.75" customHeight="1" x14ac:dyDescent="0.45">
      <c r="S467" s="7"/>
      <c r="T467" s="7"/>
    </row>
    <row r="468" spans="19:20" ht="18.75" customHeight="1" x14ac:dyDescent="0.45">
      <c r="S468" s="7"/>
      <c r="T468" s="7"/>
    </row>
    <row r="469" spans="19:20" ht="18.75" customHeight="1" x14ac:dyDescent="0.45">
      <c r="S469" s="7"/>
      <c r="T469" s="7"/>
    </row>
    <row r="470" spans="19:20" ht="18.75" customHeight="1" x14ac:dyDescent="0.45">
      <c r="S470" s="7"/>
      <c r="T470" s="7"/>
    </row>
    <row r="471" spans="19:20" ht="18.75" customHeight="1" x14ac:dyDescent="0.45">
      <c r="S471" s="7"/>
      <c r="T471" s="7"/>
    </row>
    <row r="472" spans="19:20" ht="18.75" customHeight="1" x14ac:dyDescent="0.45">
      <c r="S472" s="7"/>
      <c r="T472" s="7"/>
    </row>
    <row r="473" spans="19:20" ht="18.75" customHeight="1" x14ac:dyDescent="0.45">
      <c r="S473" s="7"/>
      <c r="T473" s="7"/>
    </row>
    <row r="474" spans="19:20" ht="18.75" customHeight="1" x14ac:dyDescent="0.45">
      <c r="S474" s="7"/>
      <c r="T474" s="7"/>
    </row>
    <row r="475" spans="19:20" ht="18.75" customHeight="1" x14ac:dyDescent="0.45">
      <c r="S475" s="7"/>
      <c r="T475" s="7"/>
    </row>
    <row r="476" spans="19:20" ht="18.75" customHeight="1" x14ac:dyDescent="0.45">
      <c r="S476" s="7"/>
      <c r="T476" s="7"/>
    </row>
    <row r="477" spans="19:20" ht="18.75" customHeight="1" x14ac:dyDescent="0.45">
      <c r="S477" s="7"/>
      <c r="T477" s="7"/>
    </row>
    <row r="478" spans="19:20" ht="18.75" customHeight="1" x14ac:dyDescent="0.45">
      <c r="S478" s="7"/>
      <c r="T478" s="7"/>
    </row>
    <row r="479" spans="19:20" ht="18.75" customHeight="1" x14ac:dyDescent="0.45">
      <c r="S479" s="7"/>
      <c r="T479" s="7"/>
    </row>
    <row r="480" spans="19:20" ht="18.75" customHeight="1" x14ac:dyDescent="0.45">
      <c r="S480" s="7"/>
      <c r="T480" s="7"/>
    </row>
    <row r="481" spans="19:20" ht="18.75" customHeight="1" x14ac:dyDescent="0.45">
      <c r="S481" s="7"/>
      <c r="T481" s="7"/>
    </row>
    <row r="482" spans="19:20" ht="18.75" customHeight="1" x14ac:dyDescent="0.45">
      <c r="S482" s="7"/>
      <c r="T482" s="7"/>
    </row>
    <row r="483" spans="19:20" ht="18.75" customHeight="1" x14ac:dyDescent="0.45">
      <c r="S483" s="7"/>
      <c r="T483" s="7"/>
    </row>
    <row r="484" spans="19:20" ht="18.75" customHeight="1" x14ac:dyDescent="0.45">
      <c r="S484" s="7"/>
      <c r="T484" s="7"/>
    </row>
    <row r="485" spans="19:20" ht="18.75" customHeight="1" x14ac:dyDescent="0.45">
      <c r="S485" s="7"/>
      <c r="T485" s="7"/>
    </row>
    <row r="486" spans="19:20" ht="18.75" customHeight="1" x14ac:dyDescent="0.45">
      <c r="S486" s="7"/>
      <c r="T486" s="7"/>
    </row>
    <row r="487" spans="19:20" ht="18.75" customHeight="1" x14ac:dyDescent="0.45">
      <c r="S487" s="7"/>
      <c r="T487" s="7"/>
    </row>
    <row r="488" spans="19:20" ht="18.75" customHeight="1" x14ac:dyDescent="0.45">
      <c r="S488" s="7"/>
      <c r="T488" s="7"/>
    </row>
    <row r="489" spans="19:20" ht="18.75" customHeight="1" x14ac:dyDescent="0.45">
      <c r="S489" s="7"/>
      <c r="T489" s="7"/>
    </row>
    <row r="490" spans="19:20" ht="18.75" customHeight="1" x14ac:dyDescent="0.45">
      <c r="S490" s="7"/>
      <c r="T490" s="7"/>
    </row>
    <row r="491" spans="19:20" ht="18.75" customHeight="1" x14ac:dyDescent="0.45">
      <c r="S491" s="7"/>
      <c r="T491" s="7"/>
    </row>
    <row r="492" spans="19:20" ht="18.75" customHeight="1" x14ac:dyDescent="0.45">
      <c r="S492" s="7"/>
      <c r="T492" s="7"/>
    </row>
    <row r="493" spans="19:20" ht="18.75" customHeight="1" x14ac:dyDescent="0.45">
      <c r="S493" s="7"/>
      <c r="T493" s="7"/>
    </row>
    <row r="494" spans="19:20" ht="18.75" customHeight="1" x14ac:dyDescent="0.45">
      <c r="S494" s="7"/>
      <c r="T494" s="7"/>
    </row>
    <row r="495" spans="19:20" ht="18.75" customHeight="1" x14ac:dyDescent="0.45">
      <c r="S495" s="7"/>
      <c r="T495" s="7"/>
    </row>
    <row r="496" spans="19:20" ht="18.75" customHeight="1" x14ac:dyDescent="0.45">
      <c r="S496" s="7"/>
      <c r="T496" s="7"/>
    </row>
    <row r="497" spans="19:20" ht="18.75" customHeight="1" x14ac:dyDescent="0.45">
      <c r="S497" s="7"/>
      <c r="T497" s="7"/>
    </row>
    <row r="498" spans="19:20" ht="18.75" customHeight="1" x14ac:dyDescent="0.45">
      <c r="S498" s="7"/>
      <c r="T498" s="7"/>
    </row>
    <row r="499" spans="19:20" ht="18.75" customHeight="1" x14ac:dyDescent="0.45">
      <c r="S499" s="7"/>
      <c r="T499" s="7"/>
    </row>
    <row r="500" spans="19:20" ht="18.75" customHeight="1" x14ac:dyDescent="0.45">
      <c r="S500" s="7"/>
      <c r="T500" s="7"/>
    </row>
    <row r="501" spans="19:20" ht="18.75" customHeight="1" x14ac:dyDescent="0.45">
      <c r="S501" s="7"/>
      <c r="T501" s="7"/>
    </row>
    <row r="502" spans="19:20" ht="18.75" customHeight="1" x14ac:dyDescent="0.45">
      <c r="S502" s="7"/>
      <c r="T502" s="7"/>
    </row>
    <row r="503" spans="19:20" ht="18.75" customHeight="1" x14ac:dyDescent="0.45">
      <c r="S503" s="7"/>
      <c r="T503" s="7"/>
    </row>
    <row r="504" spans="19:20" ht="18.75" customHeight="1" x14ac:dyDescent="0.45">
      <c r="S504" s="7"/>
      <c r="T504" s="7"/>
    </row>
    <row r="505" spans="19:20" ht="18.75" customHeight="1" x14ac:dyDescent="0.45">
      <c r="S505" s="7"/>
      <c r="T505" s="7"/>
    </row>
    <row r="506" spans="19:20" ht="18.75" customHeight="1" x14ac:dyDescent="0.45">
      <c r="S506" s="7"/>
      <c r="T506" s="7"/>
    </row>
    <row r="507" spans="19:20" ht="18.75" customHeight="1" x14ac:dyDescent="0.45">
      <c r="S507" s="7"/>
      <c r="T507" s="7"/>
    </row>
    <row r="508" spans="19:20" ht="18.75" customHeight="1" x14ac:dyDescent="0.45">
      <c r="S508" s="7"/>
      <c r="T508" s="7"/>
    </row>
    <row r="509" spans="19:20" ht="18.75" customHeight="1" x14ac:dyDescent="0.45">
      <c r="S509" s="7"/>
      <c r="T509" s="7"/>
    </row>
    <row r="510" spans="19:20" ht="18.75" customHeight="1" x14ac:dyDescent="0.45">
      <c r="S510" s="7"/>
      <c r="T510" s="7"/>
    </row>
    <row r="511" spans="19:20" ht="18.75" customHeight="1" x14ac:dyDescent="0.45">
      <c r="S511" s="7"/>
      <c r="T511" s="7"/>
    </row>
    <row r="512" spans="19:20" ht="18.75" customHeight="1" x14ac:dyDescent="0.45">
      <c r="S512" s="7"/>
      <c r="T512" s="7"/>
    </row>
    <row r="513" spans="19:20" ht="18.75" customHeight="1" x14ac:dyDescent="0.45">
      <c r="S513" s="7"/>
      <c r="T513" s="7"/>
    </row>
    <row r="514" spans="19:20" ht="18.75" customHeight="1" x14ac:dyDescent="0.45">
      <c r="S514" s="7"/>
      <c r="T514" s="7"/>
    </row>
    <row r="515" spans="19:20" ht="18.75" customHeight="1" x14ac:dyDescent="0.45">
      <c r="S515" s="7"/>
      <c r="T515" s="7"/>
    </row>
    <row r="516" spans="19:20" ht="18.75" customHeight="1" x14ac:dyDescent="0.45">
      <c r="S516" s="7"/>
      <c r="T516" s="7"/>
    </row>
    <row r="517" spans="19:20" ht="18.75" customHeight="1" x14ac:dyDescent="0.45">
      <c r="S517" s="7"/>
      <c r="T517" s="7"/>
    </row>
    <row r="518" spans="19:20" ht="18.75" customHeight="1" x14ac:dyDescent="0.45">
      <c r="S518" s="7"/>
      <c r="T518" s="7"/>
    </row>
    <row r="519" spans="19:20" ht="18.75" customHeight="1" x14ac:dyDescent="0.45">
      <c r="S519" s="7"/>
      <c r="T519" s="7"/>
    </row>
    <row r="520" spans="19:20" ht="18.75" customHeight="1" x14ac:dyDescent="0.45">
      <c r="S520" s="7"/>
      <c r="T520" s="7"/>
    </row>
    <row r="521" spans="19:20" ht="18.75" customHeight="1" x14ac:dyDescent="0.45">
      <c r="S521" s="7"/>
      <c r="T521" s="7"/>
    </row>
    <row r="522" spans="19:20" ht="18.75" customHeight="1" x14ac:dyDescent="0.45">
      <c r="S522" s="7"/>
      <c r="T522" s="7"/>
    </row>
    <row r="523" spans="19:20" ht="18.75" customHeight="1" x14ac:dyDescent="0.45">
      <c r="S523" s="7"/>
      <c r="T523" s="7"/>
    </row>
    <row r="524" spans="19:20" ht="18.75" customHeight="1" x14ac:dyDescent="0.45">
      <c r="S524" s="7"/>
      <c r="T524" s="7"/>
    </row>
    <row r="525" spans="19:20" ht="18.75" customHeight="1" x14ac:dyDescent="0.45">
      <c r="S525" s="7"/>
      <c r="T525" s="7"/>
    </row>
    <row r="526" spans="19:20" ht="18.75" customHeight="1" x14ac:dyDescent="0.45">
      <c r="S526" s="7"/>
      <c r="T526" s="7"/>
    </row>
    <row r="527" spans="19:20" ht="18.75" customHeight="1" x14ac:dyDescent="0.45">
      <c r="S527" s="7"/>
      <c r="T527" s="7"/>
    </row>
    <row r="528" spans="19:20" ht="18.75" customHeight="1" x14ac:dyDescent="0.45">
      <c r="S528" s="7"/>
      <c r="T528" s="7"/>
    </row>
    <row r="529" spans="19:20" ht="18.75" customHeight="1" x14ac:dyDescent="0.45">
      <c r="S529" s="7"/>
      <c r="T529" s="7"/>
    </row>
    <row r="530" spans="19:20" ht="18.75" customHeight="1" x14ac:dyDescent="0.45">
      <c r="S530" s="7"/>
      <c r="T530" s="7"/>
    </row>
    <row r="531" spans="19:20" ht="18.75" customHeight="1" x14ac:dyDescent="0.45">
      <c r="S531" s="7"/>
      <c r="T531" s="7"/>
    </row>
    <row r="532" spans="19:20" ht="18.75" customHeight="1" x14ac:dyDescent="0.45">
      <c r="S532" s="7"/>
      <c r="T532" s="7"/>
    </row>
    <row r="533" spans="19:20" ht="18.75" customHeight="1" x14ac:dyDescent="0.45">
      <c r="S533" s="7"/>
      <c r="T533" s="7"/>
    </row>
    <row r="534" spans="19:20" ht="18.75" customHeight="1" x14ac:dyDescent="0.45">
      <c r="S534" s="7"/>
      <c r="T534" s="7"/>
    </row>
    <row r="535" spans="19:20" ht="18.75" customHeight="1" x14ac:dyDescent="0.45">
      <c r="S535" s="7"/>
      <c r="T535" s="7"/>
    </row>
    <row r="536" spans="19:20" ht="18.75" customHeight="1" x14ac:dyDescent="0.45">
      <c r="S536" s="7"/>
      <c r="T536" s="7"/>
    </row>
    <row r="537" spans="19:20" ht="18.75" customHeight="1" x14ac:dyDescent="0.45">
      <c r="S537" s="7"/>
      <c r="T537" s="7"/>
    </row>
    <row r="538" spans="19:20" ht="18.75" customHeight="1" x14ac:dyDescent="0.45">
      <c r="S538" s="7"/>
      <c r="T538" s="7"/>
    </row>
    <row r="539" spans="19:20" ht="18.75" customHeight="1" x14ac:dyDescent="0.45">
      <c r="S539" s="7"/>
      <c r="T539" s="7"/>
    </row>
    <row r="540" spans="19:20" ht="18.75" customHeight="1" x14ac:dyDescent="0.45">
      <c r="S540" s="7"/>
      <c r="T540" s="7"/>
    </row>
    <row r="541" spans="19:20" ht="18.75" customHeight="1" x14ac:dyDescent="0.45">
      <c r="S541" s="7"/>
      <c r="T541" s="7"/>
    </row>
    <row r="542" spans="19:20" ht="18.75" customHeight="1" x14ac:dyDescent="0.45">
      <c r="S542" s="7"/>
      <c r="T542" s="7"/>
    </row>
    <row r="543" spans="19:20" ht="18.75" customHeight="1" x14ac:dyDescent="0.45">
      <c r="S543" s="7"/>
      <c r="T543" s="7"/>
    </row>
    <row r="544" spans="19:20" ht="18.75" customHeight="1" x14ac:dyDescent="0.45">
      <c r="S544" s="7"/>
      <c r="T544" s="7"/>
    </row>
    <row r="545" spans="19:20" ht="18.75" customHeight="1" x14ac:dyDescent="0.45">
      <c r="S545" s="7"/>
      <c r="T545" s="7"/>
    </row>
    <row r="546" spans="19:20" ht="18.75" customHeight="1" x14ac:dyDescent="0.45">
      <c r="S546" s="7"/>
      <c r="T546" s="7"/>
    </row>
    <row r="547" spans="19:20" ht="18.75" customHeight="1" x14ac:dyDescent="0.45">
      <c r="S547" s="7"/>
      <c r="T547" s="7"/>
    </row>
    <row r="548" spans="19:20" ht="18.75" customHeight="1" x14ac:dyDescent="0.45">
      <c r="S548" s="7"/>
      <c r="T548" s="7"/>
    </row>
    <row r="549" spans="19:20" ht="18.75" customHeight="1" x14ac:dyDescent="0.45">
      <c r="S549" s="7"/>
      <c r="T549" s="7"/>
    </row>
    <row r="550" spans="19:20" ht="18.75" customHeight="1" x14ac:dyDescent="0.45">
      <c r="S550" s="7"/>
      <c r="T550" s="7"/>
    </row>
    <row r="551" spans="19:20" ht="18.75" customHeight="1" x14ac:dyDescent="0.45">
      <c r="S551" s="7"/>
      <c r="T551" s="7"/>
    </row>
    <row r="552" spans="19:20" ht="18.75" customHeight="1" x14ac:dyDescent="0.45">
      <c r="S552" s="7"/>
      <c r="T552" s="7"/>
    </row>
    <row r="553" spans="19:20" ht="18.75" customHeight="1" x14ac:dyDescent="0.45">
      <c r="S553" s="7"/>
      <c r="T553" s="7"/>
    </row>
    <row r="554" spans="19:20" ht="18.75" customHeight="1" x14ac:dyDescent="0.45">
      <c r="S554" s="7"/>
      <c r="T554" s="7"/>
    </row>
    <row r="555" spans="19:20" ht="18.75" customHeight="1" x14ac:dyDescent="0.45">
      <c r="S555" s="7"/>
      <c r="T555" s="7"/>
    </row>
    <row r="556" spans="19:20" ht="18.75" customHeight="1" x14ac:dyDescent="0.45">
      <c r="S556" s="7"/>
      <c r="T556" s="7"/>
    </row>
    <row r="557" spans="19:20" ht="18.75" customHeight="1" x14ac:dyDescent="0.45">
      <c r="S557" s="7"/>
      <c r="T557" s="7"/>
    </row>
    <row r="558" spans="19:20" ht="18.75" customHeight="1" x14ac:dyDescent="0.45">
      <c r="S558" s="7"/>
      <c r="T558" s="7"/>
    </row>
    <row r="559" spans="19:20" ht="18.75" customHeight="1" x14ac:dyDescent="0.45">
      <c r="S559" s="7"/>
      <c r="T559" s="7"/>
    </row>
    <row r="560" spans="19:20" ht="18.75" customHeight="1" x14ac:dyDescent="0.45">
      <c r="S560" s="7"/>
      <c r="T560" s="7"/>
    </row>
    <row r="561" spans="19:20" ht="18.75" customHeight="1" x14ac:dyDescent="0.45">
      <c r="S561" s="7"/>
      <c r="T561" s="7"/>
    </row>
    <row r="562" spans="19:20" ht="18.75" customHeight="1" x14ac:dyDescent="0.45">
      <c r="S562" s="7"/>
      <c r="T562" s="7"/>
    </row>
    <row r="563" spans="19:20" ht="18.75" customHeight="1" x14ac:dyDescent="0.45">
      <c r="S563" s="7"/>
      <c r="T563" s="7"/>
    </row>
    <row r="564" spans="19:20" ht="18.75" customHeight="1" x14ac:dyDescent="0.45">
      <c r="S564" s="7"/>
      <c r="T564" s="7"/>
    </row>
    <row r="565" spans="19:20" ht="18.75" customHeight="1" x14ac:dyDescent="0.45">
      <c r="S565" s="7"/>
      <c r="T565" s="7"/>
    </row>
    <row r="566" spans="19:20" ht="18.75" customHeight="1" x14ac:dyDescent="0.45">
      <c r="S566" s="7"/>
      <c r="T566" s="7"/>
    </row>
    <row r="567" spans="19:20" ht="18.75" customHeight="1" x14ac:dyDescent="0.45">
      <c r="S567" s="7"/>
      <c r="T567" s="7"/>
    </row>
    <row r="568" spans="19:20" ht="18.75" customHeight="1" x14ac:dyDescent="0.45">
      <c r="S568" s="7"/>
      <c r="T568" s="7"/>
    </row>
    <row r="569" spans="19:20" ht="18.75" customHeight="1" x14ac:dyDescent="0.45">
      <c r="S569" s="7"/>
      <c r="T569" s="7"/>
    </row>
    <row r="570" spans="19:20" ht="18.75" customHeight="1" x14ac:dyDescent="0.45">
      <c r="S570" s="7"/>
      <c r="T570" s="7"/>
    </row>
    <row r="571" spans="19:20" ht="18.75" customHeight="1" x14ac:dyDescent="0.45">
      <c r="S571" s="7"/>
      <c r="T571" s="7"/>
    </row>
    <row r="572" spans="19:20" ht="18.75" customHeight="1" x14ac:dyDescent="0.45">
      <c r="S572" s="7"/>
      <c r="T572" s="7"/>
    </row>
    <row r="573" spans="19:20" ht="18.75" customHeight="1" x14ac:dyDescent="0.45">
      <c r="S573" s="7"/>
      <c r="T573" s="7"/>
    </row>
    <row r="574" spans="19:20" ht="18.75" customHeight="1" x14ac:dyDescent="0.45">
      <c r="S574" s="7"/>
      <c r="T574" s="7"/>
    </row>
    <row r="575" spans="19:20" ht="18.75" customHeight="1" x14ac:dyDescent="0.45">
      <c r="S575" s="7"/>
      <c r="T575" s="7"/>
    </row>
    <row r="576" spans="19:20" ht="18.75" customHeight="1" x14ac:dyDescent="0.45">
      <c r="S576" s="7"/>
      <c r="T576" s="7"/>
    </row>
    <row r="577" spans="19:20" ht="18.75" customHeight="1" x14ac:dyDescent="0.45">
      <c r="S577" s="7"/>
      <c r="T577" s="7"/>
    </row>
    <row r="578" spans="19:20" ht="18.75" customHeight="1" x14ac:dyDescent="0.45">
      <c r="S578" s="7"/>
      <c r="T578" s="7"/>
    </row>
    <row r="579" spans="19:20" ht="18.75" customHeight="1" x14ac:dyDescent="0.45">
      <c r="S579" s="7"/>
      <c r="T579" s="7"/>
    </row>
    <row r="580" spans="19:20" ht="18.75" customHeight="1" x14ac:dyDescent="0.45">
      <c r="S580" s="7"/>
      <c r="T580" s="7"/>
    </row>
    <row r="581" spans="19:20" ht="18.75" customHeight="1" x14ac:dyDescent="0.45">
      <c r="S581" s="7"/>
      <c r="T581" s="7"/>
    </row>
    <row r="582" spans="19:20" ht="18.75" customHeight="1" x14ac:dyDescent="0.45">
      <c r="S582" s="7"/>
      <c r="T582" s="7"/>
    </row>
    <row r="583" spans="19:20" ht="18.75" customHeight="1" x14ac:dyDescent="0.45">
      <c r="S583" s="7"/>
      <c r="T583" s="7"/>
    </row>
    <row r="584" spans="19:20" ht="18.75" customHeight="1" x14ac:dyDescent="0.45">
      <c r="S584" s="7"/>
      <c r="T584" s="7"/>
    </row>
    <row r="585" spans="19:20" ht="18.75" customHeight="1" x14ac:dyDescent="0.45">
      <c r="S585" s="7"/>
      <c r="T585" s="7"/>
    </row>
    <row r="586" spans="19:20" ht="18.75" customHeight="1" x14ac:dyDescent="0.45">
      <c r="S586" s="7"/>
      <c r="T586" s="7"/>
    </row>
    <row r="587" spans="19:20" ht="18.75" customHeight="1" x14ac:dyDescent="0.45">
      <c r="S587" s="7"/>
      <c r="T587" s="7"/>
    </row>
    <row r="588" spans="19:20" ht="18.75" customHeight="1" x14ac:dyDescent="0.45">
      <c r="S588" s="7"/>
      <c r="T588" s="7"/>
    </row>
    <row r="589" spans="19:20" ht="18.75" customHeight="1" x14ac:dyDescent="0.45">
      <c r="S589" s="7"/>
      <c r="T589" s="7"/>
    </row>
    <row r="590" spans="19:20" ht="18.75" customHeight="1" x14ac:dyDescent="0.45">
      <c r="S590" s="7"/>
      <c r="T590" s="7"/>
    </row>
    <row r="591" spans="19:20" ht="18.75" customHeight="1" x14ac:dyDescent="0.45">
      <c r="S591" s="7"/>
      <c r="T591" s="7"/>
    </row>
    <row r="592" spans="19:20" ht="18.75" customHeight="1" x14ac:dyDescent="0.45">
      <c r="S592" s="7"/>
      <c r="T592" s="7"/>
    </row>
    <row r="593" spans="19:20" ht="18.75" customHeight="1" x14ac:dyDescent="0.45">
      <c r="S593" s="7"/>
      <c r="T593" s="7"/>
    </row>
    <row r="594" spans="19:20" ht="18.75" customHeight="1" x14ac:dyDescent="0.45">
      <c r="S594" s="7"/>
      <c r="T594" s="7"/>
    </row>
    <row r="595" spans="19:20" ht="18.75" customHeight="1" x14ac:dyDescent="0.45">
      <c r="S595" s="7"/>
      <c r="T595" s="7"/>
    </row>
    <row r="596" spans="19:20" ht="18.75" customHeight="1" x14ac:dyDescent="0.45">
      <c r="S596" s="7"/>
      <c r="T596" s="7"/>
    </row>
    <row r="597" spans="19:20" ht="18.75" customHeight="1" x14ac:dyDescent="0.45">
      <c r="S597" s="7"/>
      <c r="T597" s="7"/>
    </row>
    <row r="598" spans="19:20" ht="18.75" customHeight="1" x14ac:dyDescent="0.45">
      <c r="S598" s="7"/>
      <c r="T598" s="7"/>
    </row>
    <row r="599" spans="19:20" ht="18.75" customHeight="1" x14ac:dyDescent="0.45">
      <c r="S599" s="7"/>
      <c r="T599" s="7"/>
    </row>
    <row r="600" spans="19:20" ht="18.75" customHeight="1" x14ac:dyDescent="0.45">
      <c r="S600" s="7"/>
      <c r="T600" s="7"/>
    </row>
    <row r="601" spans="19:20" ht="18.75" customHeight="1" x14ac:dyDescent="0.45">
      <c r="S601" s="7"/>
      <c r="T601" s="7"/>
    </row>
    <row r="602" spans="19:20" ht="18.75" customHeight="1" x14ac:dyDescent="0.45">
      <c r="S602" s="7"/>
      <c r="T602" s="7"/>
    </row>
    <row r="603" spans="19:20" ht="18.75" customHeight="1" x14ac:dyDescent="0.45">
      <c r="S603" s="7"/>
      <c r="T603" s="7"/>
    </row>
    <row r="604" spans="19:20" ht="18.75" customHeight="1" x14ac:dyDescent="0.45">
      <c r="S604" s="7"/>
      <c r="T604" s="7"/>
    </row>
    <row r="605" spans="19:20" ht="18.75" customHeight="1" x14ac:dyDescent="0.45">
      <c r="S605" s="7"/>
      <c r="T605" s="7"/>
    </row>
    <row r="606" spans="19:20" ht="18.75" customHeight="1" x14ac:dyDescent="0.45">
      <c r="S606" s="7"/>
      <c r="T606" s="7"/>
    </row>
    <row r="607" spans="19:20" ht="18.75" customHeight="1" x14ac:dyDescent="0.45">
      <c r="S607" s="7"/>
      <c r="T607" s="7"/>
    </row>
    <row r="608" spans="19:20" ht="18.75" customHeight="1" x14ac:dyDescent="0.45">
      <c r="S608" s="7"/>
      <c r="T608" s="7"/>
    </row>
    <row r="609" spans="19:20" ht="18.75" customHeight="1" x14ac:dyDescent="0.45">
      <c r="S609" s="7"/>
      <c r="T609" s="7"/>
    </row>
    <row r="610" spans="19:20" ht="18.75" customHeight="1" x14ac:dyDescent="0.45">
      <c r="S610" s="7"/>
      <c r="T610" s="7"/>
    </row>
    <row r="611" spans="19:20" ht="18.75" customHeight="1" x14ac:dyDescent="0.45">
      <c r="S611" s="7"/>
      <c r="T611" s="7"/>
    </row>
    <row r="612" spans="19:20" ht="18.75" customHeight="1" x14ac:dyDescent="0.45">
      <c r="S612" s="7"/>
      <c r="T612" s="7"/>
    </row>
    <row r="613" spans="19:20" ht="18.75" customHeight="1" x14ac:dyDescent="0.45">
      <c r="S613" s="7"/>
      <c r="T613" s="7"/>
    </row>
    <row r="614" spans="19:20" ht="18.75" customHeight="1" x14ac:dyDescent="0.45">
      <c r="S614" s="7"/>
      <c r="T614" s="7"/>
    </row>
    <row r="615" spans="19:20" ht="18.75" customHeight="1" x14ac:dyDescent="0.45">
      <c r="S615" s="7"/>
      <c r="T615" s="7"/>
    </row>
    <row r="616" spans="19:20" ht="18.75" customHeight="1" x14ac:dyDescent="0.45">
      <c r="S616" s="7"/>
      <c r="T616" s="7"/>
    </row>
    <row r="617" spans="19:20" ht="18.75" customHeight="1" x14ac:dyDescent="0.45">
      <c r="S617" s="7"/>
      <c r="T617" s="7"/>
    </row>
    <row r="618" spans="19:20" ht="18.75" customHeight="1" x14ac:dyDescent="0.45">
      <c r="S618" s="7"/>
      <c r="T618" s="7"/>
    </row>
    <row r="619" spans="19:20" ht="18.75" customHeight="1" x14ac:dyDescent="0.45">
      <c r="S619" s="7"/>
      <c r="T619" s="7"/>
    </row>
    <row r="620" spans="19:20" ht="18.75" customHeight="1" x14ac:dyDescent="0.45">
      <c r="S620" s="7"/>
      <c r="T620" s="7"/>
    </row>
    <row r="621" spans="19:20" ht="18.75" customHeight="1" x14ac:dyDescent="0.45">
      <c r="S621" s="7"/>
      <c r="T621" s="7"/>
    </row>
    <row r="622" spans="19:20" ht="18.75" customHeight="1" x14ac:dyDescent="0.45">
      <c r="S622" s="7"/>
      <c r="T622" s="7"/>
    </row>
    <row r="623" spans="19:20" ht="18.75" customHeight="1" x14ac:dyDescent="0.45">
      <c r="S623" s="7"/>
      <c r="T623" s="7"/>
    </row>
    <row r="624" spans="19:20" ht="18.75" customHeight="1" x14ac:dyDescent="0.45">
      <c r="S624" s="7"/>
      <c r="T624" s="7"/>
    </row>
    <row r="625" spans="19:20" ht="18.75" customHeight="1" x14ac:dyDescent="0.45">
      <c r="S625" s="7"/>
      <c r="T625" s="7"/>
    </row>
    <row r="626" spans="19:20" ht="18.75" customHeight="1" x14ac:dyDescent="0.45">
      <c r="S626" s="7"/>
      <c r="T626" s="7"/>
    </row>
    <row r="627" spans="19:20" ht="18.75" customHeight="1" x14ac:dyDescent="0.45">
      <c r="S627" s="7"/>
      <c r="T627" s="7"/>
    </row>
    <row r="628" spans="19:20" ht="18.75" customHeight="1" x14ac:dyDescent="0.45">
      <c r="S628" s="7"/>
      <c r="T628" s="7"/>
    </row>
    <row r="629" spans="19:20" ht="18.75" customHeight="1" x14ac:dyDescent="0.45">
      <c r="S629" s="7"/>
      <c r="T629" s="7"/>
    </row>
    <row r="630" spans="19:20" ht="18.75" customHeight="1" x14ac:dyDescent="0.45">
      <c r="S630" s="7"/>
      <c r="T630" s="7"/>
    </row>
    <row r="631" spans="19:20" ht="18.75" customHeight="1" x14ac:dyDescent="0.45">
      <c r="S631" s="7"/>
      <c r="T631" s="7"/>
    </row>
    <row r="632" spans="19:20" ht="18.75" customHeight="1" x14ac:dyDescent="0.45">
      <c r="S632" s="7"/>
      <c r="T632" s="7"/>
    </row>
    <row r="633" spans="19:20" ht="18.75" customHeight="1" x14ac:dyDescent="0.45">
      <c r="S633" s="7"/>
      <c r="T633" s="7"/>
    </row>
    <row r="634" spans="19:20" ht="18.75" customHeight="1" x14ac:dyDescent="0.45">
      <c r="S634" s="7"/>
      <c r="T634" s="7"/>
    </row>
    <row r="635" spans="19:20" ht="18.75" customHeight="1" x14ac:dyDescent="0.45">
      <c r="S635" s="7"/>
      <c r="T635" s="7"/>
    </row>
    <row r="636" spans="19:20" ht="18.75" customHeight="1" x14ac:dyDescent="0.45">
      <c r="S636" s="7"/>
      <c r="T636" s="7"/>
    </row>
    <row r="637" spans="19:20" ht="18.75" customHeight="1" x14ac:dyDescent="0.45">
      <c r="S637" s="7"/>
      <c r="T637" s="7"/>
    </row>
    <row r="638" spans="19:20" ht="18.75" customHeight="1" x14ac:dyDescent="0.45">
      <c r="S638" s="7"/>
      <c r="T638" s="7"/>
    </row>
    <row r="639" spans="19:20" ht="18.75" customHeight="1" x14ac:dyDescent="0.45">
      <c r="S639" s="7"/>
      <c r="T639" s="7"/>
    </row>
    <row r="640" spans="19:20" ht="18.75" customHeight="1" x14ac:dyDescent="0.45">
      <c r="S640" s="7"/>
      <c r="T640" s="7"/>
    </row>
    <row r="641" spans="19:20" ht="18.75" customHeight="1" x14ac:dyDescent="0.45">
      <c r="S641" s="7"/>
      <c r="T641" s="7"/>
    </row>
    <row r="642" spans="19:20" ht="18.75" customHeight="1" x14ac:dyDescent="0.45">
      <c r="S642" s="7"/>
      <c r="T642" s="7"/>
    </row>
    <row r="643" spans="19:20" ht="18.75" customHeight="1" x14ac:dyDescent="0.45">
      <c r="S643" s="7"/>
      <c r="T643" s="7"/>
    </row>
    <row r="644" spans="19:20" ht="18.75" customHeight="1" x14ac:dyDescent="0.45">
      <c r="S644" s="7"/>
      <c r="T644" s="7"/>
    </row>
    <row r="645" spans="19:20" ht="18.75" customHeight="1" x14ac:dyDescent="0.45">
      <c r="S645" s="7"/>
      <c r="T645" s="7"/>
    </row>
    <row r="646" spans="19:20" ht="18.75" customHeight="1" x14ac:dyDescent="0.45">
      <c r="S646" s="7"/>
      <c r="T646" s="7"/>
    </row>
    <row r="647" spans="19:20" ht="18.75" customHeight="1" x14ac:dyDescent="0.45">
      <c r="S647" s="7"/>
      <c r="T647" s="7"/>
    </row>
    <row r="648" spans="19:20" ht="18.75" customHeight="1" x14ac:dyDescent="0.45">
      <c r="S648" s="7"/>
      <c r="T648" s="7"/>
    </row>
    <row r="649" spans="19:20" ht="18.75" customHeight="1" x14ac:dyDescent="0.45">
      <c r="S649" s="7"/>
      <c r="T649" s="7"/>
    </row>
    <row r="650" spans="19:20" ht="18.75" customHeight="1" x14ac:dyDescent="0.45">
      <c r="S650" s="7"/>
      <c r="T650" s="7"/>
    </row>
    <row r="651" spans="19:20" ht="18.75" customHeight="1" x14ac:dyDescent="0.45">
      <c r="S651" s="7"/>
      <c r="T651" s="7"/>
    </row>
    <row r="652" spans="19:20" ht="18.75" customHeight="1" x14ac:dyDescent="0.45">
      <c r="S652" s="7"/>
      <c r="T652" s="7"/>
    </row>
    <row r="653" spans="19:20" ht="18.75" customHeight="1" x14ac:dyDescent="0.45">
      <c r="S653" s="7"/>
      <c r="T653" s="7"/>
    </row>
    <row r="654" spans="19:20" ht="18.75" customHeight="1" x14ac:dyDescent="0.45">
      <c r="S654" s="7"/>
      <c r="T654" s="7"/>
    </row>
    <row r="655" spans="19:20" ht="18.75" customHeight="1" x14ac:dyDescent="0.45">
      <c r="S655" s="7"/>
      <c r="T655" s="7"/>
    </row>
    <row r="656" spans="19:20" ht="18.75" customHeight="1" x14ac:dyDescent="0.45">
      <c r="S656" s="7"/>
      <c r="T656" s="7"/>
    </row>
    <row r="657" spans="19:20" ht="18.75" customHeight="1" x14ac:dyDescent="0.45">
      <c r="S657" s="7"/>
      <c r="T657" s="7"/>
    </row>
    <row r="658" spans="19:20" ht="18.75" customHeight="1" x14ac:dyDescent="0.45">
      <c r="S658" s="7"/>
      <c r="T658" s="7"/>
    </row>
    <row r="659" spans="19:20" ht="18.75" customHeight="1" x14ac:dyDescent="0.45">
      <c r="S659" s="7"/>
      <c r="T659" s="7"/>
    </row>
    <row r="660" spans="19:20" ht="18.75" customHeight="1" x14ac:dyDescent="0.45">
      <c r="S660" s="7"/>
      <c r="T660" s="7"/>
    </row>
    <row r="661" spans="19:20" ht="18.75" customHeight="1" x14ac:dyDescent="0.45">
      <c r="S661" s="7"/>
      <c r="T661" s="7"/>
    </row>
    <row r="662" spans="19:20" ht="18.75" customHeight="1" x14ac:dyDescent="0.45">
      <c r="S662" s="7"/>
      <c r="T662" s="7"/>
    </row>
    <row r="663" spans="19:20" ht="18.75" customHeight="1" x14ac:dyDescent="0.45">
      <c r="S663" s="7"/>
      <c r="T663" s="7"/>
    </row>
    <row r="664" spans="19:20" ht="18.75" customHeight="1" x14ac:dyDescent="0.45">
      <c r="S664" s="7"/>
      <c r="T664" s="7"/>
    </row>
    <row r="665" spans="19:20" ht="18.75" customHeight="1" x14ac:dyDescent="0.45">
      <c r="S665" s="7"/>
      <c r="T665" s="7"/>
    </row>
    <row r="666" spans="19:20" ht="18.75" customHeight="1" x14ac:dyDescent="0.45">
      <c r="S666" s="7"/>
      <c r="T666" s="7"/>
    </row>
    <row r="667" spans="19:20" ht="18.75" customHeight="1" x14ac:dyDescent="0.45">
      <c r="S667" s="7"/>
      <c r="T667" s="7"/>
    </row>
    <row r="668" spans="19:20" ht="18.75" customHeight="1" x14ac:dyDescent="0.45">
      <c r="S668" s="7"/>
      <c r="T668" s="7"/>
    </row>
    <row r="669" spans="19:20" ht="18.75" customHeight="1" x14ac:dyDescent="0.45">
      <c r="S669" s="7"/>
      <c r="T669" s="7"/>
    </row>
    <row r="670" spans="19:20" ht="18.75" customHeight="1" x14ac:dyDescent="0.45">
      <c r="S670" s="7"/>
      <c r="T670" s="7"/>
    </row>
    <row r="671" spans="19:20" ht="18.75" customHeight="1" x14ac:dyDescent="0.45">
      <c r="S671" s="7"/>
      <c r="T671" s="7"/>
    </row>
    <row r="672" spans="19:20" ht="18.75" customHeight="1" x14ac:dyDescent="0.45">
      <c r="S672" s="7"/>
      <c r="T672" s="7"/>
    </row>
    <row r="673" spans="19:20" ht="18.75" customHeight="1" x14ac:dyDescent="0.45">
      <c r="S673" s="7"/>
      <c r="T673" s="7"/>
    </row>
    <row r="674" spans="19:20" ht="18.75" customHeight="1" x14ac:dyDescent="0.45">
      <c r="S674" s="7"/>
      <c r="T674" s="7"/>
    </row>
    <row r="675" spans="19:20" ht="18.75" customHeight="1" x14ac:dyDescent="0.45">
      <c r="S675" s="7"/>
      <c r="T675" s="7"/>
    </row>
    <row r="676" spans="19:20" ht="18.75" customHeight="1" x14ac:dyDescent="0.45">
      <c r="S676" s="7"/>
      <c r="T676" s="7"/>
    </row>
    <row r="677" spans="19:20" ht="18.75" customHeight="1" x14ac:dyDescent="0.45">
      <c r="S677" s="7"/>
      <c r="T677" s="7"/>
    </row>
    <row r="678" spans="19:20" ht="18.75" customHeight="1" x14ac:dyDescent="0.45">
      <c r="S678" s="7"/>
      <c r="T678" s="7"/>
    </row>
    <row r="679" spans="19:20" ht="18.75" customHeight="1" x14ac:dyDescent="0.45">
      <c r="S679" s="7"/>
      <c r="T679" s="7"/>
    </row>
    <row r="680" spans="19:20" ht="18.75" customHeight="1" x14ac:dyDescent="0.45">
      <c r="S680" s="7"/>
      <c r="T680" s="7"/>
    </row>
    <row r="681" spans="19:20" ht="18.75" customHeight="1" x14ac:dyDescent="0.45">
      <c r="S681" s="7"/>
      <c r="T681" s="7"/>
    </row>
    <row r="682" spans="19:20" ht="18.75" customHeight="1" x14ac:dyDescent="0.45">
      <c r="S682" s="7"/>
      <c r="T682" s="7"/>
    </row>
    <row r="683" spans="19:20" ht="18.75" customHeight="1" x14ac:dyDescent="0.45">
      <c r="S683" s="7"/>
      <c r="T683" s="7"/>
    </row>
    <row r="684" spans="19:20" ht="18.75" customHeight="1" x14ac:dyDescent="0.45">
      <c r="S684" s="7"/>
      <c r="T684" s="7"/>
    </row>
    <row r="685" spans="19:20" ht="18.75" customHeight="1" x14ac:dyDescent="0.45">
      <c r="S685" s="7"/>
      <c r="T685" s="7"/>
    </row>
    <row r="686" spans="19:20" ht="18.75" customHeight="1" x14ac:dyDescent="0.45">
      <c r="S686" s="7"/>
      <c r="T686" s="7"/>
    </row>
    <row r="687" spans="19:20" ht="18.75" customHeight="1" x14ac:dyDescent="0.45">
      <c r="S687" s="7"/>
      <c r="T687" s="7"/>
    </row>
    <row r="688" spans="19:20" ht="18.75" customHeight="1" x14ac:dyDescent="0.45">
      <c r="S688" s="7"/>
      <c r="T688" s="7"/>
    </row>
    <row r="689" spans="19:20" ht="18.75" customHeight="1" x14ac:dyDescent="0.45">
      <c r="S689" s="7"/>
      <c r="T689" s="7"/>
    </row>
    <row r="690" spans="19:20" ht="18.75" customHeight="1" x14ac:dyDescent="0.45">
      <c r="S690" s="7"/>
      <c r="T690" s="7"/>
    </row>
    <row r="691" spans="19:20" ht="18.75" customHeight="1" x14ac:dyDescent="0.45">
      <c r="S691" s="7"/>
      <c r="T691" s="7"/>
    </row>
    <row r="692" spans="19:20" ht="18.75" customHeight="1" x14ac:dyDescent="0.45">
      <c r="S692" s="7"/>
      <c r="T692" s="7"/>
    </row>
    <row r="693" spans="19:20" ht="18.75" customHeight="1" x14ac:dyDescent="0.45">
      <c r="S693" s="7"/>
      <c r="T693" s="7"/>
    </row>
    <row r="694" spans="19:20" ht="18.75" customHeight="1" x14ac:dyDescent="0.45">
      <c r="S694" s="7"/>
      <c r="T694" s="7"/>
    </row>
    <row r="695" spans="19:20" ht="18.75" customHeight="1" x14ac:dyDescent="0.45">
      <c r="S695" s="7"/>
      <c r="T695" s="7"/>
    </row>
    <row r="696" spans="19:20" ht="18.75" customHeight="1" x14ac:dyDescent="0.45">
      <c r="S696" s="7"/>
      <c r="T696" s="7"/>
    </row>
    <row r="697" spans="19:20" ht="18.75" customHeight="1" x14ac:dyDescent="0.45">
      <c r="S697" s="7"/>
      <c r="T697" s="7"/>
    </row>
    <row r="698" spans="19:20" ht="18.75" customHeight="1" x14ac:dyDescent="0.45">
      <c r="S698" s="7"/>
      <c r="T698" s="7"/>
    </row>
    <row r="699" spans="19:20" ht="18.75" customHeight="1" x14ac:dyDescent="0.45">
      <c r="S699" s="7"/>
      <c r="T699" s="7"/>
    </row>
    <row r="700" spans="19:20" ht="18.75" customHeight="1" x14ac:dyDescent="0.45">
      <c r="S700" s="7"/>
      <c r="T700" s="7"/>
    </row>
    <row r="701" spans="19:20" ht="18.75" customHeight="1" x14ac:dyDescent="0.45">
      <c r="S701" s="7"/>
      <c r="T701" s="7"/>
    </row>
    <row r="702" spans="19:20" ht="18.75" customHeight="1" x14ac:dyDescent="0.45">
      <c r="S702" s="7"/>
      <c r="T702" s="7"/>
    </row>
    <row r="703" spans="19:20" ht="18.75" customHeight="1" x14ac:dyDescent="0.45">
      <c r="S703" s="7"/>
      <c r="T703" s="7"/>
    </row>
    <row r="704" spans="19:20" ht="18.75" customHeight="1" x14ac:dyDescent="0.45">
      <c r="S704" s="7"/>
      <c r="T704" s="7"/>
    </row>
    <row r="705" spans="19:20" ht="18.75" customHeight="1" x14ac:dyDescent="0.45">
      <c r="S705" s="7"/>
      <c r="T705" s="7"/>
    </row>
    <row r="706" spans="19:20" ht="18.75" customHeight="1" x14ac:dyDescent="0.45">
      <c r="S706" s="7"/>
      <c r="T706" s="7"/>
    </row>
    <row r="707" spans="19:20" ht="18.75" customHeight="1" x14ac:dyDescent="0.45">
      <c r="S707" s="7"/>
      <c r="T707" s="7"/>
    </row>
    <row r="708" spans="19:20" ht="18.75" customHeight="1" x14ac:dyDescent="0.45">
      <c r="S708" s="7"/>
      <c r="T708" s="7"/>
    </row>
    <row r="709" spans="19:20" ht="18.75" customHeight="1" x14ac:dyDescent="0.45">
      <c r="S709" s="7"/>
      <c r="T709" s="7"/>
    </row>
    <row r="710" spans="19:20" ht="18.75" customHeight="1" x14ac:dyDescent="0.45">
      <c r="S710" s="7"/>
      <c r="T710" s="7"/>
    </row>
    <row r="711" spans="19:20" ht="18.75" customHeight="1" x14ac:dyDescent="0.45">
      <c r="S711" s="7"/>
      <c r="T711" s="7"/>
    </row>
    <row r="712" spans="19:20" ht="18.75" customHeight="1" x14ac:dyDescent="0.45">
      <c r="S712" s="7"/>
      <c r="T712" s="7"/>
    </row>
    <row r="713" spans="19:20" ht="18.75" customHeight="1" x14ac:dyDescent="0.45">
      <c r="S713" s="7"/>
      <c r="T713" s="7"/>
    </row>
    <row r="714" spans="19:20" ht="18.75" customHeight="1" x14ac:dyDescent="0.45">
      <c r="S714" s="7"/>
      <c r="T714" s="7"/>
    </row>
    <row r="715" spans="19:20" ht="18.75" customHeight="1" x14ac:dyDescent="0.45">
      <c r="S715" s="7"/>
      <c r="T715" s="7"/>
    </row>
    <row r="716" spans="19:20" ht="18.75" customHeight="1" x14ac:dyDescent="0.45">
      <c r="S716" s="7"/>
      <c r="T716" s="7"/>
    </row>
    <row r="717" spans="19:20" ht="18.75" customHeight="1" x14ac:dyDescent="0.45">
      <c r="S717" s="7"/>
      <c r="T717" s="7"/>
    </row>
    <row r="718" spans="19:20" ht="18.75" customHeight="1" x14ac:dyDescent="0.45">
      <c r="S718" s="7"/>
      <c r="T718" s="7"/>
    </row>
    <row r="719" spans="19:20" ht="18.75" customHeight="1" x14ac:dyDescent="0.45">
      <c r="S719" s="7"/>
      <c r="T719" s="7"/>
    </row>
    <row r="720" spans="19:20" ht="18.75" customHeight="1" x14ac:dyDescent="0.45">
      <c r="S720" s="7"/>
      <c r="T720" s="7"/>
    </row>
    <row r="721" spans="19:20" ht="18.75" customHeight="1" x14ac:dyDescent="0.45">
      <c r="S721" s="7"/>
      <c r="T721" s="7"/>
    </row>
    <row r="722" spans="19:20" ht="18.75" customHeight="1" x14ac:dyDescent="0.45">
      <c r="S722" s="7"/>
      <c r="T722" s="7"/>
    </row>
    <row r="723" spans="19:20" ht="18.75" customHeight="1" x14ac:dyDescent="0.45">
      <c r="S723" s="7"/>
      <c r="T723" s="7"/>
    </row>
    <row r="724" spans="19:20" ht="18.75" customHeight="1" x14ac:dyDescent="0.45">
      <c r="S724" s="7"/>
      <c r="T724" s="7"/>
    </row>
    <row r="725" spans="19:20" ht="18.75" customHeight="1" x14ac:dyDescent="0.45">
      <c r="S725" s="7"/>
      <c r="T725" s="7"/>
    </row>
    <row r="726" spans="19:20" ht="18.75" customHeight="1" x14ac:dyDescent="0.45">
      <c r="S726" s="7"/>
      <c r="T726" s="7"/>
    </row>
    <row r="727" spans="19:20" ht="18.75" customHeight="1" x14ac:dyDescent="0.45">
      <c r="S727" s="7"/>
      <c r="T727" s="7"/>
    </row>
    <row r="728" spans="19:20" ht="18.75" customHeight="1" x14ac:dyDescent="0.45">
      <c r="S728" s="7"/>
      <c r="T728" s="7"/>
    </row>
    <row r="729" spans="19:20" ht="18.75" customHeight="1" x14ac:dyDescent="0.45">
      <c r="S729" s="7"/>
      <c r="T729" s="7"/>
    </row>
    <row r="730" spans="19:20" ht="18.75" customHeight="1" x14ac:dyDescent="0.45">
      <c r="S730" s="7"/>
      <c r="T730" s="7"/>
    </row>
    <row r="731" spans="19:20" ht="18.75" customHeight="1" x14ac:dyDescent="0.45">
      <c r="S731" s="7"/>
      <c r="T731" s="7"/>
    </row>
    <row r="732" spans="19:20" ht="18.75" customHeight="1" x14ac:dyDescent="0.45">
      <c r="S732" s="7"/>
      <c r="T732" s="7"/>
    </row>
    <row r="733" spans="19:20" ht="18.75" customHeight="1" x14ac:dyDescent="0.45">
      <c r="S733" s="7"/>
      <c r="T733" s="7"/>
    </row>
    <row r="734" spans="19:20" ht="18.75" customHeight="1" x14ac:dyDescent="0.45">
      <c r="S734" s="7"/>
      <c r="T734" s="7"/>
    </row>
    <row r="735" spans="19:20" ht="18.75" customHeight="1" x14ac:dyDescent="0.45">
      <c r="S735" s="7"/>
      <c r="T735" s="7"/>
    </row>
    <row r="736" spans="19:20" ht="18.75" customHeight="1" x14ac:dyDescent="0.45">
      <c r="S736" s="7"/>
      <c r="T736" s="7"/>
    </row>
    <row r="737" spans="19:20" ht="18.75" customHeight="1" x14ac:dyDescent="0.45">
      <c r="S737" s="7"/>
      <c r="T737" s="7"/>
    </row>
    <row r="738" spans="19:20" ht="18.75" customHeight="1" x14ac:dyDescent="0.45">
      <c r="S738" s="7"/>
      <c r="T738" s="7"/>
    </row>
    <row r="739" spans="19:20" ht="18.75" customHeight="1" x14ac:dyDescent="0.45">
      <c r="S739" s="7"/>
      <c r="T739" s="7"/>
    </row>
    <row r="740" spans="19:20" ht="18.75" customHeight="1" x14ac:dyDescent="0.45">
      <c r="S740" s="7"/>
      <c r="T740" s="7"/>
    </row>
    <row r="741" spans="19:20" ht="18.75" customHeight="1" x14ac:dyDescent="0.45">
      <c r="S741" s="7"/>
      <c r="T741" s="7"/>
    </row>
    <row r="742" spans="19:20" ht="18.75" customHeight="1" x14ac:dyDescent="0.45">
      <c r="S742" s="7"/>
      <c r="T742" s="7"/>
    </row>
    <row r="743" spans="19:20" ht="18.75" customHeight="1" x14ac:dyDescent="0.45">
      <c r="S743" s="7"/>
      <c r="T743" s="7"/>
    </row>
    <row r="744" spans="19:20" ht="18.75" customHeight="1" x14ac:dyDescent="0.45">
      <c r="S744" s="7"/>
      <c r="T744" s="7"/>
    </row>
    <row r="745" spans="19:20" ht="18.75" customHeight="1" x14ac:dyDescent="0.45">
      <c r="S745" s="7"/>
      <c r="T745" s="7"/>
    </row>
    <row r="746" spans="19:20" ht="18.75" customHeight="1" x14ac:dyDescent="0.45">
      <c r="S746" s="7"/>
      <c r="T746" s="7"/>
    </row>
    <row r="747" spans="19:20" ht="18.75" customHeight="1" x14ac:dyDescent="0.45">
      <c r="S747" s="7"/>
      <c r="T747" s="7"/>
    </row>
    <row r="748" spans="19:20" ht="18.75" customHeight="1" x14ac:dyDescent="0.45">
      <c r="S748" s="7"/>
      <c r="T748" s="7"/>
    </row>
    <row r="749" spans="19:20" ht="18.75" customHeight="1" x14ac:dyDescent="0.45">
      <c r="S749" s="7"/>
      <c r="T749" s="7"/>
    </row>
    <row r="750" spans="19:20" ht="18.75" customHeight="1" x14ac:dyDescent="0.45">
      <c r="S750" s="7"/>
      <c r="T750" s="7"/>
    </row>
    <row r="751" spans="19:20" ht="18.75" customHeight="1" x14ac:dyDescent="0.45">
      <c r="S751" s="7"/>
      <c r="T751" s="7"/>
    </row>
    <row r="752" spans="19:20" ht="18.75" customHeight="1" x14ac:dyDescent="0.45">
      <c r="S752" s="7"/>
      <c r="T752" s="7"/>
    </row>
    <row r="753" spans="19:20" ht="18.75" customHeight="1" x14ac:dyDescent="0.45">
      <c r="S753" s="7"/>
      <c r="T753" s="7"/>
    </row>
    <row r="754" spans="19:20" ht="18.75" customHeight="1" x14ac:dyDescent="0.45">
      <c r="S754" s="7"/>
      <c r="T754" s="7"/>
    </row>
    <row r="755" spans="19:20" ht="18.75" customHeight="1" x14ac:dyDescent="0.45">
      <c r="S755" s="7"/>
      <c r="T755" s="7"/>
    </row>
    <row r="756" spans="19:20" ht="18.75" customHeight="1" x14ac:dyDescent="0.45">
      <c r="S756" s="7"/>
      <c r="T756" s="7"/>
    </row>
    <row r="757" spans="19:20" ht="18.75" customHeight="1" x14ac:dyDescent="0.45">
      <c r="S757" s="7"/>
      <c r="T757" s="7"/>
    </row>
    <row r="758" spans="19:20" ht="18.75" customHeight="1" x14ac:dyDescent="0.45">
      <c r="S758" s="7"/>
      <c r="T758" s="7"/>
    </row>
    <row r="759" spans="19:20" ht="18.75" customHeight="1" x14ac:dyDescent="0.45">
      <c r="S759" s="7"/>
      <c r="T759" s="7"/>
    </row>
    <row r="760" spans="19:20" ht="18.75" customHeight="1" x14ac:dyDescent="0.45">
      <c r="S760" s="7"/>
      <c r="T760" s="7"/>
    </row>
    <row r="761" spans="19:20" ht="18.75" customHeight="1" x14ac:dyDescent="0.45">
      <c r="S761" s="7"/>
      <c r="T761" s="7"/>
    </row>
    <row r="762" spans="19:20" ht="18.75" customHeight="1" x14ac:dyDescent="0.45">
      <c r="S762" s="7"/>
      <c r="T762" s="7"/>
    </row>
    <row r="763" spans="19:20" ht="18.75" customHeight="1" x14ac:dyDescent="0.45">
      <c r="S763" s="7"/>
      <c r="T763" s="7"/>
    </row>
    <row r="764" spans="19:20" ht="18.75" customHeight="1" x14ac:dyDescent="0.45">
      <c r="S764" s="7"/>
      <c r="T764" s="7"/>
    </row>
    <row r="765" spans="19:20" ht="18.75" customHeight="1" x14ac:dyDescent="0.45">
      <c r="S765" s="7"/>
      <c r="T765" s="7"/>
    </row>
    <row r="766" spans="19:20" ht="18.75" customHeight="1" x14ac:dyDescent="0.45">
      <c r="S766" s="7"/>
      <c r="T766" s="7"/>
    </row>
    <row r="767" spans="19:20" ht="18.75" customHeight="1" x14ac:dyDescent="0.45">
      <c r="S767" s="7"/>
      <c r="T767" s="7"/>
    </row>
    <row r="768" spans="19:20" ht="18.75" customHeight="1" x14ac:dyDescent="0.45">
      <c r="S768" s="7"/>
      <c r="T768" s="7"/>
    </row>
    <row r="769" spans="19:20" ht="18.75" customHeight="1" x14ac:dyDescent="0.45">
      <c r="S769" s="7"/>
      <c r="T769" s="7"/>
    </row>
    <row r="770" spans="19:20" ht="18.75" customHeight="1" x14ac:dyDescent="0.45">
      <c r="S770" s="7"/>
      <c r="T770" s="7"/>
    </row>
    <row r="771" spans="19:20" ht="18.75" customHeight="1" x14ac:dyDescent="0.45">
      <c r="S771" s="7"/>
      <c r="T771" s="7"/>
    </row>
    <row r="772" spans="19:20" ht="18.75" customHeight="1" x14ac:dyDescent="0.45">
      <c r="S772" s="7"/>
      <c r="T772" s="7"/>
    </row>
    <row r="773" spans="19:20" ht="18.75" customHeight="1" x14ac:dyDescent="0.45">
      <c r="S773" s="7"/>
      <c r="T773" s="7"/>
    </row>
    <row r="774" spans="19:20" ht="18.75" customHeight="1" x14ac:dyDescent="0.45">
      <c r="S774" s="7"/>
      <c r="T774" s="7"/>
    </row>
    <row r="775" spans="19:20" ht="18.75" customHeight="1" x14ac:dyDescent="0.45">
      <c r="S775" s="7"/>
      <c r="T775" s="7"/>
    </row>
    <row r="776" spans="19:20" ht="18.75" customHeight="1" x14ac:dyDescent="0.45">
      <c r="S776" s="7"/>
      <c r="T776" s="7"/>
    </row>
    <row r="777" spans="19:20" ht="18.75" customHeight="1" x14ac:dyDescent="0.45">
      <c r="S777" s="7"/>
      <c r="T777" s="7"/>
    </row>
    <row r="778" spans="19:20" ht="18.75" customHeight="1" x14ac:dyDescent="0.45">
      <c r="S778" s="7"/>
      <c r="T778" s="7"/>
    </row>
    <row r="779" spans="19:20" ht="18.75" customHeight="1" x14ac:dyDescent="0.45">
      <c r="S779" s="7"/>
      <c r="T779" s="7"/>
    </row>
    <row r="780" spans="19:20" ht="18.75" customHeight="1" x14ac:dyDescent="0.45">
      <c r="S780" s="7"/>
      <c r="T780" s="7"/>
    </row>
    <row r="781" spans="19:20" ht="18.75" customHeight="1" x14ac:dyDescent="0.45">
      <c r="S781" s="7"/>
      <c r="T781" s="7"/>
    </row>
    <row r="782" spans="19:20" ht="18.75" customHeight="1" x14ac:dyDescent="0.45">
      <c r="S782" s="7"/>
      <c r="T782" s="7"/>
    </row>
    <row r="783" spans="19:20" ht="18.75" customHeight="1" x14ac:dyDescent="0.45">
      <c r="S783" s="7"/>
      <c r="T783" s="7"/>
    </row>
    <row r="784" spans="19:20" ht="18.75" customHeight="1" x14ac:dyDescent="0.45">
      <c r="S784" s="7"/>
      <c r="T784" s="7"/>
    </row>
    <row r="785" spans="19:20" ht="18.75" customHeight="1" x14ac:dyDescent="0.45">
      <c r="S785" s="7"/>
      <c r="T785" s="7"/>
    </row>
    <row r="786" spans="19:20" ht="18.75" customHeight="1" x14ac:dyDescent="0.45">
      <c r="S786" s="7"/>
      <c r="T786" s="7"/>
    </row>
    <row r="787" spans="19:20" ht="18.75" customHeight="1" x14ac:dyDescent="0.45">
      <c r="S787" s="7"/>
      <c r="T787" s="7"/>
    </row>
    <row r="788" spans="19:20" ht="18.75" customHeight="1" x14ac:dyDescent="0.45">
      <c r="S788" s="7"/>
      <c r="T788" s="7"/>
    </row>
    <row r="789" spans="19:20" ht="18.75" customHeight="1" x14ac:dyDescent="0.45">
      <c r="S789" s="7"/>
      <c r="T789" s="7"/>
    </row>
    <row r="790" spans="19:20" ht="18.75" customHeight="1" x14ac:dyDescent="0.45">
      <c r="S790" s="7"/>
      <c r="T790" s="7"/>
    </row>
    <row r="791" spans="19:20" ht="18.75" customHeight="1" x14ac:dyDescent="0.45">
      <c r="S791" s="7"/>
      <c r="T791" s="7"/>
    </row>
    <row r="792" spans="19:20" ht="18.75" customHeight="1" x14ac:dyDescent="0.45">
      <c r="S792" s="7"/>
      <c r="T792" s="7"/>
    </row>
    <row r="793" spans="19:20" ht="18.75" customHeight="1" x14ac:dyDescent="0.45">
      <c r="S793" s="7"/>
      <c r="T793" s="7"/>
    </row>
    <row r="794" spans="19:20" ht="18.75" customHeight="1" x14ac:dyDescent="0.45">
      <c r="S794" s="7"/>
      <c r="T794" s="7"/>
    </row>
    <row r="795" spans="19:20" ht="18.75" customHeight="1" x14ac:dyDescent="0.45">
      <c r="S795" s="7"/>
      <c r="T795" s="7"/>
    </row>
    <row r="796" spans="19:20" ht="18.75" customHeight="1" x14ac:dyDescent="0.45">
      <c r="S796" s="7"/>
      <c r="T796" s="7"/>
    </row>
    <row r="797" spans="19:20" ht="18.75" customHeight="1" x14ac:dyDescent="0.45">
      <c r="S797" s="7"/>
      <c r="T797" s="7"/>
    </row>
    <row r="798" spans="19:20" ht="18.75" customHeight="1" x14ac:dyDescent="0.45">
      <c r="S798" s="7"/>
      <c r="T798" s="7"/>
    </row>
    <row r="799" spans="19:20" ht="18.75" customHeight="1" x14ac:dyDescent="0.45">
      <c r="S799" s="7"/>
      <c r="T799" s="7"/>
    </row>
    <row r="800" spans="19:20" ht="18.75" customHeight="1" x14ac:dyDescent="0.45">
      <c r="S800" s="7"/>
      <c r="T800" s="7"/>
    </row>
    <row r="801" spans="19:20" ht="18.75" customHeight="1" x14ac:dyDescent="0.45">
      <c r="S801" s="7"/>
      <c r="T801" s="7"/>
    </row>
    <row r="802" spans="19:20" ht="18.75" customHeight="1" x14ac:dyDescent="0.45">
      <c r="S802" s="7"/>
      <c r="T802" s="7"/>
    </row>
    <row r="803" spans="19:20" ht="18.75" customHeight="1" x14ac:dyDescent="0.45">
      <c r="S803" s="7"/>
      <c r="T803" s="7"/>
    </row>
    <row r="804" spans="19:20" ht="18.75" customHeight="1" x14ac:dyDescent="0.45">
      <c r="S804" s="7"/>
      <c r="T804" s="7"/>
    </row>
    <row r="805" spans="19:20" ht="18.75" customHeight="1" x14ac:dyDescent="0.45">
      <c r="S805" s="7"/>
      <c r="T805" s="7"/>
    </row>
    <row r="806" spans="19:20" ht="18.75" customHeight="1" x14ac:dyDescent="0.45">
      <c r="S806" s="7"/>
      <c r="T806" s="7"/>
    </row>
    <row r="807" spans="19:20" ht="18.75" customHeight="1" x14ac:dyDescent="0.45">
      <c r="S807" s="7"/>
      <c r="T807" s="7"/>
    </row>
    <row r="808" spans="19:20" ht="18.75" customHeight="1" x14ac:dyDescent="0.45">
      <c r="S808" s="7"/>
      <c r="T808" s="7"/>
    </row>
    <row r="809" spans="19:20" ht="18.75" customHeight="1" x14ac:dyDescent="0.45">
      <c r="S809" s="7"/>
      <c r="T809" s="7"/>
    </row>
    <row r="810" spans="19:20" ht="18.75" customHeight="1" x14ac:dyDescent="0.45">
      <c r="S810" s="7"/>
      <c r="T810" s="7"/>
    </row>
    <row r="811" spans="19:20" ht="18.75" customHeight="1" x14ac:dyDescent="0.45">
      <c r="S811" s="7"/>
      <c r="T811" s="7"/>
    </row>
    <row r="812" spans="19:20" ht="18.75" customHeight="1" x14ac:dyDescent="0.45">
      <c r="S812" s="7"/>
      <c r="T812" s="7"/>
    </row>
    <row r="813" spans="19:20" ht="18.75" customHeight="1" x14ac:dyDescent="0.45">
      <c r="S813" s="7"/>
      <c r="T813" s="7"/>
    </row>
    <row r="814" spans="19:20" ht="18.75" customHeight="1" x14ac:dyDescent="0.45">
      <c r="S814" s="7"/>
      <c r="T814" s="7"/>
    </row>
    <row r="815" spans="19:20" ht="18.75" customHeight="1" x14ac:dyDescent="0.45">
      <c r="S815" s="7"/>
      <c r="T815" s="7"/>
    </row>
    <row r="816" spans="19:20" ht="18.75" customHeight="1" x14ac:dyDescent="0.45">
      <c r="S816" s="7"/>
      <c r="T816" s="7"/>
    </row>
    <row r="817" spans="19:20" ht="18.75" customHeight="1" x14ac:dyDescent="0.45">
      <c r="S817" s="7"/>
      <c r="T817" s="7"/>
    </row>
    <row r="818" spans="19:20" ht="18.75" customHeight="1" x14ac:dyDescent="0.45">
      <c r="S818" s="7"/>
      <c r="T818" s="7"/>
    </row>
    <row r="819" spans="19:20" ht="18.75" customHeight="1" x14ac:dyDescent="0.45">
      <c r="S819" s="7"/>
      <c r="T819" s="7"/>
    </row>
    <row r="820" spans="19:20" ht="18.75" customHeight="1" x14ac:dyDescent="0.45">
      <c r="S820" s="7"/>
      <c r="T820" s="7"/>
    </row>
    <row r="821" spans="19:20" ht="18.75" customHeight="1" x14ac:dyDescent="0.45">
      <c r="S821" s="7"/>
      <c r="T821" s="7"/>
    </row>
    <row r="822" spans="19:20" ht="18.75" customHeight="1" x14ac:dyDescent="0.45">
      <c r="S822" s="7"/>
      <c r="T822" s="7"/>
    </row>
    <row r="823" spans="19:20" ht="18.75" customHeight="1" x14ac:dyDescent="0.45">
      <c r="S823" s="7"/>
      <c r="T823" s="7"/>
    </row>
    <row r="824" spans="19:20" ht="18.75" customHeight="1" x14ac:dyDescent="0.45">
      <c r="S824" s="7"/>
      <c r="T824" s="7"/>
    </row>
    <row r="825" spans="19:20" ht="18.75" customHeight="1" x14ac:dyDescent="0.45">
      <c r="S825" s="7"/>
      <c r="T825" s="7"/>
    </row>
    <row r="826" spans="19:20" ht="18.75" customHeight="1" x14ac:dyDescent="0.45">
      <c r="S826" s="7"/>
      <c r="T826" s="7"/>
    </row>
    <row r="827" spans="19:20" ht="18.75" customHeight="1" x14ac:dyDescent="0.45">
      <c r="S827" s="7"/>
      <c r="T827" s="7"/>
    </row>
    <row r="828" spans="19:20" ht="18.75" customHeight="1" x14ac:dyDescent="0.45">
      <c r="S828" s="7"/>
      <c r="T828" s="7"/>
    </row>
    <row r="829" spans="19:20" ht="18.75" customHeight="1" x14ac:dyDescent="0.45">
      <c r="S829" s="7"/>
      <c r="T829" s="7"/>
    </row>
    <row r="830" spans="19:20" ht="18.75" customHeight="1" x14ac:dyDescent="0.45">
      <c r="S830" s="7"/>
      <c r="T830" s="7"/>
    </row>
    <row r="831" spans="19:20" ht="18.75" customHeight="1" x14ac:dyDescent="0.45">
      <c r="S831" s="7"/>
      <c r="T831" s="7"/>
    </row>
    <row r="832" spans="19:20" ht="18.75" customHeight="1" x14ac:dyDescent="0.45">
      <c r="S832" s="7"/>
      <c r="T832" s="7"/>
    </row>
    <row r="833" spans="19:20" ht="18.75" customHeight="1" x14ac:dyDescent="0.45">
      <c r="S833" s="7"/>
      <c r="T833" s="7"/>
    </row>
    <row r="834" spans="19:20" ht="18.75" customHeight="1" x14ac:dyDescent="0.45">
      <c r="S834" s="7"/>
      <c r="T834" s="7"/>
    </row>
    <row r="835" spans="19:20" ht="18.75" customHeight="1" x14ac:dyDescent="0.45">
      <c r="S835" s="7"/>
      <c r="T835" s="7"/>
    </row>
    <row r="836" spans="19:20" ht="18.75" customHeight="1" x14ac:dyDescent="0.45">
      <c r="S836" s="7"/>
      <c r="T836" s="7"/>
    </row>
    <row r="837" spans="19:20" ht="18.75" customHeight="1" x14ac:dyDescent="0.45">
      <c r="S837" s="7"/>
      <c r="T837" s="7"/>
    </row>
    <row r="838" spans="19:20" ht="18.75" customHeight="1" x14ac:dyDescent="0.45">
      <c r="S838" s="7"/>
      <c r="T838" s="7"/>
    </row>
    <row r="839" spans="19:20" ht="18.75" customHeight="1" x14ac:dyDescent="0.45">
      <c r="S839" s="7"/>
      <c r="T839" s="7"/>
    </row>
    <row r="840" spans="19:20" ht="18.75" customHeight="1" x14ac:dyDescent="0.45">
      <c r="S840" s="7"/>
      <c r="T840" s="7"/>
    </row>
    <row r="841" spans="19:20" ht="18.75" customHeight="1" x14ac:dyDescent="0.45">
      <c r="S841" s="7"/>
      <c r="T841" s="7"/>
    </row>
    <row r="842" spans="19:20" ht="18.75" customHeight="1" x14ac:dyDescent="0.45">
      <c r="S842" s="7"/>
      <c r="T842" s="7"/>
    </row>
    <row r="843" spans="19:20" ht="18.75" customHeight="1" x14ac:dyDescent="0.45">
      <c r="S843" s="7"/>
      <c r="T843" s="7"/>
    </row>
    <row r="844" spans="19:20" ht="18.75" customHeight="1" x14ac:dyDescent="0.45">
      <c r="S844" s="7"/>
      <c r="T844" s="7"/>
    </row>
    <row r="845" spans="19:20" ht="18.75" customHeight="1" x14ac:dyDescent="0.45">
      <c r="S845" s="7"/>
      <c r="T845" s="7"/>
    </row>
    <row r="846" spans="19:20" ht="18.75" customHeight="1" x14ac:dyDescent="0.45">
      <c r="S846" s="7"/>
      <c r="T846" s="7"/>
    </row>
    <row r="847" spans="19:20" ht="18.75" customHeight="1" x14ac:dyDescent="0.45">
      <c r="S847" s="7"/>
      <c r="T847" s="7"/>
    </row>
    <row r="848" spans="19:20" ht="18.75" customHeight="1" x14ac:dyDescent="0.45">
      <c r="S848" s="7"/>
      <c r="T848" s="7"/>
    </row>
    <row r="849" spans="19:20" ht="18.75" customHeight="1" x14ac:dyDescent="0.45">
      <c r="S849" s="7"/>
      <c r="T849" s="7"/>
    </row>
    <row r="850" spans="19:20" ht="18.75" customHeight="1" x14ac:dyDescent="0.45">
      <c r="S850" s="7"/>
      <c r="T850" s="7"/>
    </row>
    <row r="851" spans="19:20" ht="18.75" customHeight="1" x14ac:dyDescent="0.45">
      <c r="S851" s="7"/>
      <c r="T851" s="7"/>
    </row>
    <row r="852" spans="19:20" ht="18.75" customHeight="1" x14ac:dyDescent="0.45">
      <c r="S852" s="7"/>
      <c r="T852" s="7"/>
    </row>
    <row r="853" spans="19:20" ht="18.75" customHeight="1" x14ac:dyDescent="0.45">
      <c r="S853" s="7"/>
      <c r="T853" s="7"/>
    </row>
    <row r="854" spans="19:20" ht="18.75" customHeight="1" x14ac:dyDescent="0.45">
      <c r="S854" s="7"/>
      <c r="T854" s="7"/>
    </row>
    <row r="855" spans="19:20" ht="18.75" customHeight="1" x14ac:dyDescent="0.45">
      <c r="S855" s="7"/>
      <c r="T855" s="7"/>
    </row>
    <row r="856" spans="19:20" ht="18.75" customHeight="1" x14ac:dyDescent="0.45">
      <c r="S856" s="7"/>
      <c r="T856" s="7"/>
    </row>
    <row r="857" spans="19:20" ht="18.75" customHeight="1" x14ac:dyDescent="0.45">
      <c r="S857" s="7"/>
      <c r="T857" s="7"/>
    </row>
    <row r="858" spans="19:20" ht="18.75" customHeight="1" x14ac:dyDescent="0.45">
      <c r="S858" s="7"/>
      <c r="T858" s="7"/>
    </row>
    <row r="859" spans="19:20" ht="18.75" customHeight="1" x14ac:dyDescent="0.45">
      <c r="S859" s="7"/>
      <c r="T859" s="7"/>
    </row>
    <row r="860" spans="19:20" ht="18.75" customHeight="1" x14ac:dyDescent="0.45">
      <c r="S860" s="7"/>
      <c r="T860" s="7"/>
    </row>
    <row r="861" spans="19:20" ht="18.75" customHeight="1" x14ac:dyDescent="0.45">
      <c r="S861" s="7"/>
      <c r="T861" s="7"/>
    </row>
    <row r="862" spans="19:20" ht="18.75" customHeight="1" x14ac:dyDescent="0.45">
      <c r="S862" s="7"/>
      <c r="T862" s="7"/>
    </row>
    <row r="863" spans="19:20" ht="18.75" customHeight="1" x14ac:dyDescent="0.45">
      <c r="S863" s="7"/>
      <c r="T863" s="7"/>
    </row>
    <row r="864" spans="19:20" ht="18.75" customHeight="1" x14ac:dyDescent="0.45">
      <c r="S864" s="7"/>
      <c r="T864" s="7"/>
    </row>
    <row r="865" spans="19:20" ht="18.75" customHeight="1" x14ac:dyDescent="0.45">
      <c r="S865" s="7"/>
      <c r="T865" s="7"/>
    </row>
    <row r="866" spans="19:20" ht="18.75" customHeight="1" x14ac:dyDescent="0.45">
      <c r="S866" s="7"/>
      <c r="T866" s="7"/>
    </row>
    <row r="867" spans="19:20" ht="18.75" customHeight="1" x14ac:dyDescent="0.45">
      <c r="S867" s="7"/>
      <c r="T867" s="7"/>
    </row>
    <row r="868" spans="19:20" ht="18.75" customHeight="1" x14ac:dyDescent="0.45">
      <c r="S868" s="7"/>
      <c r="T868" s="7"/>
    </row>
    <row r="869" spans="19:20" ht="18.75" customHeight="1" x14ac:dyDescent="0.45">
      <c r="S869" s="7"/>
      <c r="T869" s="7"/>
    </row>
    <row r="870" spans="19:20" ht="18.75" customHeight="1" x14ac:dyDescent="0.45">
      <c r="S870" s="7"/>
      <c r="T870" s="7"/>
    </row>
    <row r="871" spans="19:20" ht="18.75" customHeight="1" x14ac:dyDescent="0.45">
      <c r="S871" s="7"/>
      <c r="T871" s="7"/>
    </row>
    <row r="872" spans="19:20" ht="18.75" customHeight="1" x14ac:dyDescent="0.45">
      <c r="S872" s="7"/>
      <c r="T872" s="7"/>
    </row>
    <row r="873" spans="19:20" ht="18.75" customHeight="1" x14ac:dyDescent="0.45">
      <c r="S873" s="7"/>
      <c r="T873" s="7"/>
    </row>
    <row r="874" spans="19:20" ht="18.75" customHeight="1" x14ac:dyDescent="0.45">
      <c r="S874" s="7"/>
      <c r="T874" s="7"/>
    </row>
    <row r="875" spans="19:20" ht="18.75" customHeight="1" x14ac:dyDescent="0.45">
      <c r="S875" s="7"/>
      <c r="T875" s="7"/>
    </row>
    <row r="876" spans="19:20" ht="18.75" customHeight="1" x14ac:dyDescent="0.45">
      <c r="S876" s="7"/>
      <c r="T876" s="7"/>
    </row>
    <row r="877" spans="19:20" ht="18.75" customHeight="1" x14ac:dyDescent="0.45">
      <c r="S877" s="7"/>
      <c r="T877" s="7"/>
    </row>
    <row r="878" spans="19:20" ht="18.75" customHeight="1" x14ac:dyDescent="0.45">
      <c r="S878" s="7"/>
      <c r="T878" s="7"/>
    </row>
    <row r="879" spans="19:20" ht="18.75" customHeight="1" x14ac:dyDescent="0.45">
      <c r="S879" s="7"/>
      <c r="T879" s="7"/>
    </row>
    <row r="880" spans="19:20" ht="18.75" customHeight="1" x14ac:dyDescent="0.45">
      <c r="S880" s="7"/>
      <c r="T880" s="7"/>
    </row>
    <row r="881" spans="19:20" ht="18.75" customHeight="1" x14ac:dyDescent="0.45">
      <c r="S881" s="7"/>
      <c r="T881" s="7"/>
    </row>
    <row r="882" spans="19:20" ht="18.75" customHeight="1" x14ac:dyDescent="0.45">
      <c r="S882" s="7"/>
      <c r="T882" s="7"/>
    </row>
    <row r="883" spans="19:20" ht="18.75" customHeight="1" x14ac:dyDescent="0.45">
      <c r="S883" s="7"/>
      <c r="T883" s="7"/>
    </row>
    <row r="884" spans="19:20" ht="18.75" customHeight="1" x14ac:dyDescent="0.45">
      <c r="S884" s="7"/>
      <c r="T884" s="7"/>
    </row>
    <row r="885" spans="19:20" ht="18.75" customHeight="1" x14ac:dyDescent="0.45">
      <c r="S885" s="7"/>
      <c r="T885" s="7"/>
    </row>
    <row r="886" spans="19:20" ht="18.75" customHeight="1" x14ac:dyDescent="0.45">
      <c r="S886" s="7"/>
      <c r="T886" s="7"/>
    </row>
    <row r="887" spans="19:20" ht="18.75" customHeight="1" x14ac:dyDescent="0.45">
      <c r="S887" s="7"/>
      <c r="T887" s="7"/>
    </row>
    <row r="888" spans="19:20" ht="18.75" customHeight="1" x14ac:dyDescent="0.45">
      <c r="S888" s="7"/>
      <c r="T888" s="7"/>
    </row>
    <row r="889" spans="19:20" ht="18.75" customHeight="1" x14ac:dyDescent="0.45">
      <c r="S889" s="7"/>
      <c r="T889" s="7"/>
    </row>
    <row r="890" spans="19:20" ht="18.75" customHeight="1" x14ac:dyDescent="0.45">
      <c r="S890" s="7"/>
      <c r="T890" s="7"/>
    </row>
    <row r="891" spans="19:20" ht="18.75" customHeight="1" x14ac:dyDescent="0.45">
      <c r="S891" s="7"/>
      <c r="T891" s="7"/>
    </row>
    <row r="892" spans="19:20" ht="18.75" customHeight="1" x14ac:dyDescent="0.45">
      <c r="S892" s="7"/>
      <c r="T892" s="7"/>
    </row>
    <row r="893" spans="19:20" ht="18.75" customHeight="1" x14ac:dyDescent="0.45">
      <c r="S893" s="7"/>
      <c r="T893" s="7"/>
    </row>
    <row r="894" spans="19:20" ht="18.75" customHeight="1" x14ac:dyDescent="0.45">
      <c r="S894" s="7"/>
      <c r="T894" s="7"/>
    </row>
    <row r="895" spans="19:20" ht="18.75" customHeight="1" x14ac:dyDescent="0.45">
      <c r="S895" s="7"/>
      <c r="T895" s="7"/>
    </row>
    <row r="896" spans="19:20" ht="18.75" customHeight="1" x14ac:dyDescent="0.45">
      <c r="S896" s="7"/>
      <c r="T896" s="7"/>
    </row>
    <row r="897" spans="19:20" ht="18.75" customHeight="1" x14ac:dyDescent="0.45">
      <c r="S897" s="7"/>
      <c r="T897" s="7"/>
    </row>
    <row r="898" spans="19:20" ht="18.75" customHeight="1" x14ac:dyDescent="0.45">
      <c r="S898" s="7"/>
      <c r="T898" s="7"/>
    </row>
    <row r="899" spans="19:20" ht="18.75" customHeight="1" x14ac:dyDescent="0.45">
      <c r="S899" s="7"/>
      <c r="T899" s="7"/>
    </row>
    <row r="900" spans="19:20" ht="18.75" customHeight="1" x14ac:dyDescent="0.45">
      <c r="S900" s="7"/>
      <c r="T900" s="7"/>
    </row>
    <row r="901" spans="19:20" ht="18.75" customHeight="1" x14ac:dyDescent="0.45">
      <c r="S901" s="7"/>
      <c r="T901" s="7"/>
    </row>
    <row r="902" spans="19:20" ht="18.75" customHeight="1" x14ac:dyDescent="0.45">
      <c r="S902" s="7"/>
      <c r="T902" s="7"/>
    </row>
    <row r="903" spans="19:20" ht="18.75" customHeight="1" x14ac:dyDescent="0.45">
      <c r="S903" s="7"/>
      <c r="T903" s="7"/>
    </row>
    <row r="904" spans="19:20" ht="18.75" customHeight="1" x14ac:dyDescent="0.45">
      <c r="S904" s="7"/>
      <c r="T904" s="7"/>
    </row>
    <row r="905" spans="19:20" ht="18.75" customHeight="1" x14ac:dyDescent="0.45">
      <c r="S905" s="7"/>
      <c r="T905" s="7"/>
    </row>
    <row r="906" spans="19:20" ht="18.75" customHeight="1" x14ac:dyDescent="0.45">
      <c r="S906" s="7"/>
      <c r="T906" s="7"/>
    </row>
    <row r="907" spans="19:20" ht="18.75" customHeight="1" x14ac:dyDescent="0.45">
      <c r="S907" s="7"/>
      <c r="T907" s="7"/>
    </row>
    <row r="908" spans="19:20" ht="18.75" customHeight="1" x14ac:dyDescent="0.45">
      <c r="S908" s="7"/>
      <c r="T908" s="7"/>
    </row>
    <row r="909" spans="19:20" ht="18.75" customHeight="1" x14ac:dyDescent="0.45">
      <c r="S909" s="7"/>
      <c r="T909" s="7"/>
    </row>
    <row r="910" spans="19:20" ht="18.75" customHeight="1" x14ac:dyDescent="0.45">
      <c r="S910" s="7"/>
      <c r="T910" s="7"/>
    </row>
    <row r="911" spans="19:20" ht="18.75" customHeight="1" x14ac:dyDescent="0.45">
      <c r="S911" s="7"/>
      <c r="T911" s="7"/>
    </row>
    <row r="912" spans="19:20" ht="18.75" customHeight="1" x14ac:dyDescent="0.45">
      <c r="S912" s="7"/>
      <c r="T912" s="7"/>
    </row>
    <row r="913" spans="19:20" ht="18.75" customHeight="1" x14ac:dyDescent="0.45">
      <c r="S913" s="7"/>
      <c r="T913" s="7"/>
    </row>
    <row r="914" spans="19:20" ht="18.75" customHeight="1" x14ac:dyDescent="0.45">
      <c r="S914" s="7"/>
      <c r="T914" s="7"/>
    </row>
    <row r="915" spans="19:20" ht="18.75" customHeight="1" x14ac:dyDescent="0.45">
      <c r="S915" s="7"/>
      <c r="T915" s="7"/>
    </row>
    <row r="916" spans="19:20" ht="18.75" customHeight="1" x14ac:dyDescent="0.45">
      <c r="S916" s="7"/>
      <c r="T916" s="7"/>
    </row>
    <row r="917" spans="19:20" ht="18.75" customHeight="1" x14ac:dyDescent="0.45">
      <c r="S917" s="7"/>
      <c r="T917" s="7"/>
    </row>
    <row r="918" spans="19:20" ht="18.75" customHeight="1" x14ac:dyDescent="0.45">
      <c r="S918" s="7"/>
      <c r="T918" s="7"/>
    </row>
    <row r="919" spans="19:20" ht="18.75" customHeight="1" x14ac:dyDescent="0.45">
      <c r="S919" s="7"/>
      <c r="T919" s="7"/>
    </row>
    <row r="920" spans="19:20" ht="18.75" customHeight="1" x14ac:dyDescent="0.45">
      <c r="S920" s="7"/>
      <c r="T920" s="7"/>
    </row>
    <row r="921" spans="19:20" ht="18.75" customHeight="1" x14ac:dyDescent="0.45">
      <c r="S921" s="7"/>
      <c r="T921" s="7"/>
    </row>
    <row r="922" spans="19:20" ht="18.75" customHeight="1" x14ac:dyDescent="0.45">
      <c r="S922" s="7"/>
      <c r="T922" s="7"/>
    </row>
    <row r="923" spans="19:20" ht="18.75" customHeight="1" x14ac:dyDescent="0.45">
      <c r="S923" s="7"/>
      <c r="T923" s="7"/>
    </row>
    <row r="924" spans="19:20" ht="18.75" customHeight="1" x14ac:dyDescent="0.45">
      <c r="S924" s="7"/>
      <c r="T924" s="7"/>
    </row>
    <row r="925" spans="19:20" ht="18.75" customHeight="1" x14ac:dyDescent="0.45">
      <c r="S925" s="7"/>
      <c r="T925" s="7"/>
    </row>
    <row r="926" spans="19:20" ht="18.75" customHeight="1" x14ac:dyDescent="0.45">
      <c r="S926" s="7"/>
      <c r="T926" s="7"/>
    </row>
    <row r="927" spans="19:20" ht="18.75" customHeight="1" x14ac:dyDescent="0.45">
      <c r="S927" s="7"/>
      <c r="T927" s="7"/>
    </row>
    <row r="928" spans="19:20" ht="18.75" customHeight="1" x14ac:dyDescent="0.45">
      <c r="S928" s="7"/>
      <c r="T928" s="7"/>
    </row>
    <row r="929" spans="19:20" ht="18.75" customHeight="1" x14ac:dyDescent="0.45">
      <c r="S929" s="7"/>
      <c r="T929" s="7"/>
    </row>
    <row r="930" spans="19:20" ht="18.75" customHeight="1" x14ac:dyDescent="0.45">
      <c r="S930" s="7"/>
      <c r="T930" s="7"/>
    </row>
    <row r="931" spans="19:20" ht="18.75" customHeight="1" x14ac:dyDescent="0.45">
      <c r="S931" s="7"/>
      <c r="T931" s="7"/>
    </row>
    <row r="932" spans="19:20" ht="18.75" customHeight="1" x14ac:dyDescent="0.45">
      <c r="S932" s="7"/>
      <c r="T932" s="7"/>
    </row>
    <row r="933" spans="19:20" ht="18.75" customHeight="1" x14ac:dyDescent="0.45">
      <c r="S933" s="7"/>
      <c r="T933" s="7"/>
    </row>
    <row r="934" spans="19:20" ht="18.75" customHeight="1" x14ac:dyDescent="0.45">
      <c r="S934" s="7"/>
      <c r="T934" s="7"/>
    </row>
    <row r="935" spans="19:20" ht="18.75" customHeight="1" x14ac:dyDescent="0.45">
      <c r="S935" s="7"/>
      <c r="T935" s="7"/>
    </row>
    <row r="936" spans="19:20" ht="18.75" customHeight="1" x14ac:dyDescent="0.45">
      <c r="S936" s="7"/>
      <c r="T936" s="7"/>
    </row>
    <row r="937" spans="19:20" ht="18.75" customHeight="1" x14ac:dyDescent="0.45">
      <c r="S937" s="7"/>
      <c r="T937" s="7"/>
    </row>
    <row r="938" spans="19:20" ht="18.75" customHeight="1" x14ac:dyDescent="0.45">
      <c r="S938" s="7"/>
      <c r="T938" s="7"/>
    </row>
    <row r="939" spans="19:20" ht="18.75" customHeight="1" x14ac:dyDescent="0.45">
      <c r="S939" s="7"/>
      <c r="T939" s="7"/>
    </row>
    <row r="940" spans="19:20" ht="18.75" customHeight="1" x14ac:dyDescent="0.45">
      <c r="S940" s="7"/>
      <c r="T940" s="7"/>
    </row>
    <row r="941" spans="19:20" ht="18.75" customHeight="1" x14ac:dyDescent="0.45">
      <c r="S941" s="7"/>
      <c r="T941" s="7"/>
    </row>
    <row r="942" spans="19:20" ht="18.75" customHeight="1" x14ac:dyDescent="0.45">
      <c r="S942" s="7"/>
      <c r="T942" s="7"/>
    </row>
    <row r="943" spans="19:20" ht="18.75" customHeight="1" x14ac:dyDescent="0.45">
      <c r="S943" s="7"/>
      <c r="T943" s="7"/>
    </row>
    <row r="944" spans="19:20" ht="18.75" customHeight="1" x14ac:dyDescent="0.45">
      <c r="S944" s="7"/>
      <c r="T944" s="7"/>
    </row>
    <row r="945" spans="19:20" ht="18.75" customHeight="1" x14ac:dyDescent="0.45">
      <c r="S945" s="7"/>
      <c r="T945" s="7"/>
    </row>
    <row r="946" spans="19:20" ht="18.75" customHeight="1" x14ac:dyDescent="0.45">
      <c r="S946" s="7"/>
      <c r="T946" s="7"/>
    </row>
    <row r="947" spans="19:20" ht="18.75" customHeight="1" x14ac:dyDescent="0.45">
      <c r="S947" s="7"/>
      <c r="T947" s="7"/>
    </row>
    <row r="948" spans="19:20" ht="18.75" customHeight="1" x14ac:dyDescent="0.45">
      <c r="S948" s="7"/>
      <c r="T948" s="7"/>
    </row>
    <row r="949" spans="19:20" ht="18.75" customHeight="1" x14ac:dyDescent="0.45">
      <c r="S949" s="7"/>
      <c r="T949" s="7"/>
    </row>
    <row r="950" spans="19:20" ht="18.75" customHeight="1" x14ac:dyDescent="0.45">
      <c r="S950" s="7"/>
      <c r="T950" s="7"/>
    </row>
    <row r="951" spans="19:20" ht="18.75" customHeight="1" x14ac:dyDescent="0.45">
      <c r="S951" s="7"/>
      <c r="T951" s="7"/>
    </row>
    <row r="952" spans="19:20" ht="18.75" customHeight="1" x14ac:dyDescent="0.45">
      <c r="S952" s="7"/>
      <c r="T952" s="7"/>
    </row>
    <row r="953" spans="19:20" ht="18.75" customHeight="1" x14ac:dyDescent="0.45">
      <c r="S953" s="7"/>
      <c r="T953" s="7"/>
    </row>
    <row r="954" spans="19:20" ht="18.75" customHeight="1" x14ac:dyDescent="0.45">
      <c r="S954" s="7"/>
      <c r="T954" s="7"/>
    </row>
    <row r="955" spans="19:20" ht="18.75" customHeight="1" x14ac:dyDescent="0.45">
      <c r="S955" s="7"/>
      <c r="T955" s="7"/>
    </row>
    <row r="956" spans="19:20" ht="18.75" customHeight="1" x14ac:dyDescent="0.45">
      <c r="S956" s="7"/>
      <c r="T956" s="7"/>
    </row>
    <row r="957" spans="19:20" ht="18.75" customHeight="1" x14ac:dyDescent="0.45">
      <c r="S957" s="7"/>
      <c r="T957" s="7"/>
    </row>
    <row r="958" spans="19:20" ht="18.75" customHeight="1" x14ac:dyDescent="0.45">
      <c r="S958" s="7"/>
      <c r="T958" s="7"/>
    </row>
    <row r="959" spans="19:20" ht="18.75" customHeight="1" x14ac:dyDescent="0.45">
      <c r="S959" s="7"/>
      <c r="T959" s="7"/>
    </row>
    <row r="960" spans="19:20" ht="18.75" customHeight="1" x14ac:dyDescent="0.45">
      <c r="S960" s="7"/>
      <c r="T960" s="7"/>
    </row>
    <row r="961" spans="19:20" ht="18.75" customHeight="1" x14ac:dyDescent="0.45">
      <c r="S961" s="7"/>
      <c r="T961" s="7"/>
    </row>
    <row r="962" spans="19:20" ht="18.75" customHeight="1" x14ac:dyDescent="0.45">
      <c r="S962" s="7"/>
      <c r="T962" s="7"/>
    </row>
    <row r="963" spans="19:20" ht="18.75" customHeight="1" x14ac:dyDescent="0.45">
      <c r="S963" s="7"/>
      <c r="T963" s="7"/>
    </row>
    <row r="964" spans="19:20" ht="18.75" customHeight="1" x14ac:dyDescent="0.45">
      <c r="S964" s="7"/>
      <c r="T964" s="7"/>
    </row>
    <row r="965" spans="19:20" ht="18.75" customHeight="1" x14ac:dyDescent="0.45">
      <c r="S965" s="7"/>
      <c r="T965" s="7"/>
    </row>
    <row r="966" spans="19:20" ht="18.75" customHeight="1" x14ac:dyDescent="0.45">
      <c r="S966" s="7"/>
      <c r="T966" s="7"/>
    </row>
    <row r="967" spans="19:20" ht="18.75" customHeight="1" x14ac:dyDescent="0.45">
      <c r="S967" s="7"/>
      <c r="T967" s="7"/>
    </row>
    <row r="968" spans="19:20" ht="18.75" customHeight="1" x14ac:dyDescent="0.45">
      <c r="S968" s="7"/>
      <c r="T968" s="7"/>
    </row>
    <row r="969" spans="19:20" ht="18.75" customHeight="1" x14ac:dyDescent="0.45">
      <c r="S969" s="7"/>
      <c r="T969" s="7"/>
    </row>
    <row r="970" spans="19:20" ht="18.75" customHeight="1" x14ac:dyDescent="0.45">
      <c r="S970" s="7"/>
      <c r="T970" s="7"/>
    </row>
    <row r="971" spans="19:20" ht="18.75" customHeight="1" x14ac:dyDescent="0.45">
      <c r="S971" s="7"/>
      <c r="T971" s="7"/>
    </row>
    <row r="972" spans="19:20" ht="18.75" customHeight="1" x14ac:dyDescent="0.45">
      <c r="S972" s="7"/>
      <c r="T972" s="7"/>
    </row>
    <row r="973" spans="19:20" ht="18.75" customHeight="1" x14ac:dyDescent="0.45">
      <c r="S973" s="7"/>
      <c r="T973" s="7"/>
    </row>
    <row r="974" spans="19:20" ht="18.75" customHeight="1" x14ac:dyDescent="0.45">
      <c r="S974" s="7"/>
      <c r="T974" s="7"/>
    </row>
    <row r="975" spans="19:20" ht="18.75" customHeight="1" x14ac:dyDescent="0.45">
      <c r="S975" s="7"/>
      <c r="T975" s="7"/>
    </row>
    <row r="976" spans="19:20" ht="18.75" customHeight="1" x14ac:dyDescent="0.45">
      <c r="S976" s="7"/>
      <c r="T976" s="7"/>
    </row>
    <row r="977" spans="19:20" ht="18.75" customHeight="1" x14ac:dyDescent="0.45">
      <c r="S977" s="7"/>
      <c r="T977" s="7"/>
    </row>
    <row r="978" spans="19:20" ht="18.75" customHeight="1" x14ac:dyDescent="0.45">
      <c r="S978" s="7"/>
      <c r="T978" s="7"/>
    </row>
    <row r="979" spans="19:20" ht="18.75" customHeight="1" x14ac:dyDescent="0.45">
      <c r="S979" s="7"/>
      <c r="T979" s="7"/>
    </row>
    <row r="980" spans="19:20" ht="18.75" customHeight="1" x14ac:dyDescent="0.45">
      <c r="S980" s="7"/>
      <c r="T980" s="7"/>
    </row>
    <row r="981" spans="19:20" ht="18.75" customHeight="1" x14ac:dyDescent="0.45">
      <c r="S981" s="7"/>
      <c r="T981" s="7"/>
    </row>
    <row r="982" spans="19:20" ht="18.75" customHeight="1" x14ac:dyDescent="0.45">
      <c r="S982" s="7"/>
      <c r="T982" s="7"/>
    </row>
    <row r="983" spans="19:20" ht="18.75" customHeight="1" x14ac:dyDescent="0.45">
      <c r="S983" s="7"/>
      <c r="T983" s="7"/>
    </row>
    <row r="984" spans="19:20" ht="18.75" customHeight="1" x14ac:dyDescent="0.45">
      <c r="S984" s="7"/>
      <c r="T984" s="7"/>
    </row>
    <row r="985" spans="19:20" ht="18.75" customHeight="1" x14ac:dyDescent="0.45">
      <c r="S985" s="7"/>
      <c r="T985" s="7"/>
    </row>
    <row r="986" spans="19:20" ht="18.75" customHeight="1" x14ac:dyDescent="0.45">
      <c r="S986" s="7"/>
      <c r="T986" s="7"/>
    </row>
    <row r="987" spans="19:20" ht="18.75" customHeight="1" x14ac:dyDescent="0.45">
      <c r="S987" s="7"/>
      <c r="T987" s="7"/>
    </row>
    <row r="988" spans="19:20" ht="18.75" customHeight="1" x14ac:dyDescent="0.45">
      <c r="S988" s="7"/>
      <c r="T988" s="7"/>
    </row>
    <row r="989" spans="19:20" ht="18.75" customHeight="1" x14ac:dyDescent="0.45">
      <c r="S989" s="7"/>
      <c r="T989" s="7"/>
    </row>
    <row r="990" spans="19:20" ht="18.75" customHeight="1" x14ac:dyDescent="0.45">
      <c r="S990" s="7"/>
      <c r="T990" s="7"/>
    </row>
    <row r="991" spans="19:20" ht="18.75" customHeight="1" x14ac:dyDescent="0.45">
      <c r="S991" s="7"/>
      <c r="T991" s="7"/>
    </row>
    <row r="992" spans="19:20" ht="18.75" customHeight="1" x14ac:dyDescent="0.45">
      <c r="S992" s="7"/>
      <c r="T992" s="7"/>
    </row>
    <row r="993" spans="19:20" ht="18.75" customHeight="1" x14ac:dyDescent="0.45">
      <c r="S993" s="7"/>
      <c r="T993" s="7"/>
    </row>
    <row r="994" spans="19:20" ht="18.75" customHeight="1" x14ac:dyDescent="0.45">
      <c r="S994" s="7"/>
      <c r="T994" s="7"/>
    </row>
    <row r="995" spans="19:20" ht="18.75" customHeight="1" x14ac:dyDescent="0.45">
      <c r="S995" s="7"/>
      <c r="T995" s="7"/>
    </row>
    <row r="996" spans="19:20" ht="18.75" customHeight="1" x14ac:dyDescent="0.45">
      <c r="S996" s="7"/>
      <c r="T996" s="7"/>
    </row>
    <row r="997" spans="19:20" ht="18.75" customHeight="1" x14ac:dyDescent="0.45">
      <c r="S997" s="7"/>
      <c r="T997" s="7"/>
    </row>
    <row r="998" spans="19:20" ht="18.75" customHeight="1" x14ac:dyDescent="0.45">
      <c r="S998" s="7"/>
      <c r="T998" s="7"/>
    </row>
    <row r="999" spans="19:20" ht="18.75" customHeight="1" x14ac:dyDescent="0.45">
      <c r="S999" s="7"/>
      <c r="T999" s="7"/>
    </row>
    <row r="1000" spans="19:20" ht="18.75" customHeight="1" x14ac:dyDescent="0.45">
      <c r="S1000" s="7"/>
      <c r="T1000" s="7"/>
    </row>
  </sheetData>
  <mergeCells count="2">
    <mergeCell ref="C2:F2"/>
    <mergeCell ref="H2:R2"/>
  </mergeCell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2" width="9.81640625" customWidth="1"/>
    <col min="3" max="6" width="8.7265625" customWidth="1"/>
    <col min="7" max="7" width="9" customWidth="1"/>
    <col min="8" max="8" width="8.7265625" customWidth="1"/>
    <col min="9" max="9" width="11.54296875" customWidth="1"/>
    <col min="10" max="16" width="8.7265625" customWidth="1"/>
    <col min="17" max="17" width="6.7265625" customWidth="1"/>
    <col min="18" max="18" width="5.81640625" customWidth="1"/>
    <col min="19" max="19" width="10" customWidth="1"/>
    <col min="20" max="20" width="11.453125" customWidth="1"/>
    <col min="21" max="21" width="3.54296875" customWidth="1"/>
    <col min="22" max="26" width="8.7265625" customWidth="1"/>
  </cols>
  <sheetData>
    <row r="1" spans="1:24" ht="18.75" customHeight="1" x14ac:dyDescent="0.45">
      <c r="S1" s="7"/>
      <c r="T1" s="7"/>
    </row>
    <row r="2" spans="1:24" ht="18.75" customHeight="1" x14ac:dyDescent="0.45">
      <c r="A2" s="8" t="s">
        <v>40</v>
      </c>
      <c r="B2" s="8"/>
      <c r="C2" s="41" t="s">
        <v>41</v>
      </c>
      <c r="D2" s="42"/>
      <c r="E2" s="42"/>
      <c r="F2" s="43"/>
      <c r="G2" s="9"/>
      <c r="H2" s="41" t="s">
        <v>42</v>
      </c>
      <c r="I2" s="42"/>
      <c r="J2" s="42"/>
      <c r="K2" s="42"/>
      <c r="L2" s="42"/>
      <c r="M2" s="42"/>
      <c r="N2" s="42"/>
      <c r="O2" s="42"/>
      <c r="P2" s="42"/>
      <c r="Q2" s="42"/>
      <c r="R2" s="43"/>
      <c r="S2" s="10"/>
      <c r="T2" s="10"/>
    </row>
    <row r="3" spans="1:24" ht="18.75" customHeight="1" x14ac:dyDescent="0.45">
      <c r="A3" s="8"/>
      <c r="B3" s="8"/>
      <c r="C3" s="8" t="s">
        <v>43</v>
      </c>
      <c r="D3" s="8" t="s">
        <v>26</v>
      </c>
      <c r="E3" s="8" t="s">
        <v>44</v>
      </c>
      <c r="F3" s="8" t="s">
        <v>45</v>
      </c>
      <c r="G3" s="11" t="s">
        <v>39</v>
      </c>
      <c r="H3" s="8" t="s">
        <v>46</v>
      </c>
      <c r="I3" s="8" t="s">
        <v>47</v>
      </c>
      <c r="J3" s="8" t="s">
        <v>48</v>
      </c>
      <c r="K3" s="8" t="s">
        <v>49</v>
      </c>
      <c r="L3" s="8" t="s">
        <v>50</v>
      </c>
      <c r="M3" s="8" t="s">
        <v>51</v>
      </c>
      <c r="N3" s="8" t="s">
        <v>4</v>
      </c>
      <c r="O3" s="8" t="s">
        <v>5</v>
      </c>
      <c r="P3" s="8" t="s">
        <v>7</v>
      </c>
      <c r="Q3" s="8" t="s">
        <v>53</v>
      </c>
      <c r="R3" s="8" t="s">
        <v>54</v>
      </c>
      <c r="S3" s="11" t="s">
        <v>39</v>
      </c>
      <c r="T3" s="12" t="s">
        <v>59</v>
      </c>
      <c r="V3" s="8" t="s">
        <v>56</v>
      </c>
      <c r="W3" s="8" t="s">
        <v>57</v>
      </c>
      <c r="X3" s="8" t="s">
        <v>58</v>
      </c>
    </row>
    <row r="4" spans="1:24" ht="18.75" customHeight="1" x14ac:dyDescent="0.45">
      <c r="A4" s="13">
        <v>45323</v>
      </c>
      <c r="B4" s="13" t="s">
        <v>66</v>
      </c>
      <c r="C4" s="8">
        <v>1750</v>
      </c>
      <c r="D4" s="8">
        <v>3000</v>
      </c>
      <c r="E4" s="8">
        <v>1520</v>
      </c>
      <c r="F4" s="8">
        <v>0</v>
      </c>
      <c r="G4" s="14">
        <f t="shared" ref="G4:G34" si="0">C4+D4+((E4+F4)*70%)</f>
        <v>5814</v>
      </c>
      <c r="H4" s="8">
        <v>36</v>
      </c>
      <c r="I4" s="8">
        <v>220</v>
      </c>
      <c r="J4" s="8"/>
      <c r="K4" s="8">
        <v>260</v>
      </c>
      <c r="L4" s="8"/>
      <c r="M4" s="8"/>
      <c r="N4" s="8"/>
      <c r="O4" s="8"/>
      <c r="P4" s="8"/>
      <c r="Q4" s="8"/>
      <c r="R4" s="8"/>
      <c r="S4" s="11">
        <f t="shared" ref="S4:S34" si="1">SUM(H4:R4)</f>
        <v>516</v>
      </c>
      <c r="T4" s="15">
        <f t="shared" ref="T4:T34" si="2">G4-S4</f>
        <v>5298</v>
      </c>
      <c r="V4" s="8"/>
      <c r="W4" s="8"/>
      <c r="X4" s="8"/>
    </row>
    <row r="5" spans="1:24" ht="18.75" customHeight="1" x14ac:dyDescent="0.45">
      <c r="A5" s="13">
        <v>45324</v>
      </c>
      <c r="B5" s="13" t="s">
        <v>60</v>
      </c>
      <c r="C5" s="8">
        <v>2190</v>
      </c>
      <c r="D5" s="8">
        <v>1360</v>
      </c>
      <c r="E5" s="8">
        <v>3610</v>
      </c>
      <c r="F5" s="8">
        <v>400</v>
      </c>
      <c r="G5" s="14">
        <f t="shared" si="0"/>
        <v>6357</v>
      </c>
      <c r="H5" s="8">
        <v>100</v>
      </c>
      <c r="I5" s="8">
        <v>150</v>
      </c>
      <c r="J5" s="8">
        <v>170</v>
      </c>
      <c r="K5" s="8">
        <v>280</v>
      </c>
      <c r="L5" s="8"/>
      <c r="M5" s="8"/>
      <c r="N5" s="8"/>
      <c r="O5" s="8"/>
      <c r="P5" s="8">
        <v>2240</v>
      </c>
      <c r="Q5" s="8"/>
      <c r="R5" s="8"/>
      <c r="S5" s="11">
        <f t="shared" si="1"/>
        <v>2940</v>
      </c>
      <c r="T5" s="15">
        <f t="shared" si="2"/>
        <v>3417</v>
      </c>
      <c r="V5" s="8"/>
      <c r="W5" s="8"/>
      <c r="X5" s="8"/>
    </row>
    <row r="6" spans="1:24" ht="18.75" customHeight="1" x14ac:dyDescent="0.45">
      <c r="A6" s="13">
        <v>45325</v>
      </c>
      <c r="B6" s="13" t="s">
        <v>61</v>
      </c>
      <c r="C6" s="8">
        <v>3340</v>
      </c>
      <c r="D6" s="8">
        <f>1950+300</f>
        <v>2250</v>
      </c>
      <c r="E6" s="8">
        <v>1710</v>
      </c>
      <c r="F6" s="8">
        <v>1000</v>
      </c>
      <c r="G6" s="14">
        <f t="shared" si="0"/>
        <v>7487</v>
      </c>
      <c r="H6" s="8">
        <v>36</v>
      </c>
      <c r="I6" s="8">
        <v>220</v>
      </c>
      <c r="J6" s="8"/>
      <c r="K6" s="8"/>
      <c r="L6" s="8"/>
      <c r="M6" s="8"/>
      <c r="N6" s="8">
        <v>500</v>
      </c>
      <c r="O6" s="8"/>
      <c r="P6" s="8"/>
      <c r="Q6" s="8"/>
      <c r="R6" s="8"/>
      <c r="S6" s="11">
        <f t="shared" si="1"/>
        <v>756</v>
      </c>
      <c r="T6" s="15">
        <f t="shared" si="2"/>
        <v>6731</v>
      </c>
      <c r="V6" s="8"/>
      <c r="W6" s="8"/>
      <c r="X6" s="8"/>
    </row>
    <row r="7" spans="1:24" ht="18.75" customHeight="1" x14ac:dyDescent="0.45">
      <c r="A7" s="13">
        <v>45326</v>
      </c>
      <c r="B7" s="13" t="s">
        <v>62</v>
      </c>
      <c r="C7" s="8">
        <v>4380</v>
      </c>
      <c r="D7" s="8">
        <v>4000</v>
      </c>
      <c r="E7" s="8">
        <v>3000</v>
      </c>
      <c r="F7" s="8">
        <v>820</v>
      </c>
      <c r="G7" s="14">
        <f t="shared" si="0"/>
        <v>11054</v>
      </c>
      <c r="H7" s="8">
        <v>36</v>
      </c>
      <c r="I7" s="8">
        <v>500</v>
      </c>
      <c r="J7" s="8">
        <v>1700</v>
      </c>
      <c r="K7" s="8"/>
      <c r="L7" s="8"/>
      <c r="M7" s="8"/>
      <c r="N7" s="8">
        <v>5000</v>
      </c>
      <c r="O7" s="8"/>
      <c r="P7" s="8"/>
      <c r="Q7" s="8"/>
      <c r="R7" s="8"/>
      <c r="S7" s="11">
        <f t="shared" si="1"/>
        <v>7236</v>
      </c>
      <c r="T7" s="15">
        <f t="shared" si="2"/>
        <v>3818</v>
      </c>
      <c r="V7" s="8"/>
      <c r="W7" s="8"/>
      <c r="X7" s="8"/>
    </row>
    <row r="8" spans="1:24" ht="18.75" customHeight="1" x14ac:dyDescent="0.45">
      <c r="A8" s="13">
        <v>45327</v>
      </c>
      <c r="B8" s="13" t="s">
        <v>63</v>
      </c>
      <c r="C8" s="8">
        <v>1830</v>
      </c>
      <c r="D8" s="8">
        <v>2100</v>
      </c>
      <c r="E8" s="8">
        <v>2060</v>
      </c>
      <c r="F8" s="8">
        <v>640</v>
      </c>
      <c r="G8" s="14">
        <f t="shared" si="0"/>
        <v>5820</v>
      </c>
      <c r="H8" s="8">
        <v>36</v>
      </c>
      <c r="I8" s="8">
        <v>200</v>
      </c>
      <c r="J8" s="8"/>
      <c r="K8" s="8">
        <v>530</v>
      </c>
      <c r="L8" s="8">
        <v>16481</v>
      </c>
      <c r="M8" s="8">
        <v>1700</v>
      </c>
      <c r="N8" s="8">
        <v>5000</v>
      </c>
      <c r="O8" s="8"/>
      <c r="P8" s="8"/>
      <c r="Q8" s="8"/>
      <c r="R8" s="8"/>
      <c r="S8" s="11">
        <f t="shared" si="1"/>
        <v>23947</v>
      </c>
      <c r="T8" s="15">
        <f t="shared" si="2"/>
        <v>-18127</v>
      </c>
      <c r="V8" s="8"/>
      <c r="W8" s="8"/>
      <c r="X8" s="8"/>
    </row>
    <row r="9" spans="1:24" ht="18.75" customHeight="1" x14ac:dyDescent="0.45">
      <c r="A9" s="13">
        <v>45328</v>
      </c>
      <c r="B9" s="13" t="s">
        <v>64</v>
      </c>
      <c r="C9" s="8">
        <v>1770</v>
      </c>
      <c r="D9" s="8">
        <v>1700</v>
      </c>
      <c r="E9" s="8">
        <v>900</v>
      </c>
      <c r="F9" s="8">
        <v>570</v>
      </c>
      <c r="G9" s="14">
        <f t="shared" si="0"/>
        <v>4499</v>
      </c>
      <c r="H9" s="8">
        <v>36</v>
      </c>
      <c r="I9" s="8">
        <v>220</v>
      </c>
      <c r="J9" s="8"/>
      <c r="K9" s="8">
        <v>120</v>
      </c>
      <c r="L9" s="8"/>
      <c r="M9" s="8"/>
      <c r="N9" s="8"/>
      <c r="O9" s="8"/>
      <c r="P9" s="8"/>
      <c r="Q9" s="8"/>
      <c r="R9" s="8"/>
      <c r="S9" s="11">
        <f t="shared" si="1"/>
        <v>376</v>
      </c>
      <c r="T9" s="15">
        <f t="shared" si="2"/>
        <v>4123</v>
      </c>
      <c r="V9" s="8"/>
      <c r="W9" s="8"/>
      <c r="X9" s="8"/>
    </row>
    <row r="10" spans="1:24" ht="18.75" customHeight="1" x14ac:dyDescent="0.45">
      <c r="A10" s="13">
        <v>45329</v>
      </c>
      <c r="B10" s="13" t="s">
        <v>65</v>
      </c>
      <c r="C10" s="8">
        <v>2760</v>
      </c>
      <c r="D10" s="8">
        <v>2000</v>
      </c>
      <c r="E10" s="8">
        <v>2020</v>
      </c>
      <c r="F10" s="8">
        <v>960</v>
      </c>
      <c r="G10" s="14">
        <f t="shared" si="0"/>
        <v>6846</v>
      </c>
      <c r="H10" s="8">
        <v>36</v>
      </c>
      <c r="I10" s="8">
        <v>150</v>
      </c>
      <c r="J10" s="8"/>
      <c r="K10" s="8"/>
      <c r="L10" s="8"/>
      <c r="M10" s="8"/>
      <c r="N10" s="8"/>
      <c r="O10" s="8"/>
      <c r="P10" s="8"/>
      <c r="Q10" s="8"/>
      <c r="R10" s="8"/>
      <c r="S10" s="11">
        <f t="shared" si="1"/>
        <v>186</v>
      </c>
      <c r="T10" s="15">
        <f t="shared" si="2"/>
        <v>6660</v>
      </c>
      <c r="V10" s="8"/>
      <c r="W10" s="8"/>
      <c r="X10" s="8"/>
    </row>
    <row r="11" spans="1:24" ht="18.75" customHeight="1" x14ac:dyDescent="0.45">
      <c r="A11" s="13">
        <v>45330</v>
      </c>
      <c r="B11" s="13" t="s">
        <v>66</v>
      </c>
      <c r="C11" s="8">
        <v>3070</v>
      </c>
      <c r="D11" s="8">
        <v>1800</v>
      </c>
      <c r="E11" s="8">
        <v>2520</v>
      </c>
      <c r="F11" s="8">
        <v>110</v>
      </c>
      <c r="G11" s="14">
        <f t="shared" si="0"/>
        <v>6711</v>
      </c>
      <c r="H11" s="8">
        <v>36</v>
      </c>
      <c r="I11" s="8">
        <v>150</v>
      </c>
      <c r="J11" s="8"/>
      <c r="K11" s="8"/>
      <c r="L11" s="8"/>
      <c r="M11" s="8"/>
      <c r="N11" s="8"/>
      <c r="O11" s="8"/>
      <c r="P11" s="8"/>
      <c r="Q11" s="8"/>
      <c r="R11" s="8"/>
      <c r="S11" s="11">
        <f t="shared" si="1"/>
        <v>186</v>
      </c>
      <c r="T11" s="15">
        <f t="shared" si="2"/>
        <v>6525</v>
      </c>
      <c r="V11" s="8"/>
      <c r="W11" s="8"/>
      <c r="X11" s="8"/>
    </row>
    <row r="12" spans="1:24" ht="18.75" customHeight="1" x14ac:dyDescent="0.45">
      <c r="A12" s="13">
        <v>45331</v>
      </c>
      <c r="B12" s="13" t="s">
        <v>60</v>
      </c>
      <c r="C12" s="8">
        <v>1890</v>
      </c>
      <c r="D12" s="8">
        <v>2600</v>
      </c>
      <c r="E12" s="8">
        <v>560</v>
      </c>
      <c r="F12" s="8">
        <v>1760</v>
      </c>
      <c r="G12" s="14">
        <f t="shared" si="0"/>
        <v>6114</v>
      </c>
      <c r="H12" s="8">
        <v>36</v>
      </c>
      <c r="I12" s="8">
        <v>230</v>
      </c>
      <c r="J12" s="8"/>
      <c r="K12" s="8">
        <v>170</v>
      </c>
      <c r="L12" s="8"/>
      <c r="M12" s="8"/>
      <c r="N12" s="8">
        <v>50</v>
      </c>
      <c r="O12" s="8"/>
      <c r="P12" s="8"/>
      <c r="Q12" s="8"/>
      <c r="R12" s="8"/>
      <c r="S12" s="11">
        <f t="shared" si="1"/>
        <v>486</v>
      </c>
      <c r="T12" s="15">
        <f t="shared" si="2"/>
        <v>5628</v>
      </c>
      <c r="V12" s="8"/>
      <c r="W12" s="8"/>
      <c r="X12" s="8"/>
    </row>
    <row r="13" spans="1:24" ht="18.75" customHeight="1" x14ac:dyDescent="0.45">
      <c r="A13" s="13">
        <v>45332</v>
      </c>
      <c r="B13" s="13" t="s">
        <v>61</v>
      </c>
      <c r="C13" s="8">
        <v>2180</v>
      </c>
      <c r="D13" s="8">
        <f>2350+370</f>
        <v>2720</v>
      </c>
      <c r="E13" s="8">
        <v>2510</v>
      </c>
      <c r="F13" s="8">
        <v>650</v>
      </c>
      <c r="G13" s="14">
        <f t="shared" si="0"/>
        <v>7112</v>
      </c>
      <c r="H13" s="8">
        <v>36</v>
      </c>
      <c r="I13" s="8">
        <v>220</v>
      </c>
      <c r="J13" s="8">
        <v>340</v>
      </c>
      <c r="K13" s="8">
        <v>220</v>
      </c>
      <c r="L13" s="8"/>
      <c r="M13" s="8"/>
      <c r="N13" s="8"/>
      <c r="O13" s="8"/>
      <c r="P13" s="8"/>
      <c r="Q13" s="8"/>
      <c r="R13" s="8"/>
      <c r="S13" s="11">
        <f t="shared" si="1"/>
        <v>816</v>
      </c>
      <c r="T13" s="15">
        <f t="shared" si="2"/>
        <v>6296</v>
      </c>
      <c r="V13" s="8"/>
      <c r="W13" s="8"/>
      <c r="X13" s="8"/>
    </row>
    <row r="14" spans="1:24" ht="18.75" customHeight="1" x14ac:dyDescent="0.45">
      <c r="A14" s="13">
        <v>45333</v>
      </c>
      <c r="B14" s="13" t="s">
        <v>62</v>
      </c>
      <c r="C14" s="8">
        <v>4480</v>
      </c>
      <c r="D14" s="8">
        <v>5100</v>
      </c>
      <c r="E14" s="8">
        <v>3020</v>
      </c>
      <c r="F14" s="8">
        <v>1940</v>
      </c>
      <c r="G14" s="14">
        <f t="shared" si="0"/>
        <v>13052</v>
      </c>
      <c r="H14" s="8">
        <v>36</v>
      </c>
      <c r="I14" s="8">
        <v>570</v>
      </c>
      <c r="J14" s="8">
        <v>210</v>
      </c>
      <c r="K14" s="8"/>
      <c r="L14" s="8"/>
      <c r="M14" s="8"/>
      <c r="N14" s="8">
        <v>100</v>
      </c>
      <c r="O14" s="8"/>
      <c r="P14" s="8"/>
      <c r="Q14" s="8"/>
      <c r="R14" s="8"/>
      <c r="S14" s="11">
        <f t="shared" si="1"/>
        <v>916</v>
      </c>
      <c r="T14" s="15">
        <f t="shared" si="2"/>
        <v>12136</v>
      </c>
      <c r="V14" s="8"/>
      <c r="W14" s="8"/>
      <c r="X14" s="8"/>
    </row>
    <row r="15" spans="1:24" ht="18.75" customHeight="1" x14ac:dyDescent="0.45">
      <c r="A15" s="13">
        <v>45334</v>
      </c>
      <c r="B15" s="13" t="s">
        <v>63</v>
      </c>
      <c r="C15" s="8">
        <v>2050</v>
      </c>
      <c r="D15" s="8">
        <v>2000</v>
      </c>
      <c r="E15" s="8">
        <f>1460+270</f>
        <v>1730</v>
      </c>
      <c r="F15" s="8">
        <v>0</v>
      </c>
      <c r="G15" s="14">
        <f t="shared" si="0"/>
        <v>5261</v>
      </c>
      <c r="H15" s="8">
        <v>36</v>
      </c>
      <c r="I15" s="8">
        <v>150</v>
      </c>
      <c r="J15" s="8"/>
      <c r="K15" s="8"/>
      <c r="L15" s="8">
        <v>18400</v>
      </c>
      <c r="M15" s="8"/>
      <c r="N15" s="8">
        <f>1800+4500</f>
        <v>6300</v>
      </c>
      <c r="O15" s="8"/>
      <c r="P15" s="8"/>
      <c r="Q15" s="8"/>
      <c r="R15" s="8"/>
      <c r="S15" s="11">
        <f t="shared" si="1"/>
        <v>24886</v>
      </c>
      <c r="T15" s="15">
        <f t="shared" si="2"/>
        <v>-19625</v>
      </c>
      <c r="V15" s="8"/>
      <c r="W15" s="8"/>
      <c r="X15" s="8"/>
    </row>
    <row r="16" spans="1:24" ht="18.75" customHeight="1" x14ac:dyDescent="0.45">
      <c r="A16" s="13">
        <v>45335</v>
      </c>
      <c r="B16" s="13" t="s">
        <v>64</v>
      </c>
      <c r="C16" s="8">
        <v>2580</v>
      </c>
      <c r="D16" s="8">
        <v>2300</v>
      </c>
      <c r="E16" s="8">
        <v>1910</v>
      </c>
      <c r="F16" s="8">
        <v>0</v>
      </c>
      <c r="G16" s="14">
        <f t="shared" si="0"/>
        <v>6217</v>
      </c>
      <c r="H16" s="8">
        <v>36</v>
      </c>
      <c r="I16" s="8">
        <v>240</v>
      </c>
      <c r="J16" s="8">
        <v>300</v>
      </c>
      <c r="K16" s="8"/>
      <c r="L16" s="8"/>
      <c r="M16" s="8"/>
      <c r="N16" s="8"/>
      <c r="O16" s="8"/>
      <c r="P16" s="8"/>
      <c r="Q16" s="8"/>
      <c r="R16" s="8"/>
      <c r="S16" s="11">
        <f t="shared" si="1"/>
        <v>576</v>
      </c>
      <c r="T16" s="15">
        <f t="shared" si="2"/>
        <v>5641</v>
      </c>
      <c r="V16" s="8"/>
      <c r="W16" s="8"/>
      <c r="X16" s="8"/>
    </row>
    <row r="17" spans="1:24" ht="18.75" customHeight="1" x14ac:dyDescent="0.45">
      <c r="A17" s="13">
        <v>45336</v>
      </c>
      <c r="B17" s="13" t="s">
        <v>65</v>
      </c>
      <c r="C17" s="8">
        <v>2105</v>
      </c>
      <c r="D17" s="8">
        <v>1700</v>
      </c>
      <c r="E17" s="8">
        <v>1610</v>
      </c>
      <c r="F17" s="8">
        <v>420</v>
      </c>
      <c r="G17" s="14">
        <f t="shared" si="0"/>
        <v>5226</v>
      </c>
      <c r="H17" s="8">
        <v>36</v>
      </c>
      <c r="I17" s="8">
        <v>160</v>
      </c>
      <c r="J17" s="8">
        <v>250</v>
      </c>
      <c r="K17" s="8">
        <v>340</v>
      </c>
      <c r="L17" s="8"/>
      <c r="M17" s="8"/>
      <c r="N17" s="8"/>
      <c r="O17" s="8"/>
      <c r="P17" s="8">
        <v>250</v>
      </c>
      <c r="Q17" s="8"/>
      <c r="R17" s="8"/>
      <c r="S17" s="11">
        <f t="shared" si="1"/>
        <v>1036</v>
      </c>
      <c r="T17" s="15">
        <f t="shared" si="2"/>
        <v>4190</v>
      </c>
      <c r="V17" s="8"/>
      <c r="W17" s="8"/>
      <c r="X17" s="8"/>
    </row>
    <row r="18" spans="1:24" ht="18.75" customHeight="1" x14ac:dyDescent="0.45">
      <c r="A18" s="13">
        <v>45337</v>
      </c>
      <c r="B18" s="13" t="s">
        <v>66</v>
      </c>
      <c r="C18" s="8">
        <v>2430</v>
      </c>
      <c r="D18" s="8">
        <v>3400</v>
      </c>
      <c r="E18" s="8">
        <v>2360</v>
      </c>
      <c r="F18" s="8">
        <v>700</v>
      </c>
      <c r="G18" s="14">
        <f t="shared" si="0"/>
        <v>7972</v>
      </c>
      <c r="H18" s="8">
        <v>36</v>
      </c>
      <c r="I18" s="8">
        <v>240</v>
      </c>
      <c r="J18" s="8"/>
      <c r="K18" s="8"/>
      <c r="L18" s="8"/>
      <c r="M18" s="8"/>
      <c r="N18" s="8"/>
      <c r="O18" s="8"/>
      <c r="P18" s="8"/>
      <c r="Q18" s="8">
        <v>30000</v>
      </c>
      <c r="R18" s="8"/>
      <c r="S18" s="11">
        <f t="shared" si="1"/>
        <v>30276</v>
      </c>
      <c r="T18" s="15">
        <f t="shared" si="2"/>
        <v>-22304</v>
      </c>
      <c r="V18" s="8"/>
      <c r="W18" s="8"/>
      <c r="X18" s="8"/>
    </row>
    <row r="19" spans="1:24" ht="18.75" customHeight="1" x14ac:dyDescent="0.45">
      <c r="A19" s="13">
        <v>45338</v>
      </c>
      <c r="B19" s="13" t="s">
        <v>60</v>
      </c>
      <c r="C19" s="8">
        <v>2010</v>
      </c>
      <c r="D19" s="8">
        <v>1700</v>
      </c>
      <c r="E19" s="8">
        <v>2500</v>
      </c>
      <c r="F19" s="8">
        <v>830</v>
      </c>
      <c r="G19" s="14">
        <f t="shared" si="0"/>
        <v>6041</v>
      </c>
      <c r="H19" s="8">
        <v>36</v>
      </c>
      <c r="I19" s="8">
        <v>230</v>
      </c>
      <c r="J19" s="8">
        <v>730</v>
      </c>
      <c r="K19" s="8"/>
      <c r="L19" s="8"/>
      <c r="M19" s="8"/>
      <c r="N19" s="8"/>
      <c r="O19" s="8"/>
      <c r="P19" s="8"/>
      <c r="Q19" s="8"/>
      <c r="R19" s="8"/>
      <c r="S19" s="11">
        <f t="shared" si="1"/>
        <v>996</v>
      </c>
      <c r="T19" s="15">
        <f t="shared" si="2"/>
        <v>5045</v>
      </c>
      <c r="V19" s="8"/>
      <c r="W19" s="8"/>
      <c r="X19" s="8"/>
    </row>
    <row r="20" spans="1:24" ht="18.75" customHeight="1" x14ac:dyDescent="0.45">
      <c r="A20" s="13">
        <v>45339</v>
      </c>
      <c r="B20" s="13" t="s">
        <v>61</v>
      </c>
      <c r="C20" s="8">
        <v>3040</v>
      </c>
      <c r="D20" s="8">
        <v>2820</v>
      </c>
      <c r="E20" s="8">
        <v>4190</v>
      </c>
      <c r="F20" s="8">
        <v>520</v>
      </c>
      <c r="G20" s="14">
        <f t="shared" si="0"/>
        <v>9157</v>
      </c>
      <c r="H20" s="8">
        <v>36</v>
      </c>
      <c r="I20" s="8">
        <v>350</v>
      </c>
      <c r="J20" s="8"/>
      <c r="K20" s="8">
        <v>50</v>
      </c>
      <c r="L20" s="8"/>
      <c r="M20" s="8"/>
      <c r="N20" s="8"/>
      <c r="O20" s="8"/>
      <c r="P20" s="8">
        <v>2240</v>
      </c>
      <c r="Q20" s="8"/>
      <c r="R20" s="8"/>
      <c r="S20" s="11">
        <f t="shared" si="1"/>
        <v>2676</v>
      </c>
      <c r="T20" s="15">
        <f t="shared" si="2"/>
        <v>6481</v>
      </c>
      <c r="V20" s="8"/>
      <c r="W20" s="8"/>
      <c r="X20" s="8"/>
    </row>
    <row r="21" spans="1:24" ht="18.75" customHeight="1" x14ac:dyDescent="0.45">
      <c r="A21" s="13">
        <v>45340</v>
      </c>
      <c r="B21" s="13" t="s">
        <v>62</v>
      </c>
      <c r="C21" s="8">
        <v>4320</v>
      </c>
      <c r="D21" s="8">
        <v>3400</v>
      </c>
      <c r="E21" s="8">
        <v>2420</v>
      </c>
      <c r="F21" s="8">
        <v>1180</v>
      </c>
      <c r="G21" s="14">
        <f t="shared" si="0"/>
        <v>10240</v>
      </c>
      <c r="H21" s="8">
        <v>36</v>
      </c>
      <c r="I21" s="8">
        <v>380</v>
      </c>
      <c r="J21" s="8"/>
      <c r="K21" s="8"/>
      <c r="L21" s="8"/>
      <c r="M21" s="8"/>
      <c r="N21" s="8"/>
      <c r="O21" s="8"/>
      <c r="P21" s="8"/>
      <c r="Q21" s="8"/>
      <c r="R21" s="8"/>
      <c r="S21" s="11">
        <f t="shared" si="1"/>
        <v>416</v>
      </c>
      <c r="T21" s="15">
        <f t="shared" si="2"/>
        <v>9824</v>
      </c>
      <c r="V21" s="8"/>
      <c r="W21" s="8"/>
      <c r="X21" s="8"/>
    </row>
    <row r="22" spans="1:24" ht="18.75" customHeight="1" x14ac:dyDescent="0.45">
      <c r="A22" s="13">
        <v>45341</v>
      </c>
      <c r="B22" s="13" t="s">
        <v>63</v>
      </c>
      <c r="C22" s="8">
        <v>2090</v>
      </c>
      <c r="D22" s="8">
        <v>2750</v>
      </c>
      <c r="E22" s="8">
        <v>2360</v>
      </c>
      <c r="F22" s="8">
        <v>0</v>
      </c>
      <c r="G22" s="14">
        <f t="shared" si="0"/>
        <v>6492</v>
      </c>
      <c r="H22" s="8">
        <v>36</v>
      </c>
      <c r="I22" s="8">
        <v>90</v>
      </c>
      <c r="J22" s="8">
        <v>520</v>
      </c>
      <c r="K22" s="8">
        <v>440</v>
      </c>
      <c r="L22" s="8">
        <v>18577</v>
      </c>
      <c r="M22" s="8">
        <v>1830</v>
      </c>
      <c r="N22" s="8"/>
      <c r="O22" s="8"/>
      <c r="P22" s="8"/>
      <c r="Q22" s="8"/>
      <c r="R22" s="8"/>
      <c r="S22" s="11">
        <f t="shared" si="1"/>
        <v>21493</v>
      </c>
      <c r="T22" s="15">
        <f t="shared" si="2"/>
        <v>-15001</v>
      </c>
      <c r="V22" s="8"/>
      <c r="W22" s="8"/>
      <c r="X22" s="8"/>
    </row>
    <row r="23" spans="1:24" ht="18.75" customHeight="1" x14ac:dyDescent="0.45">
      <c r="A23" s="13">
        <v>45342</v>
      </c>
      <c r="B23" s="13" t="s">
        <v>64</v>
      </c>
      <c r="C23" s="8">
        <f>2330+280</f>
        <v>2610</v>
      </c>
      <c r="D23" s="8">
        <v>2040</v>
      </c>
      <c r="E23" s="8">
        <v>2000</v>
      </c>
      <c r="F23" s="8">
        <v>900</v>
      </c>
      <c r="G23" s="14">
        <f t="shared" si="0"/>
        <v>6680</v>
      </c>
      <c r="H23" s="8">
        <v>36</v>
      </c>
      <c r="I23" s="8">
        <v>300</v>
      </c>
      <c r="J23" s="8"/>
      <c r="K23" s="8">
        <v>40</v>
      </c>
      <c r="L23" s="8"/>
      <c r="M23" s="8">
        <v>1830</v>
      </c>
      <c r="N23" s="8"/>
      <c r="O23" s="8"/>
      <c r="P23" s="8"/>
      <c r="Q23" s="8"/>
      <c r="R23" s="8"/>
      <c r="S23" s="11">
        <f t="shared" si="1"/>
        <v>2206</v>
      </c>
      <c r="T23" s="15">
        <f t="shared" si="2"/>
        <v>4474</v>
      </c>
      <c r="V23" s="8"/>
      <c r="W23" s="8"/>
      <c r="X23" s="8"/>
    </row>
    <row r="24" spans="1:24" ht="18.75" customHeight="1" x14ac:dyDescent="0.45">
      <c r="A24" s="13">
        <v>45343</v>
      </c>
      <c r="B24" s="13" t="s">
        <v>65</v>
      </c>
      <c r="C24" s="8">
        <v>2510</v>
      </c>
      <c r="D24" s="8">
        <v>3080</v>
      </c>
      <c r="E24" s="8">
        <v>1250</v>
      </c>
      <c r="F24" s="8">
        <v>0</v>
      </c>
      <c r="G24" s="14">
        <f t="shared" si="0"/>
        <v>6465</v>
      </c>
      <c r="H24" s="8">
        <v>36</v>
      </c>
      <c r="I24" s="8">
        <v>250</v>
      </c>
      <c r="J24" s="8"/>
      <c r="K24" s="8">
        <v>180</v>
      </c>
      <c r="L24" s="8"/>
      <c r="M24" s="8"/>
      <c r="N24" s="8"/>
      <c r="O24" s="8"/>
      <c r="P24" s="8"/>
      <c r="Q24" s="8"/>
      <c r="R24" s="8"/>
      <c r="S24" s="11">
        <f t="shared" si="1"/>
        <v>466</v>
      </c>
      <c r="T24" s="15">
        <f t="shared" si="2"/>
        <v>5999</v>
      </c>
      <c r="V24" s="8"/>
      <c r="W24" s="8"/>
      <c r="X24" s="8"/>
    </row>
    <row r="25" spans="1:24" ht="18.75" customHeight="1" x14ac:dyDescent="0.45">
      <c r="A25" s="13">
        <v>45344</v>
      </c>
      <c r="B25" s="13" t="s">
        <v>66</v>
      </c>
      <c r="C25" s="8">
        <v>2130</v>
      </c>
      <c r="D25" s="8">
        <v>2600</v>
      </c>
      <c r="E25" s="8">
        <v>1630</v>
      </c>
      <c r="F25" s="8">
        <v>400</v>
      </c>
      <c r="G25" s="14">
        <f t="shared" si="0"/>
        <v>6151</v>
      </c>
      <c r="H25" s="8">
        <v>36</v>
      </c>
      <c r="I25" s="8">
        <v>160</v>
      </c>
      <c r="J25" s="8"/>
      <c r="K25" s="8"/>
      <c r="L25" s="8"/>
      <c r="M25" s="8"/>
      <c r="N25" s="8"/>
      <c r="O25" s="8"/>
      <c r="P25" s="8"/>
      <c r="Q25" s="8"/>
      <c r="R25" s="8"/>
      <c r="S25" s="11">
        <f t="shared" si="1"/>
        <v>196</v>
      </c>
      <c r="T25" s="15">
        <f t="shared" si="2"/>
        <v>5955</v>
      </c>
      <c r="V25" s="8"/>
      <c r="W25" s="8"/>
      <c r="X25" s="8"/>
    </row>
    <row r="26" spans="1:24" ht="18.75" customHeight="1" x14ac:dyDescent="0.45">
      <c r="A26" s="13">
        <v>45345</v>
      </c>
      <c r="B26" s="13" t="s">
        <v>60</v>
      </c>
      <c r="C26" s="8">
        <v>2490</v>
      </c>
      <c r="D26" s="8">
        <v>3400</v>
      </c>
      <c r="E26" s="8">
        <v>1650</v>
      </c>
      <c r="F26" s="8">
        <v>500</v>
      </c>
      <c r="G26" s="14">
        <f t="shared" si="0"/>
        <v>7395</v>
      </c>
      <c r="H26" s="8">
        <v>36</v>
      </c>
      <c r="I26" s="8">
        <v>160</v>
      </c>
      <c r="J26" s="8">
        <f>360+470</f>
        <v>830</v>
      </c>
      <c r="K26" s="8">
        <v>120</v>
      </c>
      <c r="L26" s="8"/>
      <c r="M26" s="8"/>
      <c r="N26" s="8"/>
      <c r="O26" s="8"/>
      <c r="P26" s="8"/>
      <c r="Q26" s="8"/>
      <c r="R26" s="8"/>
      <c r="S26" s="11">
        <f t="shared" si="1"/>
        <v>1146</v>
      </c>
      <c r="T26" s="15">
        <f t="shared" si="2"/>
        <v>6249</v>
      </c>
      <c r="V26" s="8"/>
      <c r="W26" s="8"/>
      <c r="X26" s="8"/>
    </row>
    <row r="27" spans="1:24" ht="18.75" customHeight="1" x14ac:dyDescent="0.45">
      <c r="A27" s="13">
        <v>45346</v>
      </c>
      <c r="B27" s="13" t="s">
        <v>61</v>
      </c>
      <c r="C27" s="8">
        <v>2620</v>
      </c>
      <c r="D27" s="8">
        <v>2600</v>
      </c>
      <c r="E27" s="8">
        <v>2480</v>
      </c>
      <c r="F27" s="8">
        <v>1380</v>
      </c>
      <c r="G27" s="14">
        <f t="shared" si="0"/>
        <v>7922</v>
      </c>
      <c r="H27" s="8">
        <v>36</v>
      </c>
      <c r="I27" s="8">
        <v>350</v>
      </c>
      <c r="J27" s="8"/>
      <c r="K27" s="8">
        <v>360</v>
      </c>
      <c r="L27" s="8"/>
      <c r="M27" s="8"/>
      <c r="N27" s="8"/>
      <c r="O27" s="8">
        <v>400</v>
      </c>
      <c r="P27" s="8">
        <v>2240</v>
      </c>
      <c r="Q27" s="8"/>
      <c r="R27" s="8"/>
      <c r="S27" s="11">
        <f t="shared" si="1"/>
        <v>3386</v>
      </c>
      <c r="T27" s="15">
        <f t="shared" si="2"/>
        <v>4536</v>
      </c>
      <c r="V27" s="8"/>
      <c r="W27" s="8"/>
      <c r="X27" s="8"/>
    </row>
    <row r="28" spans="1:24" ht="18.75" customHeight="1" x14ac:dyDescent="0.45">
      <c r="A28" s="13">
        <v>45347</v>
      </c>
      <c r="B28" s="13" t="s">
        <v>62</v>
      </c>
      <c r="C28" s="8">
        <v>4470</v>
      </c>
      <c r="D28" s="8">
        <v>4650</v>
      </c>
      <c r="E28" s="8">
        <v>3580</v>
      </c>
      <c r="F28" s="8">
        <v>1470</v>
      </c>
      <c r="G28" s="14">
        <f t="shared" si="0"/>
        <v>12655</v>
      </c>
      <c r="H28" s="8">
        <v>36</v>
      </c>
      <c r="I28" s="8">
        <v>360</v>
      </c>
      <c r="J28" s="8"/>
      <c r="K28" s="8">
        <v>60</v>
      </c>
      <c r="L28" s="8"/>
      <c r="M28" s="8"/>
      <c r="N28" s="8"/>
      <c r="O28" s="8"/>
      <c r="P28" s="8"/>
      <c r="Q28" s="8"/>
      <c r="R28" s="8"/>
      <c r="S28" s="11">
        <f t="shared" si="1"/>
        <v>456</v>
      </c>
      <c r="T28" s="15">
        <f t="shared" si="2"/>
        <v>12199</v>
      </c>
      <c r="V28" s="8"/>
      <c r="W28" s="8"/>
      <c r="X28" s="8"/>
    </row>
    <row r="29" spans="1:24" ht="18.75" customHeight="1" x14ac:dyDescent="0.45">
      <c r="A29" s="13">
        <v>45348</v>
      </c>
      <c r="B29" s="13" t="s">
        <v>63</v>
      </c>
      <c r="C29" s="8">
        <v>1850</v>
      </c>
      <c r="D29" s="8">
        <v>1700</v>
      </c>
      <c r="E29" s="8">
        <v>2370</v>
      </c>
      <c r="F29" s="8">
        <v>330</v>
      </c>
      <c r="G29" s="14">
        <f t="shared" si="0"/>
        <v>5440</v>
      </c>
      <c r="H29" s="8">
        <v>36</v>
      </c>
      <c r="I29" s="8">
        <v>160</v>
      </c>
      <c r="J29" s="8">
        <v>740</v>
      </c>
      <c r="K29" s="8"/>
      <c r="L29" s="8">
        <v>21110</v>
      </c>
      <c r="M29" s="8">
        <v>1830</v>
      </c>
      <c r="N29" s="8"/>
      <c r="O29" s="8"/>
      <c r="P29" s="8"/>
      <c r="Q29" s="8"/>
      <c r="R29" s="8"/>
      <c r="S29" s="11">
        <f t="shared" si="1"/>
        <v>23876</v>
      </c>
      <c r="T29" s="15">
        <f t="shared" si="2"/>
        <v>-18436</v>
      </c>
      <c r="V29" s="8"/>
      <c r="W29" s="8"/>
      <c r="X29" s="8"/>
    </row>
    <row r="30" spans="1:24" ht="18.75" customHeight="1" x14ac:dyDescent="0.45">
      <c r="A30" s="13">
        <v>45349</v>
      </c>
      <c r="B30" s="13" t="s">
        <v>64</v>
      </c>
      <c r="C30" s="8">
        <v>1760</v>
      </c>
      <c r="D30" s="8">
        <v>2960</v>
      </c>
      <c r="E30" s="8">
        <v>1320</v>
      </c>
      <c r="F30" s="8">
        <v>240</v>
      </c>
      <c r="G30" s="14">
        <f t="shared" si="0"/>
        <v>5812</v>
      </c>
      <c r="H30" s="8">
        <v>36</v>
      </c>
      <c r="I30" s="8">
        <v>160</v>
      </c>
      <c r="J30" s="8"/>
      <c r="K30" s="8">
        <v>150</v>
      </c>
      <c r="L30" s="8"/>
      <c r="M30" s="8"/>
      <c r="N30" s="8"/>
      <c r="O30" s="8"/>
      <c r="P30" s="8"/>
      <c r="Q30" s="8"/>
      <c r="R30" s="8"/>
      <c r="S30" s="11">
        <f t="shared" si="1"/>
        <v>346</v>
      </c>
      <c r="T30" s="15">
        <f t="shared" si="2"/>
        <v>5466</v>
      </c>
      <c r="V30" s="8"/>
      <c r="W30" s="8"/>
      <c r="X30" s="8"/>
    </row>
    <row r="31" spans="1:24" ht="18.75" customHeight="1" x14ac:dyDescent="0.45">
      <c r="A31" s="13">
        <v>45350</v>
      </c>
      <c r="B31" s="13" t="s">
        <v>65</v>
      </c>
      <c r="C31" s="8">
        <v>2390</v>
      </c>
      <c r="D31" s="8">
        <v>1900</v>
      </c>
      <c r="E31" s="8">
        <v>2300</v>
      </c>
      <c r="F31" s="8">
        <v>200</v>
      </c>
      <c r="G31" s="14">
        <f t="shared" si="0"/>
        <v>6040</v>
      </c>
      <c r="H31" s="8">
        <v>36</v>
      </c>
      <c r="I31" s="8">
        <v>390</v>
      </c>
      <c r="J31" s="8"/>
      <c r="K31" s="8">
        <v>50</v>
      </c>
      <c r="L31" s="8"/>
      <c r="M31" s="8"/>
      <c r="N31" s="8"/>
      <c r="O31" s="8"/>
      <c r="P31" s="8"/>
      <c r="Q31" s="8"/>
      <c r="R31" s="8"/>
      <c r="S31" s="11">
        <f t="shared" si="1"/>
        <v>476</v>
      </c>
      <c r="T31" s="15">
        <f t="shared" si="2"/>
        <v>5564</v>
      </c>
      <c r="V31" s="8"/>
      <c r="W31" s="8"/>
      <c r="X31" s="8"/>
    </row>
    <row r="32" spans="1:24" ht="18.75" customHeight="1" x14ac:dyDescent="0.45">
      <c r="A32" s="13">
        <v>45351</v>
      </c>
      <c r="B32" s="13" t="s">
        <v>66</v>
      </c>
      <c r="C32" s="8">
        <v>1970</v>
      </c>
      <c r="D32" s="8">
        <v>2600</v>
      </c>
      <c r="E32" s="8">
        <v>910</v>
      </c>
      <c r="F32" s="8">
        <v>0</v>
      </c>
      <c r="G32" s="14">
        <f t="shared" si="0"/>
        <v>5207</v>
      </c>
      <c r="H32" s="8">
        <v>36</v>
      </c>
      <c r="I32" s="8">
        <v>160</v>
      </c>
      <c r="J32" s="8"/>
      <c r="K32" s="8">
        <v>210</v>
      </c>
      <c r="L32" s="8"/>
      <c r="M32" s="8"/>
      <c r="N32" s="8"/>
      <c r="O32" s="8">
        <v>3470</v>
      </c>
      <c r="P32" s="8"/>
      <c r="Q32" s="8"/>
      <c r="R32" s="8"/>
      <c r="S32" s="11">
        <f t="shared" si="1"/>
        <v>3876</v>
      </c>
      <c r="T32" s="15">
        <f t="shared" si="2"/>
        <v>1331</v>
      </c>
      <c r="V32" s="8"/>
      <c r="W32" s="8"/>
      <c r="X32" s="8"/>
    </row>
    <row r="33" spans="1:24" ht="18.75" customHeight="1" x14ac:dyDescent="0.45">
      <c r="A33" s="13"/>
      <c r="B33" s="13"/>
      <c r="C33" s="8"/>
      <c r="D33" s="8"/>
      <c r="E33" s="8"/>
      <c r="F33" s="8"/>
      <c r="G33" s="14">
        <f t="shared" si="0"/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11">
        <f t="shared" si="1"/>
        <v>0</v>
      </c>
      <c r="T33" s="15">
        <f t="shared" si="2"/>
        <v>0</v>
      </c>
      <c r="V33" s="8"/>
      <c r="W33" s="8"/>
      <c r="X33" s="8"/>
    </row>
    <row r="34" spans="1:24" ht="18.75" customHeight="1" x14ac:dyDescent="0.45">
      <c r="A34" s="13"/>
      <c r="B34" s="13"/>
      <c r="C34" s="8"/>
      <c r="D34" s="8"/>
      <c r="E34" s="8"/>
      <c r="F34" s="8"/>
      <c r="G34" s="14">
        <f t="shared" si="0"/>
        <v>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11">
        <f t="shared" si="1"/>
        <v>0</v>
      </c>
      <c r="T34" s="15">
        <f t="shared" si="2"/>
        <v>0</v>
      </c>
      <c r="V34" s="8"/>
      <c r="W34" s="8"/>
      <c r="X34" s="8"/>
    </row>
    <row r="35" spans="1:24" ht="18.75" customHeight="1" x14ac:dyDescent="0.45">
      <c r="C35" s="16">
        <f t="shared" ref="C35:T35" si="3">SUM(C4:C34)</f>
        <v>75065</v>
      </c>
      <c r="D35" s="16">
        <f t="shared" si="3"/>
        <v>76230</v>
      </c>
      <c r="E35" s="16">
        <f t="shared" si="3"/>
        <v>62000</v>
      </c>
      <c r="F35" s="16">
        <f t="shared" si="3"/>
        <v>17920</v>
      </c>
      <c r="G35" s="14">
        <f t="shared" si="3"/>
        <v>207239</v>
      </c>
      <c r="H35" s="17">
        <f t="shared" si="3"/>
        <v>1108</v>
      </c>
      <c r="I35" s="17">
        <f t="shared" si="3"/>
        <v>7120</v>
      </c>
      <c r="J35" s="17">
        <f t="shared" si="3"/>
        <v>5790</v>
      </c>
      <c r="K35" s="17">
        <f t="shared" si="3"/>
        <v>3580</v>
      </c>
      <c r="L35" s="18">
        <f t="shared" si="3"/>
        <v>74568</v>
      </c>
      <c r="M35" s="17">
        <f t="shared" si="3"/>
        <v>7190</v>
      </c>
      <c r="N35" s="18">
        <f t="shared" si="3"/>
        <v>16950</v>
      </c>
      <c r="O35" s="17">
        <f t="shared" si="3"/>
        <v>3870</v>
      </c>
      <c r="P35" s="17">
        <f t="shared" si="3"/>
        <v>6970</v>
      </c>
      <c r="Q35" s="18">
        <f t="shared" si="3"/>
        <v>30000</v>
      </c>
      <c r="R35" s="17">
        <f t="shared" si="3"/>
        <v>0</v>
      </c>
      <c r="S35" s="11">
        <f t="shared" si="3"/>
        <v>157146</v>
      </c>
      <c r="T35" s="15">
        <f t="shared" si="3"/>
        <v>50093</v>
      </c>
      <c r="V35" s="20">
        <f t="shared" ref="V35:X35" si="4">SUM(V4:V34)</f>
        <v>0</v>
      </c>
      <c r="W35" s="20">
        <f t="shared" si="4"/>
        <v>0</v>
      </c>
      <c r="X35" s="20">
        <f t="shared" si="4"/>
        <v>0</v>
      </c>
    </row>
    <row r="36" spans="1:24" ht="18.75" customHeight="1" x14ac:dyDescent="0.45">
      <c r="S36" s="7"/>
      <c r="T36" s="7"/>
    </row>
    <row r="37" spans="1:24" ht="18.75" customHeight="1" x14ac:dyDescent="0.45">
      <c r="S37" s="7"/>
      <c r="T37" s="7"/>
    </row>
    <row r="38" spans="1:24" ht="18.75" customHeight="1" x14ac:dyDescent="0.45">
      <c r="S38" s="7"/>
      <c r="T38" s="7"/>
    </row>
    <row r="39" spans="1:24" ht="18.75" customHeight="1" x14ac:dyDescent="0.45">
      <c r="S39" s="7"/>
      <c r="T39" s="7"/>
    </row>
    <row r="40" spans="1:24" ht="18.75" customHeight="1" x14ac:dyDescent="0.45">
      <c r="S40" s="7"/>
      <c r="T40" s="7"/>
    </row>
    <row r="41" spans="1:24" ht="18.75" customHeight="1" x14ac:dyDescent="0.45">
      <c r="S41" s="7"/>
      <c r="T41" s="7"/>
    </row>
    <row r="42" spans="1:24" ht="18.75" customHeight="1" x14ac:dyDescent="0.45">
      <c r="S42" s="7"/>
      <c r="T42" s="7"/>
    </row>
    <row r="43" spans="1:24" ht="18.75" customHeight="1" x14ac:dyDescent="0.45">
      <c r="S43" s="7"/>
      <c r="T43" s="7"/>
    </row>
    <row r="44" spans="1:24" ht="18.75" customHeight="1" x14ac:dyDescent="0.45">
      <c r="S44" s="7"/>
      <c r="T44" s="7"/>
    </row>
    <row r="45" spans="1:24" ht="18.75" customHeight="1" x14ac:dyDescent="0.45">
      <c r="S45" s="7"/>
      <c r="T45" s="7"/>
    </row>
    <row r="46" spans="1:24" ht="18.75" customHeight="1" x14ac:dyDescent="0.45">
      <c r="S46" s="7"/>
      <c r="T46" s="7"/>
    </row>
    <row r="47" spans="1:24" ht="18.75" customHeight="1" x14ac:dyDescent="0.45">
      <c r="S47" s="7"/>
      <c r="T47" s="7"/>
    </row>
    <row r="48" spans="1:24" ht="18.75" customHeight="1" x14ac:dyDescent="0.45">
      <c r="S48" s="7"/>
      <c r="T48" s="7"/>
    </row>
    <row r="49" spans="19:20" ht="18.75" customHeight="1" x14ac:dyDescent="0.45">
      <c r="S49" s="7"/>
      <c r="T49" s="7"/>
    </row>
    <row r="50" spans="19:20" ht="18.75" customHeight="1" x14ac:dyDescent="0.45">
      <c r="S50" s="7"/>
      <c r="T50" s="7"/>
    </row>
    <row r="51" spans="19:20" ht="18.75" customHeight="1" x14ac:dyDescent="0.45">
      <c r="S51" s="7"/>
      <c r="T51" s="7"/>
    </row>
    <row r="52" spans="19:20" ht="18.75" customHeight="1" x14ac:dyDescent="0.45">
      <c r="S52" s="7"/>
      <c r="T52" s="7"/>
    </row>
    <row r="53" spans="19:20" ht="18.75" customHeight="1" x14ac:dyDescent="0.45">
      <c r="S53" s="7"/>
      <c r="T53" s="7"/>
    </row>
    <row r="54" spans="19:20" ht="18.75" customHeight="1" x14ac:dyDescent="0.45">
      <c r="S54" s="7"/>
      <c r="T54" s="7"/>
    </row>
    <row r="55" spans="19:20" ht="18.75" customHeight="1" x14ac:dyDescent="0.45">
      <c r="S55" s="7"/>
      <c r="T55" s="7"/>
    </row>
    <row r="56" spans="19:20" ht="18.75" customHeight="1" x14ac:dyDescent="0.45">
      <c r="S56" s="7"/>
      <c r="T56" s="7"/>
    </row>
    <row r="57" spans="19:20" ht="18.75" customHeight="1" x14ac:dyDescent="0.45">
      <c r="S57" s="7"/>
      <c r="T57" s="7"/>
    </row>
    <row r="58" spans="19:20" ht="18.75" customHeight="1" x14ac:dyDescent="0.45">
      <c r="S58" s="7"/>
      <c r="T58" s="7"/>
    </row>
    <row r="59" spans="19:20" ht="18.75" customHeight="1" x14ac:dyDescent="0.45">
      <c r="S59" s="7"/>
      <c r="T59" s="7"/>
    </row>
    <row r="60" spans="19:20" ht="18.75" customHeight="1" x14ac:dyDescent="0.45">
      <c r="S60" s="7"/>
      <c r="T60" s="7"/>
    </row>
    <row r="61" spans="19:20" ht="18.75" customHeight="1" x14ac:dyDescent="0.45">
      <c r="S61" s="7"/>
      <c r="T61" s="7"/>
    </row>
    <row r="62" spans="19:20" ht="18.75" customHeight="1" x14ac:dyDescent="0.45">
      <c r="S62" s="7"/>
      <c r="T62" s="7"/>
    </row>
    <row r="63" spans="19:20" ht="18.75" customHeight="1" x14ac:dyDescent="0.45">
      <c r="S63" s="7"/>
      <c r="T63" s="7"/>
    </row>
    <row r="64" spans="19:20" ht="18.75" customHeight="1" x14ac:dyDescent="0.45">
      <c r="S64" s="7"/>
      <c r="T64" s="7"/>
    </row>
    <row r="65" spans="19:20" ht="18.75" customHeight="1" x14ac:dyDescent="0.45">
      <c r="S65" s="7"/>
      <c r="T65" s="7"/>
    </row>
    <row r="66" spans="19:20" ht="18.75" customHeight="1" x14ac:dyDescent="0.45">
      <c r="S66" s="7"/>
      <c r="T66" s="7"/>
    </row>
    <row r="67" spans="19:20" ht="18.75" customHeight="1" x14ac:dyDescent="0.45">
      <c r="S67" s="7"/>
      <c r="T67" s="7"/>
    </row>
    <row r="68" spans="19:20" ht="18.75" customHeight="1" x14ac:dyDescent="0.45">
      <c r="S68" s="7"/>
      <c r="T68" s="7"/>
    </row>
    <row r="69" spans="19:20" ht="18.75" customHeight="1" x14ac:dyDescent="0.45">
      <c r="S69" s="7"/>
      <c r="T69" s="7"/>
    </row>
    <row r="70" spans="19:20" ht="18.75" customHeight="1" x14ac:dyDescent="0.45">
      <c r="S70" s="7"/>
      <c r="T70" s="7"/>
    </row>
    <row r="71" spans="19:20" ht="18.75" customHeight="1" x14ac:dyDescent="0.45">
      <c r="S71" s="7"/>
      <c r="T71" s="7"/>
    </row>
    <row r="72" spans="19:20" ht="18.75" customHeight="1" x14ac:dyDescent="0.45">
      <c r="S72" s="7"/>
      <c r="T72" s="7"/>
    </row>
    <row r="73" spans="19:20" ht="18.75" customHeight="1" x14ac:dyDescent="0.45">
      <c r="S73" s="7"/>
      <c r="T73" s="7"/>
    </row>
    <row r="74" spans="19:20" ht="18.75" customHeight="1" x14ac:dyDescent="0.45">
      <c r="S74" s="7"/>
      <c r="T74" s="7"/>
    </row>
    <row r="75" spans="19:20" ht="18.75" customHeight="1" x14ac:dyDescent="0.45">
      <c r="S75" s="7"/>
      <c r="T75" s="7"/>
    </row>
    <row r="76" spans="19:20" ht="18.75" customHeight="1" x14ac:dyDescent="0.45">
      <c r="S76" s="7"/>
      <c r="T76" s="7"/>
    </row>
    <row r="77" spans="19:20" ht="18.75" customHeight="1" x14ac:dyDescent="0.45">
      <c r="S77" s="7"/>
      <c r="T77" s="7"/>
    </row>
    <row r="78" spans="19:20" ht="18.75" customHeight="1" x14ac:dyDescent="0.45">
      <c r="S78" s="7"/>
      <c r="T78" s="7"/>
    </row>
    <row r="79" spans="19:20" ht="18.75" customHeight="1" x14ac:dyDescent="0.45">
      <c r="S79" s="7"/>
      <c r="T79" s="7"/>
    </row>
    <row r="80" spans="19:20" ht="18.75" customHeight="1" x14ac:dyDescent="0.45">
      <c r="S80" s="7"/>
      <c r="T80" s="7"/>
    </row>
    <row r="81" spans="19:20" ht="18.75" customHeight="1" x14ac:dyDescent="0.45">
      <c r="S81" s="7"/>
      <c r="T81" s="7"/>
    </row>
    <row r="82" spans="19:20" ht="18.75" customHeight="1" x14ac:dyDescent="0.45">
      <c r="S82" s="7"/>
      <c r="T82" s="7"/>
    </row>
    <row r="83" spans="19:20" ht="18.75" customHeight="1" x14ac:dyDescent="0.45">
      <c r="S83" s="7"/>
      <c r="T83" s="7"/>
    </row>
    <row r="84" spans="19:20" ht="18.75" customHeight="1" x14ac:dyDescent="0.45">
      <c r="S84" s="7"/>
      <c r="T84" s="7"/>
    </row>
    <row r="85" spans="19:20" ht="18.75" customHeight="1" x14ac:dyDescent="0.45">
      <c r="S85" s="7"/>
      <c r="T85" s="7"/>
    </row>
    <row r="86" spans="19:20" ht="18.75" customHeight="1" x14ac:dyDescent="0.45">
      <c r="S86" s="7"/>
      <c r="T86" s="7"/>
    </row>
    <row r="87" spans="19:20" ht="18.75" customHeight="1" x14ac:dyDescent="0.45">
      <c r="S87" s="7"/>
      <c r="T87" s="7"/>
    </row>
    <row r="88" spans="19:20" ht="18.75" customHeight="1" x14ac:dyDescent="0.45">
      <c r="S88" s="7"/>
      <c r="T88" s="7"/>
    </row>
    <row r="89" spans="19:20" ht="18.75" customHeight="1" x14ac:dyDescent="0.45">
      <c r="S89" s="7"/>
      <c r="T89" s="7"/>
    </row>
    <row r="90" spans="19:20" ht="18.75" customHeight="1" x14ac:dyDescent="0.45">
      <c r="S90" s="7"/>
      <c r="T90" s="7"/>
    </row>
    <row r="91" spans="19:20" ht="18.75" customHeight="1" x14ac:dyDescent="0.45">
      <c r="S91" s="7"/>
      <c r="T91" s="7"/>
    </row>
    <row r="92" spans="19:20" ht="18.75" customHeight="1" x14ac:dyDescent="0.45">
      <c r="S92" s="7"/>
      <c r="T92" s="7"/>
    </row>
    <row r="93" spans="19:20" ht="18.75" customHeight="1" x14ac:dyDescent="0.45">
      <c r="S93" s="7"/>
      <c r="T93" s="7"/>
    </row>
    <row r="94" spans="19:20" ht="18.75" customHeight="1" x14ac:dyDescent="0.45">
      <c r="S94" s="7"/>
      <c r="T94" s="7"/>
    </row>
    <row r="95" spans="19:20" ht="18.75" customHeight="1" x14ac:dyDescent="0.45">
      <c r="S95" s="7"/>
      <c r="T95" s="7"/>
    </row>
    <row r="96" spans="19:20" ht="18.75" customHeight="1" x14ac:dyDescent="0.45">
      <c r="S96" s="7"/>
      <c r="T96" s="7"/>
    </row>
    <row r="97" spans="19:20" ht="18.75" customHeight="1" x14ac:dyDescent="0.45">
      <c r="S97" s="7"/>
      <c r="T97" s="7"/>
    </row>
    <row r="98" spans="19:20" ht="18.75" customHeight="1" x14ac:dyDescent="0.45">
      <c r="S98" s="7"/>
      <c r="T98" s="7"/>
    </row>
    <row r="99" spans="19:20" ht="18.75" customHeight="1" x14ac:dyDescent="0.45">
      <c r="S99" s="7"/>
      <c r="T99" s="7"/>
    </row>
    <row r="100" spans="19:20" ht="18.75" customHeight="1" x14ac:dyDescent="0.45">
      <c r="S100" s="7"/>
      <c r="T100" s="7"/>
    </row>
    <row r="101" spans="19:20" ht="18.75" customHeight="1" x14ac:dyDescent="0.45">
      <c r="S101" s="7"/>
      <c r="T101" s="7"/>
    </row>
    <row r="102" spans="19:20" ht="18.75" customHeight="1" x14ac:dyDescent="0.45">
      <c r="S102" s="7"/>
      <c r="T102" s="7"/>
    </row>
    <row r="103" spans="19:20" ht="18.75" customHeight="1" x14ac:dyDescent="0.45">
      <c r="S103" s="7"/>
      <c r="T103" s="7"/>
    </row>
    <row r="104" spans="19:20" ht="18.75" customHeight="1" x14ac:dyDescent="0.45">
      <c r="S104" s="7"/>
      <c r="T104" s="7"/>
    </row>
    <row r="105" spans="19:20" ht="18.75" customHeight="1" x14ac:dyDescent="0.45">
      <c r="S105" s="7"/>
      <c r="T105" s="7"/>
    </row>
    <row r="106" spans="19:20" ht="18.75" customHeight="1" x14ac:dyDescent="0.45">
      <c r="S106" s="7"/>
      <c r="T106" s="7"/>
    </row>
    <row r="107" spans="19:20" ht="18.75" customHeight="1" x14ac:dyDescent="0.45">
      <c r="S107" s="7"/>
      <c r="T107" s="7"/>
    </row>
    <row r="108" spans="19:20" ht="18.75" customHeight="1" x14ac:dyDescent="0.45">
      <c r="S108" s="7"/>
      <c r="T108" s="7"/>
    </row>
    <row r="109" spans="19:20" ht="18.75" customHeight="1" x14ac:dyDescent="0.45">
      <c r="S109" s="7"/>
      <c r="T109" s="7"/>
    </row>
    <row r="110" spans="19:20" ht="18.75" customHeight="1" x14ac:dyDescent="0.45">
      <c r="S110" s="7"/>
      <c r="T110" s="7"/>
    </row>
    <row r="111" spans="19:20" ht="18.75" customHeight="1" x14ac:dyDescent="0.45">
      <c r="S111" s="7"/>
      <c r="T111" s="7"/>
    </row>
    <row r="112" spans="19:20" ht="18.75" customHeight="1" x14ac:dyDescent="0.45">
      <c r="S112" s="7"/>
      <c r="T112" s="7"/>
    </row>
    <row r="113" spans="19:20" ht="18.75" customHeight="1" x14ac:dyDescent="0.45">
      <c r="S113" s="7"/>
      <c r="T113" s="7"/>
    </row>
    <row r="114" spans="19:20" ht="18.75" customHeight="1" x14ac:dyDescent="0.45">
      <c r="S114" s="7"/>
      <c r="T114" s="7"/>
    </row>
    <row r="115" spans="19:20" ht="18.75" customHeight="1" x14ac:dyDescent="0.45">
      <c r="S115" s="7"/>
      <c r="T115" s="7"/>
    </row>
    <row r="116" spans="19:20" ht="18.75" customHeight="1" x14ac:dyDescent="0.45">
      <c r="S116" s="7"/>
      <c r="T116" s="7"/>
    </row>
    <row r="117" spans="19:20" ht="18.75" customHeight="1" x14ac:dyDescent="0.45">
      <c r="S117" s="7"/>
      <c r="T117" s="7"/>
    </row>
    <row r="118" spans="19:20" ht="18.75" customHeight="1" x14ac:dyDescent="0.45">
      <c r="S118" s="7"/>
      <c r="T118" s="7"/>
    </row>
    <row r="119" spans="19:20" ht="18.75" customHeight="1" x14ac:dyDescent="0.45">
      <c r="S119" s="7"/>
      <c r="T119" s="7"/>
    </row>
    <row r="120" spans="19:20" ht="18.75" customHeight="1" x14ac:dyDescent="0.45">
      <c r="S120" s="7"/>
      <c r="T120" s="7"/>
    </row>
    <row r="121" spans="19:20" ht="18.75" customHeight="1" x14ac:dyDescent="0.45">
      <c r="S121" s="7"/>
      <c r="T121" s="7"/>
    </row>
    <row r="122" spans="19:20" ht="18.75" customHeight="1" x14ac:dyDescent="0.45">
      <c r="S122" s="7"/>
      <c r="T122" s="7"/>
    </row>
    <row r="123" spans="19:20" ht="18.75" customHeight="1" x14ac:dyDescent="0.45">
      <c r="S123" s="7"/>
      <c r="T123" s="7"/>
    </row>
    <row r="124" spans="19:20" ht="18.75" customHeight="1" x14ac:dyDescent="0.45">
      <c r="S124" s="7"/>
      <c r="T124" s="7"/>
    </row>
    <row r="125" spans="19:20" ht="18.75" customHeight="1" x14ac:dyDescent="0.45">
      <c r="S125" s="7"/>
      <c r="T125" s="7"/>
    </row>
    <row r="126" spans="19:20" ht="18.75" customHeight="1" x14ac:dyDescent="0.45">
      <c r="S126" s="7"/>
      <c r="T126" s="7"/>
    </row>
    <row r="127" spans="19:20" ht="18.75" customHeight="1" x14ac:dyDescent="0.45">
      <c r="S127" s="7"/>
      <c r="T127" s="7"/>
    </row>
    <row r="128" spans="19:20" ht="18.75" customHeight="1" x14ac:dyDescent="0.45">
      <c r="S128" s="7"/>
      <c r="T128" s="7"/>
    </row>
    <row r="129" spans="19:20" ht="18.75" customHeight="1" x14ac:dyDescent="0.45">
      <c r="S129" s="7"/>
      <c r="T129" s="7"/>
    </row>
    <row r="130" spans="19:20" ht="18.75" customHeight="1" x14ac:dyDescent="0.45">
      <c r="S130" s="7"/>
      <c r="T130" s="7"/>
    </row>
    <row r="131" spans="19:20" ht="18.75" customHeight="1" x14ac:dyDescent="0.45">
      <c r="S131" s="7"/>
      <c r="T131" s="7"/>
    </row>
    <row r="132" spans="19:20" ht="18.75" customHeight="1" x14ac:dyDescent="0.45">
      <c r="S132" s="7"/>
      <c r="T132" s="7"/>
    </row>
    <row r="133" spans="19:20" ht="18.75" customHeight="1" x14ac:dyDescent="0.45">
      <c r="S133" s="7"/>
      <c r="T133" s="7"/>
    </row>
    <row r="134" spans="19:20" ht="18.75" customHeight="1" x14ac:dyDescent="0.45">
      <c r="S134" s="7"/>
      <c r="T134" s="7"/>
    </row>
    <row r="135" spans="19:20" ht="18.75" customHeight="1" x14ac:dyDescent="0.45">
      <c r="S135" s="7"/>
      <c r="T135" s="7"/>
    </row>
    <row r="136" spans="19:20" ht="18.75" customHeight="1" x14ac:dyDescent="0.45">
      <c r="S136" s="7"/>
      <c r="T136" s="7"/>
    </row>
    <row r="137" spans="19:20" ht="18.75" customHeight="1" x14ac:dyDescent="0.45">
      <c r="S137" s="7"/>
      <c r="T137" s="7"/>
    </row>
    <row r="138" spans="19:20" ht="18.75" customHeight="1" x14ac:dyDescent="0.45">
      <c r="S138" s="7"/>
      <c r="T138" s="7"/>
    </row>
    <row r="139" spans="19:20" ht="18.75" customHeight="1" x14ac:dyDescent="0.45">
      <c r="S139" s="7"/>
      <c r="T139" s="7"/>
    </row>
    <row r="140" spans="19:20" ht="18.75" customHeight="1" x14ac:dyDescent="0.45">
      <c r="S140" s="7"/>
      <c r="T140" s="7"/>
    </row>
    <row r="141" spans="19:20" ht="18.75" customHeight="1" x14ac:dyDescent="0.45">
      <c r="S141" s="7"/>
      <c r="T141" s="7"/>
    </row>
    <row r="142" spans="19:20" ht="18.75" customHeight="1" x14ac:dyDescent="0.45">
      <c r="S142" s="7"/>
      <c r="T142" s="7"/>
    </row>
    <row r="143" spans="19:20" ht="18.75" customHeight="1" x14ac:dyDescent="0.45">
      <c r="S143" s="7"/>
      <c r="T143" s="7"/>
    </row>
    <row r="144" spans="19:20" ht="18.75" customHeight="1" x14ac:dyDescent="0.45">
      <c r="S144" s="7"/>
      <c r="T144" s="7"/>
    </row>
    <row r="145" spans="19:20" ht="18.75" customHeight="1" x14ac:dyDescent="0.45">
      <c r="S145" s="7"/>
      <c r="T145" s="7"/>
    </row>
    <row r="146" spans="19:20" ht="18.75" customHeight="1" x14ac:dyDescent="0.45">
      <c r="S146" s="7"/>
      <c r="T146" s="7"/>
    </row>
    <row r="147" spans="19:20" ht="18.75" customHeight="1" x14ac:dyDescent="0.45">
      <c r="S147" s="7"/>
      <c r="T147" s="7"/>
    </row>
    <row r="148" spans="19:20" ht="18.75" customHeight="1" x14ac:dyDescent="0.45">
      <c r="S148" s="7"/>
      <c r="T148" s="7"/>
    </row>
    <row r="149" spans="19:20" ht="18.75" customHeight="1" x14ac:dyDescent="0.45">
      <c r="S149" s="7"/>
      <c r="T149" s="7"/>
    </row>
    <row r="150" spans="19:20" ht="18.75" customHeight="1" x14ac:dyDescent="0.45">
      <c r="S150" s="7"/>
      <c r="T150" s="7"/>
    </row>
    <row r="151" spans="19:20" ht="18.75" customHeight="1" x14ac:dyDescent="0.45">
      <c r="S151" s="7"/>
      <c r="T151" s="7"/>
    </row>
    <row r="152" spans="19:20" ht="18.75" customHeight="1" x14ac:dyDescent="0.45">
      <c r="S152" s="7"/>
      <c r="T152" s="7"/>
    </row>
    <row r="153" spans="19:20" ht="18.75" customHeight="1" x14ac:dyDescent="0.45">
      <c r="S153" s="7"/>
      <c r="T153" s="7"/>
    </row>
    <row r="154" spans="19:20" ht="18.75" customHeight="1" x14ac:dyDescent="0.45">
      <c r="S154" s="7"/>
      <c r="T154" s="7"/>
    </row>
    <row r="155" spans="19:20" ht="18.75" customHeight="1" x14ac:dyDescent="0.45">
      <c r="S155" s="7"/>
      <c r="T155" s="7"/>
    </row>
    <row r="156" spans="19:20" ht="18.75" customHeight="1" x14ac:dyDescent="0.45">
      <c r="S156" s="7"/>
      <c r="T156" s="7"/>
    </row>
    <row r="157" spans="19:20" ht="18.75" customHeight="1" x14ac:dyDescent="0.45">
      <c r="S157" s="7"/>
      <c r="T157" s="7"/>
    </row>
    <row r="158" spans="19:20" ht="18.75" customHeight="1" x14ac:dyDescent="0.45">
      <c r="S158" s="7"/>
      <c r="T158" s="7"/>
    </row>
    <row r="159" spans="19:20" ht="18.75" customHeight="1" x14ac:dyDescent="0.45">
      <c r="S159" s="7"/>
      <c r="T159" s="7"/>
    </row>
    <row r="160" spans="19:20" ht="18.75" customHeight="1" x14ac:dyDescent="0.45">
      <c r="S160" s="7"/>
      <c r="T160" s="7"/>
    </row>
    <row r="161" spans="19:20" ht="18.75" customHeight="1" x14ac:dyDescent="0.45">
      <c r="S161" s="7"/>
      <c r="T161" s="7"/>
    </row>
    <row r="162" spans="19:20" ht="18.75" customHeight="1" x14ac:dyDescent="0.45">
      <c r="S162" s="7"/>
      <c r="T162" s="7"/>
    </row>
    <row r="163" spans="19:20" ht="18.75" customHeight="1" x14ac:dyDescent="0.45">
      <c r="S163" s="7"/>
      <c r="T163" s="7"/>
    </row>
    <row r="164" spans="19:20" ht="18.75" customHeight="1" x14ac:dyDescent="0.45">
      <c r="S164" s="7"/>
      <c r="T164" s="7"/>
    </row>
    <row r="165" spans="19:20" ht="18.75" customHeight="1" x14ac:dyDescent="0.45">
      <c r="S165" s="7"/>
      <c r="T165" s="7"/>
    </row>
    <row r="166" spans="19:20" ht="18.75" customHeight="1" x14ac:dyDescent="0.45">
      <c r="S166" s="7"/>
      <c r="T166" s="7"/>
    </row>
    <row r="167" spans="19:20" ht="18.75" customHeight="1" x14ac:dyDescent="0.45">
      <c r="S167" s="7"/>
      <c r="T167" s="7"/>
    </row>
    <row r="168" spans="19:20" ht="18.75" customHeight="1" x14ac:dyDescent="0.45">
      <c r="S168" s="7"/>
      <c r="T168" s="7"/>
    </row>
    <row r="169" spans="19:20" ht="18.75" customHeight="1" x14ac:dyDescent="0.45">
      <c r="S169" s="7"/>
      <c r="T169" s="7"/>
    </row>
    <row r="170" spans="19:20" ht="18.75" customHeight="1" x14ac:dyDescent="0.45">
      <c r="S170" s="7"/>
      <c r="T170" s="7"/>
    </row>
    <row r="171" spans="19:20" ht="18.75" customHeight="1" x14ac:dyDescent="0.45">
      <c r="S171" s="7"/>
      <c r="T171" s="7"/>
    </row>
    <row r="172" spans="19:20" ht="18.75" customHeight="1" x14ac:dyDescent="0.45">
      <c r="S172" s="7"/>
      <c r="T172" s="7"/>
    </row>
    <row r="173" spans="19:20" ht="18.75" customHeight="1" x14ac:dyDescent="0.45">
      <c r="S173" s="7"/>
      <c r="T173" s="7"/>
    </row>
    <row r="174" spans="19:20" ht="18.75" customHeight="1" x14ac:dyDescent="0.45">
      <c r="S174" s="7"/>
      <c r="T174" s="7"/>
    </row>
    <row r="175" spans="19:20" ht="18.75" customHeight="1" x14ac:dyDescent="0.45">
      <c r="S175" s="7"/>
      <c r="T175" s="7"/>
    </row>
    <row r="176" spans="19:20" ht="18.75" customHeight="1" x14ac:dyDescent="0.45">
      <c r="S176" s="7"/>
      <c r="T176" s="7"/>
    </row>
    <row r="177" spans="19:20" ht="18.75" customHeight="1" x14ac:dyDescent="0.45">
      <c r="S177" s="7"/>
      <c r="T177" s="7"/>
    </row>
    <row r="178" spans="19:20" ht="18.75" customHeight="1" x14ac:dyDescent="0.45">
      <c r="S178" s="7"/>
      <c r="T178" s="7"/>
    </row>
    <row r="179" spans="19:20" ht="18.75" customHeight="1" x14ac:dyDescent="0.45">
      <c r="S179" s="7"/>
      <c r="T179" s="7"/>
    </row>
    <row r="180" spans="19:20" ht="18.75" customHeight="1" x14ac:dyDescent="0.45">
      <c r="S180" s="7"/>
      <c r="T180" s="7"/>
    </row>
    <row r="181" spans="19:20" ht="18.75" customHeight="1" x14ac:dyDescent="0.45">
      <c r="S181" s="7"/>
      <c r="T181" s="7"/>
    </row>
    <row r="182" spans="19:20" ht="18.75" customHeight="1" x14ac:dyDescent="0.45">
      <c r="S182" s="7"/>
      <c r="T182" s="7"/>
    </row>
    <row r="183" spans="19:20" ht="18.75" customHeight="1" x14ac:dyDescent="0.45">
      <c r="S183" s="7"/>
      <c r="T183" s="7"/>
    </row>
    <row r="184" spans="19:20" ht="18.75" customHeight="1" x14ac:dyDescent="0.45">
      <c r="S184" s="7"/>
      <c r="T184" s="7"/>
    </row>
    <row r="185" spans="19:20" ht="18.75" customHeight="1" x14ac:dyDescent="0.45">
      <c r="S185" s="7"/>
      <c r="T185" s="7"/>
    </row>
    <row r="186" spans="19:20" ht="18.75" customHeight="1" x14ac:dyDescent="0.45">
      <c r="S186" s="7"/>
      <c r="T186" s="7"/>
    </row>
    <row r="187" spans="19:20" ht="18.75" customHeight="1" x14ac:dyDescent="0.45">
      <c r="S187" s="7"/>
      <c r="T187" s="7"/>
    </row>
    <row r="188" spans="19:20" ht="18.75" customHeight="1" x14ac:dyDescent="0.45">
      <c r="S188" s="7"/>
      <c r="T188" s="7"/>
    </row>
    <row r="189" spans="19:20" ht="18.75" customHeight="1" x14ac:dyDescent="0.45">
      <c r="S189" s="7"/>
      <c r="T189" s="7"/>
    </row>
    <row r="190" spans="19:20" ht="18.75" customHeight="1" x14ac:dyDescent="0.45">
      <c r="S190" s="7"/>
      <c r="T190" s="7"/>
    </row>
    <row r="191" spans="19:20" ht="18.75" customHeight="1" x14ac:dyDescent="0.45">
      <c r="S191" s="7"/>
      <c r="T191" s="7"/>
    </row>
    <row r="192" spans="19:20" ht="18.75" customHeight="1" x14ac:dyDescent="0.45">
      <c r="S192" s="7"/>
      <c r="T192" s="7"/>
    </row>
    <row r="193" spans="19:20" ht="18.75" customHeight="1" x14ac:dyDescent="0.45">
      <c r="S193" s="7"/>
      <c r="T193" s="7"/>
    </row>
    <row r="194" spans="19:20" ht="18.75" customHeight="1" x14ac:dyDescent="0.45">
      <c r="S194" s="7"/>
      <c r="T194" s="7"/>
    </row>
    <row r="195" spans="19:20" ht="18.75" customHeight="1" x14ac:dyDescent="0.45">
      <c r="S195" s="7"/>
      <c r="T195" s="7"/>
    </row>
    <row r="196" spans="19:20" ht="18.75" customHeight="1" x14ac:dyDescent="0.45">
      <c r="S196" s="7"/>
      <c r="T196" s="7"/>
    </row>
    <row r="197" spans="19:20" ht="18.75" customHeight="1" x14ac:dyDescent="0.45">
      <c r="S197" s="7"/>
      <c r="T197" s="7"/>
    </row>
    <row r="198" spans="19:20" ht="18.75" customHeight="1" x14ac:dyDescent="0.45">
      <c r="S198" s="7"/>
      <c r="T198" s="7"/>
    </row>
    <row r="199" spans="19:20" ht="18.75" customHeight="1" x14ac:dyDescent="0.45">
      <c r="S199" s="7"/>
      <c r="T199" s="7"/>
    </row>
    <row r="200" spans="19:20" ht="18.75" customHeight="1" x14ac:dyDescent="0.45">
      <c r="S200" s="7"/>
      <c r="T200" s="7"/>
    </row>
    <row r="201" spans="19:20" ht="18.75" customHeight="1" x14ac:dyDescent="0.45">
      <c r="S201" s="7"/>
      <c r="T201" s="7"/>
    </row>
    <row r="202" spans="19:20" ht="18.75" customHeight="1" x14ac:dyDescent="0.45">
      <c r="S202" s="7"/>
      <c r="T202" s="7"/>
    </row>
    <row r="203" spans="19:20" ht="18.75" customHeight="1" x14ac:dyDescent="0.45">
      <c r="S203" s="7"/>
      <c r="T203" s="7"/>
    </row>
    <row r="204" spans="19:20" ht="18.75" customHeight="1" x14ac:dyDescent="0.45">
      <c r="S204" s="7"/>
      <c r="T204" s="7"/>
    </row>
    <row r="205" spans="19:20" ht="18.75" customHeight="1" x14ac:dyDescent="0.45">
      <c r="S205" s="7"/>
      <c r="T205" s="7"/>
    </row>
    <row r="206" spans="19:20" ht="18.75" customHeight="1" x14ac:dyDescent="0.45">
      <c r="S206" s="7"/>
      <c r="T206" s="7"/>
    </row>
    <row r="207" spans="19:20" ht="18.75" customHeight="1" x14ac:dyDescent="0.45">
      <c r="S207" s="7"/>
      <c r="T207" s="7"/>
    </row>
    <row r="208" spans="19:20" ht="18.75" customHeight="1" x14ac:dyDescent="0.45">
      <c r="S208" s="7"/>
      <c r="T208" s="7"/>
    </row>
    <row r="209" spans="19:20" ht="18.75" customHeight="1" x14ac:dyDescent="0.45">
      <c r="S209" s="7"/>
      <c r="T209" s="7"/>
    </row>
    <row r="210" spans="19:20" ht="18.75" customHeight="1" x14ac:dyDescent="0.45">
      <c r="S210" s="7"/>
      <c r="T210" s="7"/>
    </row>
    <row r="211" spans="19:20" ht="18.75" customHeight="1" x14ac:dyDescent="0.45">
      <c r="S211" s="7"/>
      <c r="T211" s="7"/>
    </row>
    <row r="212" spans="19:20" ht="18.75" customHeight="1" x14ac:dyDescent="0.45">
      <c r="S212" s="7"/>
      <c r="T212" s="7"/>
    </row>
    <row r="213" spans="19:20" ht="18.75" customHeight="1" x14ac:dyDescent="0.45">
      <c r="S213" s="7"/>
      <c r="T213" s="7"/>
    </row>
    <row r="214" spans="19:20" ht="18.75" customHeight="1" x14ac:dyDescent="0.45">
      <c r="S214" s="7"/>
      <c r="T214" s="7"/>
    </row>
    <row r="215" spans="19:20" ht="18.75" customHeight="1" x14ac:dyDescent="0.45">
      <c r="S215" s="7"/>
      <c r="T215" s="7"/>
    </row>
    <row r="216" spans="19:20" ht="18.75" customHeight="1" x14ac:dyDescent="0.45">
      <c r="S216" s="7"/>
      <c r="T216" s="7"/>
    </row>
    <row r="217" spans="19:20" ht="18.75" customHeight="1" x14ac:dyDescent="0.45">
      <c r="S217" s="7"/>
      <c r="T217" s="7"/>
    </row>
    <row r="218" spans="19:20" ht="18.75" customHeight="1" x14ac:dyDescent="0.45">
      <c r="S218" s="7"/>
      <c r="T218" s="7"/>
    </row>
    <row r="219" spans="19:20" ht="18.75" customHeight="1" x14ac:dyDescent="0.45">
      <c r="S219" s="7"/>
      <c r="T219" s="7"/>
    </row>
    <row r="220" spans="19:20" ht="18.75" customHeight="1" x14ac:dyDescent="0.45">
      <c r="S220" s="7"/>
      <c r="T220" s="7"/>
    </row>
    <row r="221" spans="19:20" ht="18.75" customHeight="1" x14ac:dyDescent="0.45">
      <c r="S221" s="7"/>
      <c r="T221" s="7"/>
    </row>
    <row r="222" spans="19:20" ht="18.75" customHeight="1" x14ac:dyDescent="0.45">
      <c r="S222" s="7"/>
      <c r="T222" s="7"/>
    </row>
    <row r="223" spans="19:20" ht="18.75" customHeight="1" x14ac:dyDescent="0.45">
      <c r="S223" s="7"/>
      <c r="T223" s="7"/>
    </row>
    <row r="224" spans="19:20" ht="18.75" customHeight="1" x14ac:dyDescent="0.45">
      <c r="S224" s="7"/>
      <c r="T224" s="7"/>
    </row>
    <row r="225" spans="19:20" ht="18.75" customHeight="1" x14ac:dyDescent="0.45">
      <c r="S225" s="7"/>
      <c r="T225" s="7"/>
    </row>
    <row r="226" spans="19:20" ht="18.75" customHeight="1" x14ac:dyDescent="0.45">
      <c r="S226" s="7"/>
      <c r="T226" s="7"/>
    </row>
    <row r="227" spans="19:20" ht="18.75" customHeight="1" x14ac:dyDescent="0.45">
      <c r="S227" s="7"/>
      <c r="T227" s="7"/>
    </row>
    <row r="228" spans="19:20" ht="18.75" customHeight="1" x14ac:dyDescent="0.45">
      <c r="S228" s="7"/>
      <c r="T228" s="7"/>
    </row>
    <row r="229" spans="19:20" ht="18.75" customHeight="1" x14ac:dyDescent="0.45">
      <c r="S229" s="7"/>
      <c r="T229" s="7"/>
    </row>
    <row r="230" spans="19:20" ht="18.75" customHeight="1" x14ac:dyDescent="0.45">
      <c r="S230" s="7"/>
      <c r="T230" s="7"/>
    </row>
    <row r="231" spans="19:20" ht="18.75" customHeight="1" x14ac:dyDescent="0.45">
      <c r="S231" s="7"/>
      <c r="T231" s="7"/>
    </row>
    <row r="232" spans="19:20" ht="18.75" customHeight="1" x14ac:dyDescent="0.45">
      <c r="S232" s="7"/>
      <c r="T232" s="7"/>
    </row>
    <row r="233" spans="19:20" ht="18.75" customHeight="1" x14ac:dyDescent="0.45">
      <c r="S233" s="7"/>
      <c r="T233" s="7"/>
    </row>
    <row r="234" spans="19:20" ht="18.75" customHeight="1" x14ac:dyDescent="0.45">
      <c r="S234" s="7"/>
      <c r="T234" s="7"/>
    </row>
    <row r="235" spans="19:20" ht="18.75" customHeight="1" x14ac:dyDescent="0.45">
      <c r="S235" s="7"/>
      <c r="T235" s="7"/>
    </row>
    <row r="236" spans="19:20" ht="18.75" customHeight="1" x14ac:dyDescent="0.45">
      <c r="S236" s="7"/>
      <c r="T236" s="7"/>
    </row>
    <row r="237" spans="19:20" ht="18.75" customHeight="1" x14ac:dyDescent="0.45">
      <c r="S237" s="7"/>
      <c r="T237" s="7"/>
    </row>
    <row r="238" spans="19:20" ht="18.75" customHeight="1" x14ac:dyDescent="0.45">
      <c r="S238" s="7"/>
      <c r="T238" s="7"/>
    </row>
    <row r="239" spans="19:20" ht="18.75" customHeight="1" x14ac:dyDescent="0.45">
      <c r="S239" s="7"/>
      <c r="T239" s="7"/>
    </row>
    <row r="240" spans="19:20" ht="18.75" customHeight="1" x14ac:dyDescent="0.45">
      <c r="S240" s="7"/>
      <c r="T240" s="7"/>
    </row>
    <row r="241" spans="19:20" ht="18.75" customHeight="1" x14ac:dyDescent="0.45">
      <c r="S241" s="7"/>
      <c r="T241" s="7"/>
    </row>
    <row r="242" spans="19:20" ht="18.75" customHeight="1" x14ac:dyDescent="0.45">
      <c r="S242" s="7"/>
      <c r="T242" s="7"/>
    </row>
    <row r="243" spans="19:20" ht="18.75" customHeight="1" x14ac:dyDescent="0.45">
      <c r="S243" s="7"/>
      <c r="T243" s="7"/>
    </row>
    <row r="244" spans="19:20" ht="18.75" customHeight="1" x14ac:dyDescent="0.45">
      <c r="S244" s="7"/>
      <c r="T244" s="7"/>
    </row>
    <row r="245" spans="19:20" ht="18.75" customHeight="1" x14ac:dyDescent="0.45">
      <c r="S245" s="7"/>
      <c r="T245" s="7"/>
    </row>
    <row r="246" spans="19:20" ht="18.75" customHeight="1" x14ac:dyDescent="0.45">
      <c r="S246" s="7"/>
      <c r="T246" s="7"/>
    </row>
    <row r="247" spans="19:20" ht="18.75" customHeight="1" x14ac:dyDescent="0.45">
      <c r="S247" s="7"/>
      <c r="T247" s="7"/>
    </row>
    <row r="248" spans="19:20" ht="18.75" customHeight="1" x14ac:dyDescent="0.45">
      <c r="S248" s="7"/>
      <c r="T248" s="7"/>
    </row>
    <row r="249" spans="19:20" ht="18.75" customHeight="1" x14ac:dyDescent="0.45">
      <c r="S249" s="7"/>
      <c r="T249" s="7"/>
    </row>
    <row r="250" spans="19:20" ht="18.75" customHeight="1" x14ac:dyDescent="0.45">
      <c r="S250" s="7"/>
      <c r="T250" s="7"/>
    </row>
    <row r="251" spans="19:20" ht="18.75" customHeight="1" x14ac:dyDescent="0.45">
      <c r="S251" s="7"/>
      <c r="T251" s="7"/>
    </row>
    <row r="252" spans="19:20" ht="18.75" customHeight="1" x14ac:dyDescent="0.45">
      <c r="S252" s="7"/>
      <c r="T252" s="7"/>
    </row>
    <row r="253" spans="19:20" ht="18.75" customHeight="1" x14ac:dyDescent="0.45">
      <c r="S253" s="7"/>
      <c r="T253" s="7"/>
    </row>
    <row r="254" spans="19:20" ht="18.75" customHeight="1" x14ac:dyDescent="0.45">
      <c r="S254" s="7"/>
      <c r="T254" s="7"/>
    </row>
    <row r="255" spans="19:20" ht="18.75" customHeight="1" x14ac:dyDescent="0.45">
      <c r="S255" s="7"/>
      <c r="T255" s="7"/>
    </row>
    <row r="256" spans="19:20" ht="18.75" customHeight="1" x14ac:dyDescent="0.45">
      <c r="S256" s="7"/>
      <c r="T256" s="7"/>
    </row>
    <row r="257" spans="19:20" ht="18.75" customHeight="1" x14ac:dyDescent="0.45">
      <c r="S257" s="7"/>
      <c r="T257" s="7"/>
    </row>
    <row r="258" spans="19:20" ht="18.75" customHeight="1" x14ac:dyDescent="0.45">
      <c r="S258" s="7"/>
      <c r="T258" s="7"/>
    </row>
    <row r="259" spans="19:20" ht="18.75" customHeight="1" x14ac:dyDescent="0.45">
      <c r="S259" s="7"/>
      <c r="T259" s="7"/>
    </row>
    <row r="260" spans="19:20" ht="18.75" customHeight="1" x14ac:dyDescent="0.45">
      <c r="S260" s="7"/>
      <c r="T260" s="7"/>
    </row>
    <row r="261" spans="19:20" ht="18.75" customHeight="1" x14ac:dyDescent="0.45">
      <c r="S261" s="7"/>
      <c r="T261" s="7"/>
    </row>
    <row r="262" spans="19:20" ht="18.75" customHeight="1" x14ac:dyDescent="0.45">
      <c r="S262" s="7"/>
      <c r="T262" s="7"/>
    </row>
    <row r="263" spans="19:20" ht="18.75" customHeight="1" x14ac:dyDescent="0.45">
      <c r="S263" s="7"/>
      <c r="T263" s="7"/>
    </row>
    <row r="264" spans="19:20" ht="18.75" customHeight="1" x14ac:dyDescent="0.45">
      <c r="S264" s="7"/>
      <c r="T264" s="7"/>
    </row>
    <row r="265" spans="19:20" ht="18.75" customHeight="1" x14ac:dyDescent="0.45">
      <c r="S265" s="7"/>
      <c r="T265" s="7"/>
    </row>
    <row r="266" spans="19:20" ht="18.75" customHeight="1" x14ac:dyDescent="0.45">
      <c r="S266" s="7"/>
      <c r="T266" s="7"/>
    </row>
    <row r="267" spans="19:20" ht="18.75" customHeight="1" x14ac:dyDescent="0.45">
      <c r="S267" s="7"/>
      <c r="T267" s="7"/>
    </row>
    <row r="268" spans="19:20" ht="18.75" customHeight="1" x14ac:dyDescent="0.45">
      <c r="S268" s="7"/>
      <c r="T268" s="7"/>
    </row>
    <row r="269" spans="19:20" ht="18.75" customHeight="1" x14ac:dyDescent="0.45">
      <c r="S269" s="7"/>
      <c r="T269" s="7"/>
    </row>
    <row r="270" spans="19:20" ht="18.75" customHeight="1" x14ac:dyDescent="0.45">
      <c r="S270" s="7"/>
      <c r="T270" s="7"/>
    </row>
    <row r="271" spans="19:20" ht="18.75" customHeight="1" x14ac:dyDescent="0.45">
      <c r="S271" s="7"/>
      <c r="T271" s="7"/>
    </row>
    <row r="272" spans="19:20" ht="18.75" customHeight="1" x14ac:dyDescent="0.45">
      <c r="S272" s="7"/>
      <c r="T272" s="7"/>
    </row>
    <row r="273" spans="19:20" ht="18.75" customHeight="1" x14ac:dyDescent="0.45">
      <c r="S273" s="7"/>
      <c r="T273" s="7"/>
    </row>
    <row r="274" spans="19:20" ht="18.75" customHeight="1" x14ac:dyDescent="0.45">
      <c r="S274" s="7"/>
      <c r="T274" s="7"/>
    </row>
    <row r="275" spans="19:20" ht="18.75" customHeight="1" x14ac:dyDescent="0.45">
      <c r="S275" s="7"/>
      <c r="T275" s="7"/>
    </row>
    <row r="276" spans="19:20" ht="18.75" customHeight="1" x14ac:dyDescent="0.45">
      <c r="S276" s="7"/>
      <c r="T276" s="7"/>
    </row>
    <row r="277" spans="19:20" ht="18.75" customHeight="1" x14ac:dyDescent="0.45">
      <c r="S277" s="7"/>
      <c r="T277" s="7"/>
    </row>
    <row r="278" spans="19:20" ht="18.75" customHeight="1" x14ac:dyDescent="0.45">
      <c r="S278" s="7"/>
      <c r="T278" s="7"/>
    </row>
    <row r="279" spans="19:20" ht="18.75" customHeight="1" x14ac:dyDescent="0.45">
      <c r="S279" s="7"/>
      <c r="T279" s="7"/>
    </row>
    <row r="280" spans="19:20" ht="18.75" customHeight="1" x14ac:dyDescent="0.45">
      <c r="S280" s="7"/>
      <c r="T280" s="7"/>
    </row>
    <row r="281" spans="19:20" ht="18.75" customHeight="1" x14ac:dyDescent="0.45">
      <c r="S281" s="7"/>
      <c r="T281" s="7"/>
    </row>
    <row r="282" spans="19:20" ht="18.75" customHeight="1" x14ac:dyDescent="0.45">
      <c r="S282" s="7"/>
      <c r="T282" s="7"/>
    </row>
    <row r="283" spans="19:20" ht="18.75" customHeight="1" x14ac:dyDescent="0.45">
      <c r="S283" s="7"/>
      <c r="T283" s="7"/>
    </row>
    <row r="284" spans="19:20" ht="18.75" customHeight="1" x14ac:dyDescent="0.45">
      <c r="S284" s="7"/>
      <c r="T284" s="7"/>
    </row>
    <row r="285" spans="19:20" ht="18.75" customHeight="1" x14ac:dyDescent="0.45">
      <c r="S285" s="7"/>
      <c r="T285" s="7"/>
    </row>
    <row r="286" spans="19:20" ht="18.75" customHeight="1" x14ac:dyDescent="0.45">
      <c r="S286" s="7"/>
      <c r="T286" s="7"/>
    </row>
    <row r="287" spans="19:20" ht="18.75" customHeight="1" x14ac:dyDescent="0.45">
      <c r="S287" s="7"/>
      <c r="T287" s="7"/>
    </row>
    <row r="288" spans="19:20" ht="18.75" customHeight="1" x14ac:dyDescent="0.45">
      <c r="S288" s="7"/>
      <c r="T288" s="7"/>
    </row>
    <row r="289" spans="19:20" ht="18.75" customHeight="1" x14ac:dyDescent="0.45">
      <c r="S289" s="7"/>
      <c r="T289" s="7"/>
    </row>
    <row r="290" spans="19:20" ht="18.75" customHeight="1" x14ac:dyDescent="0.45">
      <c r="S290" s="7"/>
      <c r="T290" s="7"/>
    </row>
    <row r="291" spans="19:20" ht="18.75" customHeight="1" x14ac:dyDescent="0.45">
      <c r="S291" s="7"/>
      <c r="T291" s="7"/>
    </row>
    <row r="292" spans="19:20" ht="18.75" customHeight="1" x14ac:dyDescent="0.45">
      <c r="S292" s="7"/>
      <c r="T292" s="7"/>
    </row>
    <row r="293" spans="19:20" ht="18.75" customHeight="1" x14ac:dyDescent="0.45">
      <c r="S293" s="7"/>
      <c r="T293" s="7"/>
    </row>
    <row r="294" spans="19:20" ht="18.75" customHeight="1" x14ac:dyDescent="0.45">
      <c r="S294" s="7"/>
      <c r="T294" s="7"/>
    </row>
    <row r="295" spans="19:20" ht="18.75" customHeight="1" x14ac:dyDescent="0.45">
      <c r="S295" s="7"/>
      <c r="T295" s="7"/>
    </row>
    <row r="296" spans="19:20" ht="18.75" customHeight="1" x14ac:dyDescent="0.45">
      <c r="S296" s="7"/>
      <c r="T296" s="7"/>
    </row>
    <row r="297" spans="19:20" ht="18.75" customHeight="1" x14ac:dyDescent="0.45">
      <c r="S297" s="7"/>
      <c r="T297" s="7"/>
    </row>
    <row r="298" spans="19:20" ht="18.75" customHeight="1" x14ac:dyDescent="0.45">
      <c r="S298" s="7"/>
      <c r="T298" s="7"/>
    </row>
    <row r="299" spans="19:20" ht="18.75" customHeight="1" x14ac:dyDescent="0.45">
      <c r="S299" s="7"/>
      <c r="T299" s="7"/>
    </row>
    <row r="300" spans="19:20" ht="18.75" customHeight="1" x14ac:dyDescent="0.45">
      <c r="S300" s="7"/>
      <c r="T300" s="7"/>
    </row>
    <row r="301" spans="19:20" ht="18.75" customHeight="1" x14ac:dyDescent="0.45">
      <c r="S301" s="7"/>
      <c r="T301" s="7"/>
    </row>
    <row r="302" spans="19:20" ht="18.75" customHeight="1" x14ac:dyDescent="0.45">
      <c r="S302" s="7"/>
      <c r="T302" s="7"/>
    </row>
    <row r="303" spans="19:20" ht="18.75" customHeight="1" x14ac:dyDescent="0.45">
      <c r="S303" s="7"/>
      <c r="T303" s="7"/>
    </row>
    <row r="304" spans="19:20" ht="18.75" customHeight="1" x14ac:dyDescent="0.45">
      <c r="S304" s="7"/>
      <c r="T304" s="7"/>
    </row>
    <row r="305" spans="19:20" ht="18.75" customHeight="1" x14ac:dyDescent="0.45">
      <c r="S305" s="7"/>
      <c r="T305" s="7"/>
    </row>
    <row r="306" spans="19:20" ht="18.75" customHeight="1" x14ac:dyDescent="0.45">
      <c r="S306" s="7"/>
      <c r="T306" s="7"/>
    </row>
    <row r="307" spans="19:20" ht="18.75" customHeight="1" x14ac:dyDescent="0.45">
      <c r="S307" s="7"/>
      <c r="T307" s="7"/>
    </row>
    <row r="308" spans="19:20" ht="18.75" customHeight="1" x14ac:dyDescent="0.45">
      <c r="S308" s="7"/>
      <c r="T308" s="7"/>
    </row>
    <row r="309" spans="19:20" ht="18.75" customHeight="1" x14ac:dyDescent="0.45">
      <c r="S309" s="7"/>
      <c r="T309" s="7"/>
    </row>
    <row r="310" spans="19:20" ht="18.75" customHeight="1" x14ac:dyDescent="0.45">
      <c r="S310" s="7"/>
      <c r="T310" s="7"/>
    </row>
    <row r="311" spans="19:20" ht="18.75" customHeight="1" x14ac:dyDescent="0.45">
      <c r="S311" s="7"/>
      <c r="T311" s="7"/>
    </row>
    <row r="312" spans="19:20" ht="18.75" customHeight="1" x14ac:dyDescent="0.45">
      <c r="S312" s="7"/>
      <c r="T312" s="7"/>
    </row>
    <row r="313" spans="19:20" ht="18.75" customHeight="1" x14ac:dyDescent="0.45">
      <c r="S313" s="7"/>
      <c r="T313" s="7"/>
    </row>
    <row r="314" spans="19:20" ht="18.75" customHeight="1" x14ac:dyDescent="0.45">
      <c r="S314" s="7"/>
      <c r="T314" s="7"/>
    </row>
    <row r="315" spans="19:20" ht="18.75" customHeight="1" x14ac:dyDescent="0.45">
      <c r="S315" s="7"/>
      <c r="T315" s="7"/>
    </row>
    <row r="316" spans="19:20" ht="18.75" customHeight="1" x14ac:dyDescent="0.45">
      <c r="S316" s="7"/>
      <c r="T316" s="7"/>
    </row>
    <row r="317" spans="19:20" ht="18.75" customHeight="1" x14ac:dyDescent="0.45">
      <c r="S317" s="7"/>
      <c r="T317" s="7"/>
    </row>
    <row r="318" spans="19:20" ht="18.75" customHeight="1" x14ac:dyDescent="0.45">
      <c r="S318" s="7"/>
      <c r="T318" s="7"/>
    </row>
    <row r="319" spans="19:20" ht="18.75" customHeight="1" x14ac:dyDescent="0.45">
      <c r="S319" s="7"/>
      <c r="T319" s="7"/>
    </row>
    <row r="320" spans="19:20" ht="18.75" customHeight="1" x14ac:dyDescent="0.45">
      <c r="S320" s="7"/>
      <c r="T320" s="7"/>
    </row>
    <row r="321" spans="19:20" ht="18.75" customHeight="1" x14ac:dyDescent="0.45">
      <c r="S321" s="7"/>
      <c r="T321" s="7"/>
    </row>
    <row r="322" spans="19:20" ht="18.75" customHeight="1" x14ac:dyDescent="0.45">
      <c r="S322" s="7"/>
      <c r="T322" s="7"/>
    </row>
    <row r="323" spans="19:20" ht="18.75" customHeight="1" x14ac:dyDescent="0.45">
      <c r="S323" s="7"/>
      <c r="T323" s="7"/>
    </row>
    <row r="324" spans="19:20" ht="18.75" customHeight="1" x14ac:dyDescent="0.45">
      <c r="S324" s="7"/>
      <c r="T324" s="7"/>
    </row>
    <row r="325" spans="19:20" ht="18.75" customHeight="1" x14ac:dyDescent="0.45">
      <c r="S325" s="7"/>
      <c r="T325" s="7"/>
    </row>
    <row r="326" spans="19:20" ht="18.75" customHeight="1" x14ac:dyDescent="0.45">
      <c r="S326" s="7"/>
      <c r="T326" s="7"/>
    </row>
    <row r="327" spans="19:20" ht="18.75" customHeight="1" x14ac:dyDescent="0.45">
      <c r="S327" s="7"/>
      <c r="T327" s="7"/>
    </row>
    <row r="328" spans="19:20" ht="18.75" customHeight="1" x14ac:dyDescent="0.45">
      <c r="S328" s="7"/>
      <c r="T328" s="7"/>
    </row>
    <row r="329" spans="19:20" ht="18.75" customHeight="1" x14ac:dyDescent="0.45">
      <c r="S329" s="7"/>
      <c r="T329" s="7"/>
    </row>
    <row r="330" spans="19:20" ht="18.75" customHeight="1" x14ac:dyDescent="0.45">
      <c r="S330" s="7"/>
      <c r="T330" s="7"/>
    </row>
    <row r="331" spans="19:20" ht="18.75" customHeight="1" x14ac:dyDescent="0.45">
      <c r="S331" s="7"/>
      <c r="T331" s="7"/>
    </row>
    <row r="332" spans="19:20" ht="18.75" customHeight="1" x14ac:dyDescent="0.45">
      <c r="S332" s="7"/>
      <c r="T332" s="7"/>
    </row>
    <row r="333" spans="19:20" ht="18.75" customHeight="1" x14ac:dyDescent="0.45">
      <c r="S333" s="7"/>
      <c r="T333" s="7"/>
    </row>
    <row r="334" spans="19:20" ht="18.75" customHeight="1" x14ac:dyDescent="0.45">
      <c r="S334" s="7"/>
      <c r="T334" s="7"/>
    </row>
    <row r="335" spans="19:20" ht="18.75" customHeight="1" x14ac:dyDescent="0.45">
      <c r="S335" s="7"/>
      <c r="T335" s="7"/>
    </row>
    <row r="336" spans="19:20" ht="18.75" customHeight="1" x14ac:dyDescent="0.45">
      <c r="S336" s="7"/>
      <c r="T336" s="7"/>
    </row>
    <row r="337" spans="19:20" ht="18.75" customHeight="1" x14ac:dyDescent="0.45">
      <c r="S337" s="7"/>
      <c r="T337" s="7"/>
    </row>
    <row r="338" spans="19:20" ht="18.75" customHeight="1" x14ac:dyDescent="0.45">
      <c r="S338" s="7"/>
      <c r="T338" s="7"/>
    </row>
    <row r="339" spans="19:20" ht="18.75" customHeight="1" x14ac:dyDescent="0.45">
      <c r="S339" s="7"/>
      <c r="T339" s="7"/>
    </row>
    <row r="340" spans="19:20" ht="18.75" customHeight="1" x14ac:dyDescent="0.45">
      <c r="S340" s="7"/>
      <c r="T340" s="7"/>
    </row>
    <row r="341" spans="19:20" ht="18.75" customHeight="1" x14ac:dyDescent="0.45">
      <c r="S341" s="7"/>
      <c r="T341" s="7"/>
    </row>
    <row r="342" spans="19:20" ht="18.75" customHeight="1" x14ac:dyDescent="0.45">
      <c r="S342" s="7"/>
      <c r="T342" s="7"/>
    </row>
    <row r="343" spans="19:20" ht="18.75" customHeight="1" x14ac:dyDescent="0.45">
      <c r="S343" s="7"/>
      <c r="T343" s="7"/>
    </row>
    <row r="344" spans="19:20" ht="18.75" customHeight="1" x14ac:dyDescent="0.45">
      <c r="S344" s="7"/>
      <c r="T344" s="7"/>
    </row>
    <row r="345" spans="19:20" ht="18.75" customHeight="1" x14ac:dyDescent="0.45">
      <c r="S345" s="7"/>
      <c r="T345" s="7"/>
    </row>
    <row r="346" spans="19:20" ht="18.75" customHeight="1" x14ac:dyDescent="0.45">
      <c r="S346" s="7"/>
      <c r="T346" s="7"/>
    </row>
    <row r="347" spans="19:20" ht="18.75" customHeight="1" x14ac:dyDescent="0.45">
      <c r="S347" s="7"/>
      <c r="T347" s="7"/>
    </row>
    <row r="348" spans="19:20" ht="18.75" customHeight="1" x14ac:dyDescent="0.45">
      <c r="S348" s="7"/>
      <c r="T348" s="7"/>
    </row>
    <row r="349" spans="19:20" ht="18.75" customHeight="1" x14ac:dyDescent="0.45">
      <c r="S349" s="7"/>
      <c r="T349" s="7"/>
    </row>
    <row r="350" spans="19:20" ht="18.75" customHeight="1" x14ac:dyDescent="0.45">
      <c r="S350" s="7"/>
      <c r="T350" s="7"/>
    </row>
    <row r="351" spans="19:20" ht="18.75" customHeight="1" x14ac:dyDescent="0.45">
      <c r="S351" s="7"/>
      <c r="T351" s="7"/>
    </row>
    <row r="352" spans="19:20" ht="18.75" customHeight="1" x14ac:dyDescent="0.45">
      <c r="S352" s="7"/>
      <c r="T352" s="7"/>
    </row>
    <row r="353" spans="19:20" ht="18.75" customHeight="1" x14ac:dyDescent="0.45">
      <c r="S353" s="7"/>
      <c r="T353" s="7"/>
    </row>
    <row r="354" spans="19:20" ht="18.75" customHeight="1" x14ac:dyDescent="0.45">
      <c r="S354" s="7"/>
      <c r="T354" s="7"/>
    </row>
    <row r="355" spans="19:20" ht="18.75" customHeight="1" x14ac:dyDescent="0.45">
      <c r="S355" s="7"/>
      <c r="T355" s="7"/>
    </row>
    <row r="356" spans="19:20" ht="18.75" customHeight="1" x14ac:dyDescent="0.45">
      <c r="S356" s="7"/>
      <c r="T356" s="7"/>
    </row>
    <row r="357" spans="19:20" ht="18.75" customHeight="1" x14ac:dyDescent="0.45">
      <c r="S357" s="7"/>
      <c r="T357" s="7"/>
    </row>
    <row r="358" spans="19:20" ht="18.75" customHeight="1" x14ac:dyDescent="0.45">
      <c r="S358" s="7"/>
      <c r="T358" s="7"/>
    </row>
    <row r="359" spans="19:20" ht="18.75" customHeight="1" x14ac:dyDescent="0.45">
      <c r="S359" s="7"/>
      <c r="T359" s="7"/>
    </row>
    <row r="360" spans="19:20" ht="18.75" customHeight="1" x14ac:dyDescent="0.45">
      <c r="S360" s="7"/>
      <c r="T360" s="7"/>
    </row>
    <row r="361" spans="19:20" ht="18.75" customHeight="1" x14ac:dyDescent="0.45">
      <c r="S361" s="7"/>
      <c r="T361" s="7"/>
    </row>
    <row r="362" spans="19:20" ht="18.75" customHeight="1" x14ac:dyDescent="0.45">
      <c r="S362" s="7"/>
      <c r="T362" s="7"/>
    </row>
    <row r="363" spans="19:20" ht="18.75" customHeight="1" x14ac:dyDescent="0.45">
      <c r="S363" s="7"/>
      <c r="T363" s="7"/>
    </row>
    <row r="364" spans="19:20" ht="18.75" customHeight="1" x14ac:dyDescent="0.45">
      <c r="S364" s="7"/>
      <c r="T364" s="7"/>
    </row>
    <row r="365" spans="19:20" ht="18.75" customHeight="1" x14ac:dyDescent="0.45">
      <c r="S365" s="7"/>
      <c r="T365" s="7"/>
    </row>
    <row r="366" spans="19:20" ht="18.75" customHeight="1" x14ac:dyDescent="0.45">
      <c r="S366" s="7"/>
      <c r="T366" s="7"/>
    </row>
    <row r="367" spans="19:20" ht="18.75" customHeight="1" x14ac:dyDescent="0.45">
      <c r="S367" s="7"/>
      <c r="T367" s="7"/>
    </row>
    <row r="368" spans="19:20" ht="18.75" customHeight="1" x14ac:dyDescent="0.45">
      <c r="S368" s="7"/>
      <c r="T368" s="7"/>
    </row>
    <row r="369" spans="19:20" ht="18.75" customHeight="1" x14ac:dyDescent="0.45">
      <c r="S369" s="7"/>
      <c r="T369" s="7"/>
    </row>
    <row r="370" spans="19:20" ht="18.75" customHeight="1" x14ac:dyDescent="0.45">
      <c r="S370" s="7"/>
      <c r="T370" s="7"/>
    </row>
    <row r="371" spans="19:20" ht="18.75" customHeight="1" x14ac:dyDescent="0.45">
      <c r="S371" s="7"/>
      <c r="T371" s="7"/>
    </row>
    <row r="372" spans="19:20" ht="18.75" customHeight="1" x14ac:dyDescent="0.45">
      <c r="S372" s="7"/>
      <c r="T372" s="7"/>
    </row>
    <row r="373" spans="19:20" ht="18.75" customHeight="1" x14ac:dyDescent="0.45">
      <c r="S373" s="7"/>
      <c r="T373" s="7"/>
    </row>
    <row r="374" spans="19:20" ht="18.75" customHeight="1" x14ac:dyDescent="0.45">
      <c r="S374" s="7"/>
      <c r="T374" s="7"/>
    </row>
    <row r="375" spans="19:20" ht="18.75" customHeight="1" x14ac:dyDescent="0.45">
      <c r="S375" s="7"/>
      <c r="T375" s="7"/>
    </row>
    <row r="376" spans="19:20" ht="18.75" customHeight="1" x14ac:dyDescent="0.45">
      <c r="S376" s="7"/>
      <c r="T376" s="7"/>
    </row>
    <row r="377" spans="19:20" ht="18.75" customHeight="1" x14ac:dyDescent="0.45">
      <c r="S377" s="7"/>
      <c r="T377" s="7"/>
    </row>
    <row r="378" spans="19:20" ht="18.75" customHeight="1" x14ac:dyDescent="0.45">
      <c r="S378" s="7"/>
      <c r="T378" s="7"/>
    </row>
    <row r="379" spans="19:20" ht="18.75" customHeight="1" x14ac:dyDescent="0.45">
      <c r="S379" s="7"/>
      <c r="T379" s="7"/>
    </row>
    <row r="380" spans="19:20" ht="18.75" customHeight="1" x14ac:dyDescent="0.45">
      <c r="S380" s="7"/>
      <c r="T380" s="7"/>
    </row>
    <row r="381" spans="19:20" ht="18.75" customHeight="1" x14ac:dyDescent="0.45">
      <c r="S381" s="7"/>
      <c r="T381" s="7"/>
    </row>
    <row r="382" spans="19:20" ht="18.75" customHeight="1" x14ac:dyDescent="0.45">
      <c r="S382" s="7"/>
      <c r="T382" s="7"/>
    </row>
    <row r="383" spans="19:20" ht="18.75" customHeight="1" x14ac:dyDescent="0.45">
      <c r="S383" s="7"/>
      <c r="T383" s="7"/>
    </row>
    <row r="384" spans="19:20" ht="18.75" customHeight="1" x14ac:dyDescent="0.45">
      <c r="S384" s="7"/>
      <c r="T384" s="7"/>
    </row>
    <row r="385" spans="19:20" ht="18.75" customHeight="1" x14ac:dyDescent="0.45">
      <c r="S385" s="7"/>
      <c r="T385" s="7"/>
    </row>
    <row r="386" spans="19:20" ht="18.75" customHeight="1" x14ac:dyDescent="0.45">
      <c r="S386" s="7"/>
      <c r="T386" s="7"/>
    </row>
    <row r="387" spans="19:20" ht="18.75" customHeight="1" x14ac:dyDescent="0.45">
      <c r="S387" s="7"/>
      <c r="T387" s="7"/>
    </row>
    <row r="388" spans="19:20" ht="18.75" customHeight="1" x14ac:dyDescent="0.45">
      <c r="S388" s="7"/>
      <c r="T388" s="7"/>
    </row>
    <row r="389" spans="19:20" ht="18.75" customHeight="1" x14ac:dyDescent="0.45">
      <c r="S389" s="7"/>
      <c r="T389" s="7"/>
    </row>
    <row r="390" spans="19:20" ht="18.75" customHeight="1" x14ac:dyDescent="0.45">
      <c r="S390" s="7"/>
      <c r="T390" s="7"/>
    </row>
    <row r="391" spans="19:20" ht="18.75" customHeight="1" x14ac:dyDescent="0.45">
      <c r="S391" s="7"/>
      <c r="T391" s="7"/>
    </row>
    <row r="392" spans="19:20" ht="18.75" customHeight="1" x14ac:dyDescent="0.45">
      <c r="S392" s="7"/>
      <c r="T392" s="7"/>
    </row>
    <row r="393" spans="19:20" ht="18.75" customHeight="1" x14ac:dyDescent="0.45">
      <c r="S393" s="7"/>
      <c r="T393" s="7"/>
    </row>
    <row r="394" spans="19:20" ht="18.75" customHeight="1" x14ac:dyDescent="0.45">
      <c r="S394" s="7"/>
      <c r="T394" s="7"/>
    </row>
    <row r="395" spans="19:20" ht="18.75" customHeight="1" x14ac:dyDescent="0.45">
      <c r="S395" s="7"/>
      <c r="T395" s="7"/>
    </row>
    <row r="396" spans="19:20" ht="18.75" customHeight="1" x14ac:dyDescent="0.45">
      <c r="S396" s="7"/>
      <c r="T396" s="7"/>
    </row>
    <row r="397" spans="19:20" ht="18.75" customHeight="1" x14ac:dyDescent="0.45">
      <c r="S397" s="7"/>
      <c r="T397" s="7"/>
    </row>
    <row r="398" spans="19:20" ht="18.75" customHeight="1" x14ac:dyDescent="0.45">
      <c r="S398" s="7"/>
      <c r="T398" s="7"/>
    </row>
    <row r="399" spans="19:20" ht="18.75" customHeight="1" x14ac:dyDescent="0.45">
      <c r="S399" s="7"/>
      <c r="T399" s="7"/>
    </row>
    <row r="400" spans="19:20" ht="18.75" customHeight="1" x14ac:dyDescent="0.45">
      <c r="S400" s="7"/>
      <c r="T400" s="7"/>
    </row>
    <row r="401" spans="19:20" ht="18.75" customHeight="1" x14ac:dyDescent="0.45">
      <c r="S401" s="7"/>
      <c r="T401" s="7"/>
    </row>
    <row r="402" spans="19:20" ht="18.75" customHeight="1" x14ac:dyDescent="0.45">
      <c r="S402" s="7"/>
      <c r="T402" s="7"/>
    </row>
    <row r="403" spans="19:20" ht="18.75" customHeight="1" x14ac:dyDescent="0.45">
      <c r="S403" s="7"/>
      <c r="T403" s="7"/>
    </row>
    <row r="404" spans="19:20" ht="18.75" customHeight="1" x14ac:dyDescent="0.45">
      <c r="S404" s="7"/>
      <c r="T404" s="7"/>
    </row>
    <row r="405" spans="19:20" ht="18.75" customHeight="1" x14ac:dyDescent="0.45">
      <c r="S405" s="7"/>
      <c r="T405" s="7"/>
    </row>
    <row r="406" spans="19:20" ht="18.75" customHeight="1" x14ac:dyDescent="0.45">
      <c r="S406" s="7"/>
      <c r="T406" s="7"/>
    </row>
    <row r="407" spans="19:20" ht="18.75" customHeight="1" x14ac:dyDescent="0.45">
      <c r="S407" s="7"/>
      <c r="T407" s="7"/>
    </row>
    <row r="408" spans="19:20" ht="18.75" customHeight="1" x14ac:dyDescent="0.45">
      <c r="S408" s="7"/>
      <c r="T408" s="7"/>
    </row>
    <row r="409" spans="19:20" ht="18.75" customHeight="1" x14ac:dyDescent="0.45">
      <c r="S409" s="7"/>
      <c r="T409" s="7"/>
    </row>
    <row r="410" spans="19:20" ht="18.75" customHeight="1" x14ac:dyDescent="0.45">
      <c r="S410" s="7"/>
      <c r="T410" s="7"/>
    </row>
    <row r="411" spans="19:20" ht="18.75" customHeight="1" x14ac:dyDescent="0.45">
      <c r="S411" s="7"/>
      <c r="T411" s="7"/>
    </row>
    <row r="412" spans="19:20" ht="18.75" customHeight="1" x14ac:dyDescent="0.45">
      <c r="S412" s="7"/>
      <c r="T412" s="7"/>
    </row>
    <row r="413" spans="19:20" ht="18.75" customHeight="1" x14ac:dyDescent="0.45">
      <c r="S413" s="7"/>
      <c r="T413" s="7"/>
    </row>
    <row r="414" spans="19:20" ht="18.75" customHeight="1" x14ac:dyDescent="0.45">
      <c r="S414" s="7"/>
      <c r="T414" s="7"/>
    </row>
    <row r="415" spans="19:20" ht="18.75" customHeight="1" x14ac:dyDescent="0.45">
      <c r="S415" s="7"/>
      <c r="T415" s="7"/>
    </row>
    <row r="416" spans="19:20" ht="18.75" customHeight="1" x14ac:dyDescent="0.45">
      <c r="S416" s="7"/>
      <c r="T416" s="7"/>
    </row>
    <row r="417" spans="19:20" ht="18.75" customHeight="1" x14ac:dyDescent="0.45">
      <c r="S417" s="7"/>
      <c r="T417" s="7"/>
    </row>
    <row r="418" spans="19:20" ht="18.75" customHeight="1" x14ac:dyDescent="0.45">
      <c r="S418" s="7"/>
      <c r="T418" s="7"/>
    </row>
    <row r="419" spans="19:20" ht="18.75" customHeight="1" x14ac:dyDescent="0.45">
      <c r="S419" s="7"/>
      <c r="T419" s="7"/>
    </row>
    <row r="420" spans="19:20" ht="18.75" customHeight="1" x14ac:dyDescent="0.45">
      <c r="S420" s="7"/>
      <c r="T420" s="7"/>
    </row>
    <row r="421" spans="19:20" ht="18.75" customHeight="1" x14ac:dyDescent="0.45">
      <c r="S421" s="7"/>
      <c r="T421" s="7"/>
    </row>
    <row r="422" spans="19:20" ht="18.75" customHeight="1" x14ac:dyDescent="0.45">
      <c r="S422" s="7"/>
      <c r="T422" s="7"/>
    </row>
    <row r="423" spans="19:20" ht="18.75" customHeight="1" x14ac:dyDescent="0.45">
      <c r="S423" s="7"/>
      <c r="T423" s="7"/>
    </row>
    <row r="424" spans="19:20" ht="18.75" customHeight="1" x14ac:dyDescent="0.45">
      <c r="S424" s="7"/>
      <c r="T424" s="7"/>
    </row>
    <row r="425" spans="19:20" ht="18.75" customHeight="1" x14ac:dyDescent="0.45">
      <c r="S425" s="7"/>
      <c r="T425" s="7"/>
    </row>
    <row r="426" spans="19:20" ht="18.75" customHeight="1" x14ac:dyDescent="0.45">
      <c r="S426" s="7"/>
      <c r="T426" s="7"/>
    </row>
    <row r="427" spans="19:20" ht="18.75" customHeight="1" x14ac:dyDescent="0.45">
      <c r="S427" s="7"/>
      <c r="T427" s="7"/>
    </row>
    <row r="428" spans="19:20" ht="18.75" customHeight="1" x14ac:dyDescent="0.45">
      <c r="S428" s="7"/>
      <c r="T428" s="7"/>
    </row>
    <row r="429" spans="19:20" ht="18.75" customHeight="1" x14ac:dyDescent="0.45">
      <c r="S429" s="7"/>
      <c r="T429" s="7"/>
    </row>
    <row r="430" spans="19:20" ht="18.75" customHeight="1" x14ac:dyDescent="0.45">
      <c r="S430" s="7"/>
      <c r="T430" s="7"/>
    </row>
    <row r="431" spans="19:20" ht="18.75" customHeight="1" x14ac:dyDescent="0.45">
      <c r="S431" s="7"/>
      <c r="T431" s="7"/>
    </row>
    <row r="432" spans="19:20" ht="18.75" customHeight="1" x14ac:dyDescent="0.45">
      <c r="S432" s="7"/>
      <c r="T432" s="7"/>
    </row>
    <row r="433" spans="19:20" ht="18.75" customHeight="1" x14ac:dyDescent="0.45">
      <c r="S433" s="7"/>
      <c r="T433" s="7"/>
    </row>
    <row r="434" spans="19:20" ht="18.75" customHeight="1" x14ac:dyDescent="0.45">
      <c r="S434" s="7"/>
      <c r="T434" s="7"/>
    </row>
    <row r="435" spans="19:20" ht="18.75" customHeight="1" x14ac:dyDescent="0.45">
      <c r="S435" s="7"/>
      <c r="T435" s="7"/>
    </row>
    <row r="436" spans="19:20" ht="18.75" customHeight="1" x14ac:dyDescent="0.45">
      <c r="S436" s="7"/>
      <c r="T436" s="7"/>
    </row>
    <row r="437" spans="19:20" ht="18.75" customHeight="1" x14ac:dyDescent="0.45">
      <c r="S437" s="7"/>
      <c r="T437" s="7"/>
    </row>
    <row r="438" spans="19:20" ht="18.75" customHeight="1" x14ac:dyDescent="0.45">
      <c r="S438" s="7"/>
      <c r="T438" s="7"/>
    </row>
    <row r="439" spans="19:20" ht="18.75" customHeight="1" x14ac:dyDescent="0.45">
      <c r="S439" s="7"/>
      <c r="T439" s="7"/>
    </row>
    <row r="440" spans="19:20" ht="18.75" customHeight="1" x14ac:dyDescent="0.45">
      <c r="S440" s="7"/>
      <c r="T440" s="7"/>
    </row>
    <row r="441" spans="19:20" ht="18.75" customHeight="1" x14ac:dyDescent="0.45">
      <c r="S441" s="7"/>
      <c r="T441" s="7"/>
    </row>
    <row r="442" spans="19:20" ht="18.75" customHeight="1" x14ac:dyDescent="0.45">
      <c r="S442" s="7"/>
      <c r="T442" s="7"/>
    </row>
    <row r="443" spans="19:20" ht="18.75" customHeight="1" x14ac:dyDescent="0.45">
      <c r="S443" s="7"/>
      <c r="T443" s="7"/>
    </row>
    <row r="444" spans="19:20" ht="18.75" customHeight="1" x14ac:dyDescent="0.45">
      <c r="S444" s="7"/>
      <c r="T444" s="7"/>
    </row>
    <row r="445" spans="19:20" ht="18.75" customHeight="1" x14ac:dyDescent="0.45">
      <c r="S445" s="7"/>
      <c r="T445" s="7"/>
    </row>
    <row r="446" spans="19:20" ht="18.75" customHeight="1" x14ac:dyDescent="0.45">
      <c r="S446" s="7"/>
      <c r="T446" s="7"/>
    </row>
    <row r="447" spans="19:20" ht="18.75" customHeight="1" x14ac:dyDescent="0.45">
      <c r="S447" s="7"/>
      <c r="T447" s="7"/>
    </row>
    <row r="448" spans="19:20" ht="18.75" customHeight="1" x14ac:dyDescent="0.45">
      <c r="S448" s="7"/>
      <c r="T448" s="7"/>
    </row>
    <row r="449" spans="19:20" ht="18.75" customHeight="1" x14ac:dyDescent="0.45">
      <c r="S449" s="7"/>
      <c r="T449" s="7"/>
    </row>
    <row r="450" spans="19:20" ht="18.75" customHeight="1" x14ac:dyDescent="0.45">
      <c r="S450" s="7"/>
      <c r="T450" s="7"/>
    </row>
    <row r="451" spans="19:20" ht="18.75" customHeight="1" x14ac:dyDescent="0.45">
      <c r="S451" s="7"/>
      <c r="T451" s="7"/>
    </row>
    <row r="452" spans="19:20" ht="18.75" customHeight="1" x14ac:dyDescent="0.45">
      <c r="S452" s="7"/>
      <c r="T452" s="7"/>
    </row>
    <row r="453" spans="19:20" ht="18.75" customHeight="1" x14ac:dyDescent="0.45">
      <c r="S453" s="7"/>
      <c r="T453" s="7"/>
    </row>
    <row r="454" spans="19:20" ht="18.75" customHeight="1" x14ac:dyDescent="0.45">
      <c r="S454" s="7"/>
      <c r="T454" s="7"/>
    </row>
    <row r="455" spans="19:20" ht="18.75" customHeight="1" x14ac:dyDescent="0.45">
      <c r="S455" s="7"/>
      <c r="T455" s="7"/>
    </row>
    <row r="456" spans="19:20" ht="18.75" customHeight="1" x14ac:dyDescent="0.45">
      <c r="S456" s="7"/>
      <c r="T456" s="7"/>
    </row>
    <row r="457" spans="19:20" ht="18.75" customHeight="1" x14ac:dyDescent="0.45">
      <c r="S457" s="7"/>
      <c r="T457" s="7"/>
    </row>
    <row r="458" spans="19:20" ht="18.75" customHeight="1" x14ac:dyDescent="0.45">
      <c r="S458" s="7"/>
      <c r="T458" s="7"/>
    </row>
    <row r="459" spans="19:20" ht="18.75" customHeight="1" x14ac:dyDescent="0.45">
      <c r="S459" s="7"/>
      <c r="T459" s="7"/>
    </row>
    <row r="460" spans="19:20" ht="18.75" customHeight="1" x14ac:dyDescent="0.45">
      <c r="S460" s="7"/>
      <c r="T460" s="7"/>
    </row>
    <row r="461" spans="19:20" ht="18.75" customHeight="1" x14ac:dyDescent="0.45">
      <c r="S461" s="7"/>
      <c r="T461" s="7"/>
    </row>
    <row r="462" spans="19:20" ht="18.75" customHeight="1" x14ac:dyDescent="0.45">
      <c r="S462" s="7"/>
      <c r="T462" s="7"/>
    </row>
    <row r="463" spans="19:20" ht="18.75" customHeight="1" x14ac:dyDescent="0.45">
      <c r="S463" s="7"/>
      <c r="T463" s="7"/>
    </row>
    <row r="464" spans="19:20" ht="18.75" customHeight="1" x14ac:dyDescent="0.45">
      <c r="S464" s="7"/>
      <c r="T464" s="7"/>
    </row>
    <row r="465" spans="19:20" ht="18.75" customHeight="1" x14ac:dyDescent="0.45">
      <c r="S465" s="7"/>
      <c r="T465" s="7"/>
    </row>
    <row r="466" spans="19:20" ht="18.75" customHeight="1" x14ac:dyDescent="0.45">
      <c r="S466" s="7"/>
      <c r="T466" s="7"/>
    </row>
    <row r="467" spans="19:20" ht="18.75" customHeight="1" x14ac:dyDescent="0.45">
      <c r="S467" s="7"/>
      <c r="T467" s="7"/>
    </row>
    <row r="468" spans="19:20" ht="18.75" customHeight="1" x14ac:dyDescent="0.45">
      <c r="S468" s="7"/>
      <c r="T468" s="7"/>
    </row>
    <row r="469" spans="19:20" ht="18.75" customHeight="1" x14ac:dyDescent="0.45">
      <c r="S469" s="7"/>
      <c r="T469" s="7"/>
    </row>
    <row r="470" spans="19:20" ht="18.75" customHeight="1" x14ac:dyDescent="0.45">
      <c r="S470" s="7"/>
      <c r="T470" s="7"/>
    </row>
    <row r="471" spans="19:20" ht="18.75" customHeight="1" x14ac:dyDescent="0.45">
      <c r="S471" s="7"/>
      <c r="T471" s="7"/>
    </row>
    <row r="472" spans="19:20" ht="18.75" customHeight="1" x14ac:dyDescent="0.45">
      <c r="S472" s="7"/>
      <c r="T472" s="7"/>
    </row>
    <row r="473" spans="19:20" ht="18.75" customHeight="1" x14ac:dyDescent="0.45">
      <c r="S473" s="7"/>
      <c r="T473" s="7"/>
    </row>
    <row r="474" spans="19:20" ht="18.75" customHeight="1" x14ac:dyDescent="0.45">
      <c r="S474" s="7"/>
      <c r="T474" s="7"/>
    </row>
    <row r="475" spans="19:20" ht="18.75" customHeight="1" x14ac:dyDescent="0.45">
      <c r="S475" s="7"/>
      <c r="T475" s="7"/>
    </row>
    <row r="476" spans="19:20" ht="18.75" customHeight="1" x14ac:dyDescent="0.45">
      <c r="S476" s="7"/>
      <c r="T476" s="7"/>
    </row>
    <row r="477" spans="19:20" ht="18.75" customHeight="1" x14ac:dyDescent="0.45">
      <c r="S477" s="7"/>
      <c r="T477" s="7"/>
    </row>
    <row r="478" spans="19:20" ht="18.75" customHeight="1" x14ac:dyDescent="0.45">
      <c r="S478" s="7"/>
      <c r="T478" s="7"/>
    </row>
    <row r="479" spans="19:20" ht="18.75" customHeight="1" x14ac:dyDescent="0.45">
      <c r="S479" s="7"/>
      <c r="T479" s="7"/>
    </row>
    <row r="480" spans="19:20" ht="18.75" customHeight="1" x14ac:dyDescent="0.45">
      <c r="S480" s="7"/>
      <c r="T480" s="7"/>
    </row>
    <row r="481" spans="19:20" ht="18.75" customHeight="1" x14ac:dyDescent="0.45">
      <c r="S481" s="7"/>
      <c r="T481" s="7"/>
    </row>
    <row r="482" spans="19:20" ht="18.75" customHeight="1" x14ac:dyDescent="0.45">
      <c r="S482" s="7"/>
      <c r="T482" s="7"/>
    </row>
    <row r="483" spans="19:20" ht="18.75" customHeight="1" x14ac:dyDescent="0.45">
      <c r="S483" s="7"/>
      <c r="T483" s="7"/>
    </row>
    <row r="484" spans="19:20" ht="18.75" customHeight="1" x14ac:dyDescent="0.45">
      <c r="S484" s="7"/>
      <c r="T484" s="7"/>
    </row>
    <row r="485" spans="19:20" ht="18.75" customHeight="1" x14ac:dyDescent="0.45">
      <c r="S485" s="7"/>
      <c r="T485" s="7"/>
    </row>
    <row r="486" spans="19:20" ht="18.75" customHeight="1" x14ac:dyDescent="0.45">
      <c r="S486" s="7"/>
      <c r="T486" s="7"/>
    </row>
    <row r="487" spans="19:20" ht="18.75" customHeight="1" x14ac:dyDescent="0.45">
      <c r="S487" s="7"/>
      <c r="T487" s="7"/>
    </row>
    <row r="488" spans="19:20" ht="18.75" customHeight="1" x14ac:dyDescent="0.45">
      <c r="S488" s="7"/>
      <c r="T488" s="7"/>
    </row>
    <row r="489" spans="19:20" ht="18.75" customHeight="1" x14ac:dyDescent="0.45">
      <c r="S489" s="7"/>
      <c r="T489" s="7"/>
    </row>
    <row r="490" spans="19:20" ht="18.75" customHeight="1" x14ac:dyDescent="0.45">
      <c r="S490" s="7"/>
      <c r="T490" s="7"/>
    </row>
    <row r="491" spans="19:20" ht="18.75" customHeight="1" x14ac:dyDescent="0.45">
      <c r="S491" s="7"/>
      <c r="T491" s="7"/>
    </row>
    <row r="492" spans="19:20" ht="18.75" customHeight="1" x14ac:dyDescent="0.45">
      <c r="S492" s="7"/>
      <c r="T492" s="7"/>
    </row>
    <row r="493" spans="19:20" ht="18.75" customHeight="1" x14ac:dyDescent="0.45">
      <c r="S493" s="7"/>
      <c r="T493" s="7"/>
    </row>
    <row r="494" spans="19:20" ht="18.75" customHeight="1" x14ac:dyDescent="0.45">
      <c r="S494" s="7"/>
      <c r="T494" s="7"/>
    </row>
    <row r="495" spans="19:20" ht="18.75" customHeight="1" x14ac:dyDescent="0.45">
      <c r="S495" s="7"/>
      <c r="T495" s="7"/>
    </row>
    <row r="496" spans="19:20" ht="18.75" customHeight="1" x14ac:dyDescent="0.45">
      <c r="S496" s="7"/>
      <c r="T496" s="7"/>
    </row>
    <row r="497" spans="19:20" ht="18.75" customHeight="1" x14ac:dyDescent="0.45">
      <c r="S497" s="7"/>
      <c r="T497" s="7"/>
    </row>
    <row r="498" spans="19:20" ht="18.75" customHeight="1" x14ac:dyDescent="0.45">
      <c r="S498" s="7"/>
      <c r="T498" s="7"/>
    </row>
    <row r="499" spans="19:20" ht="18.75" customHeight="1" x14ac:dyDescent="0.45">
      <c r="S499" s="7"/>
      <c r="T499" s="7"/>
    </row>
    <row r="500" spans="19:20" ht="18.75" customHeight="1" x14ac:dyDescent="0.45">
      <c r="S500" s="7"/>
      <c r="T500" s="7"/>
    </row>
    <row r="501" spans="19:20" ht="18.75" customHeight="1" x14ac:dyDescent="0.45">
      <c r="S501" s="7"/>
      <c r="T501" s="7"/>
    </row>
    <row r="502" spans="19:20" ht="18.75" customHeight="1" x14ac:dyDescent="0.45">
      <c r="S502" s="7"/>
      <c r="T502" s="7"/>
    </row>
    <row r="503" spans="19:20" ht="18.75" customHeight="1" x14ac:dyDescent="0.45">
      <c r="S503" s="7"/>
      <c r="T503" s="7"/>
    </row>
    <row r="504" spans="19:20" ht="18.75" customHeight="1" x14ac:dyDescent="0.45">
      <c r="S504" s="7"/>
      <c r="T504" s="7"/>
    </row>
    <row r="505" spans="19:20" ht="18.75" customHeight="1" x14ac:dyDescent="0.45">
      <c r="S505" s="7"/>
      <c r="T505" s="7"/>
    </row>
    <row r="506" spans="19:20" ht="18.75" customHeight="1" x14ac:dyDescent="0.45">
      <c r="S506" s="7"/>
      <c r="T506" s="7"/>
    </row>
    <row r="507" spans="19:20" ht="18.75" customHeight="1" x14ac:dyDescent="0.45">
      <c r="S507" s="7"/>
      <c r="T507" s="7"/>
    </row>
    <row r="508" spans="19:20" ht="18.75" customHeight="1" x14ac:dyDescent="0.45">
      <c r="S508" s="7"/>
      <c r="T508" s="7"/>
    </row>
    <row r="509" spans="19:20" ht="18.75" customHeight="1" x14ac:dyDescent="0.45">
      <c r="S509" s="7"/>
      <c r="T509" s="7"/>
    </row>
    <row r="510" spans="19:20" ht="18.75" customHeight="1" x14ac:dyDescent="0.45">
      <c r="S510" s="7"/>
      <c r="T510" s="7"/>
    </row>
    <row r="511" spans="19:20" ht="18.75" customHeight="1" x14ac:dyDescent="0.45">
      <c r="S511" s="7"/>
      <c r="T511" s="7"/>
    </row>
    <row r="512" spans="19:20" ht="18.75" customHeight="1" x14ac:dyDescent="0.45">
      <c r="S512" s="7"/>
      <c r="T512" s="7"/>
    </row>
    <row r="513" spans="19:20" ht="18.75" customHeight="1" x14ac:dyDescent="0.45">
      <c r="S513" s="7"/>
      <c r="T513" s="7"/>
    </row>
    <row r="514" spans="19:20" ht="18.75" customHeight="1" x14ac:dyDescent="0.45">
      <c r="S514" s="7"/>
      <c r="T514" s="7"/>
    </row>
    <row r="515" spans="19:20" ht="18.75" customHeight="1" x14ac:dyDescent="0.45">
      <c r="S515" s="7"/>
      <c r="T515" s="7"/>
    </row>
    <row r="516" spans="19:20" ht="18.75" customHeight="1" x14ac:dyDescent="0.45">
      <c r="S516" s="7"/>
      <c r="T516" s="7"/>
    </row>
    <row r="517" spans="19:20" ht="18.75" customHeight="1" x14ac:dyDescent="0.45">
      <c r="S517" s="7"/>
      <c r="T517" s="7"/>
    </row>
    <row r="518" spans="19:20" ht="18.75" customHeight="1" x14ac:dyDescent="0.45">
      <c r="S518" s="7"/>
      <c r="T518" s="7"/>
    </row>
    <row r="519" spans="19:20" ht="18.75" customHeight="1" x14ac:dyDescent="0.45">
      <c r="S519" s="7"/>
      <c r="T519" s="7"/>
    </row>
    <row r="520" spans="19:20" ht="18.75" customHeight="1" x14ac:dyDescent="0.45">
      <c r="S520" s="7"/>
      <c r="T520" s="7"/>
    </row>
    <row r="521" spans="19:20" ht="18.75" customHeight="1" x14ac:dyDescent="0.45">
      <c r="S521" s="7"/>
      <c r="T521" s="7"/>
    </row>
    <row r="522" spans="19:20" ht="18.75" customHeight="1" x14ac:dyDescent="0.45">
      <c r="S522" s="7"/>
      <c r="T522" s="7"/>
    </row>
    <row r="523" spans="19:20" ht="18.75" customHeight="1" x14ac:dyDescent="0.45">
      <c r="S523" s="7"/>
      <c r="T523" s="7"/>
    </row>
    <row r="524" spans="19:20" ht="18.75" customHeight="1" x14ac:dyDescent="0.45">
      <c r="S524" s="7"/>
      <c r="T524" s="7"/>
    </row>
    <row r="525" spans="19:20" ht="18.75" customHeight="1" x14ac:dyDescent="0.45">
      <c r="S525" s="7"/>
      <c r="T525" s="7"/>
    </row>
    <row r="526" spans="19:20" ht="18.75" customHeight="1" x14ac:dyDescent="0.45">
      <c r="S526" s="7"/>
      <c r="T526" s="7"/>
    </row>
    <row r="527" spans="19:20" ht="18.75" customHeight="1" x14ac:dyDescent="0.45">
      <c r="S527" s="7"/>
      <c r="T527" s="7"/>
    </row>
    <row r="528" spans="19:20" ht="18.75" customHeight="1" x14ac:dyDescent="0.45">
      <c r="S528" s="7"/>
      <c r="T528" s="7"/>
    </row>
    <row r="529" spans="19:20" ht="18.75" customHeight="1" x14ac:dyDescent="0.45">
      <c r="S529" s="7"/>
      <c r="T529" s="7"/>
    </row>
    <row r="530" spans="19:20" ht="18.75" customHeight="1" x14ac:dyDescent="0.45">
      <c r="S530" s="7"/>
      <c r="T530" s="7"/>
    </row>
    <row r="531" spans="19:20" ht="18.75" customHeight="1" x14ac:dyDescent="0.45">
      <c r="S531" s="7"/>
      <c r="T531" s="7"/>
    </row>
    <row r="532" spans="19:20" ht="18.75" customHeight="1" x14ac:dyDescent="0.45">
      <c r="S532" s="7"/>
      <c r="T532" s="7"/>
    </row>
    <row r="533" spans="19:20" ht="18.75" customHeight="1" x14ac:dyDescent="0.45">
      <c r="S533" s="7"/>
      <c r="T533" s="7"/>
    </row>
    <row r="534" spans="19:20" ht="18.75" customHeight="1" x14ac:dyDescent="0.45">
      <c r="S534" s="7"/>
      <c r="T534" s="7"/>
    </row>
    <row r="535" spans="19:20" ht="18.75" customHeight="1" x14ac:dyDescent="0.45">
      <c r="S535" s="7"/>
      <c r="T535" s="7"/>
    </row>
    <row r="536" spans="19:20" ht="18.75" customHeight="1" x14ac:dyDescent="0.45">
      <c r="S536" s="7"/>
      <c r="T536" s="7"/>
    </row>
    <row r="537" spans="19:20" ht="18.75" customHeight="1" x14ac:dyDescent="0.45">
      <c r="S537" s="7"/>
      <c r="T537" s="7"/>
    </row>
    <row r="538" spans="19:20" ht="18.75" customHeight="1" x14ac:dyDescent="0.45">
      <c r="S538" s="7"/>
      <c r="T538" s="7"/>
    </row>
    <row r="539" spans="19:20" ht="18.75" customHeight="1" x14ac:dyDescent="0.45">
      <c r="S539" s="7"/>
      <c r="T539" s="7"/>
    </row>
    <row r="540" spans="19:20" ht="18.75" customHeight="1" x14ac:dyDescent="0.45">
      <c r="S540" s="7"/>
      <c r="T540" s="7"/>
    </row>
    <row r="541" spans="19:20" ht="18.75" customHeight="1" x14ac:dyDescent="0.45">
      <c r="S541" s="7"/>
      <c r="T541" s="7"/>
    </row>
    <row r="542" spans="19:20" ht="18.75" customHeight="1" x14ac:dyDescent="0.45">
      <c r="S542" s="7"/>
      <c r="T542" s="7"/>
    </row>
    <row r="543" spans="19:20" ht="18.75" customHeight="1" x14ac:dyDescent="0.45">
      <c r="S543" s="7"/>
      <c r="T543" s="7"/>
    </row>
    <row r="544" spans="19:20" ht="18.75" customHeight="1" x14ac:dyDescent="0.45">
      <c r="S544" s="7"/>
      <c r="T544" s="7"/>
    </row>
    <row r="545" spans="19:20" ht="18.75" customHeight="1" x14ac:dyDescent="0.45">
      <c r="S545" s="7"/>
      <c r="T545" s="7"/>
    </row>
    <row r="546" spans="19:20" ht="18.75" customHeight="1" x14ac:dyDescent="0.45">
      <c r="S546" s="7"/>
      <c r="T546" s="7"/>
    </row>
    <row r="547" spans="19:20" ht="18.75" customHeight="1" x14ac:dyDescent="0.45">
      <c r="S547" s="7"/>
      <c r="T547" s="7"/>
    </row>
    <row r="548" spans="19:20" ht="18.75" customHeight="1" x14ac:dyDescent="0.45">
      <c r="S548" s="7"/>
      <c r="T548" s="7"/>
    </row>
    <row r="549" spans="19:20" ht="18.75" customHeight="1" x14ac:dyDescent="0.45">
      <c r="S549" s="7"/>
      <c r="T549" s="7"/>
    </row>
    <row r="550" spans="19:20" ht="18.75" customHeight="1" x14ac:dyDescent="0.45">
      <c r="S550" s="7"/>
      <c r="T550" s="7"/>
    </row>
    <row r="551" spans="19:20" ht="18.75" customHeight="1" x14ac:dyDescent="0.45">
      <c r="S551" s="7"/>
      <c r="T551" s="7"/>
    </row>
    <row r="552" spans="19:20" ht="18.75" customHeight="1" x14ac:dyDescent="0.45">
      <c r="S552" s="7"/>
      <c r="T552" s="7"/>
    </row>
    <row r="553" spans="19:20" ht="18.75" customHeight="1" x14ac:dyDescent="0.45">
      <c r="S553" s="7"/>
      <c r="T553" s="7"/>
    </row>
    <row r="554" spans="19:20" ht="18.75" customHeight="1" x14ac:dyDescent="0.45">
      <c r="S554" s="7"/>
      <c r="T554" s="7"/>
    </row>
    <row r="555" spans="19:20" ht="18.75" customHeight="1" x14ac:dyDescent="0.45">
      <c r="S555" s="7"/>
      <c r="T555" s="7"/>
    </row>
    <row r="556" spans="19:20" ht="18.75" customHeight="1" x14ac:dyDescent="0.45">
      <c r="S556" s="7"/>
      <c r="T556" s="7"/>
    </row>
    <row r="557" spans="19:20" ht="18.75" customHeight="1" x14ac:dyDescent="0.45">
      <c r="S557" s="7"/>
      <c r="T557" s="7"/>
    </row>
    <row r="558" spans="19:20" ht="18.75" customHeight="1" x14ac:dyDescent="0.45">
      <c r="S558" s="7"/>
      <c r="T558" s="7"/>
    </row>
    <row r="559" spans="19:20" ht="18.75" customHeight="1" x14ac:dyDescent="0.45">
      <c r="S559" s="7"/>
      <c r="T559" s="7"/>
    </row>
    <row r="560" spans="19:20" ht="18.75" customHeight="1" x14ac:dyDescent="0.45">
      <c r="S560" s="7"/>
      <c r="T560" s="7"/>
    </row>
    <row r="561" spans="19:20" ht="18.75" customHeight="1" x14ac:dyDescent="0.45">
      <c r="S561" s="7"/>
      <c r="T561" s="7"/>
    </row>
    <row r="562" spans="19:20" ht="18.75" customHeight="1" x14ac:dyDescent="0.45">
      <c r="S562" s="7"/>
      <c r="T562" s="7"/>
    </row>
    <row r="563" spans="19:20" ht="18.75" customHeight="1" x14ac:dyDescent="0.45">
      <c r="S563" s="7"/>
      <c r="T563" s="7"/>
    </row>
    <row r="564" spans="19:20" ht="18.75" customHeight="1" x14ac:dyDescent="0.45">
      <c r="S564" s="7"/>
      <c r="T564" s="7"/>
    </row>
    <row r="565" spans="19:20" ht="18.75" customHeight="1" x14ac:dyDescent="0.45">
      <c r="S565" s="7"/>
      <c r="T565" s="7"/>
    </row>
    <row r="566" spans="19:20" ht="18.75" customHeight="1" x14ac:dyDescent="0.45">
      <c r="S566" s="7"/>
      <c r="T566" s="7"/>
    </row>
    <row r="567" spans="19:20" ht="18.75" customHeight="1" x14ac:dyDescent="0.45">
      <c r="S567" s="7"/>
      <c r="T567" s="7"/>
    </row>
    <row r="568" spans="19:20" ht="18.75" customHeight="1" x14ac:dyDescent="0.45">
      <c r="S568" s="7"/>
      <c r="T568" s="7"/>
    </row>
    <row r="569" spans="19:20" ht="18.75" customHeight="1" x14ac:dyDescent="0.45">
      <c r="S569" s="7"/>
      <c r="T569" s="7"/>
    </row>
    <row r="570" spans="19:20" ht="18.75" customHeight="1" x14ac:dyDescent="0.45">
      <c r="S570" s="7"/>
      <c r="T570" s="7"/>
    </row>
    <row r="571" spans="19:20" ht="18.75" customHeight="1" x14ac:dyDescent="0.45">
      <c r="S571" s="7"/>
      <c r="T571" s="7"/>
    </row>
    <row r="572" spans="19:20" ht="18.75" customHeight="1" x14ac:dyDescent="0.45">
      <c r="S572" s="7"/>
      <c r="T572" s="7"/>
    </row>
    <row r="573" spans="19:20" ht="18.75" customHeight="1" x14ac:dyDescent="0.45">
      <c r="S573" s="7"/>
      <c r="T573" s="7"/>
    </row>
    <row r="574" spans="19:20" ht="18.75" customHeight="1" x14ac:dyDescent="0.45">
      <c r="S574" s="7"/>
      <c r="T574" s="7"/>
    </row>
    <row r="575" spans="19:20" ht="18.75" customHeight="1" x14ac:dyDescent="0.45">
      <c r="S575" s="7"/>
      <c r="T575" s="7"/>
    </row>
    <row r="576" spans="19:20" ht="18.75" customHeight="1" x14ac:dyDescent="0.45">
      <c r="S576" s="7"/>
      <c r="T576" s="7"/>
    </row>
    <row r="577" spans="19:20" ht="18.75" customHeight="1" x14ac:dyDescent="0.45">
      <c r="S577" s="7"/>
      <c r="T577" s="7"/>
    </row>
    <row r="578" spans="19:20" ht="18.75" customHeight="1" x14ac:dyDescent="0.45">
      <c r="S578" s="7"/>
      <c r="T578" s="7"/>
    </row>
    <row r="579" spans="19:20" ht="18.75" customHeight="1" x14ac:dyDescent="0.45">
      <c r="S579" s="7"/>
      <c r="T579" s="7"/>
    </row>
    <row r="580" spans="19:20" ht="18.75" customHeight="1" x14ac:dyDescent="0.45">
      <c r="S580" s="7"/>
      <c r="T580" s="7"/>
    </row>
    <row r="581" spans="19:20" ht="18.75" customHeight="1" x14ac:dyDescent="0.45">
      <c r="S581" s="7"/>
      <c r="T581" s="7"/>
    </row>
    <row r="582" spans="19:20" ht="18.75" customHeight="1" x14ac:dyDescent="0.45">
      <c r="S582" s="7"/>
      <c r="T582" s="7"/>
    </row>
    <row r="583" spans="19:20" ht="18.75" customHeight="1" x14ac:dyDescent="0.45">
      <c r="S583" s="7"/>
      <c r="T583" s="7"/>
    </row>
    <row r="584" spans="19:20" ht="18.75" customHeight="1" x14ac:dyDescent="0.45">
      <c r="S584" s="7"/>
      <c r="T584" s="7"/>
    </row>
    <row r="585" spans="19:20" ht="18.75" customHeight="1" x14ac:dyDescent="0.45">
      <c r="S585" s="7"/>
      <c r="T585" s="7"/>
    </row>
    <row r="586" spans="19:20" ht="18.75" customHeight="1" x14ac:dyDescent="0.45">
      <c r="S586" s="7"/>
      <c r="T586" s="7"/>
    </row>
    <row r="587" spans="19:20" ht="18.75" customHeight="1" x14ac:dyDescent="0.45">
      <c r="S587" s="7"/>
      <c r="T587" s="7"/>
    </row>
    <row r="588" spans="19:20" ht="18.75" customHeight="1" x14ac:dyDescent="0.45">
      <c r="S588" s="7"/>
      <c r="T588" s="7"/>
    </row>
    <row r="589" spans="19:20" ht="18.75" customHeight="1" x14ac:dyDescent="0.45">
      <c r="S589" s="7"/>
      <c r="T589" s="7"/>
    </row>
    <row r="590" spans="19:20" ht="18.75" customHeight="1" x14ac:dyDescent="0.45">
      <c r="S590" s="7"/>
      <c r="T590" s="7"/>
    </row>
    <row r="591" spans="19:20" ht="18.75" customHeight="1" x14ac:dyDescent="0.45">
      <c r="S591" s="7"/>
      <c r="T591" s="7"/>
    </row>
    <row r="592" spans="19:20" ht="18.75" customHeight="1" x14ac:dyDescent="0.45">
      <c r="S592" s="7"/>
      <c r="T592" s="7"/>
    </row>
    <row r="593" spans="19:20" ht="18.75" customHeight="1" x14ac:dyDescent="0.45">
      <c r="S593" s="7"/>
      <c r="T593" s="7"/>
    </row>
    <row r="594" spans="19:20" ht="18.75" customHeight="1" x14ac:dyDescent="0.45">
      <c r="S594" s="7"/>
      <c r="T594" s="7"/>
    </row>
    <row r="595" spans="19:20" ht="18.75" customHeight="1" x14ac:dyDescent="0.45">
      <c r="S595" s="7"/>
      <c r="T595" s="7"/>
    </row>
    <row r="596" spans="19:20" ht="18.75" customHeight="1" x14ac:dyDescent="0.45">
      <c r="S596" s="7"/>
      <c r="T596" s="7"/>
    </row>
    <row r="597" spans="19:20" ht="18.75" customHeight="1" x14ac:dyDescent="0.45">
      <c r="S597" s="7"/>
      <c r="T597" s="7"/>
    </row>
    <row r="598" spans="19:20" ht="18.75" customHeight="1" x14ac:dyDescent="0.45">
      <c r="S598" s="7"/>
      <c r="T598" s="7"/>
    </row>
    <row r="599" spans="19:20" ht="18.75" customHeight="1" x14ac:dyDescent="0.45">
      <c r="S599" s="7"/>
      <c r="T599" s="7"/>
    </row>
    <row r="600" spans="19:20" ht="18.75" customHeight="1" x14ac:dyDescent="0.45">
      <c r="S600" s="7"/>
      <c r="T600" s="7"/>
    </row>
    <row r="601" spans="19:20" ht="18.75" customHeight="1" x14ac:dyDescent="0.45">
      <c r="S601" s="7"/>
      <c r="T601" s="7"/>
    </row>
    <row r="602" spans="19:20" ht="18.75" customHeight="1" x14ac:dyDescent="0.45">
      <c r="S602" s="7"/>
      <c r="T602" s="7"/>
    </row>
    <row r="603" spans="19:20" ht="18.75" customHeight="1" x14ac:dyDescent="0.45">
      <c r="S603" s="7"/>
      <c r="T603" s="7"/>
    </row>
    <row r="604" spans="19:20" ht="18.75" customHeight="1" x14ac:dyDescent="0.45">
      <c r="S604" s="7"/>
      <c r="T604" s="7"/>
    </row>
    <row r="605" spans="19:20" ht="18.75" customHeight="1" x14ac:dyDescent="0.45">
      <c r="S605" s="7"/>
      <c r="T605" s="7"/>
    </row>
    <row r="606" spans="19:20" ht="18.75" customHeight="1" x14ac:dyDescent="0.45">
      <c r="S606" s="7"/>
      <c r="T606" s="7"/>
    </row>
    <row r="607" spans="19:20" ht="18.75" customHeight="1" x14ac:dyDescent="0.45">
      <c r="S607" s="7"/>
      <c r="T607" s="7"/>
    </row>
    <row r="608" spans="19:20" ht="18.75" customHeight="1" x14ac:dyDescent="0.45">
      <c r="S608" s="7"/>
      <c r="T608" s="7"/>
    </row>
    <row r="609" spans="19:20" ht="18.75" customHeight="1" x14ac:dyDescent="0.45">
      <c r="S609" s="7"/>
      <c r="T609" s="7"/>
    </row>
    <row r="610" spans="19:20" ht="18.75" customHeight="1" x14ac:dyDescent="0.45">
      <c r="S610" s="7"/>
      <c r="T610" s="7"/>
    </row>
    <row r="611" spans="19:20" ht="18.75" customHeight="1" x14ac:dyDescent="0.45">
      <c r="S611" s="7"/>
      <c r="T611" s="7"/>
    </row>
    <row r="612" spans="19:20" ht="18.75" customHeight="1" x14ac:dyDescent="0.45">
      <c r="S612" s="7"/>
      <c r="T612" s="7"/>
    </row>
    <row r="613" spans="19:20" ht="18.75" customHeight="1" x14ac:dyDescent="0.45">
      <c r="S613" s="7"/>
      <c r="T613" s="7"/>
    </row>
    <row r="614" spans="19:20" ht="18.75" customHeight="1" x14ac:dyDescent="0.45">
      <c r="S614" s="7"/>
      <c r="T614" s="7"/>
    </row>
    <row r="615" spans="19:20" ht="18.75" customHeight="1" x14ac:dyDescent="0.45">
      <c r="S615" s="7"/>
      <c r="T615" s="7"/>
    </row>
    <row r="616" spans="19:20" ht="18.75" customHeight="1" x14ac:dyDescent="0.45">
      <c r="S616" s="7"/>
      <c r="T616" s="7"/>
    </row>
    <row r="617" spans="19:20" ht="18.75" customHeight="1" x14ac:dyDescent="0.45">
      <c r="S617" s="7"/>
      <c r="T617" s="7"/>
    </row>
    <row r="618" spans="19:20" ht="18.75" customHeight="1" x14ac:dyDescent="0.45">
      <c r="S618" s="7"/>
      <c r="T618" s="7"/>
    </row>
    <row r="619" spans="19:20" ht="18.75" customHeight="1" x14ac:dyDescent="0.45">
      <c r="S619" s="7"/>
      <c r="T619" s="7"/>
    </row>
    <row r="620" spans="19:20" ht="18.75" customHeight="1" x14ac:dyDescent="0.45">
      <c r="S620" s="7"/>
      <c r="T620" s="7"/>
    </row>
    <row r="621" spans="19:20" ht="18.75" customHeight="1" x14ac:dyDescent="0.45">
      <c r="S621" s="7"/>
      <c r="T621" s="7"/>
    </row>
    <row r="622" spans="19:20" ht="18.75" customHeight="1" x14ac:dyDescent="0.45">
      <c r="S622" s="7"/>
      <c r="T622" s="7"/>
    </row>
    <row r="623" spans="19:20" ht="18.75" customHeight="1" x14ac:dyDescent="0.45">
      <c r="S623" s="7"/>
      <c r="T623" s="7"/>
    </row>
    <row r="624" spans="19:20" ht="18.75" customHeight="1" x14ac:dyDescent="0.45">
      <c r="S624" s="7"/>
      <c r="T624" s="7"/>
    </row>
    <row r="625" spans="19:20" ht="18.75" customHeight="1" x14ac:dyDescent="0.45">
      <c r="S625" s="7"/>
      <c r="T625" s="7"/>
    </row>
    <row r="626" spans="19:20" ht="18.75" customHeight="1" x14ac:dyDescent="0.45">
      <c r="S626" s="7"/>
      <c r="T626" s="7"/>
    </row>
    <row r="627" spans="19:20" ht="18.75" customHeight="1" x14ac:dyDescent="0.45">
      <c r="S627" s="7"/>
      <c r="T627" s="7"/>
    </row>
    <row r="628" spans="19:20" ht="18.75" customHeight="1" x14ac:dyDescent="0.45">
      <c r="S628" s="7"/>
      <c r="T628" s="7"/>
    </row>
    <row r="629" spans="19:20" ht="18.75" customHeight="1" x14ac:dyDescent="0.45">
      <c r="S629" s="7"/>
      <c r="T629" s="7"/>
    </row>
    <row r="630" spans="19:20" ht="18.75" customHeight="1" x14ac:dyDescent="0.45">
      <c r="S630" s="7"/>
      <c r="T630" s="7"/>
    </row>
    <row r="631" spans="19:20" ht="18.75" customHeight="1" x14ac:dyDescent="0.45">
      <c r="S631" s="7"/>
      <c r="T631" s="7"/>
    </row>
    <row r="632" spans="19:20" ht="18.75" customHeight="1" x14ac:dyDescent="0.45">
      <c r="S632" s="7"/>
      <c r="T632" s="7"/>
    </row>
    <row r="633" spans="19:20" ht="18.75" customHeight="1" x14ac:dyDescent="0.45">
      <c r="S633" s="7"/>
      <c r="T633" s="7"/>
    </row>
    <row r="634" spans="19:20" ht="18.75" customHeight="1" x14ac:dyDescent="0.45">
      <c r="S634" s="7"/>
      <c r="T634" s="7"/>
    </row>
    <row r="635" spans="19:20" ht="18.75" customHeight="1" x14ac:dyDescent="0.45">
      <c r="S635" s="7"/>
      <c r="T635" s="7"/>
    </row>
    <row r="636" spans="19:20" ht="18.75" customHeight="1" x14ac:dyDescent="0.45">
      <c r="S636" s="7"/>
      <c r="T636" s="7"/>
    </row>
    <row r="637" spans="19:20" ht="18.75" customHeight="1" x14ac:dyDescent="0.45">
      <c r="S637" s="7"/>
      <c r="T637" s="7"/>
    </row>
    <row r="638" spans="19:20" ht="18.75" customHeight="1" x14ac:dyDescent="0.45">
      <c r="S638" s="7"/>
      <c r="T638" s="7"/>
    </row>
    <row r="639" spans="19:20" ht="18.75" customHeight="1" x14ac:dyDescent="0.45">
      <c r="S639" s="7"/>
      <c r="T639" s="7"/>
    </row>
    <row r="640" spans="19:20" ht="18.75" customHeight="1" x14ac:dyDescent="0.45">
      <c r="S640" s="7"/>
      <c r="T640" s="7"/>
    </row>
    <row r="641" spans="19:20" ht="18.75" customHeight="1" x14ac:dyDescent="0.45">
      <c r="S641" s="7"/>
      <c r="T641" s="7"/>
    </row>
    <row r="642" spans="19:20" ht="18.75" customHeight="1" x14ac:dyDescent="0.45">
      <c r="S642" s="7"/>
      <c r="T642" s="7"/>
    </row>
    <row r="643" spans="19:20" ht="18.75" customHeight="1" x14ac:dyDescent="0.45">
      <c r="S643" s="7"/>
      <c r="T643" s="7"/>
    </row>
    <row r="644" spans="19:20" ht="18.75" customHeight="1" x14ac:dyDescent="0.45">
      <c r="S644" s="7"/>
      <c r="T644" s="7"/>
    </row>
    <row r="645" spans="19:20" ht="18.75" customHeight="1" x14ac:dyDescent="0.45">
      <c r="S645" s="7"/>
      <c r="T645" s="7"/>
    </row>
    <row r="646" spans="19:20" ht="18.75" customHeight="1" x14ac:dyDescent="0.45">
      <c r="S646" s="7"/>
      <c r="T646" s="7"/>
    </row>
    <row r="647" spans="19:20" ht="18.75" customHeight="1" x14ac:dyDescent="0.45">
      <c r="S647" s="7"/>
      <c r="T647" s="7"/>
    </row>
    <row r="648" spans="19:20" ht="18.75" customHeight="1" x14ac:dyDescent="0.45">
      <c r="S648" s="7"/>
      <c r="T648" s="7"/>
    </row>
    <row r="649" spans="19:20" ht="18.75" customHeight="1" x14ac:dyDescent="0.45">
      <c r="S649" s="7"/>
      <c r="T649" s="7"/>
    </row>
    <row r="650" spans="19:20" ht="18.75" customHeight="1" x14ac:dyDescent="0.45">
      <c r="S650" s="7"/>
      <c r="T650" s="7"/>
    </row>
    <row r="651" spans="19:20" ht="18.75" customHeight="1" x14ac:dyDescent="0.45">
      <c r="S651" s="7"/>
      <c r="T651" s="7"/>
    </row>
    <row r="652" spans="19:20" ht="18.75" customHeight="1" x14ac:dyDescent="0.45">
      <c r="S652" s="7"/>
      <c r="T652" s="7"/>
    </row>
    <row r="653" spans="19:20" ht="18.75" customHeight="1" x14ac:dyDescent="0.45">
      <c r="S653" s="7"/>
      <c r="T653" s="7"/>
    </row>
    <row r="654" spans="19:20" ht="18.75" customHeight="1" x14ac:dyDescent="0.45">
      <c r="S654" s="7"/>
      <c r="T654" s="7"/>
    </row>
    <row r="655" spans="19:20" ht="18.75" customHeight="1" x14ac:dyDescent="0.45">
      <c r="S655" s="7"/>
      <c r="T655" s="7"/>
    </row>
    <row r="656" spans="19:20" ht="18.75" customHeight="1" x14ac:dyDescent="0.45">
      <c r="S656" s="7"/>
      <c r="T656" s="7"/>
    </row>
    <row r="657" spans="19:20" ht="18.75" customHeight="1" x14ac:dyDescent="0.45">
      <c r="S657" s="7"/>
      <c r="T657" s="7"/>
    </row>
    <row r="658" spans="19:20" ht="18.75" customHeight="1" x14ac:dyDescent="0.45">
      <c r="S658" s="7"/>
      <c r="T658" s="7"/>
    </row>
    <row r="659" spans="19:20" ht="18.75" customHeight="1" x14ac:dyDescent="0.45">
      <c r="S659" s="7"/>
      <c r="T659" s="7"/>
    </row>
    <row r="660" spans="19:20" ht="18.75" customHeight="1" x14ac:dyDescent="0.45">
      <c r="S660" s="7"/>
      <c r="T660" s="7"/>
    </row>
    <row r="661" spans="19:20" ht="18.75" customHeight="1" x14ac:dyDescent="0.45">
      <c r="S661" s="7"/>
      <c r="T661" s="7"/>
    </row>
    <row r="662" spans="19:20" ht="18.75" customHeight="1" x14ac:dyDescent="0.45">
      <c r="S662" s="7"/>
      <c r="T662" s="7"/>
    </row>
    <row r="663" spans="19:20" ht="18.75" customHeight="1" x14ac:dyDescent="0.45">
      <c r="S663" s="7"/>
      <c r="T663" s="7"/>
    </row>
    <row r="664" spans="19:20" ht="18.75" customHeight="1" x14ac:dyDescent="0.45">
      <c r="S664" s="7"/>
      <c r="T664" s="7"/>
    </row>
    <row r="665" spans="19:20" ht="18.75" customHeight="1" x14ac:dyDescent="0.45">
      <c r="S665" s="7"/>
      <c r="T665" s="7"/>
    </row>
    <row r="666" spans="19:20" ht="18.75" customHeight="1" x14ac:dyDescent="0.45">
      <c r="S666" s="7"/>
      <c r="T666" s="7"/>
    </row>
    <row r="667" spans="19:20" ht="18.75" customHeight="1" x14ac:dyDescent="0.45">
      <c r="S667" s="7"/>
      <c r="T667" s="7"/>
    </row>
    <row r="668" spans="19:20" ht="18.75" customHeight="1" x14ac:dyDescent="0.45">
      <c r="S668" s="7"/>
      <c r="T668" s="7"/>
    </row>
    <row r="669" spans="19:20" ht="18.75" customHeight="1" x14ac:dyDescent="0.45">
      <c r="S669" s="7"/>
      <c r="T669" s="7"/>
    </row>
    <row r="670" spans="19:20" ht="18.75" customHeight="1" x14ac:dyDescent="0.45">
      <c r="S670" s="7"/>
      <c r="T670" s="7"/>
    </row>
    <row r="671" spans="19:20" ht="18.75" customHeight="1" x14ac:dyDescent="0.45">
      <c r="S671" s="7"/>
      <c r="T671" s="7"/>
    </row>
    <row r="672" spans="19:20" ht="18.75" customHeight="1" x14ac:dyDescent="0.45">
      <c r="S672" s="7"/>
      <c r="T672" s="7"/>
    </row>
    <row r="673" spans="19:20" ht="18.75" customHeight="1" x14ac:dyDescent="0.45">
      <c r="S673" s="7"/>
      <c r="T673" s="7"/>
    </row>
    <row r="674" spans="19:20" ht="18.75" customHeight="1" x14ac:dyDescent="0.45">
      <c r="S674" s="7"/>
      <c r="T674" s="7"/>
    </row>
    <row r="675" spans="19:20" ht="18.75" customHeight="1" x14ac:dyDescent="0.45">
      <c r="S675" s="7"/>
      <c r="T675" s="7"/>
    </row>
    <row r="676" spans="19:20" ht="18.75" customHeight="1" x14ac:dyDescent="0.45">
      <c r="S676" s="7"/>
      <c r="T676" s="7"/>
    </row>
    <row r="677" spans="19:20" ht="18.75" customHeight="1" x14ac:dyDescent="0.45">
      <c r="S677" s="7"/>
      <c r="T677" s="7"/>
    </row>
    <row r="678" spans="19:20" ht="18.75" customHeight="1" x14ac:dyDescent="0.45">
      <c r="S678" s="7"/>
      <c r="T678" s="7"/>
    </row>
    <row r="679" spans="19:20" ht="18.75" customHeight="1" x14ac:dyDescent="0.45">
      <c r="S679" s="7"/>
      <c r="T679" s="7"/>
    </row>
    <row r="680" spans="19:20" ht="18.75" customHeight="1" x14ac:dyDescent="0.45">
      <c r="S680" s="7"/>
      <c r="T680" s="7"/>
    </row>
    <row r="681" spans="19:20" ht="18.75" customHeight="1" x14ac:dyDescent="0.45">
      <c r="S681" s="7"/>
      <c r="T681" s="7"/>
    </row>
    <row r="682" spans="19:20" ht="18.75" customHeight="1" x14ac:dyDescent="0.45">
      <c r="S682" s="7"/>
      <c r="T682" s="7"/>
    </row>
    <row r="683" spans="19:20" ht="18.75" customHeight="1" x14ac:dyDescent="0.45">
      <c r="S683" s="7"/>
      <c r="T683" s="7"/>
    </row>
    <row r="684" spans="19:20" ht="18.75" customHeight="1" x14ac:dyDescent="0.45">
      <c r="S684" s="7"/>
      <c r="T684" s="7"/>
    </row>
    <row r="685" spans="19:20" ht="18.75" customHeight="1" x14ac:dyDescent="0.45">
      <c r="S685" s="7"/>
      <c r="T685" s="7"/>
    </row>
    <row r="686" spans="19:20" ht="18.75" customHeight="1" x14ac:dyDescent="0.45">
      <c r="S686" s="7"/>
      <c r="T686" s="7"/>
    </row>
    <row r="687" spans="19:20" ht="18.75" customHeight="1" x14ac:dyDescent="0.45">
      <c r="S687" s="7"/>
      <c r="T687" s="7"/>
    </row>
    <row r="688" spans="19:20" ht="18.75" customHeight="1" x14ac:dyDescent="0.45">
      <c r="S688" s="7"/>
      <c r="T688" s="7"/>
    </row>
    <row r="689" spans="19:20" ht="18.75" customHeight="1" x14ac:dyDescent="0.45">
      <c r="S689" s="7"/>
      <c r="T689" s="7"/>
    </row>
    <row r="690" spans="19:20" ht="18.75" customHeight="1" x14ac:dyDescent="0.45">
      <c r="S690" s="7"/>
      <c r="T690" s="7"/>
    </row>
    <row r="691" spans="19:20" ht="18.75" customHeight="1" x14ac:dyDescent="0.45">
      <c r="S691" s="7"/>
      <c r="T691" s="7"/>
    </row>
    <row r="692" spans="19:20" ht="18.75" customHeight="1" x14ac:dyDescent="0.45">
      <c r="S692" s="7"/>
      <c r="T692" s="7"/>
    </row>
    <row r="693" spans="19:20" ht="18.75" customHeight="1" x14ac:dyDescent="0.45">
      <c r="S693" s="7"/>
      <c r="T693" s="7"/>
    </row>
    <row r="694" spans="19:20" ht="18.75" customHeight="1" x14ac:dyDescent="0.45">
      <c r="S694" s="7"/>
      <c r="T694" s="7"/>
    </row>
    <row r="695" spans="19:20" ht="18.75" customHeight="1" x14ac:dyDescent="0.45">
      <c r="S695" s="7"/>
      <c r="T695" s="7"/>
    </row>
    <row r="696" spans="19:20" ht="18.75" customHeight="1" x14ac:dyDescent="0.45">
      <c r="S696" s="7"/>
      <c r="T696" s="7"/>
    </row>
    <row r="697" spans="19:20" ht="18.75" customHeight="1" x14ac:dyDescent="0.45">
      <c r="S697" s="7"/>
      <c r="T697" s="7"/>
    </row>
    <row r="698" spans="19:20" ht="18.75" customHeight="1" x14ac:dyDescent="0.45">
      <c r="S698" s="7"/>
      <c r="T698" s="7"/>
    </row>
    <row r="699" spans="19:20" ht="18.75" customHeight="1" x14ac:dyDescent="0.45">
      <c r="S699" s="7"/>
      <c r="T699" s="7"/>
    </row>
    <row r="700" spans="19:20" ht="18.75" customHeight="1" x14ac:dyDescent="0.45">
      <c r="S700" s="7"/>
      <c r="T700" s="7"/>
    </row>
    <row r="701" spans="19:20" ht="18.75" customHeight="1" x14ac:dyDescent="0.45">
      <c r="S701" s="7"/>
      <c r="T701" s="7"/>
    </row>
    <row r="702" spans="19:20" ht="18.75" customHeight="1" x14ac:dyDescent="0.45">
      <c r="S702" s="7"/>
      <c r="T702" s="7"/>
    </row>
    <row r="703" spans="19:20" ht="18.75" customHeight="1" x14ac:dyDescent="0.45">
      <c r="S703" s="7"/>
      <c r="T703" s="7"/>
    </row>
    <row r="704" spans="19:20" ht="18.75" customHeight="1" x14ac:dyDescent="0.45">
      <c r="S704" s="7"/>
      <c r="T704" s="7"/>
    </row>
    <row r="705" spans="19:20" ht="18.75" customHeight="1" x14ac:dyDescent="0.45">
      <c r="S705" s="7"/>
      <c r="T705" s="7"/>
    </row>
    <row r="706" spans="19:20" ht="18.75" customHeight="1" x14ac:dyDescent="0.45">
      <c r="S706" s="7"/>
      <c r="T706" s="7"/>
    </row>
    <row r="707" spans="19:20" ht="18.75" customHeight="1" x14ac:dyDescent="0.45">
      <c r="S707" s="7"/>
      <c r="T707" s="7"/>
    </row>
    <row r="708" spans="19:20" ht="18.75" customHeight="1" x14ac:dyDescent="0.45">
      <c r="S708" s="7"/>
      <c r="T708" s="7"/>
    </row>
    <row r="709" spans="19:20" ht="18.75" customHeight="1" x14ac:dyDescent="0.45">
      <c r="S709" s="7"/>
      <c r="T709" s="7"/>
    </row>
    <row r="710" spans="19:20" ht="18.75" customHeight="1" x14ac:dyDescent="0.45">
      <c r="S710" s="7"/>
      <c r="T710" s="7"/>
    </row>
    <row r="711" spans="19:20" ht="18.75" customHeight="1" x14ac:dyDescent="0.45">
      <c r="S711" s="7"/>
      <c r="T711" s="7"/>
    </row>
    <row r="712" spans="19:20" ht="18.75" customHeight="1" x14ac:dyDescent="0.45">
      <c r="S712" s="7"/>
      <c r="T712" s="7"/>
    </row>
    <row r="713" spans="19:20" ht="18.75" customHeight="1" x14ac:dyDescent="0.45">
      <c r="S713" s="7"/>
      <c r="T713" s="7"/>
    </row>
    <row r="714" spans="19:20" ht="18.75" customHeight="1" x14ac:dyDescent="0.45">
      <c r="S714" s="7"/>
      <c r="T714" s="7"/>
    </row>
    <row r="715" spans="19:20" ht="18.75" customHeight="1" x14ac:dyDescent="0.45">
      <c r="S715" s="7"/>
      <c r="T715" s="7"/>
    </row>
    <row r="716" spans="19:20" ht="18.75" customHeight="1" x14ac:dyDescent="0.45">
      <c r="S716" s="7"/>
      <c r="T716" s="7"/>
    </row>
    <row r="717" spans="19:20" ht="18.75" customHeight="1" x14ac:dyDescent="0.45">
      <c r="S717" s="7"/>
      <c r="T717" s="7"/>
    </row>
    <row r="718" spans="19:20" ht="18.75" customHeight="1" x14ac:dyDescent="0.45">
      <c r="S718" s="7"/>
      <c r="T718" s="7"/>
    </row>
    <row r="719" spans="19:20" ht="18.75" customHeight="1" x14ac:dyDescent="0.45">
      <c r="S719" s="7"/>
      <c r="T719" s="7"/>
    </row>
    <row r="720" spans="19:20" ht="18.75" customHeight="1" x14ac:dyDescent="0.45">
      <c r="S720" s="7"/>
      <c r="T720" s="7"/>
    </row>
    <row r="721" spans="19:20" ht="18.75" customHeight="1" x14ac:dyDescent="0.45">
      <c r="S721" s="7"/>
      <c r="T721" s="7"/>
    </row>
    <row r="722" spans="19:20" ht="18.75" customHeight="1" x14ac:dyDescent="0.45">
      <c r="S722" s="7"/>
      <c r="T722" s="7"/>
    </row>
    <row r="723" spans="19:20" ht="18.75" customHeight="1" x14ac:dyDescent="0.45">
      <c r="S723" s="7"/>
      <c r="T723" s="7"/>
    </row>
    <row r="724" spans="19:20" ht="18.75" customHeight="1" x14ac:dyDescent="0.45">
      <c r="S724" s="7"/>
      <c r="T724" s="7"/>
    </row>
    <row r="725" spans="19:20" ht="18.75" customHeight="1" x14ac:dyDescent="0.45">
      <c r="S725" s="7"/>
      <c r="T725" s="7"/>
    </row>
    <row r="726" spans="19:20" ht="18.75" customHeight="1" x14ac:dyDescent="0.45">
      <c r="S726" s="7"/>
      <c r="T726" s="7"/>
    </row>
    <row r="727" spans="19:20" ht="18.75" customHeight="1" x14ac:dyDescent="0.45">
      <c r="S727" s="7"/>
      <c r="T727" s="7"/>
    </row>
    <row r="728" spans="19:20" ht="18.75" customHeight="1" x14ac:dyDescent="0.45">
      <c r="S728" s="7"/>
      <c r="T728" s="7"/>
    </row>
    <row r="729" spans="19:20" ht="18.75" customHeight="1" x14ac:dyDescent="0.45">
      <c r="S729" s="7"/>
      <c r="T729" s="7"/>
    </row>
    <row r="730" spans="19:20" ht="18.75" customHeight="1" x14ac:dyDescent="0.45">
      <c r="S730" s="7"/>
      <c r="T730" s="7"/>
    </row>
    <row r="731" spans="19:20" ht="18.75" customHeight="1" x14ac:dyDescent="0.45">
      <c r="S731" s="7"/>
      <c r="T731" s="7"/>
    </row>
    <row r="732" spans="19:20" ht="18.75" customHeight="1" x14ac:dyDescent="0.45">
      <c r="S732" s="7"/>
      <c r="T732" s="7"/>
    </row>
    <row r="733" spans="19:20" ht="18.75" customHeight="1" x14ac:dyDescent="0.45">
      <c r="S733" s="7"/>
      <c r="T733" s="7"/>
    </row>
    <row r="734" spans="19:20" ht="18.75" customHeight="1" x14ac:dyDescent="0.45">
      <c r="S734" s="7"/>
      <c r="T734" s="7"/>
    </row>
    <row r="735" spans="19:20" ht="18.75" customHeight="1" x14ac:dyDescent="0.45">
      <c r="S735" s="7"/>
      <c r="T735" s="7"/>
    </row>
    <row r="736" spans="19:20" ht="18.75" customHeight="1" x14ac:dyDescent="0.45">
      <c r="S736" s="7"/>
      <c r="T736" s="7"/>
    </row>
    <row r="737" spans="19:20" ht="18.75" customHeight="1" x14ac:dyDescent="0.45">
      <c r="S737" s="7"/>
      <c r="T737" s="7"/>
    </row>
    <row r="738" spans="19:20" ht="18.75" customHeight="1" x14ac:dyDescent="0.45">
      <c r="S738" s="7"/>
      <c r="T738" s="7"/>
    </row>
    <row r="739" spans="19:20" ht="18.75" customHeight="1" x14ac:dyDescent="0.45">
      <c r="S739" s="7"/>
      <c r="T739" s="7"/>
    </row>
    <row r="740" spans="19:20" ht="18.75" customHeight="1" x14ac:dyDescent="0.45">
      <c r="S740" s="7"/>
      <c r="T740" s="7"/>
    </row>
    <row r="741" spans="19:20" ht="18.75" customHeight="1" x14ac:dyDescent="0.45">
      <c r="S741" s="7"/>
      <c r="T741" s="7"/>
    </row>
    <row r="742" spans="19:20" ht="18.75" customHeight="1" x14ac:dyDescent="0.45">
      <c r="S742" s="7"/>
      <c r="T742" s="7"/>
    </row>
    <row r="743" spans="19:20" ht="18.75" customHeight="1" x14ac:dyDescent="0.45">
      <c r="S743" s="7"/>
      <c r="T743" s="7"/>
    </row>
    <row r="744" spans="19:20" ht="18.75" customHeight="1" x14ac:dyDescent="0.45">
      <c r="S744" s="7"/>
      <c r="T744" s="7"/>
    </row>
    <row r="745" spans="19:20" ht="18.75" customHeight="1" x14ac:dyDescent="0.45">
      <c r="S745" s="7"/>
      <c r="T745" s="7"/>
    </row>
    <row r="746" spans="19:20" ht="18.75" customHeight="1" x14ac:dyDescent="0.45">
      <c r="S746" s="7"/>
      <c r="T746" s="7"/>
    </row>
    <row r="747" spans="19:20" ht="18.75" customHeight="1" x14ac:dyDescent="0.45">
      <c r="S747" s="7"/>
      <c r="T747" s="7"/>
    </row>
    <row r="748" spans="19:20" ht="18.75" customHeight="1" x14ac:dyDescent="0.45">
      <c r="S748" s="7"/>
      <c r="T748" s="7"/>
    </row>
    <row r="749" spans="19:20" ht="18.75" customHeight="1" x14ac:dyDescent="0.45">
      <c r="S749" s="7"/>
      <c r="T749" s="7"/>
    </row>
    <row r="750" spans="19:20" ht="18.75" customHeight="1" x14ac:dyDescent="0.45">
      <c r="S750" s="7"/>
      <c r="T750" s="7"/>
    </row>
    <row r="751" spans="19:20" ht="18.75" customHeight="1" x14ac:dyDescent="0.45">
      <c r="S751" s="7"/>
      <c r="T751" s="7"/>
    </row>
    <row r="752" spans="19:20" ht="18.75" customHeight="1" x14ac:dyDescent="0.45">
      <c r="S752" s="7"/>
      <c r="T752" s="7"/>
    </row>
    <row r="753" spans="19:20" ht="18.75" customHeight="1" x14ac:dyDescent="0.45">
      <c r="S753" s="7"/>
      <c r="T753" s="7"/>
    </row>
    <row r="754" spans="19:20" ht="18.75" customHeight="1" x14ac:dyDescent="0.45">
      <c r="S754" s="7"/>
      <c r="T754" s="7"/>
    </row>
    <row r="755" spans="19:20" ht="18.75" customHeight="1" x14ac:dyDescent="0.45">
      <c r="S755" s="7"/>
      <c r="T755" s="7"/>
    </row>
    <row r="756" spans="19:20" ht="18.75" customHeight="1" x14ac:dyDescent="0.45">
      <c r="S756" s="7"/>
      <c r="T756" s="7"/>
    </row>
    <row r="757" spans="19:20" ht="18.75" customHeight="1" x14ac:dyDescent="0.45">
      <c r="S757" s="7"/>
      <c r="T757" s="7"/>
    </row>
    <row r="758" spans="19:20" ht="18.75" customHeight="1" x14ac:dyDescent="0.45">
      <c r="S758" s="7"/>
      <c r="T758" s="7"/>
    </row>
    <row r="759" spans="19:20" ht="18.75" customHeight="1" x14ac:dyDescent="0.45">
      <c r="S759" s="7"/>
      <c r="T759" s="7"/>
    </row>
    <row r="760" spans="19:20" ht="18.75" customHeight="1" x14ac:dyDescent="0.45">
      <c r="S760" s="7"/>
      <c r="T760" s="7"/>
    </row>
    <row r="761" spans="19:20" ht="18.75" customHeight="1" x14ac:dyDescent="0.45">
      <c r="S761" s="7"/>
      <c r="T761" s="7"/>
    </row>
    <row r="762" spans="19:20" ht="18.75" customHeight="1" x14ac:dyDescent="0.45">
      <c r="S762" s="7"/>
      <c r="T762" s="7"/>
    </row>
    <row r="763" spans="19:20" ht="18.75" customHeight="1" x14ac:dyDescent="0.45">
      <c r="S763" s="7"/>
      <c r="T763" s="7"/>
    </row>
    <row r="764" spans="19:20" ht="18.75" customHeight="1" x14ac:dyDescent="0.45">
      <c r="S764" s="7"/>
      <c r="T764" s="7"/>
    </row>
    <row r="765" spans="19:20" ht="18.75" customHeight="1" x14ac:dyDescent="0.45">
      <c r="S765" s="7"/>
      <c r="T765" s="7"/>
    </row>
    <row r="766" spans="19:20" ht="18.75" customHeight="1" x14ac:dyDescent="0.45">
      <c r="S766" s="7"/>
      <c r="T766" s="7"/>
    </row>
    <row r="767" spans="19:20" ht="18.75" customHeight="1" x14ac:dyDescent="0.45">
      <c r="S767" s="7"/>
      <c r="T767" s="7"/>
    </row>
    <row r="768" spans="19:20" ht="18.75" customHeight="1" x14ac:dyDescent="0.45">
      <c r="S768" s="7"/>
      <c r="T768" s="7"/>
    </row>
    <row r="769" spans="19:20" ht="18.75" customHeight="1" x14ac:dyDescent="0.45">
      <c r="S769" s="7"/>
      <c r="T769" s="7"/>
    </row>
    <row r="770" spans="19:20" ht="18.75" customHeight="1" x14ac:dyDescent="0.45">
      <c r="S770" s="7"/>
      <c r="T770" s="7"/>
    </row>
    <row r="771" spans="19:20" ht="18.75" customHeight="1" x14ac:dyDescent="0.45">
      <c r="S771" s="7"/>
      <c r="T771" s="7"/>
    </row>
    <row r="772" spans="19:20" ht="18.75" customHeight="1" x14ac:dyDescent="0.45">
      <c r="S772" s="7"/>
      <c r="T772" s="7"/>
    </row>
    <row r="773" spans="19:20" ht="18.75" customHeight="1" x14ac:dyDescent="0.45">
      <c r="S773" s="7"/>
      <c r="T773" s="7"/>
    </row>
    <row r="774" spans="19:20" ht="18.75" customHeight="1" x14ac:dyDescent="0.45">
      <c r="S774" s="7"/>
      <c r="T774" s="7"/>
    </row>
    <row r="775" spans="19:20" ht="18.75" customHeight="1" x14ac:dyDescent="0.45">
      <c r="S775" s="7"/>
      <c r="T775" s="7"/>
    </row>
    <row r="776" spans="19:20" ht="18.75" customHeight="1" x14ac:dyDescent="0.45">
      <c r="S776" s="7"/>
      <c r="T776" s="7"/>
    </row>
    <row r="777" spans="19:20" ht="18.75" customHeight="1" x14ac:dyDescent="0.45">
      <c r="S777" s="7"/>
      <c r="T777" s="7"/>
    </row>
    <row r="778" spans="19:20" ht="18.75" customHeight="1" x14ac:dyDescent="0.45">
      <c r="S778" s="7"/>
      <c r="T778" s="7"/>
    </row>
    <row r="779" spans="19:20" ht="18.75" customHeight="1" x14ac:dyDescent="0.45">
      <c r="S779" s="7"/>
      <c r="T779" s="7"/>
    </row>
    <row r="780" spans="19:20" ht="18.75" customHeight="1" x14ac:dyDescent="0.45">
      <c r="S780" s="7"/>
      <c r="T780" s="7"/>
    </row>
    <row r="781" spans="19:20" ht="18.75" customHeight="1" x14ac:dyDescent="0.45">
      <c r="S781" s="7"/>
      <c r="T781" s="7"/>
    </row>
    <row r="782" spans="19:20" ht="18.75" customHeight="1" x14ac:dyDescent="0.45">
      <c r="S782" s="7"/>
      <c r="T782" s="7"/>
    </row>
    <row r="783" spans="19:20" ht="18.75" customHeight="1" x14ac:dyDescent="0.45">
      <c r="S783" s="7"/>
      <c r="T783" s="7"/>
    </row>
    <row r="784" spans="19:20" ht="18.75" customHeight="1" x14ac:dyDescent="0.45">
      <c r="S784" s="7"/>
      <c r="T784" s="7"/>
    </row>
    <row r="785" spans="19:20" ht="18.75" customHeight="1" x14ac:dyDescent="0.45">
      <c r="S785" s="7"/>
      <c r="T785" s="7"/>
    </row>
    <row r="786" spans="19:20" ht="18.75" customHeight="1" x14ac:dyDescent="0.45">
      <c r="S786" s="7"/>
      <c r="T786" s="7"/>
    </row>
    <row r="787" spans="19:20" ht="18.75" customHeight="1" x14ac:dyDescent="0.45">
      <c r="S787" s="7"/>
      <c r="T787" s="7"/>
    </row>
    <row r="788" spans="19:20" ht="18.75" customHeight="1" x14ac:dyDescent="0.45">
      <c r="S788" s="7"/>
      <c r="T788" s="7"/>
    </row>
    <row r="789" spans="19:20" ht="18.75" customHeight="1" x14ac:dyDescent="0.45">
      <c r="S789" s="7"/>
      <c r="T789" s="7"/>
    </row>
    <row r="790" spans="19:20" ht="18.75" customHeight="1" x14ac:dyDescent="0.45">
      <c r="S790" s="7"/>
      <c r="T790" s="7"/>
    </row>
    <row r="791" spans="19:20" ht="18.75" customHeight="1" x14ac:dyDescent="0.45">
      <c r="S791" s="7"/>
      <c r="T791" s="7"/>
    </row>
    <row r="792" spans="19:20" ht="18.75" customHeight="1" x14ac:dyDescent="0.45">
      <c r="S792" s="7"/>
      <c r="T792" s="7"/>
    </row>
    <row r="793" spans="19:20" ht="18.75" customHeight="1" x14ac:dyDescent="0.45">
      <c r="S793" s="7"/>
      <c r="T793" s="7"/>
    </row>
    <row r="794" spans="19:20" ht="18.75" customHeight="1" x14ac:dyDescent="0.45">
      <c r="S794" s="7"/>
      <c r="T794" s="7"/>
    </row>
    <row r="795" spans="19:20" ht="18.75" customHeight="1" x14ac:dyDescent="0.45">
      <c r="S795" s="7"/>
      <c r="T795" s="7"/>
    </row>
    <row r="796" spans="19:20" ht="18.75" customHeight="1" x14ac:dyDescent="0.45">
      <c r="S796" s="7"/>
      <c r="T796" s="7"/>
    </row>
    <row r="797" spans="19:20" ht="18.75" customHeight="1" x14ac:dyDescent="0.45">
      <c r="S797" s="7"/>
      <c r="T797" s="7"/>
    </row>
    <row r="798" spans="19:20" ht="18.75" customHeight="1" x14ac:dyDescent="0.45">
      <c r="S798" s="7"/>
      <c r="T798" s="7"/>
    </row>
    <row r="799" spans="19:20" ht="18.75" customHeight="1" x14ac:dyDescent="0.45">
      <c r="S799" s="7"/>
      <c r="T799" s="7"/>
    </row>
    <row r="800" spans="19:20" ht="18.75" customHeight="1" x14ac:dyDescent="0.45">
      <c r="S800" s="7"/>
      <c r="T800" s="7"/>
    </row>
    <row r="801" spans="19:20" ht="18.75" customHeight="1" x14ac:dyDescent="0.45">
      <c r="S801" s="7"/>
      <c r="T801" s="7"/>
    </row>
    <row r="802" spans="19:20" ht="18.75" customHeight="1" x14ac:dyDescent="0.45">
      <c r="S802" s="7"/>
      <c r="T802" s="7"/>
    </row>
    <row r="803" spans="19:20" ht="18.75" customHeight="1" x14ac:dyDescent="0.45">
      <c r="S803" s="7"/>
      <c r="T803" s="7"/>
    </row>
    <row r="804" spans="19:20" ht="18.75" customHeight="1" x14ac:dyDescent="0.45">
      <c r="S804" s="7"/>
      <c r="T804" s="7"/>
    </row>
    <row r="805" spans="19:20" ht="18.75" customHeight="1" x14ac:dyDescent="0.45">
      <c r="S805" s="7"/>
      <c r="T805" s="7"/>
    </row>
    <row r="806" spans="19:20" ht="18.75" customHeight="1" x14ac:dyDescent="0.45">
      <c r="S806" s="7"/>
      <c r="T806" s="7"/>
    </row>
    <row r="807" spans="19:20" ht="18.75" customHeight="1" x14ac:dyDescent="0.45">
      <c r="S807" s="7"/>
      <c r="T807" s="7"/>
    </row>
    <row r="808" spans="19:20" ht="18.75" customHeight="1" x14ac:dyDescent="0.45">
      <c r="S808" s="7"/>
      <c r="T808" s="7"/>
    </row>
    <row r="809" spans="19:20" ht="18.75" customHeight="1" x14ac:dyDescent="0.45">
      <c r="S809" s="7"/>
      <c r="T809" s="7"/>
    </row>
    <row r="810" spans="19:20" ht="18.75" customHeight="1" x14ac:dyDescent="0.45">
      <c r="S810" s="7"/>
      <c r="T810" s="7"/>
    </row>
    <row r="811" spans="19:20" ht="18.75" customHeight="1" x14ac:dyDescent="0.45">
      <c r="S811" s="7"/>
      <c r="T811" s="7"/>
    </row>
    <row r="812" spans="19:20" ht="18.75" customHeight="1" x14ac:dyDescent="0.45">
      <c r="S812" s="7"/>
      <c r="T812" s="7"/>
    </row>
    <row r="813" spans="19:20" ht="18.75" customHeight="1" x14ac:dyDescent="0.45">
      <c r="S813" s="7"/>
      <c r="T813" s="7"/>
    </row>
    <row r="814" spans="19:20" ht="18.75" customHeight="1" x14ac:dyDescent="0.45">
      <c r="S814" s="7"/>
      <c r="T814" s="7"/>
    </row>
    <row r="815" spans="19:20" ht="18.75" customHeight="1" x14ac:dyDescent="0.45">
      <c r="S815" s="7"/>
      <c r="T815" s="7"/>
    </row>
    <row r="816" spans="19:20" ht="18.75" customHeight="1" x14ac:dyDescent="0.45">
      <c r="S816" s="7"/>
      <c r="T816" s="7"/>
    </row>
    <row r="817" spans="19:20" ht="18.75" customHeight="1" x14ac:dyDescent="0.45">
      <c r="S817" s="7"/>
      <c r="T817" s="7"/>
    </row>
    <row r="818" spans="19:20" ht="18.75" customHeight="1" x14ac:dyDescent="0.45">
      <c r="S818" s="7"/>
      <c r="T818" s="7"/>
    </row>
    <row r="819" spans="19:20" ht="18.75" customHeight="1" x14ac:dyDescent="0.45">
      <c r="S819" s="7"/>
      <c r="T819" s="7"/>
    </row>
    <row r="820" spans="19:20" ht="18.75" customHeight="1" x14ac:dyDescent="0.45">
      <c r="S820" s="7"/>
      <c r="T820" s="7"/>
    </row>
    <row r="821" spans="19:20" ht="18.75" customHeight="1" x14ac:dyDescent="0.45">
      <c r="S821" s="7"/>
      <c r="T821" s="7"/>
    </row>
    <row r="822" spans="19:20" ht="18.75" customHeight="1" x14ac:dyDescent="0.45">
      <c r="S822" s="7"/>
      <c r="T822" s="7"/>
    </row>
    <row r="823" spans="19:20" ht="18.75" customHeight="1" x14ac:dyDescent="0.45">
      <c r="S823" s="7"/>
      <c r="T823" s="7"/>
    </row>
    <row r="824" spans="19:20" ht="18.75" customHeight="1" x14ac:dyDescent="0.45">
      <c r="S824" s="7"/>
      <c r="T824" s="7"/>
    </row>
    <row r="825" spans="19:20" ht="18.75" customHeight="1" x14ac:dyDescent="0.45">
      <c r="S825" s="7"/>
      <c r="T825" s="7"/>
    </row>
    <row r="826" spans="19:20" ht="18.75" customHeight="1" x14ac:dyDescent="0.45">
      <c r="S826" s="7"/>
      <c r="T826" s="7"/>
    </row>
    <row r="827" spans="19:20" ht="18.75" customHeight="1" x14ac:dyDescent="0.45">
      <c r="S827" s="7"/>
      <c r="T827" s="7"/>
    </row>
    <row r="828" spans="19:20" ht="18.75" customHeight="1" x14ac:dyDescent="0.45">
      <c r="S828" s="7"/>
      <c r="T828" s="7"/>
    </row>
    <row r="829" spans="19:20" ht="18.75" customHeight="1" x14ac:dyDescent="0.45">
      <c r="S829" s="7"/>
      <c r="T829" s="7"/>
    </row>
    <row r="830" spans="19:20" ht="18.75" customHeight="1" x14ac:dyDescent="0.45">
      <c r="S830" s="7"/>
      <c r="T830" s="7"/>
    </row>
    <row r="831" spans="19:20" ht="18.75" customHeight="1" x14ac:dyDescent="0.45">
      <c r="S831" s="7"/>
      <c r="T831" s="7"/>
    </row>
    <row r="832" spans="19:20" ht="18.75" customHeight="1" x14ac:dyDescent="0.45">
      <c r="S832" s="7"/>
      <c r="T832" s="7"/>
    </row>
    <row r="833" spans="19:20" ht="18.75" customHeight="1" x14ac:dyDescent="0.45">
      <c r="S833" s="7"/>
      <c r="T833" s="7"/>
    </row>
    <row r="834" spans="19:20" ht="18.75" customHeight="1" x14ac:dyDescent="0.45">
      <c r="S834" s="7"/>
      <c r="T834" s="7"/>
    </row>
    <row r="835" spans="19:20" ht="18.75" customHeight="1" x14ac:dyDescent="0.45">
      <c r="S835" s="7"/>
      <c r="T835" s="7"/>
    </row>
    <row r="836" spans="19:20" ht="18.75" customHeight="1" x14ac:dyDescent="0.45">
      <c r="S836" s="7"/>
      <c r="T836" s="7"/>
    </row>
    <row r="837" spans="19:20" ht="18.75" customHeight="1" x14ac:dyDescent="0.45">
      <c r="S837" s="7"/>
      <c r="T837" s="7"/>
    </row>
    <row r="838" spans="19:20" ht="18.75" customHeight="1" x14ac:dyDescent="0.45">
      <c r="S838" s="7"/>
      <c r="T838" s="7"/>
    </row>
    <row r="839" spans="19:20" ht="18.75" customHeight="1" x14ac:dyDescent="0.45">
      <c r="S839" s="7"/>
      <c r="T839" s="7"/>
    </row>
    <row r="840" spans="19:20" ht="18.75" customHeight="1" x14ac:dyDescent="0.45">
      <c r="S840" s="7"/>
      <c r="T840" s="7"/>
    </row>
    <row r="841" spans="19:20" ht="18.75" customHeight="1" x14ac:dyDescent="0.45">
      <c r="S841" s="7"/>
      <c r="T841" s="7"/>
    </row>
    <row r="842" spans="19:20" ht="18.75" customHeight="1" x14ac:dyDescent="0.45">
      <c r="S842" s="7"/>
      <c r="T842" s="7"/>
    </row>
    <row r="843" spans="19:20" ht="18.75" customHeight="1" x14ac:dyDescent="0.45">
      <c r="S843" s="7"/>
      <c r="T843" s="7"/>
    </row>
    <row r="844" spans="19:20" ht="18.75" customHeight="1" x14ac:dyDescent="0.45">
      <c r="S844" s="7"/>
      <c r="T844" s="7"/>
    </row>
    <row r="845" spans="19:20" ht="18.75" customHeight="1" x14ac:dyDescent="0.45">
      <c r="S845" s="7"/>
      <c r="T845" s="7"/>
    </row>
    <row r="846" spans="19:20" ht="18.75" customHeight="1" x14ac:dyDescent="0.45">
      <c r="S846" s="7"/>
      <c r="T846" s="7"/>
    </row>
    <row r="847" spans="19:20" ht="18.75" customHeight="1" x14ac:dyDescent="0.45">
      <c r="S847" s="7"/>
      <c r="T847" s="7"/>
    </row>
    <row r="848" spans="19:20" ht="18.75" customHeight="1" x14ac:dyDescent="0.45">
      <c r="S848" s="7"/>
      <c r="T848" s="7"/>
    </row>
    <row r="849" spans="19:20" ht="18.75" customHeight="1" x14ac:dyDescent="0.45">
      <c r="S849" s="7"/>
      <c r="T849" s="7"/>
    </row>
    <row r="850" spans="19:20" ht="18.75" customHeight="1" x14ac:dyDescent="0.45">
      <c r="S850" s="7"/>
      <c r="T850" s="7"/>
    </row>
    <row r="851" spans="19:20" ht="18.75" customHeight="1" x14ac:dyDescent="0.45">
      <c r="S851" s="7"/>
      <c r="T851" s="7"/>
    </row>
    <row r="852" spans="19:20" ht="18.75" customHeight="1" x14ac:dyDescent="0.45">
      <c r="S852" s="7"/>
      <c r="T852" s="7"/>
    </row>
    <row r="853" spans="19:20" ht="18.75" customHeight="1" x14ac:dyDescent="0.45">
      <c r="S853" s="7"/>
      <c r="T853" s="7"/>
    </row>
    <row r="854" spans="19:20" ht="18.75" customHeight="1" x14ac:dyDescent="0.45">
      <c r="S854" s="7"/>
      <c r="T854" s="7"/>
    </row>
    <row r="855" spans="19:20" ht="18.75" customHeight="1" x14ac:dyDescent="0.45">
      <c r="S855" s="7"/>
      <c r="T855" s="7"/>
    </row>
    <row r="856" spans="19:20" ht="18.75" customHeight="1" x14ac:dyDescent="0.45">
      <c r="S856" s="7"/>
      <c r="T856" s="7"/>
    </row>
    <row r="857" spans="19:20" ht="18.75" customHeight="1" x14ac:dyDescent="0.45">
      <c r="S857" s="7"/>
      <c r="T857" s="7"/>
    </row>
    <row r="858" spans="19:20" ht="18.75" customHeight="1" x14ac:dyDescent="0.45">
      <c r="S858" s="7"/>
      <c r="T858" s="7"/>
    </row>
    <row r="859" spans="19:20" ht="18.75" customHeight="1" x14ac:dyDescent="0.45">
      <c r="S859" s="7"/>
      <c r="T859" s="7"/>
    </row>
    <row r="860" spans="19:20" ht="18.75" customHeight="1" x14ac:dyDescent="0.45">
      <c r="S860" s="7"/>
      <c r="T860" s="7"/>
    </row>
    <row r="861" spans="19:20" ht="18.75" customHeight="1" x14ac:dyDescent="0.45">
      <c r="S861" s="7"/>
      <c r="T861" s="7"/>
    </row>
    <row r="862" spans="19:20" ht="18.75" customHeight="1" x14ac:dyDescent="0.45">
      <c r="S862" s="7"/>
      <c r="T862" s="7"/>
    </row>
    <row r="863" spans="19:20" ht="18.75" customHeight="1" x14ac:dyDescent="0.45">
      <c r="S863" s="7"/>
      <c r="T863" s="7"/>
    </row>
    <row r="864" spans="19:20" ht="18.75" customHeight="1" x14ac:dyDescent="0.45">
      <c r="S864" s="7"/>
      <c r="T864" s="7"/>
    </row>
    <row r="865" spans="19:20" ht="18.75" customHeight="1" x14ac:dyDescent="0.45">
      <c r="S865" s="7"/>
      <c r="T865" s="7"/>
    </row>
    <row r="866" spans="19:20" ht="18.75" customHeight="1" x14ac:dyDescent="0.45">
      <c r="S866" s="7"/>
      <c r="T866" s="7"/>
    </row>
    <row r="867" spans="19:20" ht="18.75" customHeight="1" x14ac:dyDescent="0.45">
      <c r="S867" s="7"/>
      <c r="T867" s="7"/>
    </row>
    <row r="868" spans="19:20" ht="18.75" customHeight="1" x14ac:dyDescent="0.45">
      <c r="S868" s="7"/>
      <c r="T868" s="7"/>
    </row>
    <row r="869" spans="19:20" ht="18.75" customHeight="1" x14ac:dyDescent="0.45">
      <c r="S869" s="7"/>
      <c r="T869" s="7"/>
    </row>
    <row r="870" spans="19:20" ht="18.75" customHeight="1" x14ac:dyDescent="0.45">
      <c r="S870" s="7"/>
      <c r="T870" s="7"/>
    </row>
    <row r="871" spans="19:20" ht="18.75" customHeight="1" x14ac:dyDescent="0.45">
      <c r="S871" s="7"/>
      <c r="T871" s="7"/>
    </row>
    <row r="872" spans="19:20" ht="18.75" customHeight="1" x14ac:dyDescent="0.45">
      <c r="S872" s="7"/>
      <c r="T872" s="7"/>
    </row>
    <row r="873" spans="19:20" ht="18.75" customHeight="1" x14ac:dyDescent="0.45">
      <c r="S873" s="7"/>
      <c r="T873" s="7"/>
    </row>
    <row r="874" spans="19:20" ht="18.75" customHeight="1" x14ac:dyDescent="0.45">
      <c r="S874" s="7"/>
      <c r="T874" s="7"/>
    </row>
    <row r="875" spans="19:20" ht="18.75" customHeight="1" x14ac:dyDescent="0.45">
      <c r="S875" s="7"/>
      <c r="T875" s="7"/>
    </row>
    <row r="876" spans="19:20" ht="18.75" customHeight="1" x14ac:dyDescent="0.45">
      <c r="S876" s="7"/>
      <c r="T876" s="7"/>
    </row>
    <row r="877" spans="19:20" ht="18.75" customHeight="1" x14ac:dyDescent="0.45">
      <c r="S877" s="7"/>
      <c r="T877" s="7"/>
    </row>
    <row r="878" spans="19:20" ht="18.75" customHeight="1" x14ac:dyDescent="0.45">
      <c r="S878" s="7"/>
      <c r="T878" s="7"/>
    </row>
    <row r="879" spans="19:20" ht="18.75" customHeight="1" x14ac:dyDescent="0.45">
      <c r="S879" s="7"/>
      <c r="T879" s="7"/>
    </row>
    <row r="880" spans="19:20" ht="18.75" customHeight="1" x14ac:dyDescent="0.45">
      <c r="S880" s="7"/>
      <c r="T880" s="7"/>
    </row>
    <row r="881" spans="19:20" ht="18.75" customHeight="1" x14ac:dyDescent="0.45">
      <c r="S881" s="7"/>
      <c r="T881" s="7"/>
    </row>
    <row r="882" spans="19:20" ht="18.75" customHeight="1" x14ac:dyDescent="0.45">
      <c r="S882" s="7"/>
      <c r="T882" s="7"/>
    </row>
    <row r="883" spans="19:20" ht="18.75" customHeight="1" x14ac:dyDescent="0.45">
      <c r="S883" s="7"/>
      <c r="T883" s="7"/>
    </row>
    <row r="884" spans="19:20" ht="18.75" customHeight="1" x14ac:dyDescent="0.45">
      <c r="S884" s="7"/>
      <c r="T884" s="7"/>
    </row>
    <row r="885" spans="19:20" ht="18.75" customHeight="1" x14ac:dyDescent="0.45">
      <c r="S885" s="7"/>
      <c r="T885" s="7"/>
    </row>
    <row r="886" spans="19:20" ht="18.75" customHeight="1" x14ac:dyDescent="0.45">
      <c r="S886" s="7"/>
      <c r="T886" s="7"/>
    </row>
    <row r="887" spans="19:20" ht="18.75" customHeight="1" x14ac:dyDescent="0.45">
      <c r="S887" s="7"/>
      <c r="T887" s="7"/>
    </row>
    <row r="888" spans="19:20" ht="18.75" customHeight="1" x14ac:dyDescent="0.45">
      <c r="S888" s="7"/>
      <c r="T888" s="7"/>
    </row>
    <row r="889" spans="19:20" ht="18.75" customHeight="1" x14ac:dyDescent="0.45">
      <c r="S889" s="7"/>
      <c r="T889" s="7"/>
    </row>
    <row r="890" spans="19:20" ht="18.75" customHeight="1" x14ac:dyDescent="0.45">
      <c r="S890" s="7"/>
      <c r="T890" s="7"/>
    </row>
    <row r="891" spans="19:20" ht="18.75" customHeight="1" x14ac:dyDescent="0.45">
      <c r="S891" s="7"/>
      <c r="T891" s="7"/>
    </row>
    <row r="892" spans="19:20" ht="18.75" customHeight="1" x14ac:dyDescent="0.45">
      <c r="S892" s="7"/>
      <c r="T892" s="7"/>
    </row>
    <row r="893" spans="19:20" ht="18.75" customHeight="1" x14ac:dyDescent="0.45">
      <c r="S893" s="7"/>
      <c r="T893" s="7"/>
    </row>
    <row r="894" spans="19:20" ht="18.75" customHeight="1" x14ac:dyDescent="0.45">
      <c r="S894" s="7"/>
      <c r="T894" s="7"/>
    </row>
    <row r="895" spans="19:20" ht="18.75" customHeight="1" x14ac:dyDescent="0.45">
      <c r="S895" s="7"/>
      <c r="T895" s="7"/>
    </row>
    <row r="896" spans="19:20" ht="18.75" customHeight="1" x14ac:dyDescent="0.45">
      <c r="S896" s="7"/>
      <c r="T896" s="7"/>
    </row>
    <row r="897" spans="19:20" ht="18.75" customHeight="1" x14ac:dyDescent="0.45">
      <c r="S897" s="7"/>
      <c r="T897" s="7"/>
    </row>
    <row r="898" spans="19:20" ht="18.75" customHeight="1" x14ac:dyDescent="0.45">
      <c r="S898" s="7"/>
      <c r="T898" s="7"/>
    </row>
    <row r="899" spans="19:20" ht="18.75" customHeight="1" x14ac:dyDescent="0.45">
      <c r="S899" s="7"/>
      <c r="T899" s="7"/>
    </row>
    <row r="900" spans="19:20" ht="18.75" customHeight="1" x14ac:dyDescent="0.45">
      <c r="S900" s="7"/>
      <c r="T900" s="7"/>
    </row>
    <row r="901" spans="19:20" ht="18.75" customHeight="1" x14ac:dyDescent="0.45">
      <c r="S901" s="7"/>
      <c r="T901" s="7"/>
    </row>
    <row r="902" spans="19:20" ht="18.75" customHeight="1" x14ac:dyDescent="0.45">
      <c r="S902" s="7"/>
      <c r="T902" s="7"/>
    </row>
    <row r="903" spans="19:20" ht="18.75" customHeight="1" x14ac:dyDescent="0.45">
      <c r="S903" s="7"/>
      <c r="T903" s="7"/>
    </row>
    <row r="904" spans="19:20" ht="18.75" customHeight="1" x14ac:dyDescent="0.45">
      <c r="S904" s="7"/>
      <c r="T904" s="7"/>
    </row>
    <row r="905" spans="19:20" ht="18.75" customHeight="1" x14ac:dyDescent="0.45">
      <c r="S905" s="7"/>
      <c r="T905" s="7"/>
    </row>
    <row r="906" spans="19:20" ht="18.75" customHeight="1" x14ac:dyDescent="0.45">
      <c r="S906" s="7"/>
      <c r="T906" s="7"/>
    </row>
    <row r="907" spans="19:20" ht="18.75" customHeight="1" x14ac:dyDescent="0.45">
      <c r="S907" s="7"/>
      <c r="T907" s="7"/>
    </row>
    <row r="908" spans="19:20" ht="18.75" customHeight="1" x14ac:dyDescent="0.45">
      <c r="S908" s="7"/>
      <c r="T908" s="7"/>
    </row>
    <row r="909" spans="19:20" ht="18.75" customHeight="1" x14ac:dyDescent="0.45">
      <c r="S909" s="7"/>
      <c r="T909" s="7"/>
    </row>
    <row r="910" spans="19:20" ht="18.75" customHeight="1" x14ac:dyDescent="0.45">
      <c r="S910" s="7"/>
      <c r="T910" s="7"/>
    </row>
    <row r="911" spans="19:20" ht="18.75" customHeight="1" x14ac:dyDescent="0.45">
      <c r="S911" s="7"/>
      <c r="T911" s="7"/>
    </row>
    <row r="912" spans="19:20" ht="18.75" customHeight="1" x14ac:dyDescent="0.45">
      <c r="S912" s="7"/>
      <c r="T912" s="7"/>
    </row>
    <row r="913" spans="19:20" ht="18.75" customHeight="1" x14ac:dyDescent="0.45">
      <c r="S913" s="7"/>
      <c r="T913" s="7"/>
    </row>
    <row r="914" spans="19:20" ht="18.75" customHeight="1" x14ac:dyDescent="0.45">
      <c r="S914" s="7"/>
      <c r="T914" s="7"/>
    </row>
    <row r="915" spans="19:20" ht="18.75" customHeight="1" x14ac:dyDescent="0.45">
      <c r="S915" s="7"/>
      <c r="T915" s="7"/>
    </row>
    <row r="916" spans="19:20" ht="18.75" customHeight="1" x14ac:dyDescent="0.45">
      <c r="S916" s="7"/>
      <c r="T916" s="7"/>
    </row>
    <row r="917" spans="19:20" ht="18.75" customHeight="1" x14ac:dyDescent="0.45">
      <c r="S917" s="7"/>
      <c r="T917" s="7"/>
    </row>
    <row r="918" spans="19:20" ht="18.75" customHeight="1" x14ac:dyDescent="0.45">
      <c r="S918" s="7"/>
      <c r="T918" s="7"/>
    </row>
    <row r="919" spans="19:20" ht="18.75" customHeight="1" x14ac:dyDescent="0.45">
      <c r="S919" s="7"/>
      <c r="T919" s="7"/>
    </row>
    <row r="920" spans="19:20" ht="18.75" customHeight="1" x14ac:dyDescent="0.45">
      <c r="S920" s="7"/>
      <c r="T920" s="7"/>
    </row>
    <row r="921" spans="19:20" ht="18.75" customHeight="1" x14ac:dyDescent="0.45">
      <c r="S921" s="7"/>
      <c r="T921" s="7"/>
    </row>
    <row r="922" spans="19:20" ht="18.75" customHeight="1" x14ac:dyDescent="0.45">
      <c r="S922" s="7"/>
      <c r="T922" s="7"/>
    </row>
    <row r="923" spans="19:20" ht="18.75" customHeight="1" x14ac:dyDescent="0.45">
      <c r="S923" s="7"/>
      <c r="T923" s="7"/>
    </row>
    <row r="924" spans="19:20" ht="18.75" customHeight="1" x14ac:dyDescent="0.45">
      <c r="S924" s="7"/>
      <c r="T924" s="7"/>
    </row>
    <row r="925" spans="19:20" ht="18.75" customHeight="1" x14ac:dyDescent="0.45">
      <c r="S925" s="7"/>
      <c r="T925" s="7"/>
    </row>
    <row r="926" spans="19:20" ht="18.75" customHeight="1" x14ac:dyDescent="0.45">
      <c r="S926" s="7"/>
      <c r="T926" s="7"/>
    </row>
    <row r="927" spans="19:20" ht="18.75" customHeight="1" x14ac:dyDescent="0.45">
      <c r="S927" s="7"/>
      <c r="T927" s="7"/>
    </row>
    <row r="928" spans="19:20" ht="18.75" customHeight="1" x14ac:dyDescent="0.45">
      <c r="S928" s="7"/>
      <c r="T928" s="7"/>
    </row>
    <row r="929" spans="19:20" ht="18.75" customHeight="1" x14ac:dyDescent="0.45">
      <c r="S929" s="7"/>
      <c r="T929" s="7"/>
    </row>
    <row r="930" spans="19:20" ht="18.75" customHeight="1" x14ac:dyDescent="0.45">
      <c r="S930" s="7"/>
      <c r="T930" s="7"/>
    </row>
    <row r="931" spans="19:20" ht="18.75" customHeight="1" x14ac:dyDescent="0.45">
      <c r="S931" s="7"/>
      <c r="T931" s="7"/>
    </row>
    <row r="932" spans="19:20" ht="18.75" customHeight="1" x14ac:dyDescent="0.45">
      <c r="S932" s="7"/>
      <c r="T932" s="7"/>
    </row>
    <row r="933" spans="19:20" ht="18.75" customHeight="1" x14ac:dyDescent="0.45">
      <c r="S933" s="7"/>
      <c r="T933" s="7"/>
    </row>
    <row r="934" spans="19:20" ht="18.75" customHeight="1" x14ac:dyDescent="0.45">
      <c r="S934" s="7"/>
      <c r="T934" s="7"/>
    </row>
    <row r="935" spans="19:20" ht="18.75" customHeight="1" x14ac:dyDescent="0.45">
      <c r="S935" s="7"/>
      <c r="T935" s="7"/>
    </row>
    <row r="936" spans="19:20" ht="18.75" customHeight="1" x14ac:dyDescent="0.45">
      <c r="S936" s="7"/>
      <c r="T936" s="7"/>
    </row>
    <row r="937" spans="19:20" ht="18.75" customHeight="1" x14ac:dyDescent="0.45">
      <c r="S937" s="7"/>
      <c r="T937" s="7"/>
    </row>
    <row r="938" spans="19:20" ht="18.75" customHeight="1" x14ac:dyDescent="0.45">
      <c r="S938" s="7"/>
      <c r="T938" s="7"/>
    </row>
    <row r="939" spans="19:20" ht="18.75" customHeight="1" x14ac:dyDescent="0.45">
      <c r="S939" s="7"/>
      <c r="T939" s="7"/>
    </row>
    <row r="940" spans="19:20" ht="18.75" customHeight="1" x14ac:dyDescent="0.45">
      <c r="S940" s="7"/>
      <c r="T940" s="7"/>
    </row>
    <row r="941" spans="19:20" ht="18.75" customHeight="1" x14ac:dyDescent="0.45">
      <c r="S941" s="7"/>
      <c r="T941" s="7"/>
    </row>
    <row r="942" spans="19:20" ht="18.75" customHeight="1" x14ac:dyDescent="0.45">
      <c r="S942" s="7"/>
      <c r="T942" s="7"/>
    </row>
    <row r="943" spans="19:20" ht="18.75" customHeight="1" x14ac:dyDescent="0.45">
      <c r="S943" s="7"/>
      <c r="T943" s="7"/>
    </row>
    <row r="944" spans="19:20" ht="18.75" customHeight="1" x14ac:dyDescent="0.45">
      <c r="S944" s="7"/>
      <c r="T944" s="7"/>
    </row>
    <row r="945" spans="19:20" ht="18.75" customHeight="1" x14ac:dyDescent="0.45">
      <c r="S945" s="7"/>
      <c r="T945" s="7"/>
    </row>
    <row r="946" spans="19:20" ht="18.75" customHeight="1" x14ac:dyDescent="0.45">
      <c r="S946" s="7"/>
      <c r="T946" s="7"/>
    </row>
    <row r="947" spans="19:20" ht="18.75" customHeight="1" x14ac:dyDescent="0.45">
      <c r="S947" s="7"/>
      <c r="T947" s="7"/>
    </row>
    <row r="948" spans="19:20" ht="18.75" customHeight="1" x14ac:dyDescent="0.45">
      <c r="S948" s="7"/>
      <c r="T948" s="7"/>
    </row>
    <row r="949" spans="19:20" ht="18.75" customHeight="1" x14ac:dyDescent="0.45">
      <c r="S949" s="7"/>
      <c r="T949" s="7"/>
    </row>
    <row r="950" spans="19:20" ht="18.75" customHeight="1" x14ac:dyDescent="0.45">
      <c r="S950" s="7"/>
      <c r="T950" s="7"/>
    </row>
    <row r="951" spans="19:20" ht="18.75" customHeight="1" x14ac:dyDescent="0.45">
      <c r="S951" s="7"/>
      <c r="T951" s="7"/>
    </row>
    <row r="952" spans="19:20" ht="18.75" customHeight="1" x14ac:dyDescent="0.45">
      <c r="S952" s="7"/>
      <c r="T952" s="7"/>
    </row>
    <row r="953" spans="19:20" ht="18.75" customHeight="1" x14ac:dyDescent="0.45">
      <c r="S953" s="7"/>
      <c r="T953" s="7"/>
    </row>
    <row r="954" spans="19:20" ht="18.75" customHeight="1" x14ac:dyDescent="0.45">
      <c r="S954" s="7"/>
      <c r="T954" s="7"/>
    </row>
    <row r="955" spans="19:20" ht="18.75" customHeight="1" x14ac:dyDescent="0.45">
      <c r="S955" s="7"/>
      <c r="T955" s="7"/>
    </row>
    <row r="956" spans="19:20" ht="18.75" customHeight="1" x14ac:dyDescent="0.45">
      <c r="S956" s="7"/>
      <c r="T956" s="7"/>
    </row>
    <row r="957" spans="19:20" ht="18.75" customHeight="1" x14ac:dyDescent="0.45">
      <c r="S957" s="7"/>
      <c r="T957" s="7"/>
    </row>
    <row r="958" spans="19:20" ht="18.75" customHeight="1" x14ac:dyDescent="0.45">
      <c r="S958" s="7"/>
      <c r="T958" s="7"/>
    </row>
    <row r="959" spans="19:20" ht="18.75" customHeight="1" x14ac:dyDescent="0.45">
      <c r="S959" s="7"/>
      <c r="T959" s="7"/>
    </row>
    <row r="960" spans="19:20" ht="18.75" customHeight="1" x14ac:dyDescent="0.45">
      <c r="S960" s="7"/>
      <c r="T960" s="7"/>
    </row>
    <row r="961" spans="19:20" ht="18.75" customHeight="1" x14ac:dyDescent="0.45">
      <c r="S961" s="7"/>
      <c r="T961" s="7"/>
    </row>
    <row r="962" spans="19:20" ht="18.75" customHeight="1" x14ac:dyDescent="0.45">
      <c r="S962" s="7"/>
      <c r="T962" s="7"/>
    </row>
    <row r="963" spans="19:20" ht="18.75" customHeight="1" x14ac:dyDescent="0.45">
      <c r="S963" s="7"/>
      <c r="T963" s="7"/>
    </row>
    <row r="964" spans="19:20" ht="18.75" customHeight="1" x14ac:dyDescent="0.45">
      <c r="S964" s="7"/>
      <c r="T964" s="7"/>
    </row>
    <row r="965" spans="19:20" ht="18.75" customHeight="1" x14ac:dyDescent="0.45">
      <c r="S965" s="7"/>
      <c r="T965" s="7"/>
    </row>
    <row r="966" spans="19:20" ht="18.75" customHeight="1" x14ac:dyDescent="0.45">
      <c r="S966" s="7"/>
      <c r="T966" s="7"/>
    </row>
    <row r="967" spans="19:20" ht="18.75" customHeight="1" x14ac:dyDescent="0.45">
      <c r="S967" s="7"/>
      <c r="T967" s="7"/>
    </row>
    <row r="968" spans="19:20" ht="18.75" customHeight="1" x14ac:dyDescent="0.45">
      <c r="S968" s="7"/>
      <c r="T968" s="7"/>
    </row>
    <row r="969" spans="19:20" ht="18.75" customHeight="1" x14ac:dyDescent="0.45">
      <c r="S969" s="7"/>
      <c r="T969" s="7"/>
    </row>
    <row r="970" spans="19:20" ht="18.75" customHeight="1" x14ac:dyDescent="0.45">
      <c r="S970" s="7"/>
      <c r="T970" s="7"/>
    </row>
    <row r="971" spans="19:20" ht="18.75" customHeight="1" x14ac:dyDescent="0.45">
      <c r="S971" s="7"/>
      <c r="T971" s="7"/>
    </row>
    <row r="972" spans="19:20" ht="18.75" customHeight="1" x14ac:dyDescent="0.45">
      <c r="S972" s="7"/>
      <c r="T972" s="7"/>
    </row>
    <row r="973" spans="19:20" ht="18.75" customHeight="1" x14ac:dyDescent="0.45">
      <c r="S973" s="7"/>
      <c r="T973" s="7"/>
    </row>
    <row r="974" spans="19:20" ht="18.75" customHeight="1" x14ac:dyDescent="0.45">
      <c r="S974" s="7"/>
      <c r="T974" s="7"/>
    </row>
    <row r="975" spans="19:20" ht="18.75" customHeight="1" x14ac:dyDescent="0.45">
      <c r="S975" s="7"/>
      <c r="T975" s="7"/>
    </row>
    <row r="976" spans="19:20" ht="18.75" customHeight="1" x14ac:dyDescent="0.45">
      <c r="S976" s="7"/>
      <c r="T976" s="7"/>
    </row>
    <row r="977" spans="19:20" ht="18.75" customHeight="1" x14ac:dyDescent="0.45">
      <c r="S977" s="7"/>
      <c r="T977" s="7"/>
    </row>
    <row r="978" spans="19:20" ht="18.75" customHeight="1" x14ac:dyDescent="0.45">
      <c r="S978" s="7"/>
      <c r="T978" s="7"/>
    </row>
    <row r="979" spans="19:20" ht="18.75" customHeight="1" x14ac:dyDescent="0.45">
      <c r="S979" s="7"/>
      <c r="T979" s="7"/>
    </row>
    <row r="980" spans="19:20" ht="18.75" customHeight="1" x14ac:dyDescent="0.45">
      <c r="S980" s="7"/>
      <c r="T980" s="7"/>
    </row>
    <row r="981" spans="19:20" ht="18.75" customHeight="1" x14ac:dyDescent="0.45">
      <c r="S981" s="7"/>
      <c r="T981" s="7"/>
    </row>
    <row r="982" spans="19:20" ht="18.75" customHeight="1" x14ac:dyDescent="0.45">
      <c r="S982" s="7"/>
      <c r="T982" s="7"/>
    </row>
    <row r="983" spans="19:20" ht="18.75" customHeight="1" x14ac:dyDescent="0.45">
      <c r="S983" s="7"/>
      <c r="T983" s="7"/>
    </row>
    <row r="984" spans="19:20" ht="18.75" customHeight="1" x14ac:dyDescent="0.45">
      <c r="S984" s="7"/>
      <c r="T984" s="7"/>
    </row>
    <row r="985" spans="19:20" ht="18.75" customHeight="1" x14ac:dyDescent="0.45">
      <c r="S985" s="7"/>
      <c r="T985" s="7"/>
    </row>
    <row r="986" spans="19:20" ht="18.75" customHeight="1" x14ac:dyDescent="0.45">
      <c r="S986" s="7"/>
      <c r="T986" s="7"/>
    </row>
    <row r="987" spans="19:20" ht="18.75" customHeight="1" x14ac:dyDescent="0.45">
      <c r="S987" s="7"/>
      <c r="T987" s="7"/>
    </row>
    <row r="988" spans="19:20" ht="18.75" customHeight="1" x14ac:dyDescent="0.45">
      <c r="S988" s="7"/>
      <c r="T988" s="7"/>
    </row>
    <row r="989" spans="19:20" ht="18.75" customHeight="1" x14ac:dyDescent="0.45">
      <c r="S989" s="7"/>
      <c r="T989" s="7"/>
    </row>
    <row r="990" spans="19:20" ht="18.75" customHeight="1" x14ac:dyDescent="0.45">
      <c r="S990" s="7"/>
      <c r="T990" s="7"/>
    </row>
    <row r="991" spans="19:20" ht="18.75" customHeight="1" x14ac:dyDescent="0.45">
      <c r="S991" s="7"/>
      <c r="T991" s="7"/>
    </row>
    <row r="992" spans="19:20" ht="18.75" customHeight="1" x14ac:dyDescent="0.45">
      <c r="S992" s="7"/>
      <c r="T992" s="7"/>
    </row>
    <row r="993" spans="19:20" ht="18.75" customHeight="1" x14ac:dyDescent="0.45">
      <c r="S993" s="7"/>
      <c r="T993" s="7"/>
    </row>
    <row r="994" spans="19:20" ht="18.75" customHeight="1" x14ac:dyDescent="0.45">
      <c r="S994" s="7"/>
      <c r="T994" s="7"/>
    </row>
    <row r="995" spans="19:20" ht="18.75" customHeight="1" x14ac:dyDescent="0.45">
      <c r="S995" s="7"/>
      <c r="T995" s="7"/>
    </row>
    <row r="996" spans="19:20" ht="18.75" customHeight="1" x14ac:dyDescent="0.45">
      <c r="S996" s="7"/>
      <c r="T996" s="7"/>
    </row>
    <row r="997" spans="19:20" ht="18.75" customHeight="1" x14ac:dyDescent="0.45">
      <c r="S997" s="7"/>
      <c r="T997" s="7"/>
    </row>
    <row r="998" spans="19:20" ht="18.75" customHeight="1" x14ac:dyDescent="0.45">
      <c r="S998" s="7"/>
      <c r="T998" s="7"/>
    </row>
    <row r="999" spans="19:20" ht="18.75" customHeight="1" x14ac:dyDescent="0.45">
      <c r="S999" s="7"/>
      <c r="T999" s="7"/>
    </row>
    <row r="1000" spans="19:20" ht="18.75" customHeight="1" x14ac:dyDescent="0.45">
      <c r="S1000" s="7"/>
      <c r="T1000" s="7"/>
    </row>
  </sheetData>
  <mergeCells count="2">
    <mergeCell ref="C2:F2"/>
    <mergeCell ref="H2:R2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2" width="10.453125" customWidth="1"/>
    <col min="3" max="6" width="8.7265625" customWidth="1"/>
    <col min="7" max="7" width="9" customWidth="1"/>
    <col min="8" max="8" width="8.7265625" customWidth="1"/>
    <col min="9" max="9" width="11.54296875" customWidth="1"/>
    <col min="10" max="16" width="8.7265625" customWidth="1"/>
    <col min="17" max="17" width="6.7265625" customWidth="1"/>
    <col min="18" max="18" width="5.81640625" customWidth="1"/>
    <col min="19" max="19" width="10" customWidth="1"/>
    <col min="20" max="20" width="11.453125" customWidth="1"/>
    <col min="21" max="21" width="3.54296875" customWidth="1"/>
    <col min="22" max="26" width="8.7265625" customWidth="1"/>
  </cols>
  <sheetData>
    <row r="1" spans="1:24" ht="18.75" customHeight="1" x14ac:dyDescent="0.45">
      <c r="S1" s="7"/>
      <c r="T1" s="7"/>
    </row>
    <row r="2" spans="1:24" ht="18.75" customHeight="1" x14ac:dyDescent="0.45">
      <c r="A2" s="8" t="s">
        <v>40</v>
      </c>
      <c r="B2" s="8"/>
      <c r="C2" s="41" t="s">
        <v>41</v>
      </c>
      <c r="D2" s="42"/>
      <c r="E2" s="42"/>
      <c r="F2" s="43"/>
      <c r="G2" s="9"/>
      <c r="H2" s="41" t="s">
        <v>42</v>
      </c>
      <c r="I2" s="42"/>
      <c r="J2" s="42"/>
      <c r="K2" s="42"/>
      <c r="L2" s="42"/>
      <c r="M2" s="42"/>
      <c r="N2" s="42"/>
      <c r="O2" s="42"/>
      <c r="P2" s="42"/>
      <c r="Q2" s="42"/>
      <c r="R2" s="43"/>
      <c r="S2" s="10"/>
      <c r="T2" s="10"/>
    </row>
    <row r="3" spans="1:24" ht="18.75" customHeight="1" x14ac:dyDescent="0.45">
      <c r="A3" s="8"/>
      <c r="B3" s="8"/>
      <c r="C3" s="8" t="s">
        <v>43</v>
      </c>
      <c r="D3" s="8" t="s">
        <v>26</v>
      </c>
      <c r="E3" s="8" t="s">
        <v>44</v>
      </c>
      <c r="F3" s="8" t="s">
        <v>45</v>
      </c>
      <c r="G3" s="11" t="s">
        <v>39</v>
      </c>
      <c r="H3" s="8" t="s">
        <v>46</v>
      </c>
      <c r="I3" s="8" t="s">
        <v>47</v>
      </c>
      <c r="J3" s="8" t="s">
        <v>48</v>
      </c>
      <c r="K3" s="8" t="s">
        <v>49</v>
      </c>
      <c r="L3" s="8" t="s">
        <v>50</v>
      </c>
      <c r="M3" s="8" t="s">
        <v>51</v>
      </c>
      <c r="N3" s="8" t="s">
        <v>4</v>
      </c>
      <c r="O3" s="8" t="s">
        <v>5</v>
      </c>
      <c r="P3" s="8" t="s">
        <v>7</v>
      </c>
      <c r="Q3" s="8" t="s">
        <v>53</v>
      </c>
      <c r="R3" s="8" t="s">
        <v>54</v>
      </c>
      <c r="S3" s="11" t="s">
        <v>39</v>
      </c>
      <c r="T3" s="12" t="s">
        <v>59</v>
      </c>
      <c r="V3" s="8" t="s">
        <v>56</v>
      </c>
      <c r="W3" s="8" t="s">
        <v>57</v>
      </c>
      <c r="X3" s="8" t="s">
        <v>58</v>
      </c>
    </row>
    <row r="4" spans="1:24" ht="18.75" customHeight="1" x14ac:dyDescent="0.45">
      <c r="A4" s="13">
        <v>45352</v>
      </c>
      <c r="B4" s="13" t="s">
        <v>60</v>
      </c>
      <c r="C4" s="8">
        <v>2520</v>
      </c>
      <c r="D4" s="8">
        <v>3280</v>
      </c>
      <c r="E4" s="8">
        <v>2350</v>
      </c>
      <c r="F4" s="8">
        <v>390</v>
      </c>
      <c r="G4" s="14">
        <f t="shared" ref="G4:G34" si="0">C4+D4+((E4+F4)*70%)</f>
        <v>7718</v>
      </c>
      <c r="H4" s="8">
        <v>36</v>
      </c>
      <c r="I4" s="8">
        <v>260</v>
      </c>
      <c r="J4" s="8">
        <v>520</v>
      </c>
      <c r="K4" s="8"/>
      <c r="L4" s="8"/>
      <c r="M4" s="8">
        <v>1830</v>
      </c>
      <c r="N4" s="8"/>
      <c r="O4" s="8"/>
      <c r="P4" s="8">
        <v>2240</v>
      </c>
      <c r="Q4" s="8"/>
      <c r="R4" s="8"/>
      <c r="S4" s="11">
        <f t="shared" ref="S4:S34" si="1">SUM(H4:R4)</f>
        <v>4886</v>
      </c>
      <c r="T4" s="15">
        <f t="shared" ref="T4:T34" si="2">G4-S4</f>
        <v>2832</v>
      </c>
      <c r="V4" s="8"/>
      <c r="W4" s="8"/>
      <c r="X4" s="8"/>
    </row>
    <row r="5" spans="1:24" ht="18.75" customHeight="1" x14ac:dyDescent="0.45">
      <c r="A5" s="13">
        <v>45353</v>
      </c>
      <c r="B5" s="13" t="s">
        <v>61</v>
      </c>
      <c r="C5" s="8">
        <f>3490+190</f>
        <v>3680</v>
      </c>
      <c r="D5" s="8">
        <v>4480</v>
      </c>
      <c r="E5" s="8">
        <v>2210</v>
      </c>
      <c r="F5" s="8">
        <v>1300</v>
      </c>
      <c r="G5" s="14">
        <f t="shared" si="0"/>
        <v>10617</v>
      </c>
      <c r="H5" s="8">
        <v>36</v>
      </c>
      <c r="I5" s="8">
        <v>400</v>
      </c>
      <c r="J5" s="8">
        <v>100</v>
      </c>
      <c r="K5" s="8">
        <v>150</v>
      </c>
      <c r="L5" s="8"/>
      <c r="M5" s="8"/>
      <c r="N5" s="8"/>
      <c r="O5" s="8"/>
      <c r="P5" s="8"/>
      <c r="Q5" s="8"/>
      <c r="R5" s="8"/>
      <c r="S5" s="11">
        <f t="shared" si="1"/>
        <v>686</v>
      </c>
      <c r="T5" s="15">
        <f t="shared" si="2"/>
        <v>9931</v>
      </c>
      <c r="V5" s="8"/>
      <c r="W5" s="8"/>
      <c r="X5" s="8"/>
    </row>
    <row r="6" spans="1:24" ht="18.75" customHeight="1" x14ac:dyDescent="0.45">
      <c r="A6" s="13">
        <v>45354</v>
      </c>
      <c r="B6" s="13" t="s">
        <v>62</v>
      </c>
      <c r="C6" s="8">
        <v>3490</v>
      </c>
      <c r="D6" s="8">
        <v>5100</v>
      </c>
      <c r="E6" s="8">
        <v>3420</v>
      </c>
      <c r="F6" s="8">
        <v>1970</v>
      </c>
      <c r="G6" s="14">
        <f t="shared" si="0"/>
        <v>12363</v>
      </c>
      <c r="H6" s="8">
        <v>36</v>
      </c>
      <c r="I6" s="8">
        <v>380</v>
      </c>
      <c r="J6" s="8">
        <v>70</v>
      </c>
      <c r="K6" s="8"/>
      <c r="L6" s="8"/>
      <c r="M6" s="8"/>
      <c r="N6" s="8"/>
      <c r="O6" s="8"/>
      <c r="P6" s="8"/>
      <c r="Q6" s="8"/>
      <c r="R6" s="8"/>
      <c r="S6" s="11">
        <f t="shared" si="1"/>
        <v>486</v>
      </c>
      <c r="T6" s="15">
        <f t="shared" si="2"/>
        <v>11877</v>
      </c>
      <c r="V6" s="8"/>
      <c r="W6" s="8"/>
      <c r="X6" s="8"/>
    </row>
    <row r="7" spans="1:24" ht="18.75" customHeight="1" x14ac:dyDescent="0.45">
      <c r="A7" s="13">
        <v>45355</v>
      </c>
      <c r="B7" s="13" t="s">
        <v>63</v>
      </c>
      <c r="C7" s="8">
        <v>2740</v>
      </c>
      <c r="D7" s="8">
        <v>3440</v>
      </c>
      <c r="E7" s="8">
        <v>1590</v>
      </c>
      <c r="F7" s="8">
        <v>0</v>
      </c>
      <c r="G7" s="14">
        <f t="shared" si="0"/>
        <v>7293</v>
      </c>
      <c r="H7" s="8">
        <v>36</v>
      </c>
      <c r="I7" s="8">
        <v>140</v>
      </c>
      <c r="J7" s="8"/>
      <c r="K7" s="8"/>
      <c r="L7" s="8">
        <v>18210</v>
      </c>
      <c r="M7" s="8"/>
      <c r="N7" s="8">
        <v>3000</v>
      </c>
      <c r="O7" s="8"/>
      <c r="P7" s="8"/>
      <c r="Q7" s="8"/>
      <c r="R7" s="8"/>
      <c r="S7" s="11">
        <f t="shared" si="1"/>
        <v>21386</v>
      </c>
      <c r="T7" s="15">
        <f t="shared" si="2"/>
        <v>-14093</v>
      </c>
      <c r="V7" s="8"/>
      <c r="W7" s="8"/>
      <c r="X7" s="8"/>
    </row>
    <row r="8" spans="1:24" ht="18.75" customHeight="1" x14ac:dyDescent="0.45">
      <c r="A8" s="13">
        <v>45356</v>
      </c>
      <c r="B8" s="13" t="s">
        <v>64</v>
      </c>
      <c r="C8" s="8">
        <v>2610</v>
      </c>
      <c r="D8" s="8">
        <v>2000</v>
      </c>
      <c r="E8" s="8">
        <v>860</v>
      </c>
      <c r="F8" s="8">
        <v>950</v>
      </c>
      <c r="G8" s="14">
        <f t="shared" si="0"/>
        <v>5877</v>
      </c>
      <c r="H8" s="8">
        <v>36</v>
      </c>
      <c r="I8" s="8">
        <v>150</v>
      </c>
      <c r="J8" s="8">
        <v>100</v>
      </c>
      <c r="K8" s="8">
        <v>180</v>
      </c>
      <c r="L8" s="8"/>
      <c r="M8" s="8"/>
      <c r="N8" s="8">
        <v>2350</v>
      </c>
      <c r="O8" s="8"/>
      <c r="P8" s="8"/>
      <c r="Q8" s="8"/>
      <c r="R8" s="8"/>
      <c r="S8" s="11">
        <f t="shared" si="1"/>
        <v>2816</v>
      </c>
      <c r="T8" s="15">
        <f t="shared" si="2"/>
        <v>3061</v>
      </c>
      <c r="V8" s="8"/>
      <c r="W8" s="8"/>
      <c r="X8" s="8"/>
    </row>
    <row r="9" spans="1:24" ht="18.75" customHeight="1" x14ac:dyDescent="0.45">
      <c r="A9" s="13">
        <v>45357</v>
      </c>
      <c r="B9" s="13" t="s">
        <v>65</v>
      </c>
      <c r="C9" s="8">
        <v>2170</v>
      </c>
      <c r="D9" s="8">
        <v>2000</v>
      </c>
      <c r="E9" s="8">
        <v>1250</v>
      </c>
      <c r="F9" s="8">
        <v>110</v>
      </c>
      <c r="G9" s="14">
        <f t="shared" si="0"/>
        <v>5122</v>
      </c>
      <c r="H9" s="8">
        <v>36</v>
      </c>
      <c r="I9" s="8">
        <v>160</v>
      </c>
      <c r="J9" s="8"/>
      <c r="K9" s="8"/>
      <c r="L9" s="8"/>
      <c r="M9" s="8">
        <v>1830</v>
      </c>
      <c r="N9" s="8">
        <v>4800</v>
      </c>
      <c r="O9" s="8"/>
      <c r="P9" s="8"/>
      <c r="Q9" s="8"/>
      <c r="R9" s="8"/>
      <c r="S9" s="11">
        <f t="shared" si="1"/>
        <v>6826</v>
      </c>
      <c r="T9" s="15">
        <f t="shared" si="2"/>
        <v>-1704</v>
      </c>
      <c r="V9" s="8"/>
      <c r="W9" s="8"/>
      <c r="X9" s="8"/>
    </row>
    <row r="10" spans="1:24" ht="18.75" customHeight="1" x14ac:dyDescent="0.45">
      <c r="A10" s="13">
        <v>45358</v>
      </c>
      <c r="B10" s="13" t="s">
        <v>66</v>
      </c>
      <c r="C10" s="8">
        <v>1700</v>
      </c>
      <c r="D10" s="8">
        <v>2000</v>
      </c>
      <c r="E10" s="8">
        <v>1350</v>
      </c>
      <c r="F10" s="8">
        <v>1440</v>
      </c>
      <c r="G10" s="14">
        <f t="shared" si="0"/>
        <v>5653</v>
      </c>
      <c r="H10" s="8">
        <v>36</v>
      </c>
      <c r="I10" s="8">
        <v>170</v>
      </c>
      <c r="J10" s="8"/>
      <c r="K10" s="8">
        <v>170</v>
      </c>
      <c r="L10" s="8"/>
      <c r="M10" s="8"/>
      <c r="N10" s="8"/>
      <c r="O10" s="8"/>
      <c r="P10" s="8"/>
      <c r="Q10" s="8"/>
      <c r="R10" s="8"/>
      <c r="S10" s="11">
        <f t="shared" si="1"/>
        <v>376</v>
      </c>
      <c r="T10" s="15">
        <f t="shared" si="2"/>
        <v>5277</v>
      </c>
      <c r="V10" s="8"/>
      <c r="W10" s="8"/>
      <c r="X10" s="8"/>
    </row>
    <row r="11" spans="1:24" ht="18.75" customHeight="1" x14ac:dyDescent="0.45">
      <c r="A11" s="13">
        <v>45359</v>
      </c>
      <c r="B11" s="13" t="s">
        <v>60</v>
      </c>
      <c r="C11" s="8">
        <v>1410</v>
      </c>
      <c r="D11" s="8">
        <v>1710</v>
      </c>
      <c r="E11" s="8">
        <v>2540</v>
      </c>
      <c r="F11" s="8">
        <v>910</v>
      </c>
      <c r="G11" s="14">
        <f t="shared" si="0"/>
        <v>5535</v>
      </c>
      <c r="H11" s="8">
        <v>36</v>
      </c>
      <c r="I11" s="8">
        <v>330</v>
      </c>
      <c r="J11" s="8"/>
      <c r="K11" s="8">
        <v>40</v>
      </c>
      <c r="L11" s="8"/>
      <c r="M11" s="8"/>
      <c r="N11" s="8">
        <v>500</v>
      </c>
      <c r="O11" s="8"/>
      <c r="P11" s="8">
        <v>2240</v>
      </c>
      <c r="Q11" s="8"/>
      <c r="R11" s="8"/>
      <c r="S11" s="11">
        <f t="shared" si="1"/>
        <v>3146</v>
      </c>
      <c r="T11" s="15">
        <f t="shared" si="2"/>
        <v>2389</v>
      </c>
      <c r="V11" s="8"/>
      <c r="W11" s="8"/>
      <c r="X11" s="8"/>
    </row>
    <row r="12" spans="1:24" ht="18.75" customHeight="1" x14ac:dyDescent="0.45">
      <c r="A12" s="13">
        <v>45360</v>
      </c>
      <c r="B12" s="13" t="s">
        <v>61</v>
      </c>
      <c r="C12" s="8">
        <v>2190</v>
      </c>
      <c r="D12" s="8">
        <v>2600</v>
      </c>
      <c r="E12" s="8">
        <v>1870</v>
      </c>
      <c r="F12" s="8">
        <v>1190</v>
      </c>
      <c r="G12" s="14">
        <f t="shared" si="0"/>
        <v>6932</v>
      </c>
      <c r="H12" s="8">
        <v>36</v>
      </c>
      <c r="I12" s="8">
        <v>520</v>
      </c>
      <c r="J12" s="8">
        <v>180</v>
      </c>
      <c r="K12" s="8"/>
      <c r="L12" s="8"/>
      <c r="M12" s="8"/>
      <c r="N12" s="8"/>
      <c r="O12" s="8"/>
      <c r="P12" s="8"/>
      <c r="Q12" s="8"/>
      <c r="R12" s="8"/>
      <c r="S12" s="11">
        <f t="shared" si="1"/>
        <v>736</v>
      </c>
      <c r="T12" s="15">
        <f t="shared" si="2"/>
        <v>6196</v>
      </c>
      <c r="V12" s="8"/>
      <c r="W12" s="8"/>
      <c r="X12" s="8"/>
    </row>
    <row r="13" spans="1:24" ht="18.75" customHeight="1" x14ac:dyDescent="0.45">
      <c r="A13" s="13">
        <v>45361</v>
      </c>
      <c r="B13" s="13" t="s">
        <v>62</v>
      </c>
      <c r="C13" s="8">
        <v>3800</v>
      </c>
      <c r="D13" s="8">
        <v>4000</v>
      </c>
      <c r="E13" s="8">
        <v>4730</v>
      </c>
      <c r="F13" s="8">
        <v>670</v>
      </c>
      <c r="G13" s="14">
        <f t="shared" si="0"/>
        <v>11580</v>
      </c>
      <c r="H13" s="8">
        <v>36</v>
      </c>
      <c r="I13" s="8">
        <v>490</v>
      </c>
      <c r="J13" s="8"/>
      <c r="K13" s="8">
        <v>270</v>
      </c>
      <c r="L13" s="8"/>
      <c r="M13" s="8"/>
      <c r="N13" s="8"/>
      <c r="O13" s="8"/>
      <c r="P13" s="8"/>
      <c r="Q13" s="8"/>
      <c r="R13" s="8"/>
      <c r="S13" s="11">
        <f t="shared" si="1"/>
        <v>796</v>
      </c>
      <c r="T13" s="15">
        <f t="shared" si="2"/>
        <v>10784</v>
      </c>
      <c r="V13" s="8"/>
      <c r="W13" s="8"/>
      <c r="X13" s="8"/>
    </row>
    <row r="14" spans="1:24" ht="18.75" customHeight="1" x14ac:dyDescent="0.45">
      <c r="A14" s="13">
        <v>45362</v>
      </c>
      <c r="B14" s="13" t="s">
        <v>63</v>
      </c>
      <c r="C14" s="8">
        <v>1550</v>
      </c>
      <c r="D14" s="8">
        <v>2300</v>
      </c>
      <c r="E14" s="8">
        <v>400</v>
      </c>
      <c r="F14" s="8">
        <v>660</v>
      </c>
      <c r="G14" s="14">
        <f t="shared" si="0"/>
        <v>4592</v>
      </c>
      <c r="H14" s="8">
        <v>36</v>
      </c>
      <c r="I14" s="8">
        <v>160</v>
      </c>
      <c r="J14" s="8">
        <v>630</v>
      </c>
      <c r="K14" s="8"/>
      <c r="L14" s="8">
        <v>17730</v>
      </c>
      <c r="M14" s="8">
        <v>1800</v>
      </c>
      <c r="N14" s="8"/>
      <c r="O14" s="8"/>
      <c r="P14" s="8"/>
      <c r="Q14" s="8"/>
      <c r="R14" s="8"/>
      <c r="S14" s="11">
        <f t="shared" si="1"/>
        <v>20356</v>
      </c>
      <c r="T14" s="15">
        <f t="shared" si="2"/>
        <v>-15764</v>
      </c>
      <c r="V14" s="8"/>
      <c r="W14" s="8"/>
      <c r="X14" s="8"/>
    </row>
    <row r="15" spans="1:24" ht="18.75" customHeight="1" x14ac:dyDescent="0.45">
      <c r="A15" s="13">
        <v>45363</v>
      </c>
      <c r="B15" s="13" t="s">
        <v>64</v>
      </c>
      <c r="C15" s="8">
        <v>1310</v>
      </c>
      <c r="D15" s="8">
        <v>1900</v>
      </c>
      <c r="E15" s="8">
        <v>1560</v>
      </c>
      <c r="F15" s="8">
        <v>910</v>
      </c>
      <c r="G15" s="14">
        <f t="shared" si="0"/>
        <v>4939</v>
      </c>
      <c r="H15" s="8">
        <v>36</v>
      </c>
      <c r="I15" s="8">
        <v>160</v>
      </c>
      <c r="J15" s="8"/>
      <c r="K15" s="8">
        <v>30</v>
      </c>
      <c r="L15" s="8"/>
      <c r="M15" s="8"/>
      <c r="N15" s="8"/>
      <c r="O15" s="8"/>
      <c r="P15" s="8"/>
      <c r="Q15" s="8"/>
      <c r="R15" s="8"/>
      <c r="S15" s="11">
        <f t="shared" si="1"/>
        <v>226</v>
      </c>
      <c r="T15" s="15">
        <f t="shared" si="2"/>
        <v>4713</v>
      </c>
      <c r="V15" s="8"/>
      <c r="W15" s="8"/>
      <c r="X15" s="8"/>
    </row>
    <row r="16" spans="1:24" ht="18.75" customHeight="1" x14ac:dyDescent="0.45">
      <c r="A16" s="13">
        <v>45364</v>
      </c>
      <c r="B16" s="13" t="s">
        <v>65</v>
      </c>
      <c r="C16" s="8">
        <v>1790</v>
      </c>
      <c r="D16" s="8">
        <v>3100</v>
      </c>
      <c r="E16" s="8">
        <v>1750</v>
      </c>
      <c r="F16" s="8">
        <v>190</v>
      </c>
      <c r="G16" s="14">
        <f t="shared" si="0"/>
        <v>6248</v>
      </c>
      <c r="H16" s="8">
        <v>36</v>
      </c>
      <c r="I16" s="8">
        <v>340</v>
      </c>
      <c r="J16" s="8"/>
      <c r="K16" s="8">
        <v>170</v>
      </c>
      <c r="L16" s="8"/>
      <c r="M16" s="8"/>
      <c r="N16" s="8"/>
      <c r="O16" s="8"/>
      <c r="P16" s="8"/>
      <c r="Q16" s="8"/>
      <c r="R16" s="8"/>
      <c r="S16" s="11">
        <f t="shared" si="1"/>
        <v>546</v>
      </c>
      <c r="T16" s="15">
        <f t="shared" si="2"/>
        <v>5702</v>
      </c>
      <c r="V16" s="8"/>
      <c r="W16" s="8"/>
      <c r="X16" s="8"/>
    </row>
    <row r="17" spans="1:24" ht="18.75" customHeight="1" x14ac:dyDescent="0.45">
      <c r="A17" s="13">
        <v>45365</v>
      </c>
      <c r="B17" s="13" t="s">
        <v>66</v>
      </c>
      <c r="C17" s="8">
        <v>1420</v>
      </c>
      <c r="D17" s="8">
        <v>2000</v>
      </c>
      <c r="E17" s="8">
        <v>270</v>
      </c>
      <c r="F17" s="8">
        <v>1100</v>
      </c>
      <c r="G17" s="14">
        <f t="shared" si="0"/>
        <v>4379</v>
      </c>
      <c r="H17" s="8">
        <v>36</v>
      </c>
      <c r="I17" s="8">
        <v>220</v>
      </c>
      <c r="J17" s="8"/>
      <c r="K17" s="8">
        <v>140</v>
      </c>
      <c r="L17" s="8"/>
      <c r="M17" s="8"/>
      <c r="N17" s="8">
        <v>110</v>
      </c>
      <c r="O17" s="8"/>
      <c r="P17" s="8"/>
      <c r="Q17" s="8"/>
      <c r="R17" s="8"/>
      <c r="S17" s="11">
        <f t="shared" si="1"/>
        <v>506</v>
      </c>
      <c r="T17" s="15">
        <f t="shared" si="2"/>
        <v>3873</v>
      </c>
      <c r="V17" s="8"/>
      <c r="W17" s="8"/>
      <c r="X17" s="8"/>
    </row>
    <row r="18" spans="1:24" ht="18.75" customHeight="1" x14ac:dyDescent="0.45">
      <c r="A18" s="13">
        <v>45366</v>
      </c>
      <c r="B18" s="13" t="s">
        <v>60</v>
      </c>
      <c r="C18" s="8">
        <v>1750</v>
      </c>
      <c r="D18" s="8">
        <v>2900</v>
      </c>
      <c r="E18" s="8">
        <v>720</v>
      </c>
      <c r="F18" s="8">
        <v>1120</v>
      </c>
      <c r="G18" s="14">
        <f t="shared" si="0"/>
        <v>5938</v>
      </c>
      <c r="H18" s="8">
        <v>36</v>
      </c>
      <c r="I18" s="8">
        <v>210</v>
      </c>
      <c r="J18" s="8">
        <v>140</v>
      </c>
      <c r="K18" s="8"/>
      <c r="L18" s="8"/>
      <c r="M18" s="8">
        <v>1830</v>
      </c>
      <c r="N18" s="8"/>
      <c r="O18" s="8"/>
      <c r="P18" s="8">
        <v>2240</v>
      </c>
      <c r="Q18" s="8">
        <v>30000</v>
      </c>
      <c r="R18" s="8"/>
      <c r="S18" s="11">
        <f t="shared" si="1"/>
        <v>34456</v>
      </c>
      <c r="T18" s="15">
        <f t="shared" si="2"/>
        <v>-28518</v>
      </c>
      <c r="V18" s="8"/>
      <c r="W18" s="8"/>
      <c r="X18" s="8"/>
    </row>
    <row r="19" spans="1:24" ht="18.75" customHeight="1" x14ac:dyDescent="0.45">
      <c r="A19" s="13">
        <v>45367</v>
      </c>
      <c r="B19" s="13" t="s">
        <v>61</v>
      </c>
      <c r="C19" s="8">
        <v>3230</v>
      </c>
      <c r="D19" s="8">
        <v>2000</v>
      </c>
      <c r="E19" s="8">
        <v>4110</v>
      </c>
      <c r="F19" s="8">
        <v>1720</v>
      </c>
      <c r="G19" s="14">
        <f t="shared" si="0"/>
        <v>9311</v>
      </c>
      <c r="H19" s="8">
        <v>36</v>
      </c>
      <c r="I19" s="8">
        <v>400</v>
      </c>
      <c r="J19" s="8">
        <v>470</v>
      </c>
      <c r="K19" s="8">
        <v>180</v>
      </c>
      <c r="L19" s="8"/>
      <c r="M19" s="8"/>
      <c r="N19" s="8"/>
      <c r="O19" s="8"/>
      <c r="P19" s="8"/>
      <c r="Q19" s="8"/>
      <c r="R19" s="8"/>
      <c r="S19" s="11">
        <f t="shared" si="1"/>
        <v>1086</v>
      </c>
      <c r="T19" s="15">
        <f t="shared" si="2"/>
        <v>8225</v>
      </c>
      <c r="V19" s="8"/>
      <c r="W19" s="8"/>
      <c r="X19" s="8"/>
    </row>
    <row r="20" spans="1:24" ht="18.75" customHeight="1" x14ac:dyDescent="0.45">
      <c r="A20" s="13">
        <v>45368</v>
      </c>
      <c r="B20" s="13" t="s">
        <v>62</v>
      </c>
      <c r="C20" s="8">
        <v>4110</v>
      </c>
      <c r="D20" s="8">
        <v>3200</v>
      </c>
      <c r="E20" s="8">
        <v>5420</v>
      </c>
      <c r="F20" s="8">
        <v>1390</v>
      </c>
      <c r="G20" s="14">
        <f t="shared" si="0"/>
        <v>12077</v>
      </c>
      <c r="H20" s="8">
        <v>36</v>
      </c>
      <c r="I20" s="8">
        <v>640</v>
      </c>
      <c r="J20" s="8"/>
      <c r="K20" s="8"/>
      <c r="L20" s="8"/>
      <c r="M20" s="8"/>
      <c r="N20" s="8"/>
      <c r="O20" s="8"/>
      <c r="P20" s="8"/>
      <c r="Q20" s="8"/>
      <c r="R20" s="8"/>
      <c r="S20" s="11">
        <f t="shared" si="1"/>
        <v>676</v>
      </c>
      <c r="T20" s="15">
        <f t="shared" si="2"/>
        <v>11401</v>
      </c>
      <c r="V20" s="8"/>
      <c r="W20" s="8"/>
      <c r="X20" s="8"/>
    </row>
    <row r="21" spans="1:24" ht="18.75" customHeight="1" x14ac:dyDescent="0.45">
      <c r="A21" s="13">
        <v>45369</v>
      </c>
      <c r="B21" s="13" t="s">
        <v>63</v>
      </c>
      <c r="C21" s="8">
        <v>1650</v>
      </c>
      <c r="D21" s="8">
        <v>1700</v>
      </c>
      <c r="E21" s="8">
        <v>1760</v>
      </c>
      <c r="F21" s="8">
        <v>480</v>
      </c>
      <c r="G21" s="14">
        <f t="shared" si="0"/>
        <v>4918</v>
      </c>
      <c r="H21" s="8">
        <v>36</v>
      </c>
      <c r="I21" s="8">
        <v>160</v>
      </c>
      <c r="J21" s="8"/>
      <c r="K21" s="8">
        <v>110</v>
      </c>
      <c r="L21" s="8">
        <v>14673</v>
      </c>
      <c r="M21" s="8"/>
      <c r="N21" s="8"/>
      <c r="O21" s="8"/>
      <c r="P21" s="8"/>
      <c r="Q21" s="8"/>
      <c r="R21" s="8"/>
      <c r="S21" s="11">
        <f t="shared" si="1"/>
        <v>14979</v>
      </c>
      <c r="T21" s="15">
        <f t="shared" si="2"/>
        <v>-10061</v>
      </c>
      <c r="V21" s="8"/>
      <c r="W21" s="8"/>
      <c r="X21" s="8"/>
    </row>
    <row r="22" spans="1:24" ht="18.75" customHeight="1" x14ac:dyDescent="0.45">
      <c r="A22" s="13">
        <v>45370</v>
      </c>
      <c r="B22" s="13" t="s">
        <v>64</v>
      </c>
      <c r="C22" s="8">
        <v>2650</v>
      </c>
      <c r="D22" s="8">
        <v>2100</v>
      </c>
      <c r="E22" s="8">
        <v>1350</v>
      </c>
      <c r="F22" s="8">
        <v>540</v>
      </c>
      <c r="G22" s="14">
        <f t="shared" si="0"/>
        <v>6073</v>
      </c>
      <c r="H22" s="8">
        <v>36</v>
      </c>
      <c r="I22" s="8">
        <v>160</v>
      </c>
      <c r="J22" s="8"/>
      <c r="K22" s="8">
        <v>260</v>
      </c>
      <c r="L22" s="8"/>
      <c r="M22" s="8"/>
      <c r="N22" s="8">
        <v>2000</v>
      </c>
      <c r="O22" s="8"/>
      <c r="P22" s="8"/>
      <c r="Q22" s="8"/>
      <c r="R22" s="8"/>
      <c r="S22" s="11">
        <f t="shared" si="1"/>
        <v>2456</v>
      </c>
      <c r="T22" s="15">
        <f t="shared" si="2"/>
        <v>3617</v>
      </c>
      <c r="V22" s="8"/>
      <c r="W22" s="8"/>
      <c r="X22" s="8"/>
    </row>
    <row r="23" spans="1:24" ht="18.75" customHeight="1" x14ac:dyDescent="0.45">
      <c r="A23" s="13">
        <v>45371</v>
      </c>
      <c r="B23" s="13" t="s">
        <v>65</v>
      </c>
      <c r="C23" s="8">
        <v>1980</v>
      </c>
      <c r="D23" s="8">
        <v>2400</v>
      </c>
      <c r="E23" s="8">
        <v>900</v>
      </c>
      <c r="F23" s="8">
        <v>560</v>
      </c>
      <c r="G23" s="14">
        <f t="shared" si="0"/>
        <v>5402</v>
      </c>
      <c r="H23" s="8">
        <v>36</v>
      </c>
      <c r="I23" s="8">
        <v>160</v>
      </c>
      <c r="J23" s="8">
        <v>470</v>
      </c>
      <c r="K23" s="8"/>
      <c r="L23" s="8"/>
      <c r="M23" s="8"/>
      <c r="N23" s="8"/>
      <c r="O23" s="8"/>
      <c r="P23" s="8"/>
      <c r="Q23" s="8"/>
      <c r="R23" s="8"/>
      <c r="S23" s="11">
        <f t="shared" si="1"/>
        <v>666</v>
      </c>
      <c r="T23" s="15">
        <f t="shared" si="2"/>
        <v>4736</v>
      </c>
      <c r="V23" s="8"/>
      <c r="W23" s="8"/>
      <c r="X23" s="8"/>
    </row>
    <row r="24" spans="1:24" ht="18.75" customHeight="1" x14ac:dyDescent="0.45">
      <c r="A24" s="13">
        <v>45372</v>
      </c>
      <c r="B24" s="13" t="s">
        <v>66</v>
      </c>
      <c r="C24" s="8">
        <v>780</v>
      </c>
      <c r="D24" s="8">
        <v>1030</v>
      </c>
      <c r="E24" s="8">
        <v>2000</v>
      </c>
      <c r="F24" s="8">
        <v>1980</v>
      </c>
      <c r="G24" s="14">
        <f t="shared" si="0"/>
        <v>4596</v>
      </c>
      <c r="H24" s="8">
        <v>36</v>
      </c>
      <c r="I24" s="8">
        <v>120</v>
      </c>
      <c r="J24" s="8">
        <v>120</v>
      </c>
      <c r="K24" s="8">
        <v>60</v>
      </c>
      <c r="L24" s="8"/>
      <c r="M24" s="8">
        <v>1830</v>
      </c>
      <c r="N24" s="8"/>
      <c r="O24" s="8">
        <v>2860</v>
      </c>
      <c r="P24" s="8"/>
      <c r="Q24" s="8"/>
      <c r="R24" s="8"/>
      <c r="S24" s="11">
        <f t="shared" si="1"/>
        <v>5026</v>
      </c>
      <c r="T24" s="15">
        <f t="shared" si="2"/>
        <v>-430</v>
      </c>
      <c r="V24" s="8"/>
      <c r="W24" s="8"/>
      <c r="X24" s="8"/>
    </row>
    <row r="25" spans="1:24" ht="18.75" customHeight="1" x14ac:dyDescent="0.45">
      <c r="A25" s="13">
        <v>45373</v>
      </c>
      <c r="B25" s="13" t="s">
        <v>60</v>
      </c>
      <c r="C25" s="8">
        <v>2250</v>
      </c>
      <c r="D25" s="8">
        <v>1800</v>
      </c>
      <c r="E25" s="8">
        <v>2230</v>
      </c>
      <c r="F25" s="8">
        <v>1320</v>
      </c>
      <c r="G25" s="14">
        <f t="shared" si="0"/>
        <v>6535</v>
      </c>
      <c r="H25" s="8">
        <v>36</v>
      </c>
      <c r="I25" s="8">
        <v>230</v>
      </c>
      <c r="J25" s="8">
        <v>520</v>
      </c>
      <c r="K25" s="8"/>
      <c r="L25" s="8"/>
      <c r="M25" s="8"/>
      <c r="N25" s="8"/>
      <c r="O25" s="8"/>
      <c r="P25" s="8">
        <v>2320</v>
      </c>
      <c r="Q25" s="8"/>
      <c r="R25" s="8">
        <v>200</v>
      </c>
      <c r="S25" s="11">
        <f t="shared" si="1"/>
        <v>3306</v>
      </c>
      <c r="T25" s="15">
        <f t="shared" si="2"/>
        <v>3229</v>
      </c>
      <c r="V25" s="8"/>
      <c r="W25" s="8"/>
      <c r="X25" s="8"/>
    </row>
    <row r="26" spans="1:24" ht="18.75" customHeight="1" x14ac:dyDescent="0.45">
      <c r="A26" s="13">
        <v>45374</v>
      </c>
      <c r="B26" s="13" t="s">
        <v>61</v>
      </c>
      <c r="C26" s="8">
        <v>2790</v>
      </c>
      <c r="D26" s="8">
        <v>2500</v>
      </c>
      <c r="E26" s="8">
        <v>2610</v>
      </c>
      <c r="F26" s="8">
        <v>1680</v>
      </c>
      <c r="G26" s="14">
        <f t="shared" si="0"/>
        <v>8293</v>
      </c>
      <c r="H26" s="8">
        <v>36</v>
      </c>
      <c r="I26" s="8">
        <v>400</v>
      </c>
      <c r="J26" s="8">
        <v>470</v>
      </c>
      <c r="K26" s="8">
        <v>200</v>
      </c>
      <c r="L26" s="8"/>
      <c r="M26" s="8">
        <v>1830</v>
      </c>
      <c r="N26" s="8"/>
      <c r="O26" s="8"/>
      <c r="P26" s="8"/>
      <c r="Q26" s="8"/>
      <c r="R26" s="8"/>
      <c r="S26" s="11">
        <f t="shared" si="1"/>
        <v>2936</v>
      </c>
      <c r="T26" s="15">
        <f t="shared" si="2"/>
        <v>5357</v>
      </c>
      <c r="V26" s="8"/>
      <c r="W26" s="8"/>
      <c r="X26" s="8"/>
    </row>
    <row r="27" spans="1:24" ht="18.75" customHeight="1" x14ac:dyDescent="0.45">
      <c r="A27" s="13">
        <v>45375</v>
      </c>
      <c r="B27" s="13" t="s">
        <v>62</v>
      </c>
      <c r="C27" s="8">
        <v>4210</v>
      </c>
      <c r="D27" s="8">
        <v>3500</v>
      </c>
      <c r="E27" s="8">
        <v>2470</v>
      </c>
      <c r="F27" s="8">
        <v>1040</v>
      </c>
      <c r="G27" s="14">
        <f t="shared" si="0"/>
        <v>10167</v>
      </c>
      <c r="H27" s="8">
        <v>36</v>
      </c>
      <c r="I27" s="8">
        <v>450</v>
      </c>
      <c r="J27" s="8"/>
      <c r="K27" s="8">
        <v>90</v>
      </c>
      <c r="L27" s="8"/>
      <c r="M27" s="8"/>
      <c r="N27" s="8"/>
      <c r="O27" s="8">
        <v>550</v>
      </c>
      <c r="P27" s="8"/>
      <c r="Q27" s="8"/>
      <c r="R27" s="8">
        <v>1000</v>
      </c>
      <c r="S27" s="11">
        <f t="shared" si="1"/>
        <v>2126</v>
      </c>
      <c r="T27" s="15">
        <f t="shared" si="2"/>
        <v>8041</v>
      </c>
      <c r="V27" s="8"/>
      <c r="W27" s="8"/>
      <c r="X27" s="8"/>
    </row>
    <row r="28" spans="1:24" ht="18.75" customHeight="1" x14ac:dyDescent="0.45">
      <c r="A28" s="13">
        <v>45376</v>
      </c>
      <c r="B28" s="13" t="s">
        <v>63</v>
      </c>
      <c r="C28" s="8">
        <v>3500</v>
      </c>
      <c r="D28" s="8">
        <v>2800</v>
      </c>
      <c r="E28" s="8">
        <v>2820</v>
      </c>
      <c r="F28" s="8">
        <v>1280</v>
      </c>
      <c r="G28" s="14">
        <f t="shared" si="0"/>
        <v>9170</v>
      </c>
      <c r="H28" s="8">
        <v>36</v>
      </c>
      <c r="I28" s="8">
        <v>360</v>
      </c>
      <c r="J28" s="8"/>
      <c r="K28" s="8">
        <v>40</v>
      </c>
      <c r="L28" s="8">
        <v>20064</v>
      </c>
      <c r="M28" s="8"/>
      <c r="N28" s="8">
        <v>500</v>
      </c>
      <c r="O28" s="8"/>
      <c r="P28" s="8"/>
      <c r="Q28" s="8"/>
      <c r="R28" s="8">
        <v>500</v>
      </c>
      <c r="S28" s="11">
        <f t="shared" si="1"/>
        <v>21500</v>
      </c>
      <c r="T28" s="15">
        <f t="shared" si="2"/>
        <v>-12330</v>
      </c>
      <c r="V28" s="8"/>
      <c r="W28" s="8"/>
      <c r="X28" s="8"/>
    </row>
    <row r="29" spans="1:24" ht="18.75" customHeight="1" x14ac:dyDescent="0.45">
      <c r="A29" s="13">
        <v>45377</v>
      </c>
      <c r="B29" s="13" t="s">
        <v>64</v>
      </c>
      <c r="C29" s="8">
        <v>2180</v>
      </c>
      <c r="D29" s="8">
        <v>1800</v>
      </c>
      <c r="E29" s="8">
        <v>2040</v>
      </c>
      <c r="F29" s="8">
        <v>390</v>
      </c>
      <c r="G29" s="14">
        <f t="shared" si="0"/>
        <v>5681</v>
      </c>
      <c r="H29" s="8">
        <v>36</v>
      </c>
      <c r="I29" s="8">
        <v>160</v>
      </c>
      <c r="J29" s="8">
        <v>90</v>
      </c>
      <c r="K29" s="8">
        <v>320</v>
      </c>
      <c r="L29" s="8"/>
      <c r="M29" s="8"/>
      <c r="N29" s="8"/>
      <c r="O29" s="8"/>
      <c r="P29" s="8"/>
      <c r="Q29" s="8"/>
      <c r="R29" s="8"/>
      <c r="S29" s="11">
        <f t="shared" si="1"/>
        <v>606</v>
      </c>
      <c r="T29" s="15">
        <f t="shared" si="2"/>
        <v>5075</v>
      </c>
      <c r="V29" s="8"/>
      <c r="W29" s="8"/>
      <c r="X29" s="8"/>
    </row>
    <row r="30" spans="1:24" ht="18.75" customHeight="1" x14ac:dyDescent="0.45">
      <c r="A30" s="13">
        <v>45378</v>
      </c>
      <c r="B30" s="13" t="s">
        <v>65</v>
      </c>
      <c r="C30" s="8">
        <v>1890</v>
      </c>
      <c r="D30" s="8">
        <v>2000</v>
      </c>
      <c r="E30" s="8">
        <v>1430</v>
      </c>
      <c r="F30" s="8">
        <v>420</v>
      </c>
      <c r="G30" s="14">
        <f t="shared" si="0"/>
        <v>5185</v>
      </c>
      <c r="H30" s="8">
        <v>36</v>
      </c>
      <c r="I30" s="8">
        <v>160</v>
      </c>
      <c r="J30" s="8">
        <v>470</v>
      </c>
      <c r="K30" s="8"/>
      <c r="L30" s="8"/>
      <c r="M30" s="8"/>
      <c r="N30" s="8"/>
      <c r="O30" s="8"/>
      <c r="P30" s="8"/>
      <c r="Q30" s="8"/>
      <c r="R30" s="8"/>
      <c r="S30" s="11">
        <f t="shared" si="1"/>
        <v>666</v>
      </c>
      <c r="T30" s="15">
        <f t="shared" si="2"/>
        <v>4519</v>
      </c>
      <c r="V30" s="8"/>
      <c r="W30" s="8"/>
      <c r="X30" s="8"/>
    </row>
    <row r="31" spans="1:24" ht="18.75" customHeight="1" x14ac:dyDescent="0.45">
      <c r="A31" s="13">
        <v>45379</v>
      </c>
      <c r="B31" s="13" t="s">
        <v>66</v>
      </c>
      <c r="C31" s="8">
        <v>220</v>
      </c>
      <c r="D31" s="8">
        <v>1070</v>
      </c>
      <c r="E31" s="8">
        <v>2100</v>
      </c>
      <c r="F31" s="8">
        <v>1480</v>
      </c>
      <c r="G31" s="14">
        <f t="shared" si="0"/>
        <v>3796</v>
      </c>
      <c r="H31" s="8">
        <v>36</v>
      </c>
      <c r="I31" s="8">
        <v>160</v>
      </c>
      <c r="J31" s="8">
        <v>300</v>
      </c>
      <c r="K31" s="8"/>
      <c r="L31" s="8"/>
      <c r="M31" s="8"/>
      <c r="N31" s="8"/>
      <c r="O31" s="8"/>
      <c r="P31" s="8"/>
      <c r="Q31" s="8"/>
      <c r="R31" s="8"/>
      <c r="S31" s="11">
        <f t="shared" si="1"/>
        <v>496</v>
      </c>
      <c r="T31" s="15">
        <f t="shared" si="2"/>
        <v>3300</v>
      </c>
      <c r="V31" s="8"/>
      <c r="W31" s="8"/>
      <c r="X31" s="8"/>
    </row>
    <row r="32" spans="1:24" ht="18.75" customHeight="1" x14ac:dyDescent="0.45">
      <c r="A32" s="13">
        <v>45380</v>
      </c>
      <c r="B32" s="13" t="s">
        <v>60</v>
      </c>
      <c r="C32" s="8">
        <v>2000</v>
      </c>
      <c r="D32" s="8">
        <v>1900</v>
      </c>
      <c r="E32" s="8">
        <v>2560</v>
      </c>
      <c r="F32" s="8">
        <v>950</v>
      </c>
      <c r="G32" s="14">
        <f t="shared" si="0"/>
        <v>6357</v>
      </c>
      <c r="H32" s="8">
        <v>36</v>
      </c>
      <c r="I32" s="8">
        <v>220</v>
      </c>
      <c r="J32" s="8"/>
      <c r="K32" s="8">
        <v>230</v>
      </c>
      <c r="L32" s="8"/>
      <c r="M32" s="8"/>
      <c r="N32" s="8"/>
      <c r="O32" s="8"/>
      <c r="P32" s="8">
        <v>2320</v>
      </c>
      <c r="Q32" s="8"/>
      <c r="R32" s="8"/>
      <c r="S32" s="11">
        <f t="shared" si="1"/>
        <v>2806</v>
      </c>
      <c r="T32" s="15">
        <f t="shared" si="2"/>
        <v>3551</v>
      </c>
      <c r="V32" s="8"/>
      <c r="W32" s="8"/>
      <c r="X32" s="8"/>
    </row>
    <row r="33" spans="1:24" ht="18.75" customHeight="1" x14ac:dyDescent="0.45">
      <c r="A33" s="13">
        <v>45381</v>
      </c>
      <c r="B33" s="13" t="s">
        <v>61</v>
      </c>
      <c r="C33" s="8">
        <v>2940</v>
      </c>
      <c r="D33" s="8">
        <v>2900</v>
      </c>
      <c r="E33" s="8">
        <v>2570</v>
      </c>
      <c r="F33" s="8">
        <v>170</v>
      </c>
      <c r="G33" s="14">
        <f t="shared" si="0"/>
        <v>7758</v>
      </c>
      <c r="H33" s="8">
        <v>36</v>
      </c>
      <c r="I33" s="8">
        <v>370</v>
      </c>
      <c r="J33" s="8">
        <v>320</v>
      </c>
      <c r="K33" s="8"/>
      <c r="L33" s="8"/>
      <c r="M33" s="8"/>
      <c r="N33" s="8"/>
      <c r="O33" s="8"/>
      <c r="P33" s="8"/>
      <c r="Q33" s="8"/>
      <c r="R33" s="8"/>
      <c r="S33" s="11">
        <f t="shared" si="1"/>
        <v>726</v>
      </c>
      <c r="T33" s="15">
        <f t="shared" si="2"/>
        <v>7032</v>
      </c>
      <c r="V33" s="8"/>
      <c r="W33" s="8"/>
      <c r="X33" s="8"/>
    </row>
    <row r="34" spans="1:24" ht="18.75" customHeight="1" x14ac:dyDescent="0.45">
      <c r="A34" s="13">
        <v>45382</v>
      </c>
      <c r="B34" s="13" t="s">
        <v>62</v>
      </c>
      <c r="C34" s="8">
        <v>3860</v>
      </c>
      <c r="D34" s="8">
        <v>4860</v>
      </c>
      <c r="E34" s="8">
        <v>2680</v>
      </c>
      <c r="F34" s="8">
        <v>2650</v>
      </c>
      <c r="G34" s="14">
        <f t="shared" si="0"/>
        <v>12451</v>
      </c>
      <c r="H34" s="8">
        <v>36</v>
      </c>
      <c r="I34" s="8">
        <v>550</v>
      </c>
      <c r="J34" s="8"/>
      <c r="K34" s="8"/>
      <c r="L34" s="8"/>
      <c r="M34" s="8"/>
      <c r="N34" s="8">
        <v>8000</v>
      </c>
      <c r="O34" s="8"/>
      <c r="P34" s="8"/>
      <c r="Q34" s="8"/>
      <c r="R34" s="8"/>
      <c r="S34" s="11">
        <f t="shared" si="1"/>
        <v>8586</v>
      </c>
      <c r="T34" s="15">
        <f t="shared" si="2"/>
        <v>3865</v>
      </c>
      <c r="V34" s="8"/>
      <c r="W34" s="8"/>
      <c r="X34" s="8"/>
    </row>
    <row r="35" spans="1:24" ht="18.75" customHeight="1" x14ac:dyDescent="0.45">
      <c r="C35" s="16">
        <f t="shared" ref="C35:T35" si="3">SUM(C4:C34)</f>
        <v>74370</v>
      </c>
      <c r="D35" s="16">
        <f t="shared" si="3"/>
        <v>80370</v>
      </c>
      <c r="E35" s="16">
        <f t="shared" si="3"/>
        <v>65920</v>
      </c>
      <c r="F35" s="16">
        <f t="shared" si="3"/>
        <v>30960</v>
      </c>
      <c r="G35" s="14">
        <f t="shared" si="3"/>
        <v>222556</v>
      </c>
      <c r="H35" s="17">
        <f t="shared" si="3"/>
        <v>1116</v>
      </c>
      <c r="I35" s="17">
        <f t="shared" si="3"/>
        <v>8790</v>
      </c>
      <c r="J35" s="17">
        <f t="shared" si="3"/>
        <v>4970</v>
      </c>
      <c r="K35" s="17">
        <f t="shared" si="3"/>
        <v>2640</v>
      </c>
      <c r="L35" s="18">
        <f t="shared" si="3"/>
        <v>70677</v>
      </c>
      <c r="M35" s="17">
        <f t="shared" si="3"/>
        <v>10950</v>
      </c>
      <c r="N35" s="18">
        <f t="shared" si="3"/>
        <v>21260</v>
      </c>
      <c r="O35" s="17">
        <f t="shared" si="3"/>
        <v>3410</v>
      </c>
      <c r="P35" s="17">
        <f t="shared" si="3"/>
        <v>11360</v>
      </c>
      <c r="Q35" s="18">
        <f t="shared" si="3"/>
        <v>30000</v>
      </c>
      <c r="R35" s="17">
        <f t="shared" si="3"/>
        <v>1700</v>
      </c>
      <c r="S35" s="11">
        <f t="shared" si="3"/>
        <v>166873</v>
      </c>
      <c r="T35" s="15">
        <f t="shared" si="3"/>
        <v>55683</v>
      </c>
      <c r="V35" s="20">
        <f t="shared" ref="V35:X35" si="4">SUM(V4:V34)</f>
        <v>0</v>
      </c>
      <c r="W35" s="20">
        <f t="shared" si="4"/>
        <v>0</v>
      </c>
      <c r="X35" s="20">
        <f t="shared" si="4"/>
        <v>0</v>
      </c>
    </row>
    <row r="36" spans="1:24" ht="18.75" customHeight="1" x14ac:dyDescent="0.45">
      <c r="S36" s="7"/>
      <c r="T36" s="7"/>
    </row>
    <row r="37" spans="1:24" ht="18.75" customHeight="1" x14ac:dyDescent="0.45">
      <c r="S37" s="7"/>
      <c r="T37" s="7"/>
    </row>
    <row r="38" spans="1:24" ht="18.75" customHeight="1" x14ac:dyDescent="0.45">
      <c r="S38" s="7"/>
      <c r="T38" s="7"/>
    </row>
    <row r="39" spans="1:24" ht="18.75" customHeight="1" x14ac:dyDescent="0.45">
      <c r="S39" s="7"/>
      <c r="T39" s="7"/>
    </row>
    <row r="40" spans="1:24" ht="18.75" customHeight="1" x14ac:dyDescent="0.45">
      <c r="S40" s="7"/>
      <c r="T40" s="7"/>
    </row>
    <row r="41" spans="1:24" ht="18.75" customHeight="1" x14ac:dyDescent="0.45">
      <c r="S41" s="7"/>
      <c r="T41" s="7"/>
    </row>
    <row r="42" spans="1:24" ht="18.75" customHeight="1" x14ac:dyDescent="0.45">
      <c r="S42" s="7"/>
      <c r="T42" s="7"/>
    </row>
    <row r="43" spans="1:24" ht="18.75" customHeight="1" x14ac:dyDescent="0.45">
      <c r="S43" s="7"/>
      <c r="T43" s="7"/>
    </row>
    <row r="44" spans="1:24" ht="18.75" customHeight="1" x14ac:dyDescent="0.45">
      <c r="S44" s="7"/>
      <c r="T44" s="7"/>
    </row>
    <row r="45" spans="1:24" ht="18.75" customHeight="1" x14ac:dyDescent="0.45">
      <c r="S45" s="7"/>
      <c r="T45" s="7"/>
    </row>
    <row r="46" spans="1:24" ht="18.75" customHeight="1" x14ac:dyDescent="0.45">
      <c r="S46" s="7"/>
      <c r="T46" s="7"/>
    </row>
    <row r="47" spans="1:24" ht="18.75" customHeight="1" x14ac:dyDescent="0.45">
      <c r="S47" s="7"/>
      <c r="T47" s="7"/>
    </row>
    <row r="48" spans="1:24" ht="18.75" customHeight="1" x14ac:dyDescent="0.45">
      <c r="S48" s="7"/>
      <c r="T48" s="7"/>
    </row>
    <row r="49" spans="19:20" ht="18.75" customHeight="1" x14ac:dyDescent="0.45">
      <c r="S49" s="7"/>
      <c r="T49" s="7"/>
    </row>
    <row r="50" spans="19:20" ht="18.75" customHeight="1" x14ac:dyDescent="0.45">
      <c r="S50" s="7"/>
      <c r="T50" s="7"/>
    </row>
    <row r="51" spans="19:20" ht="18.75" customHeight="1" x14ac:dyDescent="0.45">
      <c r="S51" s="7"/>
      <c r="T51" s="7"/>
    </row>
    <row r="52" spans="19:20" ht="18.75" customHeight="1" x14ac:dyDescent="0.45">
      <c r="S52" s="7"/>
      <c r="T52" s="7"/>
    </row>
    <row r="53" spans="19:20" ht="18.75" customHeight="1" x14ac:dyDescent="0.45">
      <c r="S53" s="7"/>
      <c r="T53" s="7"/>
    </row>
    <row r="54" spans="19:20" ht="18.75" customHeight="1" x14ac:dyDescent="0.45">
      <c r="S54" s="7"/>
      <c r="T54" s="7"/>
    </row>
    <row r="55" spans="19:20" ht="18.75" customHeight="1" x14ac:dyDescent="0.45">
      <c r="S55" s="7"/>
      <c r="T55" s="7"/>
    </row>
    <row r="56" spans="19:20" ht="18.75" customHeight="1" x14ac:dyDescent="0.45">
      <c r="S56" s="7"/>
      <c r="T56" s="7"/>
    </row>
    <row r="57" spans="19:20" ht="18.75" customHeight="1" x14ac:dyDescent="0.45">
      <c r="S57" s="7"/>
      <c r="T57" s="7"/>
    </row>
    <row r="58" spans="19:20" ht="18.75" customHeight="1" x14ac:dyDescent="0.45">
      <c r="S58" s="7"/>
      <c r="T58" s="7"/>
    </row>
    <row r="59" spans="19:20" ht="18.75" customHeight="1" x14ac:dyDescent="0.45">
      <c r="S59" s="7"/>
      <c r="T59" s="7"/>
    </row>
    <row r="60" spans="19:20" ht="18.75" customHeight="1" x14ac:dyDescent="0.45">
      <c r="S60" s="7"/>
      <c r="T60" s="7"/>
    </row>
    <row r="61" spans="19:20" ht="18.75" customHeight="1" x14ac:dyDescent="0.45">
      <c r="S61" s="7"/>
      <c r="T61" s="7"/>
    </row>
    <row r="62" spans="19:20" ht="18.75" customHeight="1" x14ac:dyDescent="0.45">
      <c r="S62" s="7"/>
      <c r="T62" s="7"/>
    </row>
    <row r="63" spans="19:20" ht="18.75" customHeight="1" x14ac:dyDescent="0.45">
      <c r="S63" s="7"/>
      <c r="T63" s="7"/>
    </row>
    <row r="64" spans="19:20" ht="18.75" customHeight="1" x14ac:dyDescent="0.45">
      <c r="S64" s="7"/>
      <c r="T64" s="7"/>
    </row>
    <row r="65" spans="19:20" ht="18.75" customHeight="1" x14ac:dyDescent="0.45">
      <c r="S65" s="7"/>
      <c r="T65" s="7"/>
    </row>
    <row r="66" spans="19:20" ht="18.75" customHeight="1" x14ac:dyDescent="0.45">
      <c r="S66" s="7"/>
      <c r="T66" s="7"/>
    </row>
    <row r="67" spans="19:20" ht="18.75" customHeight="1" x14ac:dyDescent="0.45">
      <c r="S67" s="7"/>
      <c r="T67" s="7"/>
    </row>
    <row r="68" spans="19:20" ht="18.75" customHeight="1" x14ac:dyDescent="0.45">
      <c r="S68" s="7"/>
      <c r="T68" s="7"/>
    </row>
    <row r="69" spans="19:20" ht="18.75" customHeight="1" x14ac:dyDescent="0.45">
      <c r="S69" s="7"/>
      <c r="T69" s="7"/>
    </row>
    <row r="70" spans="19:20" ht="18.75" customHeight="1" x14ac:dyDescent="0.45">
      <c r="S70" s="7"/>
      <c r="T70" s="7"/>
    </row>
    <row r="71" spans="19:20" ht="18.75" customHeight="1" x14ac:dyDescent="0.45">
      <c r="S71" s="7"/>
      <c r="T71" s="7"/>
    </row>
    <row r="72" spans="19:20" ht="18.75" customHeight="1" x14ac:dyDescent="0.45">
      <c r="S72" s="7"/>
      <c r="T72" s="7"/>
    </row>
    <row r="73" spans="19:20" ht="18.75" customHeight="1" x14ac:dyDescent="0.45">
      <c r="S73" s="7"/>
      <c r="T73" s="7"/>
    </row>
    <row r="74" spans="19:20" ht="18.75" customHeight="1" x14ac:dyDescent="0.45">
      <c r="S74" s="7"/>
      <c r="T74" s="7"/>
    </row>
    <row r="75" spans="19:20" ht="18.75" customHeight="1" x14ac:dyDescent="0.45">
      <c r="S75" s="7"/>
      <c r="T75" s="7"/>
    </row>
    <row r="76" spans="19:20" ht="18.75" customHeight="1" x14ac:dyDescent="0.45">
      <c r="S76" s="7"/>
      <c r="T76" s="7"/>
    </row>
    <row r="77" spans="19:20" ht="18.75" customHeight="1" x14ac:dyDescent="0.45">
      <c r="S77" s="7"/>
      <c r="T77" s="7"/>
    </row>
    <row r="78" spans="19:20" ht="18.75" customHeight="1" x14ac:dyDescent="0.45">
      <c r="S78" s="7"/>
      <c r="T78" s="7"/>
    </row>
    <row r="79" spans="19:20" ht="18.75" customHeight="1" x14ac:dyDescent="0.45">
      <c r="S79" s="7"/>
      <c r="T79" s="7"/>
    </row>
    <row r="80" spans="19:20" ht="18.75" customHeight="1" x14ac:dyDescent="0.45">
      <c r="S80" s="7"/>
      <c r="T80" s="7"/>
    </row>
    <row r="81" spans="19:20" ht="18.75" customHeight="1" x14ac:dyDescent="0.45">
      <c r="S81" s="7"/>
      <c r="T81" s="7"/>
    </row>
    <row r="82" spans="19:20" ht="18.75" customHeight="1" x14ac:dyDescent="0.45">
      <c r="S82" s="7"/>
      <c r="T82" s="7"/>
    </row>
    <row r="83" spans="19:20" ht="18.75" customHeight="1" x14ac:dyDescent="0.45">
      <c r="S83" s="7"/>
      <c r="T83" s="7"/>
    </row>
    <row r="84" spans="19:20" ht="18.75" customHeight="1" x14ac:dyDescent="0.45">
      <c r="S84" s="7"/>
      <c r="T84" s="7"/>
    </row>
    <row r="85" spans="19:20" ht="18.75" customHeight="1" x14ac:dyDescent="0.45">
      <c r="S85" s="7"/>
      <c r="T85" s="7"/>
    </row>
    <row r="86" spans="19:20" ht="18.75" customHeight="1" x14ac:dyDescent="0.45">
      <c r="S86" s="7"/>
      <c r="T86" s="7"/>
    </row>
    <row r="87" spans="19:20" ht="18.75" customHeight="1" x14ac:dyDescent="0.45">
      <c r="S87" s="7"/>
      <c r="T87" s="7"/>
    </row>
    <row r="88" spans="19:20" ht="18.75" customHeight="1" x14ac:dyDescent="0.45">
      <c r="S88" s="7"/>
      <c r="T88" s="7"/>
    </row>
    <row r="89" spans="19:20" ht="18.75" customHeight="1" x14ac:dyDescent="0.45">
      <c r="S89" s="7"/>
      <c r="T89" s="7"/>
    </row>
    <row r="90" spans="19:20" ht="18.75" customHeight="1" x14ac:dyDescent="0.45">
      <c r="S90" s="7"/>
      <c r="T90" s="7"/>
    </row>
    <row r="91" spans="19:20" ht="18.75" customHeight="1" x14ac:dyDescent="0.45">
      <c r="S91" s="7"/>
      <c r="T91" s="7"/>
    </row>
    <row r="92" spans="19:20" ht="18.75" customHeight="1" x14ac:dyDescent="0.45">
      <c r="S92" s="7"/>
      <c r="T92" s="7"/>
    </row>
    <row r="93" spans="19:20" ht="18.75" customHeight="1" x14ac:dyDescent="0.45">
      <c r="S93" s="7"/>
      <c r="T93" s="7"/>
    </row>
    <row r="94" spans="19:20" ht="18.75" customHeight="1" x14ac:dyDescent="0.45">
      <c r="S94" s="7"/>
      <c r="T94" s="7"/>
    </row>
    <row r="95" spans="19:20" ht="18.75" customHeight="1" x14ac:dyDescent="0.45">
      <c r="S95" s="7"/>
      <c r="T95" s="7"/>
    </row>
    <row r="96" spans="19:20" ht="18.75" customHeight="1" x14ac:dyDescent="0.45">
      <c r="S96" s="7"/>
      <c r="T96" s="7"/>
    </row>
    <row r="97" spans="19:20" ht="18.75" customHeight="1" x14ac:dyDescent="0.45">
      <c r="S97" s="7"/>
      <c r="T97" s="7"/>
    </row>
    <row r="98" spans="19:20" ht="18.75" customHeight="1" x14ac:dyDescent="0.45">
      <c r="S98" s="7"/>
      <c r="T98" s="7"/>
    </row>
    <row r="99" spans="19:20" ht="18.75" customHeight="1" x14ac:dyDescent="0.45">
      <c r="S99" s="7"/>
      <c r="T99" s="7"/>
    </row>
    <row r="100" spans="19:20" ht="18.75" customHeight="1" x14ac:dyDescent="0.45">
      <c r="S100" s="7"/>
      <c r="T100" s="7"/>
    </row>
    <row r="101" spans="19:20" ht="18.75" customHeight="1" x14ac:dyDescent="0.45">
      <c r="S101" s="7"/>
      <c r="T101" s="7"/>
    </row>
    <row r="102" spans="19:20" ht="18.75" customHeight="1" x14ac:dyDescent="0.45">
      <c r="S102" s="7"/>
      <c r="T102" s="7"/>
    </row>
    <row r="103" spans="19:20" ht="18.75" customHeight="1" x14ac:dyDescent="0.45">
      <c r="S103" s="7"/>
      <c r="T103" s="7"/>
    </row>
    <row r="104" spans="19:20" ht="18.75" customHeight="1" x14ac:dyDescent="0.45">
      <c r="S104" s="7"/>
      <c r="T104" s="7"/>
    </row>
    <row r="105" spans="19:20" ht="18.75" customHeight="1" x14ac:dyDescent="0.45">
      <c r="S105" s="7"/>
      <c r="T105" s="7"/>
    </row>
    <row r="106" spans="19:20" ht="18.75" customHeight="1" x14ac:dyDescent="0.45">
      <c r="S106" s="7"/>
      <c r="T106" s="7"/>
    </row>
    <row r="107" spans="19:20" ht="18.75" customHeight="1" x14ac:dyDescent="0.45">
      <c r="S107" s="7"/>
      <c r="T107" s="7"/>
    </row>
    <row r="108" spans="19:20" ht="18.75" customHeight="1" x14ac:dyDescent="0.45">
      <c r="S108" s="7"/>
      <c r="T108" s="7"/>
    </row>
    <row r="109" spans="19:20" ht="18.75" customHeight="1" x14ac:dyDescent="0.45">
      <c r="S109" s="7"/>
      <c r="T109" s="7"/>
    </row>
    <row r="110" spans="19:20" ht="18.75" customHeight="1" x14ac:dyDescent="0.45">
      <c r="S110" s="7"/>
      <c r="T110" s="7"/>
    </row>
    <row r="111" spans="19:20" ht="18.75" customHeight="1" x14ac:dyDescent="0.45">
      <c r="S111" s="7"/>
      <c r="T111" s="7"/>
    </row>
    <row r="112" spans="19:20" ht="18.75" customHeight="1" x14ac:dyDescent="0.45">
      <c r="S112" s="7"/>
      <c r="T112" s="7"/>
    </row>
    <row r="113" spans="19:20" ht="18.75" customHeight="1" x14ac:dyDescent="0.45">
      <c r="S113" s="7"/>
      <c r="T113" s="7"/>
    </row>
    <row r="114" spans="19:20" ht="18.75" customHeight="1" x14ac:dyDescent="0.45">
      <c r="S114" s="7"/>
      <c r="T114" s="7"/>
    </row>
    <row r="115" spans="19:20" ht="18.75" customHeight="1" x14ac:dyDescent="0.45">
      <c r="S115" s="7"/>
      <c r="T115" s="7"/>
    </row>
    <row r="116" spans="19:20" ht="18.75" customHeight="1" x14ac:dyDescent="0.45">
      <c r="S116" s="7"/>
      <c r="T116" s="7"/>
    </row>
    <row r="117" spans="19:20" ht="18.75" customHeight="1" x14ac:dyDescent="0.45">
      <c r="S117" s="7"/>
      <c r="T117" s="7"/>
    </row>
    <row r="118" spans="19:20" ht="18.75" customHeight="1" x14ac:dyDescent="0.45">
      <c r="S118" s="7"/>
      <c r="T118" s="7"/>
    </row>
    <row r="119" spans="19:20" ht="18.75" customHeight="1" x14ac:dyDescent="0.45">
      <c r="S119" s="7"/>
      <c r="T119" s="7"/>
    </row>
    <row r="120" spans="19:20" ht="18.75" customHeight="1" x14ac:dyDescent="0.45">
      <c r="S120" s="7"/>
      <c r="T120" s="7"/>
    </row>
    <row r="121" spans="19:20" ht="18.75" customHeight="1" x14ac:dyDescent="0.45">
      <c r="S121" s="7"/>
      <c r="T121" s="7"/>
    </row>
    <row r="122" spans="19:20" ht="18.75" customHeight="1" x14ac:dyDescent="0.45">
      <c r="S122" s="7"/>
      <c r="T122" s="7"/>
    </row>
    <row r="123" spans="19:20" ht="18.75" customHeight="1" x14ac:dyDescent="0.45">
      <c r="S123" s="7"/>
      <c r="T123" s="7"/>
    </row>
    <row r="124" spans="19:20" ht="18.75" customHeight="1" x14ac:dyDescent="0.45">
      <c r="S124" s="7"/>
      <c r="T124" s="7"/>
    </row>
    <row r="125" spans="19:20" ht="18.75" customHeight="1" x14ac:dyDescent="0.45">
      <c r="S125" s="7"/>
      <c r="T125" s="7"/>
    </row>
    <row r="126" spans="19:20" ht="18.75" customHeight="1" x14ac:dyDescent="0.45">
      <c r="S126" s="7"/>
      <c r="T126" s="7"/>
    </row>
    <row r="127" spans="19:20" ht="18.75" customHeight="1" x14ac:dyDescent="0.45">
      <c r="S127" s="7"/>
      <c r="T127" s="7"/>
    </row>
    <row r="128" spans="19:20" ht="18.75" customHeight="1" x14ac:dyDescent="0.45">
      <c r="S128" s="7"/>
      <c r="T128" s="7"/>
    </row>
    <row r="129" spans="19:20" ht="18.75" customHeight="1" x14ac:dyDescent="0.45">
      <c r="S129" s="7"/>
      <c r="T129" s="7"/>
    </row>
    <row r="130" spans="19:20" ht="18.75" customHeight="1" x14ac:dyDescent="0.45">
      <c r="S130" s="7"/>
      <c r="T130" s="7"/>
    </row>
    <row r="131" spans="19:20" ht="18.75" customHeight="1" x14ac:dyDescent="0.45">
      <c r="S131" s="7"/>
      <c r="T131" s="7"/>
    </row>
    <row r="132" spans="19:20" ht="18.75" customHeight="1" x14ac:dyDescent="0.45">
      <c r="S132" s="7"/>
      <c r="T132" s="7"/>
    </row>
    <row r="133" spans="19:20" ht="18.75" customHeight="1" x14ac:dyDescent="0.45">
      <c r="S133" s="7"/>
      <c r="T133" s="7"/>
    </row>
    <row r="134" spans="19:20" ht="18.75" customHeight="1" x14ac:dyDescent="0.45">
      <c r="S134" s="7"/>
      <c r="T134" s="7"/>
    </row>
    <row r="135" spans="19:20" ht="18.75" customHeight="1" x14ac:dyDescent="0.45">
      <c r="S135" s="7"/>
      <c r="T135" s="7"/>
    </row>
    <row r="136" spans="19:20" ht="18.75" customHeight="1" x14ac:dyDescent="0.45">
      <c r="S136" s="7"/>
      <c r="T136" s="7"/>
    </row>
    <row r="137" spans="19:20" ht="18.75" customHeight="1" x14ac:dyDescent="0.45">
      <c r="S137" s="7"/>
      <c r="T137" s="7"/>
    </row>
    <row r="138" spans="19:20" ht="18.75" customHeight="1" x14ac:dyDescent="0.45">
      <c r="S138" s="7"/>
      <c r="T138" s="7"/>
    </row>
    <row r="139" spans="19:20" ht="18.75" customHeight="1" x14ac:dyDescent="0.45">
      <c r="S139" s="7"/>
      <c r="T139" s="7"/>
    </row>
    <row r="140" spans="19:20" ht="18.75" customHeight="1" x14ac:dyDescent="0.45">
      <c r="S140" s="7"/>
      <c r="T140" s="7"/>
    </row>
    <row r="141" spans="19:20" ht="18.75" customHeight="1" x14ac:dyDescent="0.45">
      <c r="S141" s="7"/>
      <c r="T141" s="7"/>
    </row>
    <row r="142" spans="19:20" ht="18.75" customHeight="1" x14ac:dyDescent="0.45">
      <c r="S142" s="7"/>
      <c r="T142" s="7"/>
    </row>
    <row r="143" spans="19:20" ht="18.75" customHeight="1" x14ac:dyDescent="0.45">
      <c r="S143" s="7"/>
      <c r="T143" s="7"/>
    </row>
    <row r="144" spans="19:20" ht="18.75" customHeight="1" x14ac:dyDescent="0.45">
      <c r="S144" s="7"/>
      <c r="T144" s="7"/>
    </row>
    <row r="145" spans="19:20" ht="18.75" customHeight="1" x14ac:dyDescent="0.45">
      <c r="S145" s="7"/>
      <c r="T145" s="7"/>
    </row>
    <row r="146" spans="19:20" ht="18.75" customHeight="1" x14ac:dyDescent="0.45">
      <c r="S146" s="7"/>
      <c r="T146" s="7"/>
    </row>
    <row r="147" spans="19:20" ht="18.75" customHeight="1" x14ac:dyDescent="0.45">
      <c r="S147" s="7"/>
      <c r="T147" s="7"/>
    </row>
    <row r="148" spans="19:20" ht="18.75" customHeight="1" x14ac:dyDescent="0.45">
      <c r="S148" s="7"/>
      <c r="T148" s="7"/>
    </row>
    <row r="149" spans="19:20" ht="18.75" customHeight="1" x14ac:dyDescent="0.45">
      <c r="S149" s="7"/>
      <c r="T149" s="7"/>
    </row>
    <row r="150" spans="19:20" ht="18.75" customHeight="1" x14ac:dyDescent="0.45">
      <c r="S150" s="7"/>
      <c r="T150" s="7"/>
    </row>
    <row r="151" spans="19:20" ht="18.75" customHeight="1" x14ac:dyDescent="0.45">
      <c r="S151" s="7"/>
      <c r="T151" s="7"/>
    </row>
    <row r="152" spans="19:20" ht="18.75" customHeight="1" x14ac:dyDescent="0.45">
      <c r="S152" s="7"/>
      <c r="T152" s="7"/>
    </row>
    <row r="153" spans="19:20" ht="18.75" customHeight="1" x14ac:dyDescent="0.45">
      <c r="S153" s="7"/>
      <c r="T153" s="7"/>
    </row>
    <row r="154" spans="19:20" ht="18.75" customHeight="1" x14ac:dyDescent="0.45">
      <c r="S154" s="7"/>
      <c r="T154" s="7"/>
    </row>
    <row r="155" spans="19:20" ht="18.75" customHeight="1" x14ac:dyDescent="0.45">
      <c r="S155" s="7"/>
      <c r="T155" s="7"/>
    </row>
    <row r="156" spans="19:20" ht="18.75" customHeight="1" x14ac:dyDescent="0.45">
      <c r="S156" s="7"/>
      <c r="T156" s="7"/>
    </row>
    <row r="157" spans="19:20" ht="18.75" customHeight="1" x14ac:dyDescent="0.45">
      <c r="S157" s="7"/>
      <c r="T157" s="7"/>
    </row>
    <row r="158" spans="19:20" ht="18.75" customHeight="1" x14ac:dyDescent="0.45">
      <c r="S158" s="7"/>
      <c r="T158" s="7"/>
    </row>
    <row r="159" spans="19:20" ht="18.75" customHeight="1" x14ac:dyDescent="0.45">
      <c r="S159" s="7"/>
      <c r="T159" s="7"/>
    </row>
    <row r="160" spans="19:20" ht="18.75" customHeight="1" x14ac:dyDescent="0.45">
      <c r="S160" s="7"/>
      <c r="T160" s="7"/>
    </row>
    <row r="161" spans="19:20" ht="18.75" customHeight="1" x14ac:dyDescent="0.45">
      <c r="S161" s="7"/>
      <c r="T161" s="7"/>
    </row>
    <row r="162" spans="19:20" ht="18.75" customHeight="1" x14ac:dyDescent="0.45">
      <c r="S162" s="7"/>
      <c r="T162" s="7"/>
    </row>
    <row r="163" spans="19:20" ht="18.75" customHeight="1" x14ac:dyDescent="0.45">
      <c r="S163" s="7"/>
      <c r="T163" s="7"/>
    </row>
    <row r="164" spans="19:20" ht="18.75" customHeight="1" x14ac:dyDescent="0.45">
      <c r="S164" s="7"/>
      <c r="T164" s="7"/>
    </row>
    <row r="165" spans="19:20" ht="18.75" customHeight="1" x14ac:dyDescent="0.45">
      <c r="S165" s="7"/>
      <c r="T165" s="7"/>
    </row>
    <row r="166" spans="19:20" ht="18.75" customHeight="1" x14ac:dyDescent="0.45">
      <c r="S166" s="7"/>
      <c r="T166" s="7"/>
    </row>
    <row r="167" spans="19:20" ht="18.75" customHeight="1" x14ac:dyDescent="0.45">
      <c r="S167" s="7"/>
      <c r="T167" s="7"/>
    </row>
    <row r="168" spans="19:20" ht="18.75" customHeight="1" x14ac:dyDescent="0.45">
      <c r="S168" s="7"/>
      <c r="T168" s="7"/>
    </row>
    <row r="169" spans="19:20" ht="18.75" customHeight="1" x14ac:dyDescent="0.45">
      <c r="S169" s="7"/>
      <c r="T169" s="7"/>
    </row>
    <row r="170" spans="19:20" ht="18.75" customHeight="1" x14ac:dyDescent="0.45">
      <c r="S170" s="7"/>
      <c r="T170" s="7"/>
    </row>
    <row r="171" spans="19:20" ht="18.75" customHeight="1" x14ac:dyDescent="0.45">
      <c r="S171" s="7"/>
      <c r="T171" s="7"/>
    </row>
    <row r="172" spans="19:20" ht="18.75" customHeight="1" x14ac:dyDescent="0.45">
      <c r="S172" s="7"/>
      <c r="T172" s="7"/>
    </row>
    <row r="173" spans="19:20" ht="18.75" customHeight="1" x14ac:dyDescent="0.45">
      <c r="S173" s="7"/>
      <c r="T173" s="7"/>
    </row>
    <row r="174" spans="19:20" ht="18.75" customHeight="1" x14ac:dyDescent="0.45">
      <c r="S174" s="7"/>
      <c r="T174" s="7"/>
    </row>
    <row r="175" spans="19:20" ht="18.75" customHeight="1" x14ac:dyDescent="0.45">
      <c r="S175" s="7"/>
      <c r="T175" s="7"/>
    </row>
    <row r="176" spans="19:20" ht="18.75" customHeight="1" x14ac:dyDescent="0.45">
      <c r="S176" s="7"/>
      <c r="T176" s="7"/>
    </row>
    <row r="177" spans="19:20" ht="18.75" customHeight="1" x14ac:dyDescent="0.45">
      <c r="S177" s="7"/>
      <c r="T177" s="7"/>
    </row>
    <row r="178" spans="19:20" ht="18.75" customHeight="1" x14ac:dyDescent="0.45">
      <c r="S178" s="7"/>
      <c r="T178" s="7"/>
    </row>
    <row r="179" spans="19:20" ht="18.75" customHeight="1" x14ac:dyDescent="0.45">
      <c r="S179" s="7"/>
      <c r="T179" s="7"/>
    </row>
    <row r="180" spans="19:20" ht="18.75" customHeight="1" x14ac:dyDescent="0.45">
      <c r="S180" s="7"/>
      <c r="T180" s="7"/>
    </row>
    <row r="181" spans="19:20" ht="18.75" customHeight="1" x14ac:dyDescent="0.45">
      <c r="S181" s="7"/>
      <c r="T181" s="7"/>
    </row>
    <row r="182" spans="19:20" ht="18.75" customHeight="1" x14ac:dyDescent="0.45">
      <c r="S182" s="7"/>
      <c r="T182" s="7"/>
    </row>
    <row r="183" spans="19:20" ht="18.75" customHeight="1" x14ac:dyDescent="0.45">
      <c r="S183" s="7"/>
      <c r="T183" s="7"/>
    </row>
    <row r="184" spans="19:20" ht="18.75" customHeight="1" x14ac:dyDescent="0.45">
      <c r="S184" s="7"/>
      <c r="T184" s="7"/>
    </row>
    <row r="185" spans="19:20" ht="18.75" customHeight="1" x14ac:dyDescent="0.45">
      <c r="S185" s="7"/>
      <c r="T185" s="7"/>
    </row>
    <row r="186" spans="19:20" ht="18.75" customHeight="1" x14ac:dyDescent="0.45">
      <c r="S186" s="7"/>
      <c r="T186" s="7"/>
    </row>
    <row r="187" spans="19:20" ht="18.75" customHeight="1" x14ac:dyDescent="0.45">
      <c r="S187" s="7"/>
      <c r="T187" s="7"/>
    </row>
    <row r="188" spans="19:20" ht="18.75" customHeight="1" x14ac:dyDescent="0.45">
      <c r="S188" s="7"/>
      <c r="T188" s="7"/>
    </row>
    <row r="189" spans="19:20" ht="18.75" customHeight="1" x14ac:dyDescent="0.45">
      <c r="S189" s="7"/>
      <c r="T189" s="7"/>
    </row>
    <row r="190" spans="19:20" ht="18.75" customHeight="1" x14ac:dyDescent="0.45">
      <c r="S190" s="7"/>
      <c r="T190" s="7"/>
    </row>
    <row r="191" spans="19:20" ht="18.75" customHeight="1" x14ac:dyDescent="0.45">
      <c r="S191" s="7"/>
      <c r="T191" s="7"/>
    </row>
    <row r="192" spans="19:20" ht="18.75" customHeight="1" x14ac:dyDescent="0.45">
      <c r="S192" s="7"/>
      <c r="T192" s="7"/>
    </row>
    <row r="193" spans="19:20" ht="18.75" customHeight="1" x14ac:dyDescent="0.45">
      <c r="S193" s="7"/>
      <c r="T193" s="7"/>
    </row>
    <row r="194" spans="19:20" ht="18.75" customHeight="1" x14ac:dyDescent="0.45">
      <c r="S194" s="7"/>
      <c r="T194" s="7"/>
    </row>
    <row r="195" spans="19:20" ht="18.75" customHeight="1" x14ac:dyDescent="0.45">
      <c r="S195" s="7"/>
      <c r="T195" s="7"/>
    </row>
    <row r="196" spans="19:20" ht="18.75" customHeight="1" x14ac:dyDescent="0.45">
      <c r="S196" s="7"/>
      <c r="T196" s="7"/>
    </row>
    <row r="197" spans="19:20" ht="18.75" customHeight="1" x14ac:dyDescent="0.45">
      <c r="S197" s="7"/>
      <c r="T197" s="7"/>
    </row>
    <row r="198" spans="19:20" ht="18.75" customHeight="1" x14ac:dyDescent="0.45">
      <c r="S198" s="7"/>
      <c r="T198" s="7"/>
    </row>
    <row r="199" spans="19:20" ht="18.75" customHeight="1" x14ac:dyDescent="0.45">
      <c r="S199" s="7"/>
      <c r="T199" s="7"/>
    </row>
    <row r="200" spans="19:20" ht="18.75" customHeight="1" x14ac:dyDescent="0.45">
      <c r="S200" s="7"/>
      <c r="T200" s="7"/>
    </row>
    <row r="201" spans="19:20" ht="18.75" customHeight="1" x14ac:dyDescent="0.45">
      <c r="S201" s="7"/>
      <c r="T201" s="7"/>
    </row>
    <row r="202" spans="19:20" ht="18.75" customHeight="1" x14ac:dyDescent="0.45">
      <c r="S202" s="7"/>
      <c r="T202" s="7"/>
    </row>
    <row r="203" spans="19:20" ht="18.75" customHeight="1" x14ac:dyDescent="0.45">
      <c r="S203" s="7"/>
      <c r="T203" s="7"/>
    </row>
    <row r="204" spans="19:20" ht="18.75" customHeight="1" x14ac:dyDescent="0.45">
      <c r="S204" s="7"/>
      <c r="T204" s="7"/>
    </row>
    <row r="205" spans="19:20" ht="18.75" customHeight="1" x14ac:dyDescent="0.45">
      <c r="S205" s="7"/>
      <c r="T205" s="7"/>
    </row>
    <row r="206" spans="19:20" ht="18.75" customHeight="1" x14ac:dyDescent="0.45">
      <c r="S206" s="7"/>
      <c r="T206" s="7"/>
    </row>
    <row r="207" spans="19:20" ht="18.75" customHeight="1" x14ac:dyDescent="0.45">
      <c r="S207" s="7"/>
      <c r="T207" s="7"/>
    </row>
    <row r="208" spans="19:20" ht="18.75" customHeight="1" x14ac:dyDescent="0.45">
      <c r="S208" s="7"/>
      <c r="T208" s="7"/>
    </row>
    <row r="209" spans="19:20" ht="18.75" customHeight="1" x14ac:dyDescent="0.45">
      <c r="S209" s="7"/>
      <c r="T209" s="7"/>
    </row>
    <row r="210" spans="19:20" ht="18.75" customHeight="1" x14ac:dyDescent="0.45">
      <c r="S210" s="7"/>
      <c r="T210" s="7"/>
    </row>
    <row r="211" spans="19:20" ht="18.75" customHeight="1" x14ac:dyDescent="0.45">
      <c r="S211" s="7"/>
      <c r="T211" s="7"/>
    </row>
    <row r="212" spans="19:20" ht="18.75" customHeight="1" x14ac:dyDescent="0.45">
      <c r="S212" s="7"/>
      <c r="T212" s="7"/>
    </row>
    <row r="213" spans="19:20" ht="18.75" customHeight="1" x14ac:dyDescent="0.45">
      <c r="S213" s="7"/>
      <c r="T213" s="7"/>
    </row>
    <row r="214" spans="19:20" ht="18.75" customHeight="1" x14ac:dyDescent="0.45">
      <c r="S214" s="7"/>
      <c r="T214" s="7"/>
    </row>
    <row r="215" spans="19:20" ht="18.75" customHeight="1" x14ac:dyDescent="0.45">
      <c r="S215" s="7"/>
      <c r="T215" s="7"/>
    </row>
    <row r="216" spans="19:20" ht="18.75" customHeight="1" x14ac:dyDescent="0.45">
      <c r="S216" s="7"/>
      <c r="T216" s="7"/>
    </row>
    <row r="217" spans="19:20" ht="18.75" customHeight="1" x14ac:dyDescent="0.45">
      <c r="S217" s="7"/>
      <c r="T217" s="7"/>
    </row>
    <row r="218" spans="19:20" ht="18.75" customHeight="1" x14ac:dyDescent="0.45">
      <c r="S218" s="7"/>
      <c r="T218" s="7"/>
    </row>
    <row r="219" spans="19:20" ht="18.75" customHeight="1" x14ac:dyDescent="0.45">
      <c r="S219" s="7"/>
      <c r="T219" s="7"/>
    </row>
    <row r="220" spans="19:20" ht="18.75" customHeight="1" x14ac:dyDescent="0.45">
      <c r="S220" s="7"/>
      <c r="T220" s="7"/>
    </row>
    <row r="221" spans="19:20" ht="18.75" customHeight="1" x14ac:dyDescent="0.45">
      <c r="S221" s="7"/>
      <c r="T221" s="7"/>
    </row>
    <row r="222" spans="19:20" ht="18.75" customHeight="1" x14ac:dyDescent="0.45">
      <c r="S222" s="7"/>
      <c r="T222" s="7"/>
    </row>
    <row r="223" spans="19:20" ht="18.75" customHeight="1" x14ac:dyDescent="0.45">
      <c r="S223" s="7"/>
      <c r="T223" s="7"/>
    </row>
    <row r="224" spans="19:20" ht="18.75" customHeight="1" x14ac:dyDescent="0.45">
      <c r="S224" s="7"/>
      <c r="T224" s="7"/>
    </row>
    <row r="225" spans="19:20" ht="18.75" customHeight="1" x14ac:dyDescent="0.45">
      <c r="S225" s="7"/>
      <c r="T225" s="7"/>
    </row>
    <row r="226" spans="19:20" ht="18.75" customHeight="1" x14ac:dyDescent="0.45">
      <c r="S226" s="7"/>
      <c r="T226" s="7"/>
    </row>
    <row r="227" spans="19:20" ht="18.75" customHeight="1" x14ac:dyDescent="0.45">
      <c r="S227" s="7"/>
      <c r="T227" s="7"/>
    </row>
    <row r="228" spans="19:20" ht="18.75" customHeight="1" x14ac:dyDescent="0.45">
      <c r="S228" s="7"/>
      <c r="T228" s="7"/>
    </row>
    <row r="229" spans="19:20" ht="18.75" customHeight="1" x14ac:dyDescent="0.45">
      <c r="S229" s="7"/>
      <c r="T229" s="7"/>
    </row>
    <row r="230" spans="19:20" ht="18.75" customHeight="1" x14ac:dyDescent="0.45">
      <c r="S230" s="7"/>
      <c r="T230" s="7"/>
    </row>
    <row r="231" spans="19:20" ht="18.75" customHeight="1" x14ac:dyDescent="0.45">
      <c r="S231" s="7"/>
      <c r="T231" s="7"/>
    </row>
    <row r="232" spans="19:20" ht="18.75" customHeight="1" x14ac:dyDescent="0.45">
      <c r="S232" s="7"/>
      <c r="T232" s="7"/>
    </row>
    <row r="233" spans="19:20" ht="18.75" customHeight="1" x14ac:dyDescent="0.45">
      <c r="S233" s="7"/>
      <c r="T233" s="7"/>
    </row>
    <row r="234" spans="19:20" ht="18.75" customHeight="1" x14ac:dyDescent="0.45">
      <c r="S234" s="7"/>
      <c r="T234" s="7"/>
    </row>
    <row r="235" spans="19:20" ht="18.75" customHeight="1" x14ac:dyDescent="0.45">
      <c r="S235" s="7"/>
      <c r="T235" s="7"/>
    </row>
    <row r="236" spans="19:20" ht="18.75" customHeight="1" x14ac:dyDescent="0.45">
      <c r="S236" s="7"/>
      <c r="T236" s="7"/>
    </row>
    <row r="237" spans="19:20" ht="18.75" customHeight="1" x14ac:dyDescent="0.45">
      <c r="S237" s="7"/>
      <c r="T237" s="7"/>
    </row>
    <row r="238" spans="19:20" ht="18.75" customHeight="1" x14ac:dyDescent="0.45">
      <c r="S238" s="7"/>
      <c r="T238" s="7"/>
    </row>
    <row r="239" spans="19:20" ht="18.75" customHeight="1" x14ac:dyDescent="0.45">
      <c r="S239" s="7"/>
      <c r="T239" s="7"/>
    </row>
    <row r="240" spans="19:20" ht="18.75" customHeight="1" x14ac:dyDescent="0.45">
      <c r="S240" s="7"/>
      <c r="T240" s="7"/>
    </row>
    <row r="241" spans="19:20" ht="18.75" customHeight="1" x14ac:dyDescent="0.45">
      <c r="S241" s="7"/>
      <c r="T241" s="7"/>
    </row>
    <row r="242" spans="19:20" ht="18.75" customHeight="1" x14ac:dyDescent="0.45">
      <c r="S242" s="7"/>
      <c r="T242" s="7"/>
    </row>
    <row r="243" spans="19:20" ht="18.75" customHeight="1" x14ac:dyDescent="0.45">
      <c r="S243" s="7"/>
      <c r="T243" s="7"/>
    </row>
    <row r="244" spans="19:20" ht="18.75" customHeight="1" x14ac:dyDescent="0.45">
      <c r="S244" s="7"/>
      <c r="T244" s="7"/>
    </row>
    <row r="245" spans="19:20" ht="18.75" customHeight="1" x14ac:dyDescent="0.45">
      <c r="S245" s="7"/>
      <c r="T245" s="7"/>
    </row>
    <row r="246" spans="19:20" ht="18.75" customHeight="1" x14ac:dyDescent="0.45">
      <c r="S246" s="7"/>
      <c r="T246" s="7"/>
    </row>
    <row r="247" spans="19:20" ht="18.75" customHeight="1" x14ac:dyDescent="0.45">
      <c r="S247" s="7"/>
      <c r="T247" s="7"/>
    </row>
    <row r="248" spans="19:20" ht="18.75" customHeight="1" x14ac:dyDescent="0.45">
      <c r="S248" s="7"/>
      <c r="T248" s="7"/>
    </row>
    <row r="249" spans="19:20" ht="18.75" customHeight="1" x14ac:dyDescent="0.45">
      <c r="S249" s="7"/>
      <c r="T249" s="7"/>
    </row>
    <row r="250" spans="19:20" ht="18.75" customHeight="1" x14ac:dyDescent="0.45">
      <c r="S250" s="7"/>
      <c r="T250" s="7"/>
    </row>
    <row r="251" spans="19:20" ht="18.75" customHeight="1" x14ac:dyDescent="0.45">
      <c r="S251" s="7"/>
      <c r="T251" s="7"/>
    </row>
    <row r="252" spans="19:20" ht="18.75" customHeight="1" x14ac:dyDescent="0.45">
      <c r="S252" s="7"/>
      <c r="T252" s="7"/>
    </row>
    <row r="253" spans="19:20" ht="18.75" customHeight="1" x14ac:dyDescent="0.45">
      <c r="S253" s="7"/>
      <c r="T253" s="7"/>
    </row>
    <row r="254" spans="19:20" ht="18.75" customHeight="1" x14ac:dyDescent="0.45">
      <c r="S254" s="7"/>
      <c r="T254" s="7"/>
    </row>
    <row r="255" spans="19:20" ht="18.75" customHeight="1" x14ac:dyDescent="0.45">
      <c r="S255" s="7"/>
      <c r="T255" s="7"/>
    </row>
    <row r="256" spans="19:20" ht="18.75" customHeight="1" x14ac:dyDescent="0.45">
      <c r="S256" s="7"/>
      <c r="T256" s="7"/>
    </row>
    <row r="257" spans="19:20" ht="18.75" customHeight="1" x14ac:dyDescent="0.45">
      <c r="S257" s="7"/>
      <c r="T257" s="7"/>
    </row>
    <row r="258" spans="19:20" ht="18.75" customHeight="1" x14ac:dyDescent="0.45">
      <c r="S258" s="7"/>
      <c r="T258" s="7"/>
    </row>
    <row r="259" spans="19:20" ht="18.75" customHeight="1" x14ac:dyDescent="0.45">
      <c r="S259" s="7"/>
      <c r="T259" s="7"/>
    </row>
    <row r="260" spans="19:20" ht="18.75" customHeight="1" x14ac:dyDescent="0.45">
      <c r="S260" s="7"/>
      <c r="T260" s="7"/>
    </row>
    <row r="261" spans="19:20" ht="18.75" customHeight="1" x14ac:dyDescent="0.45">
      <c r="S261" s="7"/>
      <c r="T261" s="7"/>
    </row>
    <row r="262" spans="19:20" ht="18.75" customHeight="1" x14ac:dyDescent="0.45">
      <c r="S262" s="7"/>
      <c r="T262" s="7"/>
    </row>
    <row r="263" spans="19:20" ht="18.75" customHeight="1" x14ac:dyDescent="0.45">
      <c r="S263" s="7"/>
      <c r="T263" s="7"/>
    </row>
    <row r="264" spans="19:20" ht="18.75" customHeight="1" x14ac:dyDescent="0.45">
      <c r="S264" s="7"/>
      <c r="T264" s="7"/>
    </row>
    <row r="265" spans="19:20" ht="18.75" customHeight="1" x14ac:dyDescent="0.45">
      <c r="S265" s="7"/>
      <c r="T265" s="7"/>
    </row>
    <row r="266" spans="19:20" ht="18.75" customHeight="1" x14ac:dyDescent="0.45">
      <c r="S266" s="7"/>
      <c r="T266" s="7"/>
    </row>
    <row r="267" spans="19:20" ht="18.75" customHeight="1" x14ac:dyDescent="0.45">
      <c r="S267" s="7"/>
      <c r="T267" s="7"/>
    </row>
    <row r="268" spans="19:20" ht="18.75" customHeight="1" x14ac:dyDescent="0.45">
      <c r="S268" s="7"/>
      <c r="T268" s="7"/>
    </row>
    <row r="269" spans="19:20" ht="18.75" customHeight="1" x14ac:dyDescent="0.45">
      <c r="S269" s="7"/>
      <c r="T269" s="7"/>
    </row>
    <row r="270" spans="19:20" ht="18.75" customHeight="1" x14ac:dyDescent="0.45">
      <c r="S270" s="7"/>
      <c r="T270" s="7"/>
    </row>
    <row r="271" spans="19:20" ht="18.75" customHeight="1" x14ac:dyDescent="0.45">
      <c r="S271" s="7"/>
      <c r="T271" s="7"/>
    </row>
    <row r="272" spans="19:20" ht="18.75" customHeight="1" x14ac:dyDescent="0.45">
      <c r="S272" s="7"/>
      <c r="T272" s="7"/>
    </row>
    <row r="273" spans="19:20" ht="18.75" customHeight="1" x14ac:dyDescent="0.45">
      <c r="S273" s="7"/>
      <c r="T273" s="7"/>
    </row>
    <row r="274" spans="19:20" ht="18.75" customHeight="1" x14ac:dyDescent="0.45">
      <c r="S274" s="7"/>
      <c r="T274" s="7"/>
    </row>
    <row r="275" spans="19:20" ht="18.75" customHeight="1" x14ac:dyDescent="0.45">
      <c r="S275" s="7"/>
      <c r="T275" s="7"/>
    </row>
    <row r="276" spans="19:20" ht="18.75" customHeight="1" x14ac:dyDescent="0.45">
      <c r="S276" s="7"/>
      <c r="T276" s="7"/>
    </row>
    <row r="277" spans="19:20" ht="18.75" customHeight="1" x14ac:dyDescent="0.45">
      <c r="S277" s="7"/>
      <c r="T277" s="7"/>
    </row>
    <row r="278" spans="19:20" ht="18.75" customHeight="1" x14ac:dyDescent="0.45">
      <c r="S278" s="7"/>
      <c r="T278" s="7"/>
    </row>
    <row r="279" spans="19:20" ht="18.75" customHeight="1" x14ac:dyDescent="0.45">
      <c r="S279" s="7"/>
      <c r="T279" s="7"/>
    </row>
    <row r="280" spans="19:20" ht="18.75" customHeight="1" x14ac:dyDescent="0.45">
      <c r="S280" s="7"/>
      <c r="T280" s="7"/>
    </row>
    <row r="281" spans="19:20" ht="18.75" customHeight="1" x14ac:dyDescent="0.45">
      <c r="S281" s="7"/>
      <c r="T281" s="7"/>
    </row>
    <row r="282" spans="19:20" ht="18.75" customHeight="1" x14ac:dyDescent="0.45">
      <c r="S282" s="7"/>
      <c r="T282" s="7"/>
    </row>
    <row r="283" spans="19:20" ht="18.75" customHeight="1" x14ac:dyDescent="0.45">
      <c r="S283" s="7"/>
      <c r="T283" s="7"/>
    </row>
    <row r="284" spans="19:20" ht="18.75" customHeight="1" x14ac:dyDescent="0.45">
      <c r="S284" s="7"/>
      <c r="T284" s="7"/>
    </row>
    <row r="285" spans="19:20" ht="18.75" customHeight="1" x14ac:dyDescent="0.45">
      <c r="S285" s="7"/>
      <c r="T285" s="7"/>
    </row>
    <row r="286" spans="19:20" ht="18.75" customHeight="1" x14ac:dyDescent="0.45">
      <c r="S286" s="7"/>
      <c r="T286" s="7"/>
    </row>
    <row r="287" spans="19:20" ht="18.75" customHeight="1" x14ac:dyDescent="0.45">
      <c r="S287" s="7"/>
      <c r="T287" s="7"/>
    </row>
    <row r="288" spans="19:20" ht="18.75" customHeight="1" x14ac:dyDescent="0.45">
      <c r="S288" s="7"/>
      <c r="T288" s="7"/>
    </row>
    <row r="289" spans="19:20" ht="18.75" customHeight="1" x14ac:dyDescent="0.45">
      <c r="S289" s="7"/>
      <c r="T289" s="7"/>
    </row>
    <row r="290" spans="19:20" ht="18.75" customHeight="1" x14ac:dyDescent="0.45">
      <c r="S290" s="7"/>
      <c r="T290" s="7"/>
    </row>
    <row r="291" spans="19:20" ht="18.75" customHeight="1" x14ac:dyDescent="0.45">
      <c r="S291" s="7"/>
      <c r="T291" s="7"/>
    </row>
    <row r="292" spans="19:20" ht="18.75" customHeight="1" x14ac:dyDescent="0.45">
      <c r="S292" s="7"/>
      <c r="T292" s="7"/>
    </row>
    <row r="293" spans="19:20" ht="18.75" customHeight="1" x14ac:dyDescent="0.45">
      <c r="S293" s="7"/>
      <c r="T293" s="7"/>
    </row>
    <row r="294" spans="19:20" ht="18.75" customHeight="1" x14ac:dyDescent="0.45">
      <c r="S294" s="7"/>
      <c r="T294" s="7"/>
    </row>
    <row r="295" spans="19:20" ht="18.75" customHeight="1" x14ac:dyDescent="0.45">
      <c r="S295" s="7"/>
      <c r="T295" s="7"/>
    </row>
    <row r="296" spans="19:20" ht="18.75" customHeight="1" x14ac:dyDescent="0.45">
      <c r="S296" s="7"/>
      <c r="T296" s="7"/>
    </row>
    <row r="297" spans="19:20" ht="18.75" customHeight="1" x14ac:dyDescent="0.45">
      <c r="S297" s="7"/>
      <c r="T297" s="7"/>
    </row>
    <row r="298" spans="19:20" ht="18.75" customHeight="1" x14ac:dyDescent="0.45">
      <c r="S298" s="7"/>
      <c r="T298" s="7"/>
    </row>
    <row r="299" spans="19:20" ht="18.75" customHeight="1" x14ac:dyDescent="0.45">
      <c r="S299" s="7"/>
      <c r="T299" s="7"/>
    </row>
    <row r="300" spans="19:20" ht="18.75" customHeight="1" x14ac:dyDescent="0.45">
      <c r="S300" s="7"/>
      <c r="T300" s="7"/>
    </row>
    <row r="301" spans="19:20" ht="18.75" customHeight="1" x14ac:dyDescent="0.45">
      <c r="S301" s="7"/>
      <c r="T301" s="7"/>
    </row>
    <row r="302" spans="19:20" ht="18.75" customHeight="1" x14ac:dyDescent="0.45">
      <c r="S302" s="7"/>
      <c r="T302" s="7"/>
    </row>
    <row r="303" spans="19:20" ht="18.75" customHeight="1" x14ac:dyDescent="0.45">
      <c r="S303" s="7"/>
      <c r="T303" s="7"/>
    </row>
    <row r="304" spans="19:20" ht="18.75" customHeight="1" x14ac:dyDescent="0.45">
      <c r="S304" s="7"/>
      <c r="T304" s="7"/>
    </row>
    <row r="305" spans="19:20" ht="18.75" customHeight="1" x14ac:dyDescent="0.45">
      <c r="S305" s="7"/>
      <c r="T305" s="7"/>
    </row>
    <row r="306" spans="19:20" ht="18.75" customHeight="1" x14ac:dyDescent="0.45">
      <c r="S306" s="7"/>
      <c r="T306" s="7"/>
    </row>
    <row r="307" spans="19:20" ht="18.75" customHeight="1" x14ac:dyDescent="0.45">
      <c r="S307" s="7"/>
      <c r="T307" s="7"/>
    </row>
    <row r="308" spans="19:20" ht="18.75" customHeight="1" x14ac:dyDescent="0.45">
      <c r="S308" s="7"/>
      <c r="T308" s="7"/>
    </row>
    <row r="309" spans="19:20" ht="18.75" customHeight="1" x14ac:dyDescent="0.45">
      <c r="S309" s="7"/>
      <c r="T309" s="7"/>
    </row>
    <row r="310" spans="19:20" ht="18.75" customHeight="1" x14ac:dyDescent="0.45">
      <c r="S310" s="7"/>
      <c r="T310" s="7"/>
    </row>
    <row r="311" spans="19:20" ht="18.75" customHeight="1" x14ac:dyDescent="0.45">
      <c r="S311" s="7"/>
      <c r="T311" s="7"/>
    </row>
    <row r="312" spans="19:20" ht="18.75" customHeight="1" x14ac:dyDescent="0.45">
      <c r="S312" s="7"/>
      <c r="T312" s="7"/>
    </row>
    <row r="313" spans="19:20" ht="18.75" customHeight="1" x14ac:dyDescent="0.45">
      <c r="S313" s="7"/>
      <c r="T313" s="7"/>
    </row>
    <row r="314" spans="19:20" ht="18.75" customHeight="1" x14ac:dyDescent="0.45">
      <c r="S314" s="7"/>
      <c r="T314" s="7"/>
    </row>
    <row r="315" spans="19:20" ht="18.75" customHeight="1" x14ac:dyDescent="0.45">
      <c r="S315" s="7"/>
      <c r="T315" s="7"/>
    </row>
    <row r="316" spans="19:20" ht="18.75" customHeight="1" x14ac:dyDescent="0.45">
      <c r="S316" s="7"/>
      <c r="T316" s="7"/>
    </row>
    <row r="317" spans="19:20" ht="18.75" customHeight="1" x14ac:dyDescent="0.45">
      <c r="S317" s="7"/>
      <c r="T317" s="7"/>
    </row>
    <row r="318" spans="19:20" ht="18.75" customHeight="1" x14ac:dyDescent="0.45">
      <c r="S318" s="7"/>
      <c r="T318" s="7"/>
    </row>
    <row r="319" spans="19:20" ht="18.75" customHeight="1" x14ac:dyDescent="0.45">
      <c r="S319" s="7"/>
      <c r="T319" s="7"/>
    </row>
    <row r="320" spans="19:20" ht="18.75" customHeight="1" x14ac:dyDescent="0.45">
      <c r="S320" s="7"/>
      <c r="T320" s="7"/>
    </row>
    <row r="321" spans="19:20" ht="18.75" customHeight="1" x14ac:dyDescent="0.45">
      <c r="S321" s="7"/>
      <c r="T321" s="7"/>
    </row>
    <row r="322" spans="19:20" ht="18.75" customHeight="1" x14ac:dyDescent="0.45">
      <c r="S322" s="7"/>
      <c r="T322" s="7"/>
    </row>
    <row r="323" spans="19:20" ht="18.75" customHeight="1" x14ac:dyDescent="0.45">
      <c r="S323" s="7"/>
      <c r="T323" s="7"/>
    </row>
    <row r="324" spans="19:20" ht="18.75" customHeight="1" x14ac:dyDescent="0.45">
      <c r="S324" s="7"/>
      <c r="T324" s="7"/>
    </row>
    <row r="325" spans="19:20" ht="18.75" customHeight="1" x14ac:dyDescent="0.45">
      <c r="S325" s="7"/>
      <c r="T325" s="7"/>
    </row>
    <row r="326" spans="19:20" ht="18.75" customHeight="1" x14ac:dyDescent="0.45">
      <c r="S326" s="7"/>
      <c r="T326" s="7"/>
    </row>
    <row r="327" spans="19:20" ht="18.75" customHeight="1" x14ac:dyDescent="0.45">
      <c r="S327" s="7"/>
      <c r="T327" s="7"/>
    </row>
    <row r="328" spans="19:20" ht="18.75" customHeight="1" x14ac:dyDescent="0.45">
      <c r="S328" s="7"/>
      <c r="T328" s="7"/>
    </row>
    <row r="329" spans="19:20" ht="18.75" customHeight="1" x14ac:dyDescent="0.45">
      <c r="S329" s="7"/>
      <c r="T329" s="7"/>
    </row>
    <row r="330" spans="19:20" ht="18.75" customHeight="1" x14ac:dyDescent="0.45">
      <c r="S330" s="7"/>
      <c r="T330" s="7"/>
    </row>
    <row r="331" spans="19:20" ht="18.75" customHeight="1" x14ac:dyDescent="0.45">
      <c r="S331" s="7"/>
      <c r="T331" s="7"/>
    </row>
    <row r="332" spans="19:20" ht="18.75" customHeight="1" x14ac:dyDescent="0.45">
      <c r="S332" s="7"/>
      <c r="T332" s="7"/>
    </row>
    <row r="333" spans="19:20" ht="18.75" customHeight="1" x14ac:dyDescent="0.45">
      <c r="S333" s="7"/>
      <c r="T333" s="7"/>
    </row>
    <row r="334" spans="19:20" ht="18.75" customHeight="1" x14ac:dyDescent="0.45">
      <c r="S334" s="7"/>
      <c r="T334" s="7"/>
    </row>
    <row r="335" spans="19:20" ht="18.75" customHeight="1" x14ac:dyDescent="0.45">
      <c r="S335" s="7"/>
      <c r="T335" s="7"/>
    </row>
    <row r="336" spans="19:20" ht="18.75" customHeight="1" x14ac:dyDescent="0.45">
      <c r="S336" s="7"/>
      <c r="T336" s="7"/>
    </row>
    <row r="337" spans="19:20" ht="18.75" customHeight="1" x14ac:dyDescent="0.45">
      <c r="S337" s="7"/>
      <c r="T337" s="7"/>
    </row>
    <row r="338" spans="19:20" ht="18.75" customHeight="1" x14ac:dyDescent="0.45">
      <c r="S338" s="7"/>
      <c r="T338" s="7"/>
    </row>
    <row r="339" spans="19:20" ht="18.75" customHeight="1" x14ac:dyDescent="0.45">
      <c r="S339" s="7"/>
      <c r="T339" s="7"/>
    </row>
    <row r="340" spans="19:20" ht="18.75" customHeight="1" x14ac:dyDescent="0.45">
      <c r="S340" s="7"/>
      <c r="T340" s="7"/>
    </row>
    <row r="341" spans="19:20" ht="18.75" customHeight="1" x14ac:dyDescent="0.45">
      <c r="S341" s="7"/>
      <c r="T341" s="7"/>
    </row>
    <row r="342" spans="19:20" ht="18.75" customHeight="1" x14ac:dyDescent="0.45">
      <c r="S342" s="7"/>
      <c r="T342" s="7"/>
    </row>
    <row r="343" spans="19:20" ht="18.75" customHeight="1" x14ac:dyDescent="0.45">
      <c r="S343" s="7"/>
      <c r="T343" s="7"/>
    </row>
    <row r="344" spans="19:20" ht="18.75" customHeight="1" x14ac:dyDescent="0.45">
      <c r="S344" s="7"/>
      <c r="T344" s="7"/>
    </row>
    <row r="345" spans="19:20" ht="18.75" customHeight="1" x14ac:dyDescent="0.45">
      <c r="S345" s="7"/>
      <c r="T345" s="7"/>
    </row>
    <row r="346" spans="19:20" ht="18.75" customHeight="1" x14ac:dyDescent="0.45">
      <c r="S346" s="7"/>
      <c r="T346" s="7"/>
    </row>
    <row r="347" spans="19:20" ht="18.75" customHeight="1" x14ac:dyDescent="0.45">
      <c r="S347" s="7"/>
      <c r="T347" s="7"/>
    </row>
    <row r="348" spans="19:20" ht="18.75" customHeight="1" x14ac:dyDescent="0.45">
      <c r="S348" s="7"/>
      <c r="T348" s="7"/>
    </row>
    <row r="349" spans="19:20" ht="18.75" customHeight="1" x14ac:dyDescent="0.45">
      <c r="S349" s="7"/>
      <c r="T349" s="7"/>
    </row>
    <row r="350" spans="19:20" ht="18.75" customHeight="1" x14ac:dyDescent="0.45">
      <c r="S350" s="7"/>
      <c r="T350" s="7"/>
    </row>
    <row r="351" spans="19:20" ht="18.75" customHeight="1" x14ac:dyDescent="0.45">
      <c r="S351" s="7"/>
      <c r="T351" s="7"/>
    </row>
    <row r="352" spans="19:20" ht="18.75" customHeight="1" x14ac:dyDescent="0.45">
      <c r="S352" s="7"/>
      <c r="T352" s="7"/>
    </row>
    <row r="353" spans="19:20" ht="18.75" customHeight="1" x14ac:dyDescent="0.45">
      <c r="S353" s="7"/>
      <c r="T353" s="7"/>
    </row>
    <row r="354" spans="19:20" ht="18.75" customHeight="1" x14ac:dyDescent="0.45">
      <c r="S354" s="7"/>
      <c r="T354" s="7"/>
    </row>
    <row r="355" spans="19:20" ht="18.75" customHeight="1" x14ac:dyDescent="0.45">
      <c r="S355" s="7"/>
      <c r="T355" s="7"/>
    </row>
    <row r="356" spans="19:20" ht="18.75" customHeight="1" x14ac:dyDescent="0.45">
      <c r="S356" s="7"/>
      <c r="T356" s="7"/>
    </row>
    <row r="357" spans="19:20" ht="18.75" customHeight="1" x14ac:dyDescent="0.45">
      <c r="S357" s="7"/>
      <c r="T357" s="7"/>
    </row>
    <row r="358" spans="19:20" ht="18.75" customHeight="1" x14ac:dyDescent="0.45">
      <c r="S358" s="7"/>
      <c r="T358" s="7"/>
    </row>
    <row r="359" spans="19:20" ht="18.75" customHeight="1" x14ac:dyDescent="0.45">
      <c r="S359" s="7"/>
      <c r="T359" s="7"/>
    </row>
    <row r="360" spans="19:20" ht="18.75" customHeight="1" x14ac:dyDescent="0.45">
      <c r="S360" s="7"/>
      <c r="T360" s="7"/>
    </row>
    <row r="361" spans="19:20" ht="18.75" customHeight="1" x14ac:dyDescent="0.45">
      <c r="S361" s="7"/>
      <c r="T361" s="7"/>
    </row>
    <row r="362" spans="19:20" ht="18.75" customHeight="1" x14ac:dyDescent="0.45">
      <c r="S362" s="7"/>
      <c r="T362" s="7"/>
    </row>
    <row r="363" spans="19:20" ht="18.75" customHeight="1" x14ac:dyDescent="0.45">
      <c r="S363" s="7"/>
      <c r="T363" s="7"/>
    </row>
    <row r="364" spans="19:20" ht="18.75" customHeight="1" x14ac:dyDescent="0.45">
      <c r="S364" s="7"/>
      <c r="T364" s="7"/>
    </row>
    <row r="365" spans="19:20" ht="18.75" customHeight="1" x14ac:dyDescent="0.45">
      <c r="S365" s="7"/>
      <c r="T365" s="7"/>
    </row>
    <row r="366" spans="19:20" ht="18.75" customHeight="1" x14ac:dyDescent="0.45">
      <c r="S366" s="7"/>
      <c r="T366" s="7"/>
    </row>
    <row r="367" spans="19:20" ht="18.75" customHeight="1" x14ac:dyDescent="0.45">
      <c r="S367" s="7"/>
      <c r="T367" s="7"/>
    </row>
    <row r="368" spans="19:20" ht="18.75" customHeight="1" x14ac:dyDescent="0.45">
      <c r="S368" s="7"/>
      <c r="T368" s="7"/>
    </row>
    <row r="369" spans="19:20" ht="18.75" customHeight="1" x14ac:dyDescent="0.45">
      <c r="S369" s="7"/>
      <c r="T369" s="7"/>
    </row>
    <row r="370" spans="19:20" ht="18.75" customHeight="1" x14ac:dyDescent="0.45">
      <c r="S370" s="7"/>
      <c r="T370" s="7"/>
    </row>
    <row r="371" spans="19:20" ht="18.75" customHeight="1" x14ac:dyDescent="0.45">
      <c r="S371" s="7"/>
      <c r="T371" s="7"/>
    </row>
    <row r="372" spans="19:20" ht="18.75" customHeight="1" x14ac:dyDescent="0.45">
      <c r="S372" s="7"/>
      <c r="T372" s="7"/>
    </row>
    <row r="373" spans="19:20" ht="18.75" customHeight="1" x14ac:dyDescent="0.45">
      <c r="S373" s="7"/>
      <c r="T373" s="7"/>
    </row>
    <row r="374" spans="19:20" ht="18.75" customHeight="1" x14ac:dyDescent="0.45">
      <c r="S374" s="7"/>
      <c r="T374" s="7"/>
    </row>
    <row r="375" spans="19:20" ht="18.75" customHeight="1" x14ac:dyDescent="0.45">
      <c r="S375" s="7"/>
      <c r="T375" s="7"/>
    </row>
    <row r="376" spans="19:20" ht="18.75" customHeight="1" x14ac:dyDescent="0.45">
      <c r="S376" s="7"/>
      <c r="T376" s="7"/>
    </row>
    <row r="377" spans="19:20" ht="18.75" customHeight="1" x14ac:dyDescent="0.45">
      <c r="S377" s="7"/>
      <c r="T377" s="7"/>
    </row>
    <row r="378" spans="19:20" ht="18.75" customHeight="1" x14ac:dyDescent="0.45">
      <c r="S378" s="7"/>
      <c r="T378" s="7"/>
    </row>
    <row r="379" spans="19:20" ht="18.75" customHeight="1" x14ac:dyDescent="0.45">
      <c r="S379" s="7"/>
      <c r="T379" s="7"/>
    </row>
    <row r="380" spans="19:20" ht="18.75" customHeight="1" x14ac:dyDescent="0.45">
      <c r="S380" s="7"/>
      <c r="T380" s="7"/>
    </row>
    <row r="381" spans="19:20" ht="18.75" customHeight="1" x14ac:dyDescent="0.45">
      <c r="S381" s="7"/>
      <c r="T381" s="7"/>
    </row>
    <row r="382" spans="19:20" ht="18.75" customHeight="1" x14ac:dyDescent="0.45">
      <c r="S382" s="7"/>
      <c r="T382" s="7"/>
    </row>
    <row r="383" spans="19:20" ht="18.75" customHeight="1" x14ac:dyDescent="0.45">
      <c r="S383" s="7"/>
      <c r="T383" s="7"/>
    </row>
    <row r="384" spans="19:20" ht="18.75" customHeight="1" x14ac:dyDescent="0.45">
      <c r="S384" s="7"/>
      <c r="T384" s="7"/>
    </row>
    <row r="385" spans="19:20" ht="18.75" customHeight="1" x14ac:dyDescent="0.45">
      <c r="S385" s="7"/>
      <c r="T385" s="7"/>
    </row>
    <row r="386" spans="19:20" ht="18.75" customHeight="1" x14ac:dyDescent="0.45">
      <c r="S386" s="7"/>
      <c r="T386" s="7"/>
    </row>
    <row r="387" spans="19:20" ht="18.75" customHeight="1" x14ac:dyDescent="0.45">
      <c r="S387" s="7"/>
      <c r="T387" s="7"/>
    </row>
    <row r="388" spans="19:20" ht="18.75" customHeight="1" x14ac:dyDescent="0.45">
      <c r="S388" s="7"/>
      <c r="T388" s="7"/>
    </row>
    <row r="389" spans="19:20" ht="18.75" customHeight="1" x14ac:dyDescent="0.45">
      <c r="S389" s="7"/>
      <c r="T389" s="7"/>
    </row>
    <row r="390" spans="19:20" ht="18.75" customHeight="1" x14ac:dyDescent="0.45">
      <c r="S390" s="7"/>
      <c r="T390" s="7"/>
    </row>
    <row r="391" spans="19:20" ht="18.75" customHeight="1" x14ac:dyDescent="0.45">
      <c r="S391" s="7"/>
      <c r="T391" s="7"/>
    </row>
    <row r="392" spans="19:20" ht="18.75" customHeight="1" x14ac:dyDescent="0.45">
      <c r="S392" s="7"/>
      <c r="T392" s="7"/>
    </row>
    <row r="393" spans="19:20" ht="18.75" customHeight="1" x14ac:dyDescent="0.45">
      <c r="S393" s="7"/>
      <c r="T393" s="7"/>
    </row>
    <row r="394" spans="19:20" ht="18.75" customHeight="1" x14ac:dyDescent="0.45">
      <c r="S394" s="7"/>
      <c r="T394" s="7"/>
    </row>
    <row r="395" spans="19:20" ht="18.75" customHeight="1" x14ac:dyDescent="0.45">
      <c r="S395" s="7"/>
      <c r="T395" s="7"/>
    </row>
    <row r="396" spans="19:20" ht="18.75" customHeight="1" x14ac:dyDescent="0.45">
      <c r="S396" s="7"/>
      <c r="T396" s="7"/>
    </row>
    <row r="397" spans="19:20" ht="18.75" customHeight="1" x14ac:dyDescent="0.45">
      <c r="S397" s="7"/>
      <c r="T397" s="7"/>
    </row>
    <row r="398" spans="19:20" ht="18.75" customHeight="1" x14ac:dyDescent="0.45">
      <c r="S398" s="7"/>
      <c r="T398" s="7"/>
    </row>
    <row r="399" spans="19:20" ht="18.75" customHeight="1" x14ac:dyDescent="0.45">
      <c r="S399" s="7"/>
      <c r="T399" s="7"/>
    </row>
    <row r="400" spans="19:20" ht="18.75" customHeight="1" x14ac:dyDescent="0.45">
      <c r="S400" s="7"/>
      <c r="T400" s="7"/>
    </row>
    <row r="401" spans="19:20" ht="18.75" customHeight="1" x14ac:dyDescent="0.45">
      <c r="S401" s="7"/>
      <c r="T401" s="7"/>
    </row>
    <row r="402" spans="19:20" ht="18.75" customHeight="1" x14ac:dyDescent="0.45">
      <c r="S402" s="7"/>
      <c r="T402" s="7"/>
    </row>
    <row r="403" spans="19:20" ht="18.75" customHeight="1" x14ac:dyDescent="0.45">
      <c r="S403" s="7"/>
      <c r="T403" s="7"/>
    </row>
    <row r="404" spans="19:20" ht="18.75" customHeight="1" x14ac:dyDescent="0.45">
      <c r="S404" s="7"/>
      <c r="T404" s="7"/>
    </row>
    <row r="405" spans="19:20" ht="18.75" customHeight="1" x14ac:dyDescent="0.45">
      <c r="S405" s="7"/>
      <c r="T405" s="7"/>
    </row>
    <row r="406" spans="19:20" ht="18.75" customHeight="1" x14ac:dyDescent="0.45">
      <c r="S406" s="7"/>
      <c r="T406" s="7"/>
    </row>
    <row r="407" spans="19:20" ht="18.75" customHeight="1" x14ac:dyDescent="0.45">
      <c r="S407" s="7"/>
      <c r="T407" s="7"/>
    </row>
    <row r="408" spans="19:20" ht="18.75" customHeight="1" x14ac:dyDescent="0.45">
      <c r="S408" s="7"/>
      <c r="T408" s="7"/>
    </row>
    <row r="409" spans="19:20" ht="18.75" customHeight="1" x14ac:dyDescent="0.45">
      <c r="S409" s="7"/>
      <c r="T409" s="7"/>
    </row>
    <row r="410" spans="19:20" ht="18.75" customHeight="1" x14ac:dyDescent="0.45">
      <c r="S410" s="7"/>
      <c r="T410" s="7"/>
    </row>
    <row r="411" spans="19:20" ht="18.75" customHeight="1" x14ac:dyDescent="0.45">
      <c r="S411" s="7"/>
      <c r="T411" s="7"/>
    </row>
    <row r="412" spans="19:20" ht="18.75" customHeight="1" x14ac:dyDescent="0.45">
      <c r="S412" s="7"/>
      <c r="T412" s="7"/>
    </row>
    <row r="413" spans="19:20" ht="18.75" customHeight="1" x14ac:dyDescent="0.45">
      <c r="S413" s="7"/>
      <c r="T413" s="7"/>
    </row>
    <row r="414" spans="19:20" ht="18.75" customHeight="1" x14ac:dyDescent="0.45">
      <c r="S414" s="7"/>
      <c r="T414" s="7"/>
    </row>
    <row r="415" spans="19:20" ht="18.75" customHeight="1" x14ac:dyDescent="0.45">
      <c r="S415" s="7"/>
      <c r="T415" s="7"/>
    </row>
    <row r="416" spans="19:20" ht="18.75" customHeight="1" x14ac:dyDescent="0.45">
      <c r="S416" s="7"/>
      <c r="T416" s="7"/>
    </row>
    <row r="417" spans="19:20" ht="18.75" customHeight="1" x14ac:dyDescent="0.45">
      <c r="S417" s="7"/>
      <c r="T417" s="7"/>
    </row>
    <row r="418" spans="19:20" ht="18.75" customHeight="1" x14ac:dyDescent="0.45">
      <c r="S418" s="7"/>
      <c r="T418" s="7"/>
    </row>
    <row r="419" spans="19:20" ht="18.75" customHeight="1" x14ac:dyDescent="0.45">
      <c r="S419" s="7"/>
      <c r="T419" s="7"/>
    </row>
    <row r="420" spans="19:20" ht="18.75" customHeight="1" x14ac:dyDescent="0.45">
      <c r="S420" s="7"/>
      <c r="T420" s="7"/>
    </row>
    <row r="421" spans="19:20" ht="18.75" customHeight="1" x14ac:dyDescent="0.45">
      <c r="S421" s="7"/>
      <c r="T421" s="7"/>
    </row>
    <row r="422" spans="19:20" ht="18.75" customHeight="1" x14ac:dyDescent="0.45">
      <c r="S422" s="7"/>
      <c r="T422" s="7"/>
    </row>
    <row r="423" spans="19:20" ht="18.75" customHeight="1" x14ac:dyDescent="0.45">
      <c r="S423" s="7"/>
      <c r="T423" s="7"/>
    </row>
    <row r="424" spans="19:20" ht="18.75" customHeight="1" x14ac:dyDescent="0.45">
      <c r="S424" s="7"/>
      <c r="T424" s="7"/>
    </row>
    <row r="425" spans="19:20" ht="18.75" customHeight="1" x14ac:dyDescent="0.45">
      <c r="S425" s="7"/>
      <c r="T425" s="7"/>
    </row>
    <row r="426" spans="19:20" ht="18.75" customHeight="1" x14ac:dyDescent="0.45">
      <c r="S426" s="7"/>
      <c r="T426" s="7"/>
    </row>
    <row r="427" spans="19:20" ht="18.75" customHeight="1" x14ac:dyDescent="0.45">
      <c r="S427" s="7"/>
      <c r="T427" s="7"/>
    </row>
    <row r="428" spans="19:20" ht="18.75" customHeight="1" x14ac:dyDescent="0.45">
      <c r="S428" s="7"/>
      <c r="T428" s="7"/>
    </row>
    <row r="429" spans="19:20" ht="18.75" customHeight="1" x14ac:dyDescent="0.45">
      <c r="S429" s="7"/>
      <c r="T429" s="7"/>
    </row>
    <row r="430" spans="19:20" ht="18.75" customHeight="1" x14ac:dyDescent="0.45">
      <c r="S430" s="7"/>
      <c r="T430" s="7"/>
    </row>
    <row r="431" spans="19:20" ht="18.75" customHeight="1" x14ac:dyDescent="0.45">
      <c r="S431" s="7"/>
      <c r="T431" s="7"/>
    </row>
    <row r="432" spans="19:20" ht="18.75" customHeight="1" x14ac:dyDescent="0.45">
      <c r="S432" s="7"/>
      <c r="T432" s="7"/>
    </row>
    <row r="433" spans="19:20" ht="18.75" customHeight="1" x14ac:dyDescent="0.45">
      <c r="S433" s="7"/>
      <c r="T433" s="7"/>
    </row>
    <row r="434" spans="19:20" ht="18.75" customHeight="1" x14ac:dyDescent="0.45">
      <c r="S434" s="7"/>
      <c r="T434" s="7"/>
    </row>
    <row r="435" spans="19:20" ht="18.75" customHeight="1" x14ac:dyDescent="0.45">
      <c r="S435" s="7"/>
      <c r="T435" s="7"/>
    </row>
    <row r="436" spans="19:20" ht="18.75" customHeight="1" x14ac:dyDescent="0.45">
      <c r="S436" s="7"/>
      <c r="T436" s="7"/>
    </row>
    <row r="437" spans="19:20" ht="18.75" customHeight="1" x14ac:dyDescent="0.45">
      <c r="S437" s="7"/>
      <c r="T437" s="7"/>
    </row>
    <row r="438" spans="19:20" ht="18.75" customHeight="1" x14ac:dyDescent="0.45">
      <c r="S438" s="7"/>
      <c r="T438" s="7"/>
    </row>
    <row r="439" spans="19:20" ht="18.75" customHeight="1" x14ac:dyDescent="0.45">
      <c r="S439" s="7"/>
      <c r="T439" s="7"/>
    </row>
    <row r="440" spans="19:20" ht="18.75" customHeight="1" x14ac:dyDescent="0.45">
      <c r="S440" s="7"/>
      <c r="T440" s="7"/>
    </row>
    <row r="441" spans="19:20" ht="18.75" customHeight="1" x14ac:dyDescent="0.45">
      <c r="S441" s="7"/>
      <c r="T441" s="7"/>
    </row>
    <row r="442" spans="19:20" ht="18.75" customHeight="1" x14ac:dyDescent="0.45">
      <c r="S442" s="7"/>
      <c r="T442" s="7"/>
    </row>
    <row r="443" spans="19:20" ht="18.75" customHeight="1" x14ac:dyDescent="0.45">
      <c r="S443" s="7"/>
      <c r="T443" s="7"/>
    </row>
    <row r="444" spans="19:20" ht="18.75" customHeight="1" x14ac:dyDescent="0.45">
      <c r="S444" s="7"/>
      <c r="T444" s="7"/>
    </row>
    <row r="445" spans="19:20" ht="18.75" customHeight="1" x14ac:dyDescent="0.45">
      <c r="S445" s="7"/>
      <c r="T445" s="7"/>
    </row>
    <row r="446" spans="19:20" ht="18.75" customHeight="1" x14ac:dyDescent="0.45">
      <c r="S446" s="7"/>
      <c r="T446" s="7"/>
    </row>
    <row r="447" spans="19:20" ht="18.75" customHeight="1" x14ac:dyDescent="0.45">
      <c r="S447" s="7"/>
      <c r="T447" s="7"/>
    </row>
    <row r="448" spans="19:20" ht="18.75" customHeight="1" x14ac:dyDescent="0.45">
      <c r="S448" s="7"/>
      <c r="T448" s="7"/>
    </row>
    <row r="449" spans="19:20" ht="18.75" customHeight="1" x14ac:dyDescent="0.45">
      <c r="S449" s="7"/>
      <c r="T449" s="7"/>
    </row>
    <row r="450" spans="19:20" ht="18.75" customHeight="1" x14ac:dyDescent="0.45">
      <c r="S450" s="7"/>
      <c r="T450" s="7"/>
    </row>
    <row r="451" spans="19:20" ht="18.75" customHeight="1" x14ac:dyDescent="0.45">
      <c r="S451" s="7"/>
      <c r="T451" s="7"/>
    </row>
    <row r="452" spans="19:20" ht="18.75" customHeight="1" x14ac:dyDescent="0.45">
      <c r="S452" s="7"/>
      <c r="T452" s="7"/>
    </row>
    <row r="453" spans="19:20" ht="18.75" customHeight="1" x14ac:dyDescent="0.45">
      <c r="S453" s="7"/>
      <c r="T453" s="7"/>
    </row>
    <row r="454" spans="19:20" ht="18.75" customHeight="1" x14ac:dyDescent="0.45">
      <c r="S454" s="7"/>
      <c r="T454" s="7"/>
    </row>
    <row r="455" spans="19:20" ht="18.75" customHeight="1" x14ac:dyDescent="0.45">
      <c r="S455" s="7"/>
      <c r="T455" s="7"/>
    </row>
    <row r="456" spans="19:20" ht="18.75" customHeight="1" x14ac:dyDescent="0.45">
      <c r="S456" s="7"/>
      <c r="T456" s="7"/>
    </row>
    <row r="457" spans="19:20" ht="18.75" customHeight="1" x14ac:dyDescent="0.45">
      <c r="S457" s="7"/>
      <c r="T457" s="7"/>
    </row>
    <row r="458" spans="19:20" ht="18.75" customHeight="1" x14ac:dyDescent="0.45">
      <c r="S458" s="7"/>
      <c r="T458" s="7"/>
    </row>
    <row r="459" spans="19:20" ht="18.75" customHeight="1" x14ac:dyDescent="0.45">
      <c r="S459" s="7"/>
      <c r="T459" s="7"/>
    </row>
    <row r="460" spans="19:20" ht="18.75" customHeight="1" x14ac:dyDescent="0.45">
      <c r="S460" s="7"/>
      <c r="T460" s="7"/>
    </row>
    <row r="461" spans="19:20" ht="18.75" customHeight="1" x14ac:dyDescent="0.45">
      <c r="S461" s="7"/>
      <c r="T461" s="7"/>
    </row>
    <row r="462" spans="19:20" ht="18.75" customHeight="1" x14ac:dyDescent="0.45">
      <c r="S462" s="7"/>
      <c r="T462" s="7"/>
    </row>
    <row r="463" spans="19:20" ht="18.75" customHeight="1" x14ac:dyDescent="0.45">
      <c r="S463" s="7"/>
      <c r="T463" s="7"/>
    </row>
    <row r="464" spans="19:20" ht="18.75" customHeight="1" x14ac:dyDescent="0.45">
      <c r="S464" s="7"/>
      <c r="T464" s="7"/>
    </row>
    <row r="465" spans="19:20" ht="18.75" customHeight="1" x14ac:dyDescent="0.45">
      <c r="S465" s="7"/>
      <c r="T465" s="7"/>
    </row>
    <row r="466" spans="19:20" ht="18.75" customHeight="1" x14ac:dyDescent="0.45">
      <c r="S466" s="7"/>
      <c r="T466" s="7"/>
    </row>
    <row r="467" spans="19:20" ht="18.75" customHeight="1" x14ac:dyDescent="0.45">
      <c r="S467" s="7"/>
      <c r="T467" s="7"/>
    </row>
    <row r="468" spans="19:20" ht="18.75" customHeight="1" x14ac:dyDescent="0.45">
      <c r="S468" s="7"/>
      <c r="T468" s="7"/>
    </row>
    <row r="469" spans="19:20" ht="18.75" customHeight="1" x14ac:dyDescent="0.45">
      <c r="S469" s="7"/>
      <c r="T469" s="7"/>
    </row>
    <row r="470" spans="19:20" ht="18.75" customHeight="1" x14ac:dyDescent="0.45">
      <c r="S470" s="7"/>
      <c r="T470" s="7"/>
    </row>
    <row r="471" spans="19:20" ht="18.75" customHeight="1" x14ac:dyDescent="0.45">
      <c r="S471" s="7"/>
      <c r="T471" s="7"/>
    </row>
    <row r="472" spans="19:20" ht="18.75" customHeight="1" x14ac:dyDescent="0.45">
      <c r="S472" s="7"/>
      <c r="T472" s="7"/>
    </row>
    <row r="473" spans="19:20" ht="18.75" customHeight="1" x14ac:dyDescent="0.45">
      <c r="S473" s="7"/>
      <c r="T473" s="7"/>
    </row>
    <row r="474" spans="19:20" ht="18.75" customHeight="1" x14ac:dyDescent="0.45">
      <c r="S474" s="7"/>
      <c r="T474" s="7"/>
    </row>
    <row r="475" spans="19:20" ht="18.75" customHeight="1" x14ac:dyDescent="0.45">
      <c r="S475" s="7"/>
      <c r="T475" s="7"/>
    </row>
    <row r="476" spans="19:20" ht="18.75" customHeight="1" x14ac:dyDescent="0.45">
      <c r="S476" s="7"/>
      <c r="T476" s="7"/>
    </row>
    <row r="477" spans="19:20" ht="18.75" customHeight="1" x14ac:dyDescent="0.45">
      <c r="S477" s="7"/>
      <c r="T477" s="7"/>
    </row>
    <row r="478" spans="19:20" ht="18.75" customHeight="1" x14ac:dyDescent="0.45">
      <c r="S478" s="7"/>
      <c r="T478" s="7"/>
    </row>
    <row r="479" spans="19:20" ht="18.75" customHeight="1" x14ac:dyDescent="0.45">
      <c r="S479" s="7"/>
      <c r="T479" s="7"/>
    </row>
    <row r="480" spans="19:20" ht="18.75" customHeight="1" x14ac:dyDescent="0.45">
      <c r="S480" s="7"/>
      <c r="T480" s="7"/>
    </row>
    <row r="481" spans="19:20" ht="18.75" customHeight="1" x14ac:dyDescent="0.45">
      <c r="S481" s="7"/>
      <c r="T481" s="7"/>
    </row>
    <row r="482" spans="19:20" ht="18.75" customHeight="1" x14ac:dyDescent="0.45">
      <c r="S482" s="7"/>
      <c r="T482" s="7"/>
    </row>
    <row r="483" spans="19:20" ht="18.75" customHeight="1" x14ac:dyDescent="0.45">
      <c r="S483" s="7"/>
      <c r="T483" s="7"/>
    </row>
    <row r="484" spans="19:20" ht="18.75" customHeight="1" x14ac:dyDescent="0.45">
      <c r="S484" s="7"/>
      <c r="T484" s="7"/>
    </row>
    <row r="485" spans="19:20" ht="18.75" customHeight="1" x14ac:dyDescent="0.45">
      <c r="S485" s="7"/>
      <c r="T485" s="7"/>
    </row>
    <row r="486" spans="19:20" ht="18.75" customHeight="1" x14ac:dyDescent="0.45">
      <c r="S486" s="7"/>
      <c r="T486" s="7"/>
    </row>
    <row r="487" spans="19:20" ht="18.75" customHeight="1" x14ac:dyDescent="0.45">
      <c r="S487" s="7"/>
      <c r="T487" s="7"/>
    </row>
    <row r="488" spans="19:20" ht="18.75" customHeight="1" x14ac:dyDescent="0.45">
      <c r="S488" s="7"/>
      <c r="T488" s="7"/>
    </row>
    <row r="489" spans="19:20" ht="18.75" customHeight="1" x14ac:dyDescent="0.45">
      <c r="S489" s="7"/>
      <c r="T489" s="7"/>
    </row>
    <row r="490" spans="19:20" ht="18.75" customHeight="1" x14ac:dyDescent="0.45">
      <c r="S490" s="7"/>
      <c r="T490" s="7"/>
    </row>
    <row r="491" spans="19:20" ht="18.75" customHeight="1" x14ac:dyDescent="0.45">
      <c r="S491" s="7"/>
      <c r="T491" s="7"/>
    </row>
    <row r="492" spans="19:20" ht="18.75" customHeight="1" x14ac:dyDescent="0.45">
      <c r="S492" s="7"/>
      <c r="T492" s="7"/>
    </row>
    <row r="493" spans="19:20" ht="18.75" customHeight="1" x14ac:dyDescent="0.45">
      <c r="S493" s="7"/>
      <c r="T493" s="7"/>
    </row>
    <row r="494" spans="19:20" ht="18.75" customHeight="1" x14ac:dyDescent="0.45">
      <c r="S494" s="7"/>
      <c r="T494" s="7"/>
    </row>
    <row r="495" spans="19:20" ht="18.75" customHeight="1" x14ac:dyDescent="0.45">
      <c r="S495" s="7"/>
      <c r="T495" s="7"/>
    </row>
    <row r="496" spans="19:20" ht="18.75" customHeight="1" x14ac:dyDescent="0.45">
      <c r="S496" s="7"/>
      <c r="T496" s="7"/>
    </row>
    <row r="497" spans="19:20" ht="18.75" customHeight="1" x14ac:dyDescent="0.45">
      <c r="S497" s="7"/>
      <c r="T497" s="7"/>
    </row>
    <row r="498" spans="19:20" ht="18.75" customHeight="1" x14ac:dyDescent="0.45">
      <c r="S498" s="7"/>
      <c r="T498" s="7"/>
    </row>
    <row r="499" spans="19:20" ht="18.75" customHeight="1" x14ac:dyDescent="0.45">
      <c r="S499" s="7"/>
      <c r="T499" s="7"/>
    </row>
    <row r="500" spans="19:20" ht="18.75" customHeight="1" x14ac:dyDescent="0.45">
      <c r="S500" s="7"/>
      <c r="T500" s="7"/>
    </row>
    <row r="501" spans="19:20" ht="18.75" customHeight="1" x14ac:dyDescent="0.45">
      <c r="S501" s="7"/>
      <c r="T501" s="7"/>
    </row>
    <row r="502" spans="19:20" ht="18.75" customHeight="1" x14ac:dyDescent="0.45">
      <c r="S502" s="7"/>
      <c r="T502" s="7"/>
    </row>
    <row r="503" spans="19:20" ht="18.75" customHeight="1" x14ac:dyDescent="0.45">
      <c r="S503" s="7"/>
      <c r="T503" s="7"/>
    </row>
    <row r="504" spans="19:20" ht="18.75" customHeight="1" x14ac:dyDescent="0.45">
      <c r="S504" s="7"/>
      <c r="T504" s="7"/>
    </row>
    <row r="505" spans="19:20" ht="18.75" customHeight="1" x14ac:dyDescent="0.45">
      <c r="S505" s="7"/>
      <c r="T505" s="7"/>
    </row>
    <row r="506" spans="19:20" ht="18.75" customHeight="1" x14ac:dyDescent="0.45">
      <c r="S506" s="7"/>
      <c r="T506" s="7"/>
    </row>
    <row r="507" spans="19:20" ht="18.75" customHeight="1" x14ac:dyDescent="0.45">
      <c r="S507" s="7"/>
      <c r="T507" s="7"/>
    </row>
    <row r="508" spans="19:20" ht="18.75" customHeight="1" x14ac:dyDescent="0.45">
      <c r="S508" s="7"/>
      <c r="T508" s="7"/>
    </row>
    <row r="509" spans="19:20" ht="18.75" customHeight="1" x14ac:dyDescent="0.45">
      <c r="S509" s="7"/>
      <c r="T509" s="7"/>
    </row>
    <row r="510" spans="19:20" ht="18.75" customHeight="1" x14ac:dyDescent="0.45">
      <c r="S510" s="7"/>
      <c r="T510" s="7"/>
    </row>
    <row r="511" spans="19:20" ht="18.75" customHeight="1" x14ac:dyDescent="0.45">
      <c r="S511" s="7"/>
      <c r="T511" s="7"/>
    </row>
    <row r="512" spans="19:20" ht="18.75" customHeight="1" x14ac:dyDescent="0.45">
      <c r="S512" s="7"/>
      <c r="T512" s="7"/>
    </row>
    <row r="513" spans="19:20" ht="18.75" customHeight="1" x14ac:dyDescent="0.45">
      <c r="S513" s="7"/>
      <c r="T513" s="7"/>
    </row>
    <row r="514" spans="19:20" ht="18.75" customHeight="1" x14ac:dyDescent="0.45">
      <c r="S514" s="7"/>
      <c r="T514" s="7"/>
    </row>
    <row r="515" spans="19:20" ht="18.75" customHeight="1" x14ac:dyDescent="0.45">
      <c r="S515" s="7"/>
      <c r="T515" s="7"/>
    </row>
    <row r="516" spans="19:20" ht="18.75" customHeight="1" x14ac:dyDescent="0.45">
      <c r="S516" s="7"/>
      <c r="T516" s="7"/>
    </row>
    <row r="517" spans="19:20" ht="18.75" customHeight="1" x14ac:dyDescent="0.45">
      <c r="S517" s="7"/>
      <c r="T517" s="7"/>
    </row>
    <row r="518" spans="19:20" ht="18.75" customHeight="1" x14ac:dyDescent="0.45">
      <c r="S518" s="7"/>
      <c r="T518" s="7"/>
    </row>
    <row r="519" spans="19:20" ht="18.75" customHeight="1" x14ac:dyDescent="0.45">
      <c r="S519" s="7"/>
      <c r="T519" s="7"/>
    </row>
    <row r="520" spans="19:20" ht="18.75" customHeight="1" x14ac:dyDescent="0.45">
      <c r="S520" s="7"/>
      <c r="T520" s="7"/>
    </row>
    <row r="521" spans="19:20" ht="18.75" customHeight="1" x14ac:dyDescent="0.45">
      <c r="S521" s="7"/>
      <c r="T521" s="7"/>
    </row>
    <row r="522" spans="19:20" ht="18.75" customHeight="1" x14ac:dyDescent="0.45">
      <c r="S522" s="7"/>
      <c r="T522" s="7"/>
    </row>
    <row r="523" spans="19:20" ht="18.75" customHeight="1" x14ac:dyDescent="0.45">
      <c r="S523" s="7"/>
      <c r="T523" s="7"/>
    </row>
    <row r="524" spans="19:20" ht="18.75" customHeight="1" x14ac:dyDescent="0.45">
      <c r="S524" s="7"/>
      <c r="T524" s="7"/>
    </row>
    <row r="525" spans="19:20" ht="18.75" customHeight="1" x14ac:dyDescent="0.45">
      <c r="S525" s="7"/>
      <c r="T525" s="7"/>
    </row>
    <row r="526" spans="19:20" ht="18.75" customHeight="1" x14ac:dyDescent="0.45">
      <c r="S526" s="7"/>
      <c r="T526" s="7"/>
    </row>
    <row r="527" spans="19:20" ht="18.75" customHeight="1" x14ac:dyDescent="0.45">
      <c r="S527" s="7"/>
      <c r="T527" s="7"/>
    </row>
    <row r="528" spans="19:20" ht="18.75" customHeight="1" x14ac:dyDescent="0.45">
      <c r="S528" s="7"/>
      <c r="T528" s="7"/>
    </row>
    <row r="529" spans="19:20" ht="18.75" customHeight="1" x14ac:dyDescent="0.45">
      <c r="S529" s="7"/>
      <c r="T529" s="7"/>
    </row>
    <row r="530" spans="19:20" ht="18.75" customHeight="1" x14ac:dyDescent="0.45">
      <c r="S530" s="7"/>
      <c r="T530" s="7"/>
    </row>
    <row r="531" spans="19:20" ht="18.75" customHeight="1" x14ac:dyDescent="0.45">
      <c r="S531" s="7"/>
      <c r="T531" s="7"/>
    </row>
    <row r="532" spans="19:20" ht="18.75" customHeight="1" x14ac:dyDescent="0.45">
      <c r="S532" s="7"/>
      <c r="T532" s="7"/>
    </row>
    <row r="533" spans="19:20" ht="18.75" customHeight="1" x14ac:dyDescent="0.45">
      <c r="S533" s="7"/>
      <c r="T533" s="7"/>
    </row>
    <row r="534" spans="19:20" ht="18.75" customHeight="1" x14ac:dyDescent="0.45">
      <c r="S534" s="7"/>
      <c r="T534" s="7"/>
    </row>
    <row r="535" spans="19:20" ht="18.75" customHeight="1" x14ac:dyDescent="0.45">
      <c r="S535" s="7"/>
      <c r="T535" s="7"/>
    </row>
    <row r="536" spans="19:20" ht="18.75" customHeight="1" x14ac:dyDescent="0.45">
      <c r="S536" s="7"/>
      <c r="T536" s="7"/>
    </row>
    <row r="537" spans="19:20" ht="18.75" customHeight="1" x14ac:dyDescent="0.45">
      <c r="S537" s="7"/>
      <c r="T537" s="7"/>
    </row>
    <row r="538" spans="19:20" ht="18.75" customHeight="1" x14ac:dyDescent="0.45">
      <c r="S538" s="7"/>
      <c r="T538" s="7"/>
    </row>
    <row r="539" spans="19:20" ht="18.75" customHeight="1" x14ac:dyDescent="0.45">
      <c r="S539" s="7"/>
      <c r="T539" s="7"/>
    </row>
    <row r="540" spans="19:20" ht="18.75" customHeight="1" x14ac:dyDescent="0.45">
      <c r="S540" s="7"/>
      <c r="T540" s="7"/>
    </row>
    <row r="541" spans="19:20" ht="18.75" customHeight="1" x14ac:dyDescent="0.45">
      <c r="S541" s="7"/>
      <c r="T541" s="7"/>
    </row>
    <row r="542" spans="19:20" ht="18.75" customHeight="1" x14ac:dyDescent="0.45">
      <c r="S542" s="7"/>
      <c r="T542" s="7"/>
    </row>
    <row r="543" spans="19:20" ht="18.75" customHeight="1" x14ac:dyDescent="0.45">
      <c r="S543" s="7"/>
      <c r="T543" s="7"/>
    </row>
    <row r="544" spans="19:20" ht="18.75" customHeight="1" x14ac:dyDescent="0.45">
      <c r="S544" s="7"/>
      <c r="T544" s="7"/>
    </row>
    <row r="545" spans="19:20" ht="18.75" customHeight="1" x14ac:dyDescent="0.45">
      <c r="S545" s="7"/>
      <c r="T545" s="7"/>
    </row>
    <row r="546" spans="19:20" ht="18.75" customHeight="1" x14ac:dyDescent="0.45">
      <c r="S546" s="7"/>
      <c r="T546" s="7"/>
    </row>
    <row r="547" spans="19:20" ht="18.75" customHeight="1" x14ac:dyDescent="0.45">
      <c r="S547" s="7"/>
      <c r="T547" s="7"/>
    </row>
    <row r="548" spans="19:20" ht="18.75" customHeight="1" x14ac:dyDescent="0.45">
      <c r="S548" s="7"/>
      <c r="T548" s="7"/>
    </row>
    <row r="549" spans="19:20" ht="18.75" customHeight="1" x14ac:dyDescent="0.45">
      <c r="S549" s="7"/>
      <c r="T549" s="7"/>
    </row>
    <row r="550" spans="19:20" ht="18.75" customHeight="1" x14ac:dyDescent="0.45">
      <c r="S550" s="7"/>
      <c r="T550" s="7"/>
    </row>
    <row r="551" spans="19:20" ht="18.75" customHeight="1" x14ac:dyDescent="0.45">
      <c r="S551" s="7"/>
      <c r="T551" s="7"/>
    </row>
    <row r="552" spans="19:20" ht="18.75" customHeight="1" x14ac:dyDescent="0.45">
      <c r="S552" s="7"/>
      <c r="T552" s="7"/>
    </row>
    <row r="553" spans="19:20" ht="18.75" customHeight="1" x14ac:dyDescent="0.45">
      <c r="S553" s="7"/>
      <c r="T553" s="7"/>
    </row>
    <row r="554" spans="19:20" ht="18.75" customHeight="1" x14ac:dyDescent="0.45">
      <c r="S554" s="7"/>
      <c r="T554" s="7"/>
    </row>
    <row r="555" spans="19:20" ht="18.75" customHeight="1" x14ac:dyDescent="0.45">
      <c r="S555" s="7"/>
      <c r="T555" s="7"/>
    </row>
    <row r="556" spans="19:20" ht="18.75" customHeight="1" x14ac:dyDescent="0.45">
      <c r="S556" s="7"/>
      <c r="T556" s="7"/>
    </row>
    <row r="557" spans="19:20" ht="18.75" customHeight="1" x14ac:dyDescent="0.45">
      <c r="S557" s="7"/>
      <c r="T557" s="7"/>
    </row>
    <row r="558" spans="19:20" ht="18.75" customHeight="1" x14ac:dyDescent="0.45">
      <c r="S558" s="7"/>
      <c r="T558" s="7"/>
    </row>
    <row r="559" spans="19:20" ht="18.75" customHeight="1" x14ac:dyDescent="0.45">
      <c r="S559" s="7"/>
      <c r="T559" s="7"/>
    </row>
    <row r="560" spans="19:20" ht="18.75" customHeight="1" x14ac:dyDescent="0.45">
      <c r="S560" s="7"/>
      <c r="T560" s="7"/>
    </row>
    <row r="561" spans="19:20" ht="18.75" customHeight="1" x14ac:dyDescent="0.45">
      <c r="S561" s="7"/>
      <c r="T561" s="7"/>
    </row>
    <row r="562" spans="19:20" ht="18.75" customHeight="1" x14ac:dyDescent="0.45">
      <c r="S562" s="7"/>
      <c r="T562" s="7"/>
    </row>
    <row r="563" spans="19:20" ht="18.75" customHeight="1" x14ac:dyDescent="0.45">
      <c r="S563" s="7"/>
      <c r="T563" s="7"/>
    </row>
    <row r="564" spans="19:20" ht="18.75" customHeight="1" x14ac:dyDescent="0.45">
      <c r="S564" s="7"/>
      <c r="T564" s="7"/>
    </row>
    <row r="565" spans="19:20" ht="18.75" customHeight="1" x14ac:dyDescent="0.45">
      <c r="S565" s="7"/>
      <c r="T565" s="7"/>
    </row>
    <row r="566" spans="19:20" ht="18.75" customHeight="1" x14ac:dyDescent="0.45">
      <c r="S566" s="7"/>
      <c r="T566" s="7"/>
    </row>
    <row r="567" spans="19:20" ht="18.75" customHeight="1" x14ac:dyDescent="0.45">
      <c r="S567" s="7"/>
      <c r="T567" s="7"/>
    </row>
    <row r="568" spans="19:20" ht="18.75" customHeight="1" x14ac:dyDescent="0.45">
      <c r="S568" s="7"/>
      <c r="T568" s="7"/>
    </row>
    <row r="569" spans="19:20" ht="18.75" customHeight="1" x14ac:dyDescent="0.45">
      <c r="S569" s="7"/>
      <c r="T569" s="7"/>
    </row>
    <row r="570" spans="19:20" ht="18.75" customHeight="1" x14ac:dyDescent="0.45">
      <c r="S570" s="7"/>
      <c r="T570" s="7"/>
    </row>
    <row r="571" spans="19:20" ht="18.75" customHeight="1" x14ac:dyDescent="0.45">
      <c r="S571" s="7"/>
      <c r="T571" s="7"/>
    </row>
    <row r="572" spans="19:20" ht="18.75" customHeight="1" x14ac:dyDescent="0.45">
      <c r="S572" s="7"/>
      <c r="T572" s="7"/>
    </row>
    <row r="573" spans="19:20" ht="18.75" customHeight="1" x14ac:dyDescent="0.45">
      <c r="S573" s="7"/>
      <c r="T573" s="7"/>
    </row>
    <row r="574" spans="19:20" ht="18.75" customHeight="1" x14ac:dyDescent="0.45">
      <c r="S574" s="7"/>
      <c r="T574" s="7"/>
    </row>
    <row r="575" spans="19:20" ht="18.75" customHeight="1" x14ac:dyDescent="0.45">
      <c r="S575" s="7"/>
      <c r="T575" s="7"/>
    </row>
    <row r="576" spans="19:20" ht="18.75" customHeight="1" x14ac:dyDescent="0.45">
      <c r="S576" s="7"/>
      <c r="T576" s="7"/>
    </row>
    <row r="577" spans="19:20" ht="18.75" customHeight="1" x14ac:dyDescent="0.45">
      <c r="S577" s="7"/>
      <c r="T577" s="7"/>
    </row>
    <row r="578" spans="19:20" ht="18.75" customHeight="1" x14ac:dyDescent="0.45">
      <c r="S578" s="7"/>
      <c r="T578" s="7"/>
    </row>
    <row r="579" spans="19:20" ht="18.75" customHeight="1" x14ac:dyDescent="0.45">
      <c r="S579" s="7"/>
      <c r="T579" s="7"/>
    </row>
    <row r="580" spans="19:20" ht="18.75" customHeight="1" x14ac:dyDescent="0.45">
      <c r="S580" s="7"/>
      <c r="T580" s="7"/>
    </row>
    <row r="581" spans="19:20" ht="18.75" customHeight="1" x14ac:dyDescent="0.45">
      <c r="S581" s="7"/>
      <c r="T581" s="7"/>
    </row>
    <row r="582" spans="19:20" ht="18.75" customHeight="1" x14ac:dyDescent="0.45">
      <c r="S582" s="7"/>
      <c r="T582" s="7"/>
    </row>
    <row r="583" spans="19:20" ht="18.75" customHeight="1" x14ac:dyDescent="0.45">
      <c r="S583" s="7"/>
      <c r="T583" s="7"/>
    </row>
    <row r="584" spans="19:20" ht="18.75" customHeight="1" x14ac:dyDescent="0.45">
      <c r="S584" s="7"/>
      <c r="T584" s="7"/>
    </row>
    <row r="585" spans="19:20" ht="18.75" customHeight="1" x14ac:dyDescent="0.45">
      <c r="S585" s="7"/>
      <c r="T585" s="7"/>
    </row>
    <row r="586" spans="19:20" ht="18.75" customHeight="1" x14ac:dyDescent="0.45">
      <c r="S586" s="7"/>
      <c r="T586" s="7"/>
    </row>
    <row r="587" spans="19:20" ht="18.75" customHeight="1" x14ac:dyDescent="0.45">
      <c r="S587" s="7"/>
      <c r="T587" s="7"/>
    </row>
    <row r="588" spans="19:20" ht="18.75" customHeight="1" x14ac:dyDescent="0.45">
      <c r="S588" s="7"/>
      <c r="T588" s="7"/>
    </row>
    <row r="589" spans="19:20" ht="18.75" customHeight="1" x14ac:dyDescent="0.45">
      <c r="S589" s="7"/>
      <c r="T589" s="7"/>
    </row>
    <row r="590" spans="19:20" ht="18.75" customHeight="1" x14ac:dyDescent="0.45">
      <c r="S590" s="7"/>
      <c r="T590" s="7"/>
    </row>
    <row r="591" spans="19:20" ht="18.75" customHeight="1" x14ac:dyDescent="0.45">
      <c r="S591" s="7"/>
      <c r="T591" s="7"/>
    </row>
    <row r="592" spans="19:20" ht="18.75" customHeight="1" x14ac:dyDescent="0.45">
      <c r="S592" s="7"/>
      <c r="T592" s="7"/>
    </row>
    <row r="593" spans="19:20" ht="18.75" customHeight="1" x14ac:dyDescent="0.45">
      <c r="S593" s="7"/>
      <c r="T593" s="7"/>
    </row>
    <row r="594" spans="19:20" ht="18.75" customHeight="1" x14ac:dyDescent="0.45">
      <c r="S594" s="7"/>
      <c r="T594" s="7"/>
    </row>
    <row r="595" spans="19:20" ht="18.75" customHeight="1" x14ac:dyDescent="0.45">
      <c r="S595" s="7"/>
      <c r="T595" s="7"/>
    </row>
    <row r="596" spans="19:20" ht="18.75" customHeight="1" x14ac:dyDescent="0.45">
      <c r="S596" s="7"/>
      <c r="T596" s="7"/>
    </row>
    <row r="597" spans="19:20" ht="18.75" customHeight="1" x14ac:dyDescent="0.45">
      <c r="S597" s="7"/>
      <c r="T597" s="7"/>
    </row>
    <row r="598" spans="19:20" ht="18.75" customHeight="1" x14ac:dyDescent="0.45">
      <c r="S598" s="7"/>
      <c r="T598" s="7"/>
    </row>
    <row r="599" spans="19:20" ht="18.75" customHeight="1" x14ac:dyDescent="0.45">
      <c r="S599" s="7"/>
      <c r="T599" s="7"/>
    </row>
    <row r="600" spans="19:20" ht="18.75" customHeight="1" x14ac:dyDescent="0.45">
      <c r="S600" s="7"/>
      <c r="T600" s="7"/>
    </row>
    <row r="601" spans="19:20" ht="18.75" customHeight="1" x14ac:dyDescent="0.45">
      <c r="S601" s="7"/>
      <c r="T601" s="7"/>
    </row>
    <row r="602" spans="19:20" ht="18.75" customHeight="1" x14ac:dyDescent="0.45">
      <c r="S602" s="7"/>
      <c r="T602" s="7"/>
    </row>
    <row r="603" spans="19:20" ht="18.75" customHeight="1" x14ac:dyDescent="0.45">
      <c r="S603" s="7"/>
      <c r="T603" s="7"/>
    </row>
    <row r="604" spans="19:20" ht="18.75" customHeight="1" x14ac:dyDescent="0.45">
      <c r="S604" s="7"/>
      <c r="T604" s="7"/>
    </row>
    <row r="605" spans="19:20" ht="18.75" customHeight="1" x14ac:dyDescent="0.45">
      <c r="S605" s="7"/>
      <c r="T605" s="7"/>
    </row>
    <row r="606" spans="19:20" ht="18.75" customHeight="1" x14ac:dyDescent="0.45">
      <c r="S606" s="7"/>
      <c r="T606" s="7"/>
    </row>
    <row r="607" spans="19:20" ht="18.75" customHeight="1" x14ac:dyDescent="0.45">
      <c r="S607" s="7"/>
      <c r="T607" s="7"/>
    </row>
    <row r="608" spans="19:20" ht="18.75" customHeight="1" x14ac:dyDescent="0.45">
      <c r="S608" s="7"/>
      <c r="T608" s="7"/>
    </row>
    <row r="609" spans="19:20" ht="18.75" customHeight="1" x14ac:dyDescent="0.45">
      <c r="S609" s="7"/>
      <c r="T609" s="7"/>
    </row>
    <row r="610" spans="19:20" ht="18.75" customHeight="1" x14ac:dyDescent="0.45">
      <c r="S610" s="7"/>
      <c r="T610" s="7"/>
    </row>
    <row r="611" spans="19:20" ht="18.75" customHeight="1" x14ac:dyDescent="0.45">
      <c r="S611" s="7"/>
      <c r="T611" s="7"/>
    </row>
    <row r="612" spans="19:20" ht="18.75" customHeight="1" x14ac:dyDescent="0.45">
      <c r="S612" s="7"/>
      <c r="T612" s="7"/>
    </row>
    <row r="613" spans="19:20" ht="18.75" customHeight="1" x14ac:dyDescent="0.45">
      <c r="S613" s="7"/>
      <c r="T613" s="7"/>
    </row>
    <row r="614" spans="19:20" ht="18.75" customHeight="1" x14ac:dyDescent="0.45">
      <c r="S614" s="7"/>
      <c r="T614" s="7"/>
    </row>
    <row r="615" spans="19:20" ht="18.75" customHeight="1" x14ac:dyDescent="0.45">
      <c r="S615" s="7"/>
      <c r="T615" s="7"/>
    </row>
    <row r="616" spans="19:20" ht="18.75" customHeight="1" x14ac:dyDescent="0.45">
      <c r="S616" s="7"/>
      <c r="T616" s="7"/>
    </row>
    <row r="617" spans="19:20" ht="18.75" customHeight="1" x14ac:dyDescent="0.45">
      <c r="S617" s="7"/>
      <c r="T617" s="7"/>
    </row>
    <row r="618" spans="19:20" ht="18.75" customHeight="1" x14ac:dyDescent="0.45">
      <c r="S618" s="7"/>
      <c r="T618" s="7"/>
    </row>
    <row r="619" spans="19:20" ht="18.75" customHeight="1" x14ac:dyDescent="0.45">
      <c r="S619" s="7"/>
      <c r="T619" s="7"/>
    </row>
    <row r="620" spans="19:20" ht="18.75" customHeight="1" x14ac:dyDescent="0.45">
      <c r="S620" s="7"/>
      <c r="T620" s="7"/>
    </row>
    <row r="621" spans="19:20" ht="18.75" customHeight="1" x14ac:dyDescent="0.45">
      <c r="S621" s="7"/>
      <c r="T621" s="7"/>
    </row>
    <row r="622" spans="19:20" ht="18.75" customHeight="1" x14ac:dyDescent="0.45">
      <c r="S622" s="7"/>
      <c r="T622" s="7"/>
    </row>
    <row r="623" spans="19:20" ht="18.75" customHeight="1" x14ac:dyDescent="0.45">
      <c r="S623" s="7"/>
      <c r="T623" s="7"/>
    </row>
    <row r="624" spans="19:20" ht="18.75" customHeight="1" x14ac:dyDescent="0.45">
      <c r="S624" s="7"/>
      <c r="T624" s="7"/>
    </row>
    <row r="625" spans="19:20" ht="18.75" customHeight="1" x14ac:dyDescent="0.45">
      <c r="S625" s="7"/>
      <c r="T625" s="7"/>
    </row>
    <row r="626" spans="19:20" ht="18.75" customHeight="1" x14ac:dyDescent="0.45">
      <c r="S626" s="7"/>
      <c r="T626" s="7"/>
    </row>
    <row r="627" spans="19:20" ht="18.75" customHeight="1" x14ac:dyDescent="0.45">
      <c r="S627" s="7"/>
      <c r="T627" s="7"/>
    </row>
    <row r="628" spans="19:20" ht="18.75" customHeight="1" x14ac:dyDescent="0.45">
      <c r="S628" s="7"/>
      <c r="T628" s="7"/>
    </row>
    <row r="629" spans="19:20" ht="18.75" customHeight="1" x14ac:dyDescent="0.45">
      <c r="S629" s="7"/>
      <c r="T629" s="7"/>
    </row>
    <row r="630" spans="19:20" ht="18.75" customHeight="1" x14ac:dyDescent="0.45">
      <c r="S630" s="7"/>
      <c r="T630" s="7"/>
    </row>
    <row r="631" spans="19:20" ht="18.75" customHeight="1" x14ac:dyDescent="0.45">
      <c r="S631" s="7"/>
      <c r="T631" s="7"/>
    </row>
    <row r="632" spans="19:20" ht="18.75" customHeight="1" x14ac:dyDescent="0.45">
      <c r="S632" s="7"/>
      <c r="T632" s="7"/>
    </row>
    <row r="633" spans="19:20" ht="18.75" customHeight="1" x14ac:dyDescent="0.45">
      <c r="S633" s="7"/>
      <c r="T633" s="7"/>
    </row>
    <row r="634" spans="19:20" ht="18.75" customHeight="1" x14ac:dyDescent="0.45">
      <c r="S634" s="7"/>
      <c r="T634" s="7"/>
    </row>
    <row r="635" spans="19:20" ht="18.75" customHeight="1" x14ac:dyDescent="0.45">
      <c r="S635" s="7"/>
      <c r="T635" s="7"/>
    </row>
    <row r="636" spans="19:20" ht="18.75" customHeight="1" x14ac:dyDescent="0.45">
      <c r="S636" s="7"/>
      <c r="T636" s="7"/>
    </row>
    <row r="637" spans="19:20" ht="18.75" customHeight="1" x14ac:dyDescent="0.45">
      <c r="S637" s="7"/>
      <c r="T637" s="7"/>
    </row>
    <row r="638" spans="19:20" ht="18.75" customHeight="1" x14ac:dyDescent="0.45">
      <c r="S638" s="7"/>
      <c r="T638" s="7"/>
    </row>
    <row r="639" spans="19:20" ht="18.75" customHeight="1" x14ac:dyDescent="0.45">
      <c r="S639" s="7"/>
      <c r="T639" s="7"/>
    </row>
    <row r="640" spans="19:20" ht="18.75" customHeight="1" x14ac:dyDescent="0.45">
      <c r="S640" s="7"/>
      <c r="T640" s="7"/>
    </row>
    <row r="641" spans="19:20" ht="18.75" customHeight="1" x14ac:dyDescent="0.45">
      <c r="S641" s="7"/>
      <c r="T641" s="7"/>
    </row>
    <row r="642" spans="19:20" ht="18.75" customHeight="1" x14ac:dyDescent="0.45">
      <c r="S642" s="7"/>
      <c r="T642" s="7"/>
    </row>
    <row r="643" spans="19:20" ht="18.75" customHeight="1" x14ac:dyDescent="0.45">
      <c r="S643" s="7"/>
      <c r="T643" s="7"/>
    </row>
    <row r="644" spans="19:20" ht="18.75" customHeight="1" x14ac:dyDescent="0.45">
      <c r="S644" s="7"/>
      <c r="T644" s="7"/>
    </row>
    <row r="645" spans="19:20" ht="18.75" customHeight="1" x14ac:dyDescent="0.45">
      <c r="S645" s="7"/>
      <c r="T645" s="7"/>
    </row>
    <row r="646" spans="19:20" ht="18.75" customHeight="1" x14ac:dyDescent="0.45">
      <c r="S646" s="7"/>
      <c r="T646" s="7"/>
    </row>
    <row r="647" spans="19:20" ht="18.75" customHeight="1" x14ac:dyDescent="0.45">
      <c r="S647" s="7"/>
      <c r="T647" s="7"/>
    </row>
    <row r="648" spans="19:20" ht="18.75" customHeight="1" x14ac:dyDescent="0.45">
      <c r="S648" s="7"/>
      <c r="T648" s="7"/>
    </row>
    <row r="649" spans="19:20" ht="18.75" customHeight="1" x14ac:dyDescent="0.45">
      <c r="S649" s="7"/>
      <c r="T649" s="7"/>
    </row>
    <row r="650" spans="19:20" ht="18.75" customHeight="1" x14ac:dyDescent="0.45">
      <c r="S650" s="7"/>
      <c r="T650" s="7"/>
    </row>
    <row r="651" spans="19:20" ht="18.75" customHeight="1" x14ac:dyDescent="0.45">
      <c r="S651" s="7"/>
      <c r="T651" s="7"/>
    </row>
    <row r="652" spans="19:20" ht="18.75" customHeight="1" x14ac:dyDescent="0.45">
      <c r="S652" s="7"/>
      <c r="T652" s="7"/>
    </row>
    <row r="653" spans="19:20" ht="18.75" customHeight="1" x14ac:dyDescent="0.45">
      <c r="S653" s="7"/>
      <c r="T653" s="7"/>
    </row>
    <row r="654" spans="19:20" ht="18.75" customHeight="1" x14ac:dyDescent="0.45">
      <c r="S654" s="7"/>
      <c r="T654" s="7"/>
    </row>
    <row r="655" spans="19:20" ht="18.75" customHeight="1" x14ac:dyDescent="0.45">
      <c r="S655" s="7"/>
      <c r="T655" s="7"/>
    </row>
    <row r="656" spans="19:20" ht="18.75" customHeight="1" x14ac:dyDescent="0.45">
      <c r="S656" s="7"/>
      <c r="T656" s="7"/>
    </row>
    <row r="657" spans="19:20" ht="18.75" customHeight="1" x14ac:dyDescent="0.45">
      <c r="S657" s="7"/>
      <c r="T657" s="7"/>
    </row>
    <row r="658" spans="19:20" ht="18.75" customHeight="1" x14ac:dyDescent="0.45">
      <c r="S658" s="7"/>
      <c r="T658" s="7"/>
    </row>
    <row r="659" spans="19:20" ht="18.75" customHeight="1" x14ac:dyDescent="0.45">
      <c r="S659" s="7"/>
      <c r="T659" s="7"/>
    </row>
    <row r="660" spans="19:20" ht="18.75" customHeight="1" x14ac:dyDescent="0.45">
      <c r="S660" s="7"/>
      <c r="T660" s="7"/>
    </row>
    <row r="661" spans="19:20" ht="18.75" customHeight="1" x14ac:dyDescent="0.45">
      <c r="S661" s="7"/>
      <c r="T661" s="7"/>
    </row>
    <row r="662" spans="19:20" ht="18.75" customHeight="1" x14ac:dyDescent="0.45">
      <c r="S662" s="7"/>
      <c r="T662" s="7"/>
    </row>
    <row r="663" spans="19:20" ht="18.75" customHeight="1" x14ac:dyDescent="0.45">
      <c r="S663" s="7"/>
      <c r="T663" s="7"/>
    </row>
    <row r="664" spans="19:20" ht="18.75" customHeight="1" x14ac:dyDescent="0.45">
      <c r="S664" s="7"/>
      <c r="T664" s="7"/>
    </row>
    <row r="665" spans="19:20" ht="18.75" customHeight="1" x14ac:dyDescent="0.45">
      <c r="S665" s="7"/>
      <c r="T665" s="7"/>
    </row>
    <row r="666" spans="19:20" ht="18.75" customHeight="1" x14ac:dyDescent="0.45">
      <c r="S666" s="7"/>
      <c r="T666" s="7"/>
    </row>
    <row r="667" spans="19:20" ht="18.75" customHeight="1" x14ac:dyDescent="0.45">
      <c r="S667" s="7"/>
      <c r="T667" s="7"/>
    </row>
    <row r="668" spans="19:20" ht="18.75" customHeight="1" x14ac:dyDescent="0.45">
      <c r="S668" s="7"/>
      <c r="T668" s="7"/>
    </row>
    <row r="669" spans="19:20" ht="18.75" customHeight="1" x14ac:dyDescent="0.45">
      <c r="S669" s="7"/>
      <c r="T669" s="7"/>
    </row>
    <row r="670" spans="19:20" ht="18.75" customHeight="1" x14ac:dyDescent="0.45">
      <c r="S670" s="7"/>
      <c r="T670" s="7"/>
    </row>
    <row r="671" spans="19:20" ht="18.75" customHeight="1" x14ac:dyDescent="0.45">
      <c r="S671" s="7"/>
      <c r="T671" s="7"/>
    </row>
    <row r="672" spans="19:20" ht="18.75" customHeight="1" x14ac:dyDescent="0.45">
      <c r="S672" s="7"/>
      <c r="T672" s="7"/>
    </row>
    <row r="673" spans="19:20" ht="18.75" customHeight="1" x14ac:dyDescent="0.45">
      <c r="S673" s="7"/>
      <c r="T673" s="7"/>
    </row>
    <row r="674" spans="19:20" ht="18.75" customHeight="1" x14ac:dyDescent="0.45">
      <c r="S674" s="7"/>
      <c r="T674" s="7"/>
    </row>
    <row r="675" spans="19:20" ht="18.75" customHeight="1" x14ac:dyDescent="0.45">
      <c r="S675" s="7"/>
      <c r="T675" s="7"/>
    </row>
    <row r="676" spans="19:20" ht="18.75" customHeight="1" x14ac:dyDescent="0.45">
      <c r="S676" s="7"/>
      <c r="T676" s="7"/>
    </row>
    <row r="677" spans="19:20" ht="18.75" customHeight="1" x14ac:dyDescent="0.45">
      <c r="S677" s="7"/>
      <c r="T677" s="7"/>
    </row>
    <row r="678" spans="19:20" ht="18.75" customHeight="1" x14ac:dyDescent="0.45">
      <c r="S678" s="7"/>
      <c r="T678" s="7"/>
    </row>
    <row r="679" spans="19:20" ht="18.75" customHeight="1" x14ac:dyDescent="0.45">
      <c r="S679" s="7"/>
      <c r="T679" s="7"/>
    </row>
    <row r="680" spans="19:20" ht="18.75" customHeight="1" x14ac:dyDescent="0.45">
      <c r="S680" s="7"/>
      <c r="T680" s="7"/>
    </row>
    <row r="681" spans="19:20" ht="18.75" customHeight="1" x14ac:dyDescent="0.45">
      <c r="S681" s="7"/>
      <c r="T681" s="7"/>
    </row>
    <row r="682" spans="19:20" ht="18.75" customHeight="1" x14ac:dyDescent="0.45">
      <c r="S682" s="7"/>
      <c r="T682" s="7"/>
    </row>
    <row r="683" spans="19:20" ht="18.75" customHeight="1" x14ac:dyDescent="0.45">
      <c r="S683" s="7"/>
      <c r="T683" s="7"/>
    </row>
    <row r="684" spans="19:20" ht="18.75" customHeight="1" x14ac:dyDescent="0.45">
      <c r="S684" s="7"/>
      <c r="T684" s="7"/>
    </row>
    <row r="685" spans="19:20" ht="18.75" customHeight="1" x14ac:dyDescent="0.45">
      <c r="S685" s="7"/>
      <c r="T685" s="7"/>
    </row>
    <row r="686" spans="19:20" ht="18.75" customHeight="1" x14ac:dyDescent="0.45">
      <c r="S686" s="7"/>
      <c r="T686" s="7"/>
    </row>
    <row r="687" spans="19:20" ht="18.75" customHeight="1" x14ac:dyDescent="0.45">
      <c r="S687" s="7"/>
      <c r="T687" s="7"/>
    </row>
    <row r="688" spans="19:20" ht="18.75" customHeight="1" x14ac:dyDescent="0.45">
      <c r="S688" s="7"/>
      <c r="T688" s="7"/>
    </row>
    <row r="689" spans="19:20" ht="18.75" customHeight="1" x14ac:dyDescent="0.45">
      <c r="S689" s="7"/>
      <c r="T689" s="7"/>
    </row>
    <row r="690" spans="19:20" ht="18.75" customHeight="1" x14ac:dyDescent="0.45">
      <c r="S690" s="7"/>
      <c r="T690" s="7"/>
    </row>
    <row r="691" spans="19:20" ht="18.75" customHeight="1" x14ac:dyDescent="0.45">
      <c r="S691" s="7"/>
      <c r="T691" s="7"/>
    </row>
    <row r="692" spans="19:20" ht="18.75" customHeight="1" x14ac:dyDescent="0.45">
      <c r="S692" s="7"/>
      <c r="T692" s="7"/>
    </row>
    <row r="693" spans="19:20" ht="18.75" customHeight="1" x14ac:dyDescent="0.45">
      <c r="S693" s="7"/>
      <c r="T693" s="7"/>
    </row>
    <row r="694" spans="19:20" ht="18.75" customHeight="1" x14ac:dyDescent="0.45">
      <c r="S694" s="7"/>
      <c r="T694" s="7"/>
    </row>
    <row r="695" spans="19:20" ht="18.75" customHeight="1" x14ac:dyDescent="0.45">
      <c r="S695" s="7"/>
      <c r="T695" s="7"/>
    </row>
    <row r="696" spans="19:20" ht="18.75" customHeight="1" x14ac:dyDescent="0.45">
      <c r="S696" s="7"/>
      <c r="T696" s="7"/>
    </row>
    <row r="697" spans="19:20" ht="18.75" customHeight="1" x14ac:dyDescent="0.45">
      <c r="S697" s="7"/>
      <c r="T697" s="7"/>
    </row>
    <row r="698" spans="19:20" ht="18.75" customHeight="1" x14ac:dyDescent="0.45">
      <c r="S698" s="7"/>
      <c r="T698" s="7"/>
    </row>
    <row r="699" spans="19:20" ht="18.75" customHeight="1" x14ac:dyDescent="0.45">
      <c r="S699" s="7"/>
      <c r="T699" s="7"/>
    </row>
    <row r="700" spans="19:20" ht="18.75" customHeight="1" x14ac:dyDescent="0.45">
      <c r="S700" s="7"/>
      <c r="T700" s="7"/>
    </row>
    <row r="701" spans="19:20" ht="18.75" customHeight="1" x14ac:dyDescent="0.45">
      <c r="S701" s="7"/>
      <c r="T701" s="7"/>
    </row>
    <row r="702" spans="19:20" ht="18.75" customHeight="1" x14ac:dyDescent="0.45">
      <c r="S702" s="7"/>
      <c r="T702" s="7"/>
    </row>
    <row r="703" spans="19:20" ht="18.75" customHeight="1" x14ac:dyDescent="0.45">
      <c r="S703" s="7"/>
      <c r="T703" s="7"/>
    </row>
    <row r="704" spans="19:20" ht="18.75" customHeight="1" x14ac:dyDescent="0.45">
      <c r="S704" s="7"/>
      <c r="T704" s="7"/>
    </row>
    <row r="705" spans="19:20" ht="18.75" customHeight="1" x14ac:dyDescent="0.45">
      <c r="S705" s="7"/>
      <c r="T705" s="7"/>
    </row>
    <row r="706" spans="19:20" ht="18.75" customHeight="1" x14ac:dyDescent="0.45">
      <c r="S706" s="7"/>
      <c r="T706" s="7"/>
    </row>
    <row r="707" spans="19:20" ht="18.75" customHeight="1" x14ac:dyDescent="0.45">
      <c r="S707" s="7"/>
      <c r="T707" s="7"/>
    </row>
    <row r="708" spans="19:20" ht="18.75" customHeight="1" x14ac:dyDescent="0.45">
      <c r="S708" s="7"/>
      <c r="T708" s="7"/>
    </row>
    <row r="709" spans="19:20" ht="18.75" customHeight="1" x14ac:dyDescent="0.45">
      <c r="S709" s="7"/>
      <c r="T709" s="7"/>
    </row>
    <row r="710" spans="19:20" ht="18.75" customHeight="1" x14ac:dyDescent="0.45">
      <c r="S710" s="7"/>
      <c r="T710" s="7"/>
    </row>
    <row r="711" spans="19:20" ht="18.75" customHeight="1" x14ac:dyDescent="0.45">
      <c r="S711" s="7"/>
      <c r="T711" s="7"/>
    </row>
    <row r="712" spans="19:20" ht="18.75" customHeight="1" x14ac:dyDescent="0.45">
      <c r="S712" s="7"/>
      <c r="T712" s="7"/>
    </row>
    <row r="713" spans="19:20" ht="18.75" customHeight="1" x14ac:dyDescent="0.45">
      <c r="S713" s="7"/>
      <c r="T713" s="7"/>
    </row>
    <row r="714" spans="19:20" ht="18.75" customHeight="1" x14ac:dyDescent="0.45">
      <c r="S714" s="7"/>
      <c r="T714" s="7"/>
    </row>
    <row r="715" spans="19:20" ht="18.75" customHeight="1" x14ac:dyDescent="0.45">
      <c r="S715" s="7"/>
      <c r="T715" s="7"/>
    </row>
    <row r="716" spans="19:20" ht="18.75" customHeight="1" x14ac:dyDescent="0.45">
      <c r="S716" s="7"/>
      <c r="T716" s="7"/>
    </row>
    <row r="717" spans="19:20" ht="18.75" customHeight="1" x14ac:dyDescent="0.45">
      <c r="S717" s="7"/>
      <c r="T717" s="7"/>
    </row>
    <row r="718" spans="19:20" ht="18.75" customHeight="1" x14ac:dyDescent="0.45">
      <c r="S718" s="7"/>
      <c r="T718" s="7"/>
    </row>
    <row r="719" spans="19:20" ht="18.75" customHeight="1" x14ac:dyDescent="0.45">
      <c r="S719" s="7"/>
      <c r="T719" s="7"/>
    </row>
    <row r="720" spans="19:20" ht="18.75" customHeight="1" x14ac:dyDescent="0.45">
      <c r="S720" s="7"/>
      <c r="T720" s="7"/>
    </row>
    <row r="721" spans="19:20" ht="18.75" customHeight="1" x14ac:dyDescent="0.45">
      <c r="S721" s="7"/>
      <c r="T721" s="7"/>
    </row>
    <row r="722" spans="19:20" ht="18.75" customHeight="1" x14ac:dyDescent="0.45">
      <c r="S722" s="7"/>
      <c r="T722" s="7"/>
    </row>
    <row r="723" spans="19:20" ht="18.75" customHeight="1" x14ac:dyDescent="0.45">
      <c r="S723" s="7"/>
      <c r="T723" s="7"/>
    </row>
    <row r="724" spans="19:20" ht="18.75" customHeight="1" x14ac:dyDescent="0.45">
      <c r="S724" s="7"/>
      <c r="T724" s="7"/>
    </row>
    <row r="725" spans="19:20" ht="18.75" customHeight="1" x14ac:dyDescent="0.45">
      <c r="S725" s="7"/>
      <c r="T725" s="7"/>
    </row>
    <row r="726" spans="19:20" ht="18.75" customHeight="1" x14ac:dyDescent="0.45">
      <c r="S726" s="7"/>
      <c r="T726" s="7"/>
    </row>
    <row r="727" spans="19:20" ht="18.75" customHeight="1" x14ac:dyDescent="0.45">
      <c r="S727" s="7"/>
      <c r="T727" s="7"/>
    </row>
    <row r="728" spans="19:20" ht="18.75" customHeight="1" x14ac:dyDescent="0.45">
      <c r="S728" s="7"/>
      <c r="T728" s="7"/>
    </row>
    <row r="729" spans="19:20" ht="18.75" customHeight="1" x14ac:dyDescent="0.45">
      <c r="S729" s="7"/>
      <c r="T729" s="7"/>
    </row>
    <row r="730" spans="19:20" ht="18.75" customHeight="1" x14ac:dyDescent="0.45">
      <c r="S730" s="7"/>
      <c r="T730" s="7"/>
    </row>
    <row r="731" spans="19:20" ht="18.75" customHeight="1" x14ac:dyDescent="0.45">
      <c r="S731" s="7"/>
      <c r="T731" s="7"/>
    </row>
    <row r="732" spans="19:20" ht="18.75" customHeight="1" x14ac:dyDescent="0.45">
      <c r="S732" s="7"/>
      <c r="T732" s="7"/>
    </row>
    <row r="733" spans="19:20" ht="18.75" customHeight="1" x14ac:dyDescent="0.45">
      <c r="S733" s="7"/>
      <c r="T733" s="7"/>
    </row>
    <row r="734" spans="19:20" ht="18.75" customHeight="1" x14ac:dyDescent="0.45">
      <c r="S734" s="7"/>
      <c r="T734" s="7"/>
    </row>
    <row r="735" spans="19:20" ht="18.75" customHeight="1" x14ac:dyDescent="0.45">
      <c r="S735" s="7"/>
      <c r="T735" s="7"/>
    </row>
    <row r="736" spans="19:20" ht="18.75" customHeight="1" x14ac:dyDescent="0.45">
      <c r="S736" s="7"/>
      <c r="T736" s="7"/>
    </row>
    <row r="737" spans="19:20" ht="18.75" customHeight="1" x14ac:dyDescent="0.45">
      <c r="S737" s="7"/>
      <c r="T737" s="7"/>
    </row>
    <row r="738" spans="19:20" ht="18.75" customHeight="1" x14ac:dyDescent="0.45">
      <c r="S738" s="7"/>
      <c r="T738" s="7"/>
    </row>
    <row r="739" spans="19:20" ht="18.75" customHeight="1" x14ac:dyDescent="0.45">
      <c r="S739" s="7"/>
      <c r="T739" s="7"/>
    </row>
    <row r="740" spans="19:20" ht="18.75" customHeight="1" x14ac:dyDescent="0.45">
      <c r="S740" s="7"/>
      <c r="T740" s="7"/>
    </row>
    <row r="741" spans="19:20" ht="18.75" customHeight="1" x14ac:dyDescent="0.45">
      <c r="S741" s="7"/>
      <c r="T741" s="7"/>
    </row>
    <row r="742" spans="19:20" ht="18.75" customHeight="1" x14ac:dyDescent="0.45">
      <c r="S742" s="7"/>
      <c r="T742" s="7"/>
    </row>
    <row r="743" spans="19:20" ht="18.75" customHeight="1" x14ac:dyDescent="0.45">
      <c r="S743" s="7"/>
      <c r="T743" s="7"/>
    </row>
    <row r="744" spans="19:20" ht="18.75" customHeight="1" x14ac:dyDescent="0.45">
      <c r="S744" s="7"/>
      <c r="T744" s="7"/>
    </row>
    <row r="745" spans="19:20" ht="18.75" customHeight="1" x14ac:dyDescent="0.45">
      <c r="S745" s="7"/>
      <c r="T745" s="7"/>
    </row>
    <row r="746" spans="19:20" ht="18.75" customHeight="1" x14ac:dyDescent="0.45">
      <c r="S746" s="7"/>
      <c r="T746" s="7"/>
    </row>
    <row r="747" spans="19:20" ht="18.75" customHeight="1" x14ac:dyDescent="0.45">
      <c r="S747" s="7"/>
      <c r="T747" s="7"/>
    </row>
    <row r="748" spans="19:20" ht="18.75" customHeight="1" x14ac:dyDescent="0.45">
      <c r="S748" s="7"/>
      <c r="T748" s="7"/>
    </row>
    <row r="749" spans="19:20" ht="18.75" customHeight="1" x14ac:dyDescent="0.45">
      <c r="S749" s="7"/>
      <c r="T749" s="7"/>
    </row>
    <row r="750" spans="19:20" ht="18.75" customHeight="1" x14ac:dyDescent="0.45">
      <c r="S750" s="7"/>
      <c r="T750" s="7"/>
    </row>
    <row r="751" spans="19:20" ht="18.75" customHeight="1" x14ac:dyDescent="0.45">
      <c r="S751" s="7"/>
      <c r="T751" s="7"/>
    </row>
    <row r="752" spans="19:20" ht="18.75" customHeight="1" x14ac:dyDescent="0.45">
      <c r="S752" s="7"/>
      <c r="T752" s="7"/>
    </row>
    <row r="753" spans="19:20" ht="18.75" customHeight="1" x14ac:dyDescent="0.45">
      <c r="S753" s="7"/>
      <c r="T753" s="7"/>
    </row>
    <row r="754" spans="19:20" ht="18.75" customHeight="1" x14ac:dyDescent="0.45">
      <c r="S754" s="7"/>
      <c r="T754" s="7"/>
    </row>
    <row r="755" spans="19:20" ht="18.75" customHeight="1" x14ac:dyDescent="0.45">
      <c r="S755" s="7"/>
      <c r="T755" s="7"/>
    </row>
    <row r="756" spans="19:20" ht="18.75" customHeight="1" x14ac:dyDescent="0.45">
      <c r="S756" s="7"/>
      <c r="T756" s="7"/>
    </row>
    <row r="757" spans="19:20" ht="18.75" customHeight="1" x14ac:dyDescent="0.45">
      <c r="S757" s="7"/>
      <c r="T757" s="7"/>
    </row>
    <row r="758" spans="19:20" ht="18.75" customHeight="1" x14ac:dyDescent="0.45">
      <c r="S758" s="7"/>
      <c r="T758" s="7"/>
    </row>
    <row r="759" spans="19:20" ht="18.75" customHeight="1" x14ac:dyDescent="0.45">
      <c r="S759" s="7"/>
      <c r="T759" s="7"/>
    </row>
    <row r="760" spans="19:20" ht="18.75" customHeight="1" x14ac:dyDescent="0.45">
      <c r="S760" s="7"/>
      <c r="T760" s="7"/>
    </row>
    <row r="761" spans="19:20" ht="18.75" customHeight="1" x14ac:dyDescent="0.45">
      <c r="S761" s="7"/>
      <c r="T761" s="7"/>
    </row>
    <row r="762" spans="19:20" ht="18.75" customHeight="1" x14ac:dyDescent="0.45">
      <c r="S762" s="7"/>
      <c r="T762" s="7"/>
    </row>
    <row r="763" spans="19:20" ht="18.75" customHeight="1" x14ac:dyDescent="0.45">
      <c r="S763" s="7"/>
      <c r="T763" s="7"/>
    </row>
    <row r="764" spans="19:20" ht="18.75" customHeight="1" x14ac:dyDescent="0.45">
      <c r="S764" s="7"/>
      <c r="T764" s="7"/>
    </row>
    <row r="765" spans="19:20" ht="18.75" customHeight="1" x14ac:dyDescent="0.45">
      <c r="S765" s="7"/>
      <c r="T765" s="7"/>
    </row>
    <row r="766" spans="19:20" ht="18.75" customHeight="1" x14ac:dyDescent="0.45">
      <c r="S766" s="7"/>
      <c r="T766" s="7"/>
    </row>
    <row r="767" spans="19:20" ht="18.75" customHeight="1" x14ac:dyDescent="0.45">
      <c r="S767" s="7"/>
      <c r="T767" s="7"/>
    </row>
    <row r="768" spans="19:20" ht="18.75" customHeight="1" x14ac:dyDescent="0.45">
      <c r="S768" s="7"/>
      <c r="T768" s="7"/>
    </row>
    <row r="769" spans="19:20" ht="18.75" customHeight="1" x14ac:dyDescent="0.45">
      <c r="S769" s="7"/>
      <c r="T769" s="7"/>
    </row>
    <row r="770" spans="19:20" ht="18.75" customHeight="1" x14ac:dyDescent="0.45">
      <c r="S770" s="7"/>
      <c r="T770" s="7"/>
    </row>
    <row r="771" spans="19:20" ht="18.75" customHeight="1" x14ac:dyDescent="0.45">
      <c r="S771" s="7"/>
      <c r="T771" s="7"/>
    </row>
    <row r="772" spans="19:20" ht="18.75" customHeight="1" x14ac:dyDescent="0.45">
      <c r="S772" s="7"/>
      <c r="T772" s="7"/>
    </row>
    <row r="773" spans="19:20" ht="18.75" customHeight="1" x14ac:dyDescent="0.45">
      <c r="S773" s="7"/>
      <c r="T773" s="7"/>
    </row>
    <row r="774" spans="19:20" ht="18.75" customHeight="1" x14ac:dyDescent="0.45">
      <c r="S774" s="7"/>
      <c r="T774" s="7"/>
    </row>
    <row r="775" spans="19:20" ht="18.75" customHeight="1" x14ac:dyDescent="0.45">
      <c r="S775" s="7"/>
      <c r="T775" s="7"/>
    </row>
    <row r="776" spans="19:20" ht="18.75" customHeight="1" x14ac:dyDescent="0.45">
      <c r="S776" s="7"/>
      <c r="T776" s="7"/>
    </row>
    <row r="777" spans="19:20" ht="18.75" customHeight="1" x14ac:dyDescent="0.45">
      <c r="S777" s="7"/>
      <c r="T777" s="7"/>
    </row>
    <row r="778" spans="19:20" ht="18.75" customHeight="1" x14ac:dyDescent="0.45">
      <c r="S778" s="7"/>
      <c r="T778" s="7"/>
    </row>
    <row r="779" spans="19:20" ht="18.75" customHeight="1" x14ac:dyDescent="0.45">
      <c r="S779" s="7"/>
      <c r="T779" s="7"/>
    </row>
    <row r="780" spans="19:20" ht="18.75" customHeight="1" x14ac:dyDescent="0.45">
      <c r="S780" s="7"/>
      <c r="T780" s="7"/>
    </row>
    <row r="781" spans="19:20" ht="18.75" customHeight="1" x14ac:dyDescent="0.45">
      <c r="S781" s="7"/>
      <c r="T781" s="7"/>
    </row>
    <row r="782" spans="19:20" ht="18.75" customHeight="1" x14ac:dyDescent="0.45">
      <c r="S782" s="7"/>
      <c r="T782" s="7"/>
    </row>
    <row r="783" spans="19:20" ht="18.75" customHeight="1" x14ac:dyDescent="0.45">
      <c r="S783" s="7"/>
      <c r="T783" s="7"/>
    </row>
    <row r="784" spans="19:20" ht="18.75" customHeight="1" x14ac:dyDescent="0.45">
      <c r="S784" s="7"/>
      <c r="T784" s="7"/>
    </row>
    <row r="785" spans="19:20" ht="18.75" customHeight="1" x14ac:dyDescent="0.45">
      <c r="S785" s="7"/>
      <c r="T785" s="7"/>
    </row>
    <row r="786" spans="19:20" ht="18.75" customHeight="1" x14ac:dyDescent="0.45">
      <c r="S786" s="7"/>
      <c r="T786" s="7"/>
    </row>
    <row r="787" spans="19:20" ht="18.75" customHeight="1" x14ac:dyDescent="0.45">
      <c r="S787" s="7"/>
      <c r="T787" s="7"/>
    </row>
    <row r="788" spans="19:20" ht="18.75" customHeight="1" x14ac:dyDescent="0.45">
      <c r="S788" s="7"/>
      <c r="T788" s="7"/>
    </row>
    <row r="789" spans="19:20" ht="18.75" customHeight="1" x14ac:dyDescent="0.45">
      <c r="S789" s="7"/>
      <c r="T789" s="7"/>
    </row>
    <row r="790" spans="19:20" ht="18.75" customHeight="1" x14ac:dyDescent="0.45">
      <c r="S790" s="7"/>
      <c r="T790" s="7"/>
    </row>
    <row r="791" spans="19:20" ht="18.75" customHeight="1" x14ac:dyDescent="0.45">
      <c r="S791" s="7"/>
      <c r="T791" s="7"/>
    </row>
    <row r="792" spans="19:20" ht="18.75" customHeight="1" x14ac:dyDescent="0.45">
      <c r="S792" s="7"/>
      <c r="T792" s="7"/>
    </row>
    <row r="793" spans="19:20" ht="18.75" customHeight="1" x14ac:dyDescent="0.45">
      <c r="S793" s="7"/>
      <c r="T793" s="7"/>
    </row>
    <row r="794" spans="19:20" ht="18.75" customHeight="1" x14ac:dyDescent="0.45">
      <c r="S794" s="7"/>
      <c r="T794" s="7"/>
    </row>
    <row r="795" spans="19:20" ht="18.75" customHeight="1" x14ac:dyDescent="0.45">
      <c r="S795" s="7"/>
      <c r="T795" s="7"/>
    </row>
    <row r="796" spans="19:20" ht="18.75" customHeight="1" x14ac:dyDescent="0.45">
      <c r="S796" s="7"/>
      <c r="T796" s="7"/>
    </row>
    <row r="797" spans="19:20" ht="18.75" customHeight="1" x14ac:dyDescent="0.45">
      <c r="S797" s="7"/>
      <c r="T797" s="7"/>
    </row>
    <row r="798" spans="19:20" ht="18.75" customHeight="1" x14ac:dyDescent="0.45">
      <c r="S798" s="7"/>
      <c r="T798" s="7"/>
    </row>
    <row r="799" spans="19:20" ht="18.75" customHeight="1" x14ac:dyDescent="0.45">
      <c r="S799" s="7"/>
      <c r="T799" s="7"/>
    </row>
    <row r="800" spans="19:20" ht="18.75" customHeight="1" x14ac:dyDescent="0.45">
      <c r="S800" s="7"/>
      <c r="T800" s="7"/>
    </row>
    <row r="801" spans="19:20" ht="18.75" customHeight="1" x14ac:dyDescent="0.45">
      <c r="S801" s="7"/>
      <c r="T801" s="7"/>
    </row>
    <row r="802" spans="19:20" ht="18.75" customHeight="1" x14ac:dyDescent="0.45">
      <c r="S802" s="7"/>
      <c r="T802" s="7"/>
    </row>
    <row r="803" spans="19:20" ht="18.75" customHeight="1" x14ac:dyDescent="0.45">
      <c r="S803" s="7"/>
      <c r="T803" s="7"/>
    </row>
    <row r="804" spans="19:20" ht="18.75" customHeight="1" x14ac:dyDescent="0.45">
      <c r="S804" s="7"/>
      <c r="T804" s="7"/>
    </row>
    <row r="805" spans="19:20" ht="18.75" customHeight="1" x14ac:dyDescent="0.45">
      <c r="S805" s="7"/>
      <c r="T805" s="7"/>
    </row>
    <row r="806" spans="19:20" ht="18.75" customHeight="1" x14ac:dyDescent="0.45">
      <c r="S806" s="7"/>
      <c r="T806" s="7"/>
    </row>
    <row r="807" spans="19:20" ht="18.75" customHeight="1" x14ac:dyDescent="0.45">
      <c r="S807" s="7"/>
      <c r="T807" s="7"/>
    </row>
    <row r="808" spans="19:20" ht="18.75" customHeight="1" x14ac:dyDescent="0.45">
      <c r="S808" s="7"/>
      <c r="T808" s="7"/>
    </row>
    <row r="809" spans="19:20" ht="18.75" customHeight="1" x14ac:dyDescent="0.45">
      <c r="S809" s="7"/>
      <c r="T809" s="7"/>
    </row>
    <row r="810" spans="19:20" ht="18.75" customHeight="1" x14ac:dyDescent="0.45">
      <c r="S810" s="7"/>
      <c r="T810" s="7"/>
    </row>
    <row r="811" spans="19:20" ht="18.75" customHeight="1" x14ac:dyDescent="0.45">
      <c r="S811" s="7"/>
      <c r="T811" s="7"/>
    </row>
    <row r="812" spans="19:20" ht="18.75" customHeight="1" x14ac:dyDescent="0.45">
      <c r="S812" s="7"/>
      <c r="T812" s="7"/>
    </row>
    <row r="813" spans="19:20" ht="18.75" customHeight="1" x14ac:dyDescent="0.45">
      <c r="S813" s="7"/>
      <c r="T813" s="7"/>
    </row>
    <row r="814" spans="19:20" ht="18.75" customHeight="1" x14ac:dyDescent="0.45">
      <c r="S814" s="7"/>
      <c r="T814" s="7"/>
    </row>
    <row r="815" spans="19:20" ht="18.75" customHeight="1" x14ac:dyDescent="0.45">
      <c r="S815" s="7"/>
      <c r="T815" s="7"/>
    </row>
    <row r="816" spans="19:20" ht="18.75" customHeight="1" x14ac:dyDescent="0.45">
      <c r="S816" s="7"/>
      <c r="T816" s="7"/>
    </row>
    <row r="817" spans="19:20" ht="18.75" customHeight="1" x14ac:dyDescent="0.45">
      <c r="S817" s="7"/>
      <c r="T817" s="7"/>
    </row>
    <row r="818" spans="19:20" ht="18.75" customHeight="1" x14ac:dyDescent="0.45">
      <c r="S818" s="7"/>
      <c r="T818" s="7"/>
    </row>
    <row r="819" spans="19:20" ht="18.75" customHeight="1" x14ac:dyDescent="0.45">
      <c r="S819" s="7"/>
      <c r="T819" s="7"/>
    </row>
    <row r="820" spans="19:20" ht="18.75" customHeight="1" x14ac:dyDescent="0.45">
      <c r="S820" s="7"/>
      <c r="T820" s="7"/>
    </row>
    <row r="821" spans="19:20" ht="18.75" customHeight="1" x14ac:dyDescent="0.45">
      <c r="S821" s="7"/>
      <c r="T821" s="7"/>
    </row>
    <row r="822" spans="19:20" ht="18.75" customHeight="1" x14ac:dyDescent="0.45">
      <c r="S822" s="7"/>
      <c r="T822" s="7"/>
    </row>
    <row r="823" spans="19:20" ht="18.75" customHeight="1" x14ac:dyDescent="0.45">
      <c r="S823" s="7"/>
      <c r="T823" s="7"/>
    </row>
    <row r="824" spans="19:20" ht="18.75" customHeight="1" x14ac:dyDescent="0.45">
      <c r="S824" s="7"/>
      <c r="T824" s="7"/>
    </row>
    <row r="825" spans="19:20" ht="18.75" customHeight="1" x14ac:dyDescent="0.45">
      <c r="S825" s="7"/>
      <c r="T825" s="7"/>
    </row>
    <row r="826" spans="19:20" ht="18.75" customHeight="1" x14ac:dyDescent="0.45">
      <c r="S826" s="7"/>
      <c r="T826" s="7"/>
    </row>
    <row r="827" spans="19:20" ht="18.75" customHeight="1" x14ac:dyDescent="0.45">
      <c r="S827" s="7"/>
      <c r="T827" s="7"/>
    </row>
    <row r="828" spans="19:20" ht="18.75" customHeight="1" x14ac:dyDescent="0.45">
      <c r="S828" s="7"/>
      <c r="T828" s="7"/>
    </row>
    <row r="829" spans="19:20" ht="18.75" customHeight="1" x14ac:dyDescent="0.45">
      <c r="S829" s="7"/>
      <c r="T829" s="7"/>
    </row>
    <row r="830" spans="19:20" ht="18.75" customHeight="1" x14ac:dyDescent="0.45">
      <c r="S830" s="7"/>
      <c r="T830" s="7"/>
    </row>
    <row r="831" spans="19:20" ht="18.75" customHeight="1" x14ac:dyDescent="0.45">
      <c r="S831" s="7"/>
      <c r="T831" s="7"/>
    </row>
    <row r="832" spans="19:20" ht="18.75" customHeight="1" x14ac:dyDescent="0.45">
      <c r="S832" s="7"/>
      <c r="T832" s="7"/>
    </row>
    <row r="833" spans="19:20" ht="18.75" customHeight="1" x14ac:dyDescent="0.45">
      <c r="S833" s="7"/>
      <c r="T833" s="7"/>
    </row>
    <row r="834" spans="19:20" ht="18.75" customHeight="1" x14ac:dyDescent="0.45">
      <c r="S834" s="7"/>
      <c r="T834" s="7"/>
    </row>
    <row r="835" spans="19:20" ht="18.75" customHeight="1" x14ac:dyDescent="0.45">
      <c r="S835" s="7"/>
      <c r="T835" s="7"/>
    </row>
    <row r="836" spans="19:20" ht="18.75" customHeight="1" x14ac:dyDescent="0.45">
      <c r="S836" s="7"/>
      <c r="T836" s="7"/>
    </row>
    <row r="837" spans="19:20" ht="18.75" customHeight="1" x14ac:dyDescent="0.45">
      <c r="S837" s="7"/>
      <c r="T837" s="7"/>
    </row>
    <row r="838" spans="19:20" ht="18.75" customHeight="1" x14ac:dyDescent="0.45">
      <c r="S838" s="7"/>
      <c r="T838" s="7"/>
    </row>
    <row r="839" spans="19:20" ht="18.75" customHeight="1" x14ac:dyDescent="0.45">
      <c r="S839" s="7"/>
      <c r="T839" s="7"/>
    </row>
    <row r="840" spans="19:20" ht="18.75" customHeight="1" x14ac:dyDescent="0.45">
      <c r="S840" s="7"/>
      <c r="T840" s="7"/>
    </row>
    <row r="841" spans="19:20" ht="18.75" customHeight="1" x14ac:dyDescent="0.45">
      <c r="S841" s="7"/>
      <c r="T841" s="7"/>
    </row>
    <row r="842" spans="19:20" ht="18.75" customHeight="1" x14ac:dyDescent="0.45">
      <c r="S842" s="7"/>
      <c r="T842" s="7"/>
    </row>
    <row r="843" spans="19:20" ht="18.75" customHeight="1" x14ac:dyDescent="0.45">
      <c r="S843" s="7"/>
      <c r="T843" s="7"/>
    </row>
    <row r="844" spans="19:20" ht="18.75" customHeight="1" x14ac:dyDescent="0.45">
      <c r="S844" s="7"/>
      <c r="T844" s="7"/>
    </row>
    <row r="845" spans="19:20" ht="18.75" customHeight="1" x14ac:dyDescent="0.45">
      <c r="S845" s="7"/>
      <c r="T845" s="7"/>
    </row>
    <row r="846" spans="19:20" ht="18.75" customHeight="1" x14ac:dyDescent="0.45">
      <c r="S846" s="7"/>
      <c r="T846" s="7"/>
    </row>
    <row r="847" spans="19:20" ht="18.75" customHeight="1" x14ac:dyDescent="0.45">
      <c r="S847" s="7"/>
      <c r="T847" s="7"/>
    </row>
    <row r="848" spans="19:20" ht="18.75" customHeight="1" x14ac:dyDescent="0.45">
      <c r="S848" s="7"/>
      <c r="T848" s="7"/>
    </row>
    <row r="849" spans="19:20" ht="18.75" customHeight="1" x14ac:dyDescent="0.45">
      <c r="S849" s="7"/>
      <c r="T849" s="7"/>
    </row>
    <row r="850" spans="19:20" ht="18.75" customHeight="1" x14ac:dyDescent="0.45">
      <c r="S850" s="7"/>
      <c r="T850" s="7"/>
    </row>
    <row r="851" spans="19:20" ht="18.75" customHeight="1" x14ac:dyDescent="0.45">
      <c r="S851" s="7"/>
      <c r="T851" s="7"/>
    </row>
    <row r="852" spans="19:20" ht="18.75" customHeight="1" x14ac:dyDescent="0.45">
      <c r="S852" s="7"/>
      <c r="T852" s="7"/>
    </row>
    <row r="853" spans="19:20" ht="18.75" customHeight="1" x14ac:dyDescent="0.45">
      <c r="S853" s="7"/>
      <c r="T853" s="7"/>
    </row>
    <row r="854" spans="19:20" ht="18.75" customHeight="1" x14ac:dyDescent="0.45">
      <c r="S854" s="7"/>
      <c r="T854" s="7"/>
    </row>
    <row r="855" spans="19:20" ht="18.75" customHeight="1" x14ac:dyDescent="0.45">
      <c r="S855" s="7"/>
      <c r="T855" s="7"/>
    </row>
    <row r="856" spans="19:20" ht="18.75" customHeight="1" x14ac:dyDescent="0.45">
      <c r="S856" s="7"/>
      <c r="T856" s="7"/>
    </row>
    <row r="857" spans="19:20" ht="18.75" customHeight="1" x14ac:dyDescent="0.45">
      <c r="S857" s="7"/>
      <c r="T857" s="7"/>
    </row>
    <row r="858" spans="19:20" ht="18.75" customHeight="1" x14ac:dyDescent="0.45">
      <c r="S858" s="7"/>
      <c r="T858" s="7"/>
    </row>
    <row r="859" spans="19:20" ht="18.75" customHeight="1" x14ac:dyDescent="0.45">
      <c r="S859" s="7"/>
      <c r="T859" s="7"/>
    </row>
    <row r="860" spans="19:20" ht="18.75" customHeight="1" x14ac:dyDescent="0.45">
      <c r="S860" s="7"/>
      <c r="T860" s="7"/>
    </row>
    <row r="861" spans="19:20" ht="18.75" customHeight="1" x14ac:dyDescent="0.45">
      <c r="S861" s="7"/>
      <c r="T861" s="7"/>
    </row>
    <row r="862" spans="19:20" ht="18.75" customHeight="1" x14ac:dyDescent="0.45">
      <c r="S862" s="7"/>
      <c r="T862" s="7"/>
    </row>
    <row r="863" spans="19:20" ht="18.75" customHeight="1" x14ac:dyDescent="0.45">
      <c r="S863" s="7"/>
      <c r="T863" s="7"/>
    </row>
    <row r="864" spans="19:20" ht="18.75" customHeight="1" x14ac:dyDescent="0.45">
      <c r="S864" s="7"/>
      <c r="T864" s="7"/>
    </row>
    <row r="865" spans="19:20" ht="18.75" customHeight="1" x14ac:dyDescent="0.45">
      <c r="S865" s="7"/>
      <c r="T865" s="7"/>
    </row>
    <row r="866" spans="19:20" ht="18.75" customHeight="1" x14ac:dyDescent="0.45">
      <c r="S866" s="7"/>
      <c r="T866" s="7"/>
    </row>
    <row r="867" spans="19:20" ht="18.75" customHeight="1" x14ac:dyDescent="0.45">
      <c r="S867" s="7"/>
      <c r="T867" s="7"/>
    </row>
    <row r="868" spans="19:20" ht="18.75" customHeight="1" x14ac:dyDescent="0.45">
      <c r="S868" s="7"/>
      <c r="T868" s="7"/>
    </row>
    <row r="869" spans="19:20" ht="18.75" customHeight="1" x14ac:dyDescent="0.45">
      <c r="S869" s="7"/>
      <c r="T869" s="7"/>
    </row>
    <row r="870" spans="19:20" ht="18.75" customHeight="1" x14ac:dyDescent="0.45">
      <c r="S870" s="7"/>
      <c r="T870" s="7"/>
    </row>
    <row r="871" spans="19:20" ht="18.75" customHeight="1" x14ac:dyDescent="0.45">
      <c r="S871" s="7"/>
      <c r="T871" s="7"/>
    </row>
    <row r="872" spans="19:20" ht="18.75" customHeight="1" x14ac:dyDescent="0.45">
      <c r="S872" s="7"/>
      <c r="T872" s="7"/>
    </row>
    <row r="873" spans="19:20" ht="18.75" customHeight="1" x14ac:dyDescent="0.45">
      <c r="S873" s="7"/>
      <c r="T873" s="7"/>
    </row>
    <row r="874" spans="19:20" ht="18.75" customHeight="1" x14ac:dyDescent="0.45">
      <c r="S874" s="7"/>
      <c r="T874" s="7"/>
    </row>
    <row r="875" spans="19:20" ht="18.75" customHeight="1" x14ac:dyDescent="0.45">
      <c r="S875" s="7"/>
      <c r="T875" s="7"/>
    </row>
    <row r="876" spans="19:20" ht="18.75" customHeight="1" x14ac:dyDescent="0.45">
      <c r="S876" s="7"/>
      <c r="T876" s="7"/>
    </row>
    <row r="877" spans="19:20" ht="18.75" customHeight="1" x14ac:dyDescent="0.45">
      <c r="S877" s="7"/>
      <c r="T877" s="7"/>
    </row>
    <row r="878" spans="19:20" ht="18.75" customHeight="1" x14ac:dyDescent="0.45">
      <c r="S878" s="7"/>
      <c r="T878" s="7"/>
    </row>
    <row r="879" spans="19:20" ht="18.75" customHeight="1" x14ac:dyDescent="0.45">
      <c r="S879" s="7"/>
      <c r="T879" s="7"/>
    </row>
    <row r="880" spans="19:20" ht="18.75" customHeight="1" x14ac:dyDescent="0.45">
      <c r="S880" s="7"/>
      <c r="T880" s="7"/>
    </row>
    <row r="881" spans="19:20" ht="18.75" customHeight="1" x14ac:dyDescent="0.45">
      <c r="S881" s="7"/>
      <c r="T881" s="7"/>
    </row>
    <row r="882" spans="19:20" ht="18.75" customHeight="1" x14ac:dyDescent="0.45">
      <c r="S882" s="7"/>
      <c r="T882" s="7"/>
    </row>
    <row r="883" spans="19:20" ht="18.75" customHeight="1" x14ac:dyDescent="0.45">
      <c r="S883" s="7"/>
      <c r="T883" s="7"/>
    </row>
    <row r="884" spans="19:20" ht="18.75" customHeight="1" x14ac:dyDescent="0.45">
      <c r="S884" s="7"/>
      <c r="T884" s="7"/>
    </row>
    <row r="885" spans="19:20" ht="18.75" customHeight="1" x14ac:dyDescent="0.45">
      <c r="S885" s="7"/>
      <c r="T885" s="7"/>
    </row>
    <row r="886" spans="19:20" ht="18.75" customHeight="1" x14ac:dyDescent="0.45">
      <c r="S886" s="7"/>
      <c r="T886" s="7"/>
    </row>
    <row r="887" spans="19:20" ht="18.75" customHeight="1" x14ac:dyDescent="0.45">
      <c r="S887" s="7"/>
      <c r="T887" s="7"/>
    </row>
    <row r="888" spans="19:20" ht="18.75" customHeight="1" x14ac:dyDescent="0.45">
      <c r="S888" s="7"/>
      <c r="T888" s="7"/>
    </row>
    <row r="889" spans="19:20" ht="18.75" customHeight="1" x14ac:dyDescent="0.45">
      <c r="S889" s="7"/>
      <c r="T889" s="7"/>
    </row>
    <row r="890" spans="19:20" ht="18.75" customHeight="1" x14ac:dyDescent="0.45">
      <c r="S890" s="7"/>
      <c r="T890" s="7"/>
    </row>
    <row r="891" spans="19:20" ht="18.75" customHeight="1" x14ac:dyDescent="0.45">
      <c r="S891" s="7"/>
      <c r="T891" s="7"/>
    </row>
    <row r="892" spans="19:20" ht="18.75" customHeight="1" x14ac:dyDescent="0.45">
      <c r="S892" s="7"/>
      <c r="T892" s="7"/>
    </row>
    <row r="893" spans="19:20" ht="18.75" customHeight="1" x14ac:dyDescent="0.45">
      <c r="S893" s="7"/>
      <c r="T893" s="7"/>
    </row>
    <row r="894" spans="19:20" ht="18.75" customHeight="1" x14ac:dyDescent="0.45">
      <c r="S894" s="7"/>
      <c r="T894" s="7"/>
    </row>
    <row r="895" spans="19:20" ht="18.75" customHeight="1" x14ac:dyDescent="0.45">
      <c r="S895" s="7"/>
      <c r="T895" s="7"/>
    </row>
    <row r="896" spans="19:20" ht="18.75" customHeight="1" x14ac:dyDescent="0.45">
      <c r="S896" s="7"/>
      <c r="T896" s="7"/>
    </row>
    <row r="897" spans="19:20" ht="18.75" customHeight="1" x14ac:dyDescent="0.45">
      <c r="S897" s="7"/>
      <c r="T897" s="7"/>
    </row>
    <row r="898" spans="19:20" ht="18.75" customHeight="1" x14ac:dyDescent="0.45">
      <c r="S898" s="7"/>
      <c r="T898" s="7"/>
    </row>
    <row r="899" spans="19:20" ht="18.75" customHeight="1" x14ac:dyDescent="0.45">
      <c r="S899" s="7"/>
      <c r="T899" s="7"/>
    </row>
    <row r="900" spans="19:20" ht="18.75" customHeight="1" x14ac:dyDescent="0.45">
      <c r="S900" s="7"/>
      <c r="T900" s="7"/>
    </row>
    <row r="901" spans="19:20" ht="18.75" customHeight="1" x14ac:dyDescent="0.45">
      <c r="S901" s="7"/>
      <c r="T901" s="7"/>
    </row>
    <row r="902" spans="19:20" ht="18.75" customHeight="1" x14ac:dyDescent="0.45">
      <c r="S902" s="7"/>
      <c r="T902" s="7"/>
    </row>
    <row r="903" spans="19:20" ht="18.75" customHeight="1" x14ac:dyDescent="0.45">
      <c r="S903" s="7"/>
      <c r="T903" s="7"/>
    </row>
    <row r="904" spans="19:20" ht="18.75" customHeight="1" x14ac:dyDescent="0.45">
      <c r="S904" s="7"/>
      <c r="T904" s="7"/>
    </row>
    <row r="905" spans="19:20" ht="18.75" customHeight="1" x14ac:dyDescent="0.45">
      <c r="S905" s="7"/>
      <c r="T905" s="7"/>
    </row>
    <row r="906" spans="19:20" ht="18.75" customHeight="1" x14ac:dyDescent="0.45">
      <c r="S906" s="7"/>
      <c r="T906" s="7"/>
    </row>
    <row r="907" spans="19:20" ht="18.75" customHeight="1" x14ac:dyDescent="0.45">
      <c r="S907" s="7"/>
      <c r="T907" s="7"/>
    </row>
    <row r="908" spans="19:20" ht="18.75" customHeight="1" x14ac:dyDescent="0.45">
      <c r="S908" s="7"/>
      <c r="T908" s="7"/>
    </row>
    <row r="909" spans="19:20" ht="18.75" customHeight="1" x14ac:dyDescent="0.45">
      <c r="S909" s="7"/>
      <c r="T909" s="7"/>
    </row>
    <row r="910" spans="19:20" ht="18.75" customHeight="1" x14ac:dyDescent="0.45">
      <c r="S910" s="7"/>
      <c r="T910" s="7"/>
    </row>
    <row r="911" spans="19:20" ht="18.75" customHeight="1" x14ac:dyDescent="0.45">
      <c r="S911" s="7"/>
      <c r="T911" s="7"/>
    </row>
    <row r="912" spans="19:20" ht="18.75" customHeight="1" x14ac:dyDescent="0.45">
      <c r="S912" s="7"/>
      <c r="T912" s="7"/>
    </row>
    <row r="913" spans="19:20" ht="18.75" customHeight="1" x14ac:dyDescent="0.45">
      <c r="S913" s="7"/>
      <c r="T913" s="7"/>
    </row>
    <row r="914" spans="19:20" ht="18.75" customHeight="1" x14ac:dyDescent="0.45">
      <c r="S914" s="7"/>
      <c r="T914" s="7"/>
    </row>
    <row r="915" spans="19:20" ht="18.75" customHeight="1" x14ac:dyDescent="0.45">
      <c r="S915" s="7"/>
      <c r="T915" s="7"/>
    </row>
    <row r="916" spans="19:20" ht="18.75" customHeight="1" x14ac:dyDescent="0.45">
      <c r="S916" s="7"/>
      <c r="T916" s="7"/>
    </row>
    <row r="917" spans="19:20" ht="18.75" customHeight="1" x14ac:dyDescent="0.45">
      <c r="S917" s="7"/>
      <c r="T917" s="7"/>
    </row>
    <row r="918" spans="19:20" ht="18.75" customHeight="1" x14ac:dyDescent="0.45">
      <c r="S918" s="7"/>
      <c r="T918" s="7"/>
    </row>
    <row r="919" spans="19:20" ht="18.75" customHeight="1" x14ac:dyDescent="0.45">
      <c r="S919" s="7"/>
      <c r="T919" s="7"/>
    </row>
    <row r="920" spans="19:20" ht="18.75" customHeight="1" x14ac:dyDescent="0.45">
      <c r="S920" s="7"/>
      <c r="T920" s="7"/>
    </row>
    <row r="921" spans="19:20" ht="18.75" customHeight="1" x14ac:dyDescent="0.45">
      <c r="S921" s="7"/>
      <c r="T921" s="7"/>
    </row>
    <row r="922" spans="19:20" ht="18.75" customHeight="1" x14ac:dyDescent="0.45">
      <c r="S922" s="7"/>
      <c r="T922" s="7"/>
    </row>
    <row r="923" spans="19:20" ht="18.75" customHeight="1" x14ac:dyDescent="0.45">
      <c r="S923" s="7"/>
      <c r="T923" s="7"/>
    </row>
    <row r="924" spans="19:20" ht="18.75" customHeight="1" x14ac:dyDescent="0.45">
      <c r="S924" s="7"/>
      <c r="T924" s="7"/>
    </row>
    <row r="925" spans="19:20" ht="18.75" customHeight="1" x14ac:dyDescent="0.45">
      <c r="S925" s="7"/>
      <c r="T925" s="7"/>
    </row>
    <row r="926" spans="19:20" ht="18.75" customHeight="1" x14ac:dyDescent="0.45">
      <c r="S926" s="7"/>
      <c r="T926" s="7"/>
    </row>
    <row r="927" spans="19:20" ht="18.75" customHeight="1" x14ac:dyDescent="0.45">
      <c r="S927" s="7"/>
      <c r="T927" s="7"/>
    </row>
    <row r="928" spans="19:20" ht="18.75" customHeight="1" x14ac:dyDescent="0.45">
      <c r="S928" s="7"/>
      <c r="T928" s="7"/>
    </row>
    <row r="929" spans="19:20" ht="18.75" customHeight="1" x14ac:dyDescent="0.45">
      <c r="S929" s="7"/>
      <c r="T929" s="7"/>
    </row>
    <row r="930" spans="19:20" ht="18.75" customHeight="1" x14ac:dyDescent="0.45">
      <c r="S930" s="7"/>
      <c r="T930" s="7"/>
    </row>
    <row r="931" spans="19:20" ht="18.75" customHeight="1" x14ac:dyDescent="0.45">
      <c r="S931" s="7"/>
      <c r="T931" s="7"/>
    </row>
    <row r="932" spans="19:20" ht="18.75" customHeight="1" x14ac:dyDescent="0.45">
      <c r="S932" s="7"/>
      <c r="T932" s="7"/>
    </row>
    <row r="933" spans="19:20" ht="18.75" customHeight="1" x14ac:dyDescent="0.45">
      <c r="S933" s="7"/>
      <c r="T933" s="7"/>
    </row>
    <row r="934" spans="19:20" ht="18.75" customHeight="1" x14ac:dyDescent="0.45">
      <c r="S934" s="7"/>
      <c r="T934" s="7"/>
    </row>
    <row r="935" spans="19:20" ht="18.75" customHeight="1" x14ac:dyDescent="0.45">
      <c r="S935" s="7"/>
      <c r="T935" s="7"/>
    </row>
    <row r="936" spans="19:20" ht="18.75" customHeight="1" x14ac:dyDescent="0.45">
      <c r="S936" s="7"/>
      <c r="T936" s="7"/>
    </row>
    <row r="937" spans="19:20" ht="18.75" customHeight="1" x14ac:dyDescent="0.45">
      <c r="S937" s="7"/>
      <c r="T937" s="7"/>
    </row>
    <row r="938" spans="19:20" ht="18.75" customHeight="1" x14ac:dyDescent="0.45">
      <c r="S938" s="7"/>
      <c r="T938" s="7"/>
    </row>
    <row r="939" spans="19:20" ht="18.75" customHeight="1" x14ac:dyDescent="0.45">
      <c r="S939" s="7"/>
      <c r="T939" s="7"/>
    </row>
    <row r="940" spans="19:20" ht="18.75" customHeight="1" x14ac:dyDescent="0.45">
      <c r="S940" s="7"/>
      <c r="T940" s="7"/>
    </row>
    <row r="941" spans="19:20" ht="18.75" customHeight="1" x14ac:dyDescent="0.45">
      <c r="S941" s="7"/>
      <c r="T941" s="7"/>
    </row>
    <row r="942" spans="19:20" ht="18.75" customHeight="1" x14ac:dyDescent="0.45">
      <c r="S942" s="7"/>
      <c r="T942" s="7"/>
    </row>
    <row r="943" spans="19:20" ht="18.75" customHeight="1" x14ac:dyDescent="0.45">
      <c r="S943" s="7"/>
      <c r="T943" s="7"/>
    </row>
    <row r="944" spans="19:20" ht="18.75" customHeight="1" x14ac:dyDescent="0.45">
      <c r="S944" s="7"/>
      <c r="T944" s="7"/>
    </row>
    <row r="945" spans="19:20" ht="18.75" customHeight="1" x14ac:dyDescent="0.45">
      <c r="S945" s="7"/>
      <c r="T945" s="7"/>
    </row>
    <row r="946" spans="19:20" ht="18.75" customHeight="1" x14ac:dyDescent="0.45">
      <c r="S946" s="7"/>
      <c r="T946" s="7"/>
    </row>
    <row r="947" spans="19:20" ht="18.75" customHeight="1" x14ac:dyDescent="0.45">
      <c r="S947" s="7"/>
      <c r="T947" s="7"/>
    </row>
    <row r="948" spans="19:20" ht="18.75" customHeight="1" x14ac:dyDescent="0.45">
      <c r="S948" s="7"/>
      <c r="T948" s="7"/>
    </row>
    <row r="949" spans="19:20" ht="18.75" customHeight="1" x14ac:dyDescent="0.45">
      <c r="S949" s="7"/>
      <c r="T949" s="7"/>
    </row>
    <row r="950" spans="19:20" ht="18.75" customHeight="1" x14ac:dyDescent="0.45">
      <c r="S950" s="7"/>
      <c r="T950" s="7"/>
    </row>
    <row r="951" spans="19:20" ht="18.75" customHeight="1" x14ac:dyDescent="0.45">
      <c r="S951" s="7"/>
      <c r="T951" s="7"/>
    </row>
    <row r="952" spans="19:20" ht="18.75" customHeight="1" x14ac:dyDescent="0.45">
      <c r="S952" s="7"/>
      <c r="T952" s="7"/>
    </row>
    <row r="953" spans="19:20" ht="18.75" customHeight="1" x14ac:dyDescent="0.45">
      <c r="S953" s="7"/>
      <c r="T953" s="7"/>
    </row>
    <row r="954" spans="19:20" ht="18.75" customHeight="1" x14ac:dyDescent="0.45">
      <c r="S954" s="7"/>
      <c r="T954" s="7"/>
    </row>
    <row r="955" spans="19:20" ht="18.75" customHeight="1" x14ac:dyDescent="0.45">
      <c r="S955" s="7"/>
      <c r="T955" s="7"/>
    </row>
    <row r="956" spans="19:20" ht="18.75" customHeight="1" x14ac:dyDescent="0.45">
      <c r="S956" s="7"/>
      <c r="T956" s="7"/>
    </row>
    <row r="957" spans="19:20" ht="18.75" customHeight="1" x14ac:dyDescent="0.45">
      <c r="S957" s="7"/>
      <c r="T957" s="7"/>
    </row>
    <row r="958" spans="19:20" ht="18.75" customHeight="1" x14ac:dyDescent="0.45">
      <c r="S958" s="7"/>
      <c r="T958" s="7"/>
    </row>
    <row r="959" spans="19:20" ht="18.75" customHeight="1" x14ac:dyDescent="0.45">
      <c r="S959" s="7"/>
      <c r="T959" s="7"/>
    </row>
    <row r="960" spans="19:20" ht="18.75" customHeight="1" x14ac:dyDescent="0.45">
      <c r="S960" s="7"/>
      <c r="T960" s="7"/>
    </row>
    <row r="961" spans="19:20" ht="18.75" customHeight="1" x14ac:dyDescent="0.45">
      <c r="S961" s="7"/>
      <c r="T961" s="7"/>
    </row>
    <row r="962" spans="19:20" ht="18.75" customHeight="1" x14ac:dyDescent="0.45">
      <c r="S962" s="7"/>
      <c r="T962" s="7"/>
    </row>
    <row r="963" spans="19:20" ht="18.75" customHeight="1" x14ac:dyDescent="0.45">
      <c r="S963" s="7"/>
      <c r="T963" s="7"/>
    </row>
    <row r="964" spans="19:20" ht="18.75" customHeight="1" x14ac:dyDescent="0.45">
      <c r="S964" s="7"/>
      <c r="T964" s="7"/>
    </row>
    <row r="965" spans="19:20" ht="18.75" customHeight="1" x14ac:dyDescent="0.45">
      <c r="S965" s="7"/>
      <c r="T965" s="7"/>
    </row>
    <row r="966" spans="19:20" ht="18.75" customHeight="1" x14ac:dyDescent="0.45">
      <c r="S966" s="7"/>
      <c r="T966" s="7"/>
    </row>
    <row r="967" spans="19:20" ht="18.75" customHeight="1" x14ac:dyDescent="0.45">
      <c r="S967" s="7"/>
      <c r="T967" s="7"/>
    </row>
    <row r="968" spans="19:20" ht="18.75" customHeight="1" x14ac:dyDescent="0.45">
      <c r="S968" s="7"/>
      <c r="T968" s="7"/>
    </row>
    <row r="969" spans="19:20" ht="18.75" customHeight="1" x14ac:dyDescent="0.45">
      <c r="S969" s="7"/>
      <c r="T969" s="7"/>
    </row>
    <row r="970" spans="19:20" ht="18.75" customHeight="1" x14ac:dyDescent="0.45">
      <c r="S970" s="7"/>
      <c r="T970" s="7"/>
    </row>
    <row r="971" spans="19:20" ht="18.75" customHeight="1" x14ac:dyDescent="0.45">
      <c r="S971" s="7"/>
      <c r="T971" s="7"/>
    </row>
    <row r="972" spans="19:20" ht="18.75" customHeight="1" x14ac:dyDescent="0.45">
      <c r="S972" s="7"/>
      <c r="T972" s="7"/>
    </row>
    <row r="973" spans="19:20" ht="18.75" customHeight="1" x14ac:dyDescent="0.45">
      <c r="S973" s="7"/>
      <c r="T973" s="7"/>
    </row>
    <row r="974" spans="19:20" ht="18.75" customHeight="1" x14ac:dyDescent="0.45">
      <c r="S974" s="7"/>
      <c r="T974" s="7"/>
    </row>
    <row r="975" spans="19:20" ht="18.75" customHeight="1" x14ac:dyDescent="0.45">
      <c r="S975" s="7"/>
      <c r="T975" s="7"/>
    </row>
    <row r="976" spans="19:20" ht="18.75" customHeight="1" x14ac:dyDescent="0.45">
      <c r="S976" s="7"/>
      <c r="T976" s="7"/>
    </row>
    <row r="977" spans="19:20" ht="18.75" customHeight="1" x14ac:dyDescent="0.45">
      <c r="S977" s="7"/>
      <c r="T977" s="7"/>
    </row>
    <row r="978" spans="19:20" ht="18.75" customHeight="1" x14ac:dyDescent="0.45">
      <c r="S978" s="7"/>
      <c r="T978" s="7"/>
    </row>
    <row r="979" spans="19:20" ht="18.75" customHeight="1" x14ac:dyDescent="0.45">
      <c r="S979" s="7"/>
      <c r="T979" s="7"/>
    </row>
    <row r="980" spans="19:20" ht="18.75" customHeight="1" x14ac:dyDescent="0.45">
      <c r="S980" s="7"/>
      <c r="T980" s="7"/>
    </row>
    <row r="981" spans="19:20" ht="18.75" customHeight="1" x14ac:dyDescent="0.45">
      <c r="S981" s="7"/>
      <c r="T981" s="7"/>
    </row>
    <row r="982" spans="19:20" ht="18.75" customHeight="1" x14ac:dyDescent="0.45">
      <c r="S982" s="7"/>
      <c r="T982" s="7"/>
    </row>
    <row r="983" spans="19:20" ht="18.75" customHeight="1" x14ac:dyDescent="0.45">
      <c r="S983" s="7"/>
      <c r="T983" s="7"/>
    </row>
    <row r="984" spans="19:20" ht="18.75" customHeight="1" x14ac:dyDescent="0.45">
      <c r="S984" s="7"/>
      <c r="T984" s="7"/>
    </row>
    <row r="985" spans="19:20" ht="18.75" customHeight="1" x14ac:dyDescent="0.45">
      <c r="S985" s="7"/>
      <c r="T985" s="7"/>
    </row>
    <row r="986" spans="19:20" ht="18.75" customHeight="1" x14ac:dyDescent="0.45">
      <c r="S986" s="7"/>
      <c r="T986" s="7"/>
    </row>
    <row r="987" spans="19:20" ht="18.75" customHeight="1" x14ac:dyDescent="0.45">
      <c r="S987" s="7"/>
      <c r="T987" s="7"/>
    </row>
    <row r="988" spans="19:20" ht="18.75" customHeight="1" x14ac:dyDescent="0.45">
      <c r="S988" s="7"/>
      <c r="T988" s="7"/>
    </row>
    <row r="989" spans="19:20" ht="18.75" customHeight="1" x14ac:dyDescent="0.45">
      <c r="S989" s="7"/>
      <c r="T989" s="7"/>
    </row>
    <row r="990" spans="19:20" ht="18.75" customHeight="1" x14ac:dyDescent="0.45">
      <c r="S990" s="7"/>
      <c r="T990" s="7"/>
    </row>
    <row r="991" spans="19:20" ht="18.75" customHeight="1" x14ac:dyDescent="0.45">
      <c r="S991" s="7"/>
      <c r="T991" s="7"/>
    </row>
    <row r="992" spans="19:20" ht="18.75" customHeight="1" x14ac:dyDescent="0.45">
      <c r="S992" s="7"/>
      <c r="T992" s="7"/>
    </row>
    <row r="993" spans="19:20" ht="18.75" customHeight="1" x14ac:dyDescent="0.45">
      <c r="S993" s="7"/>
      <c r="T993" s="7"/>
    </row>
    <row r="994" spans="19:20" ht="18.75" customHeight="1" x14ac:dyDescent="0.45">
      <c r="S994" s="7"/>
      <c r="T994" s="7"/>
    </row>
    <row r="995" spans="19:20" ht="18.75" customHeight="1" x14ac:dyDescent="0.45">
      <c r="S995" s="7"/>
      <c r="T995" s="7"/>
    </row>
    <row r="996" spans="19:20" ht="18.75" customHeight="1" x14ac:dyDescent="0.45">
      <c r="S996" s="7"/>
      <c r="T996" s="7"/>
    </row>
    <row r="997" spans="19:20" ht="18.75" customHeight="1" x14ac:dyDescent="0.45">
      <c r="S997" s="7"/>
      <c r="T997" s="7"/>
    </row>
    <row r="998" spans="19:20" ht="18.75" customHeight="1" x14ac:dyDescent="0.45">
      <c r="S998" s="7"/>
      <c r="T998" s="7"/>
    </row>
    <row r="999" spans="19:20" ht="18.75" customHeight="1" x14ac:dyDescent="0.45">
      <c r="S999" s="7"/>
      <c r="T999" s="7"/>
    </row>
    <row r="1000" spans="19:20" ht="18.75" customHeight="1" x14ac:dyDescent="0.45">
      <c r="S1000" s="7"/>
      <c r="T1000" s="7"/>
    </row>
  </sheetData>
  <mergeCells count="2">
    <mergeCell ref="C2:F2"/>
    <mergeCell ref="H2:R2"/>
  </mergeCell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defaultColWidth="14.453125" defaultRowHeight="15" customHeight="1" x14ac:dyDescent="0.35"/>
  <cols>
    <col min="1" max="1" width="10.453125" customWidth="1"/>
    <col min="2" max="2" width="12.453125" customWidth="1"/>
    <col min="3" max="6" width="8.7265625" customWidth="1"/>
    <col min="7" max="7" width="9" customWidth="1"/>
    <col min="8" max="8" width="8.7265625" customWidth="1"/>
    <col min="9" max="9" width="11.54296875" customWidth="1"/>
    <col min="10" max="16" width="8.7265625" customWidth="1"/>
    <col min="17" max="17" width="6.7265625" customWidth="1"/>
    <col min="18" max="18" width="5.81640625" customWidth="1"/>
    <col min="19" max="19" width="10" customWidth="1"/>
    <col min="20" max="20" width="12.81640625" customWidth="1"/>
    <col min="21" max="21" width="3.54296875" customWidth="1"/>
    <col min="22" max="26" width="8.7265625" customWidth="1"/>
  </cols>
  <sheetData>
    <row r="1" spans="1:24" ht="18.75" customHeight="1" x14ac:dyDescent="0.45">
      <c r="A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2"/>
      <c r="T1" s="22"/>
      <c r="V1" s="21"/>
      <c r="W1" s="21"/>
      <c r="X1" s="21"/>
    </row>
    <row r="2" spans="1:24" ht="18.75" customHeight="1" x14ac:dyDescent="0.45">
      <c r="A2" s="9" t="s">
        <v>40</v>
      </c>
      <c r="B2" s="8"/>
      <c r="C2" s="41" t="s">
        <v>41</v>
      </c>
      <c r="D2" s="42"/>
      <c r="E2" s="42"/>
      <c r="F2" s="43"/>
      <c r="G2" s="9"/>
      <c r="H2" s="41" t="s">
        <v>42</v>
      </c>
      <c r="I2" s="42"/>
      <c r="J2" s="42"/>
      <c r="K2" s="42"/>
      <c r="L2" s="42"/>
      <c r="M2" s="42"/>
      <c r="N2" s="42"/>
      <c r="O2" s="42"/>
      <c r="P2" s="42"/>
      <c r="Q2" s="42"/>
      <c r="R2" s="43"/>
      <c r="S2" s="23"/>
      <c r="T2" s="23"/>
      <c r="V2" s="44" t="s">
        <v>67</v>
      </c>
      <c r="W2" s="42"/>
      <c r="X2" s="43"/>
    </row>
    <row r="3" spans="1:24" ht="18.75" customHeight="1" x14ac:dyDescent="0.45">
      <c r="A3" s="9"/>
      <c r="B3" s="8"/>
      <c r="C3" s="9" t="s">
        <v>43</v>
      </c>
      <c r="D3" s="9" t="s">
        <v>26</v>
      </c>
      <c r="E3" s="9" t="s">
        <v>44</v>
      </c>
      <c r="F3" s="9" t="s">
        <v>45</v>
      </c>
      <c r="G3" s="24" t="s">
        <v>39</v>
      </c>
      <c r="H3" s="9" t="s">
        <v>46</v>
      </c>
      <c r="I3" s="9" t="s">
        <v>47</v>
      </c>
      <c r="J3" s="9" t="s">
        <v>48</v>
      </c>
      <c r="K3" s="9" t="s">
        <v>49</v>
      </c>
      <c r="L3" s="9" t="s">
        <v>50</v>
      </c>
      <c r="M3" s="9" t="s">
        <v>51</v>
      </c>
      <c r="N3" s="9" t="s">
        <v>4</v>
      </c>
      <c r="O3" s="9" t="s">
        <v>5</v>
      </c>
      <c r="P3" s="9" t="s">
        <v>7</v>
      </c>
      <c r="Q3" s="9" t="s">
        <v>53</v>
      </c>
      <c r="R3" s="9" t="s">
        <v>54</v>
      </c>
      <c r="S3" s="24" t="s">
        <v>39</v>
      </c>
      <c r="T3" s="25" t="s">
        <v>59</v>
      </c>
      <c r="V3" s="9" t="s">
        <v>56</v>
      </c>
      <c r="W3" s="9" t="s">
        <v>57</v>
      </c>
      <c r="X3" s="9" t="s">
        <v>58</v>
      </c>
    </row>
    <row r="4" spans="1:24" ht="18.75" customHeight="1" x14ac:dyDescent="0.45">
      <c r="A4" s="26">
        <v>45383</v>
      </c>
      <c r="B4" s="8" t="s">
        <v>63</v>
      </c>
      <c r="C4" s="9">
        <v>1790</v>
      </c>
      <c r="D4" s="9">
        <v>2000</v>
      </c>
      <c r="E4" s="9">
        <v>1430</v>
      </c>
      <c r="F4" s="9">
        <v>560</v>
      </c>
      <c r="G4" s="27">
        <f t="shared" ref="G4:G34" si="0">C4+D4+((E4+F4)*70%)</f>
        <v>5183</v>
      </c>
      <c r="H4" s="9">
        <v>36</v>
      </c>
      <c r="I4" s="9">
        <v>160</v>
      </c>
      <c r="J4" s="9">
        <v>420</v>
      </c>
      <c r="K4" s="9"/>
      <c r="L4" s="9">
        <v>16213</v>
      </c>
      <c r="M4" s="9"/>
      <c r="N4" s="9"/>
      <c r="O4" s="9"/>
      <c r="P4" s="9"/>
      <c r="Q4" s="9"/>
      <c r="R4" s="9"/>
      <c r="S4" s="24">
        <f t="shared" ref="S4:S34" si="1">SUM(H4:R4)</f>
        <v>16829</v>
      </c>
      <c r="T4" s="28">
        <f t="shared" ref="T4:T34" si="2">G4-S4</f>
        <v>-11646</v>
      </c>
      <c r="V4" s="9"/>
      <c r="W4" s="9"/>
      <c r="X4" s="9"/>
    </row>
    <row r="5" spans="1:24" ht="18.75" customHeight="1" x14ac:dyDescent="0.45">
      <c r="A5" s="26">
        <v>45384</v>
      </c>
      <c r="B5" s="8" t="s">
        <v>64</v>
      </c>
      <c r="C5" s="9">
        <v>2060</v>
      </c>
      <c r="D5" s="9">
        <v>2400</v>
      </c>
      <c r="E5" s="9">
        <v>1500</v>
      </c>
      <c r="F5" s="9">
        <v>1240</v>
      </c>
      <c r="G5" s="27">
        <f t="shared" si="0"/>
        <v>6378</v>
      </c>
      <c r="H5" s="9">
        <v>36</v>
      </c>
      <c r="I5" s="9">
        <v>160</v>
      </c>
      <c r="J5" s="9"/>
      <c r="K5" s="9">
        <v>110</v>
      </c>
      <c r="L5" s="9"/>
      <c r="M5" s="9">
        <v>1830</v>
      </c>
      <c r="N5" s="9"/>
      <c r="O5" s="9"/>
      <c r="P5" s="9"/>
      <c r="Q5" s="9"/>
      <c r="R5" s="9"/>
      <c r="S5" s="24">
        <f t="shared" si="1"/>
        <v>2136</v>
      </c>
      <c r="T5" s="28">
        <f t="shared" si="2"/>
        <v>4242</v>
      </c>
      <c r="V5" s="9"/>
      <c r="W5" s="9"/>
      <c r="X5" s="9"/>
    </row>
    <row r="6" spans="1:24" ht="18.75" customHeight="1" x14ac:dyDescent="0.45">
      <c r="A6" s="26">
        <v>45385</v>
      </c>
      <c r="B6" s="8" t="s">
        <v>65</v>
      </c>
      <c r="C6" s="9">
        <v>1540</v>
      </c>
      <c r="D6" s="9">
        <v>2400</v>
      </c>
      <c r="E6" s="9">
        <v>1410</v>
      </c>
      <c r="F6" s="9">
        <v>550</v>
      </c>
      <c r="G6" s="27">
        <f t="shared" si="0"/>
        <v>5312</v>
      </c>
      <c r="H6" s="9">
        <v>36</v>
      </c>
      <c r="I6" s="9">
        <v>160</v>
      </c>
      <c r="J6" s="9">
        <v>220</v>
      </c>
      <c r="K6" s="9">
        <v>0</v>
      </c>
      <c r="L6" s="9"/>
      <c r="M6" s="9"/>
      <c r="N6" s="9"/>
      <c r="O6" s="9"/>
      <c r="P6" s="9"/>
      <c r="Q6" s="9"/>
      <c r="R6" s="9"/>
      <c r="S6" s="24">
        <f t="shared" si="1"/>
        <v>416</v>
      </c>
      <c r="T6" s="28">
        <f t="shared" si="2"/>
        <v>4896</v>
      </c>
      <c r="V6" s="9"/>
      <c r="W6" s="9"/>
      <c r="X6" s="9"/>
    </row>
    <row r="7" spans="1:24" ht="18.75" customHeight="1" x14ac:dyDescent="0.45">
      <c r="A7" s="26">
        <v>45386</v>
      </c>
      <c r="B7" s="8" t="s">
        <v>66</v>
      </c>
      <c r="C7" s="9">
        <v>2160</v>
      </c>
      <c r="D7" s="9">
        <v>2800</v>
      </c>
      <c r="E7" s="9">
        <v>1890</v>
      </c>
      <c r="F7" s="9">
        <v>270</v>
      </c>
      <c r="G7" s="27">
        <f t="shared" si="0"/>
        <v>6472</v>
      </c>
      <c r="H7" s="9">
        <v>36</v>
      </c>
      <c r="I7" s="9">
        <v>160</v>
      </c>
      <c r="J7" s="9">
        <v>320</v>
      </c>
      <c r="K7" s="9"/>
      <c r="L7" s="9"/>
      <c r="M7" s="9"/>
      <c r="N7" s="9"/>
      <c r="O7" s="9"/>
      <c r="P7" s="9"/>
      <c r="Q7" s="9"/>
      <c r="R7" s="9"/>
      <c r="S7" s="24">
        <f t="shared" si="1"/>
        <v>516</v>
      </c>
      <c r="T7" s="28">
        <f t="shared" si="2"/>
        <v>5956</v>
      </c>
      <c r="V7" s="9"/>
      <c r="W7" s="9"/>
      <c r="X7" s="9"/>
    </row>
    <row r="8" spans="1:24" ht="18.75" customHeight="1" x14ac:dyDescent="0.45">
      <c r="A8" s="26">
        <v>45387</v>
      </c>
      <c r="B8" s="8" t="s">
        <v>60</v>
      </c>
      <c r="C8" s="9">
        <v>2720</v>
      </c>
      <c r="D8" s="9">
        <v>1960</v>
      </c>
      <c r="E8" s="9">
        <v>2200</v>
      </c>
      <c r="F8" s="9">
        <v>550</v>
      </c>
      <c r="G8" s="27">
        <f t="shared" si="0"/>
        <v>6605</v>
      </c>
      <c r="H8" s="9">
        <v>36</v>
      </c>
      <c r="I8" s="9">
        <v>350</v>
      </c>
      <c r="J8" s="9">
        <v>450</v>
      </c>
      <c r="K8" s="9"/>
      <c r="L8" s="9"/>
      <c r="M8" s="9"/>
      <c r="N8" s="9"/>
      <c r="O8" s="9"/>
      <c r="P8" s="9"/>
      <c r="Q8" s="9"/>
      <c r="R8" s="9"/>
      <c r="S8" s="24">
        <f t="shared" si="1"/>
        <v>836</v>
      </c>
      <c r="T8" s="28">
        <f t="shared" si="2"/>
        <v>5769</v>
      </c>
      <c r="V8" s="9"/>
      <c r="W8" s="9"/>
      <c r="X8" s="9"/>
    </row>
    <row r="9" spans="1:24" ht="18.75" customHeight="1" x14ac:dyDescent="0.45">
      <c r="A9" s="26">
        <v>45388</v>
      </c>
      <c r="B9" s="8" t="s">
        <v>61</v>
      </c>
      <c r="C9" s="9">
        <v>2260</v>
      </c>
      <c r="D9" s="9">
        <v>1950</v>
      </c>
      <c r="E9" s="9">
        <v>1020</v>
      </c>
      <c r="F9" s="9">
        <v>1380</v>
      </c>
      <c r="G9" s="27">
        <f t="shared" si="0"/>
        <v>5890</v>
      </c>
      <c r="H9" s="9">
        <v>36</v>
      </c>
      <c r="I9" s="9">
        <v>280</v>
      </c>
      <c r="J9" s="9">
        <v>150</v>
      </c>
      <c r="K9" s="9">
        <v>90</v>
      </c>
      <c r="L9" s="9"/>
      <c r="M9" s="9"/>
      <c r="N9" s="9"/>
      <c r="O9" s="9"/>
      <c r="P9" s="9"/>
      <c r="Q9" s="9"/>
      <c r="R9" s="9"/>
      <c r="S9" s="24">
        <f t="shared" si="1"/>
        <v>556</v>
      </c>
      <c r="T9" s="28">
        <f t="shared" si="2"/>
        <v>5334</v>
      </c>
      <c r="V9" s="9"/>
      <c r="W9" s="9"/>
      <c r="X9" s="9"/>
    </row>
    <row r="10" spans="1:24" ht="18.75" customHeight="1" x14ac:dyDescent="0.45">
      <c r="A10" s="26">
        <v>45389</v>
      </c>
      <c r="B10" s="8" t="s">
        <v>62</v>
      </c>
      <c r="C10" s="9">
        <v>4390</v>
      </c>
      <c r="D10" s="9">
        <v>3800</v>
      </c>
      <c r="E10" s="9">
        <v>4180</v>
      </c>
      <c r="F10" s="9">
        <v>630</v>
      </c>
      <c r="G10" s="27">
        <f t="shared" si="0"/>
        <v>11557</v>
      </c>
      <c r="H10" s="9">
        <v>36</v>
      </c>
      <c r="I10" s="9">
        <v>600</v>
      </c>
      <c r="J10" s="9"/>
      <c r="K10" s="9"/>
      <c r="L10" s="9"/>
      <c r="M10" s="9"/>
      <c r="N10" s="9"/>
      <c r="O10" s="9"/>
      <c r="P10" s="9"/>
      <c r="Q10" s="9"/>
      <c r="R10" s="9">
        <v>1350</v>
      </c>
      <c r="S10" s="24">
        <f t="shared" si="1"/>
        <v>1986</v>
      </c>
      <c r="T10" s="28">
        <f t="shared" si="2"/>
        <v>9571</v>
      </c>
      <c r="V10" s="9"/>
      <c r="W10" s="9"/>
      <c r="X10" s="9"/>
    </row>
    <row r="11" spans="1:24" ht="18.75" customHeight="1" x14ac:dyDescent="0.45">
      <c r="A11" s="26">
        <v>45390</v>
      </c>
      <c r="B11" s="8" t="s">
        <v>63</v>
      </c>
      <c r="C11" s="9">
        <v>2250</v>
      </c>
      <c r="D11" s="9">
        <v>2100</v>
      </c>
      <c r="E11" s="9">
        <v>1160</v>
      </c>
      <c r="F11" s="9">
        <v>460</v>
      </c>
      <c r="G11" s="27">
        <f t="shared" si="0"/>
        <v>5484</v>
      </c>
      <c r="H11" s="9">
        <v>36</v>
      </c>
      <c r="I11" s="9">
        <v>160</v>
      </c>
      <c r="J11" s="9">
        <v>100</v>
      </c>
      <c r="K11" s="9"/>
      <c r="L11" s="9">
        <v>17923</v>
      </c>
      <c r="M11" s="9"/>
      <c r="N11" s="9"/>
      <c r="O11" s="9"/>
      <c r="P11" s="9"/>
      <c r="Q11" s="9"/>
      <c r="R11" s="9"/>
      <c r="S11" s="24">
        <f t="shared" si="1"/>
        <v>18219</v>
      </c>
      <c r="T11" s="28">
        <f t="shared" si="2"/>
        <v>-12735</v>
      </c>
      <c r="V11" s="9"/>
      <c r="W11" s="9"/>
      <c r="X11" s="9"/>
    </row>
    <row r="12" spans="1:24" ht="18.75" customHeight="1" x14ac:dyDescent="0.45">
      <c r="A12" s="26">
        <v>45391</v>
      </c>
      <c r="B12" s="8" t="s">
        <v>64</v>
      </c>
      <c r="C12" s="9">
        <v>3680</v>
      </c>
      <c r="D12" s="9">
        <v>3000</v>
      </c>
      <c r="E12" s="9">
        <v>2580</v>
      </c>
      <c r="F12" s="9">
        <v>960</v>
      </c>
      <c r="G12" s="27">
        <f t="shared" si="0"/>
        <v>9158</v>
      </c>
      <c r="H12" s="9">
        <v>36</v>
      </c>
      <c r="I12" s="9">
        <v>370</v>
      </c>
      <c r="J12" s="9"/>
      <c r="K12" s="9">
        <v>190</v>
      </c>
      <c r="L12" s="9"/>
      <c r="M12" s="9"/>
      <c r="N12" s="9"/>
      <c r="O12" s="9"/>
      <c r="P12" s="9"/>
      <c r="Q12" s="9"/>
      <c r="R12" s="9">
        <v>1750</v>
      </c>
      <c r="S12" s="24">
        <f t="shared" si="1"/>
        <v>2346</v>
      </c>
      <c r="T12" s="28">
        <f t="shared" si="2"/>
        <v>6812</v>
      </c>
      <c r="V12" s="9"/>
      <c r="W12" s="9"/>
      <c r="X12" s="9"/>
    </row>
    <row r="13" spans="1:24" ht="18.75" customHeight="1" x14ac:dyDescent="0.45">
      <c r="A13" s="26">
        <v>45392</v>
      </c>
      <c r="B13" s="8" t="s">
        <v>65</v>
      </c>
      <c r="C13" s="9">
        <v>2320</v>
      </c>
      <c r="D13" s="9">
        <v>2300</v>
      </c>
      <c r="E13" s="9">
        <v>540</v>
      </c>
      <c r="F13" s="9">
        <v>640</v>
      </c>
      <c r="G13" s="27">
        <f t="shared" si="0"/>
        <v>5446</v>
      </c>
      <c r="H13" s="9">
        <v>36</v>
      </c>
      <c r="I13" s="9">
        <v>310</v>
      </c>
      <c r="J13" s="9"/>
      <c r="K13" s="9"/>
      <c r="L13" s="9"/>
      <c r="M13" s="9">
        <v>1830</v>
      </c>
      <c r="N13" s="9"/>
      <c r="O13" s="9"/>
      <c r="P13" s="9"/>
      <c r="Q13" s="9"/>
      <c r="R13" s="9"/>
      <c r="S13" s="24">
        <f t="shared" si="1"/>
        <v>2176</v>
      </c>
      <c r="T13" s="28">
        <f t="shared" si="2"/>
        <v>3270</v>
      </c>
      <c r="V13" s="9"/>
      <c r="W13" s="9"/>
      <c r="X13" s="9"/>
    </row>
    <row r="14" spans="1:24" ht="18.75" customHeight="1" x14ac:dyDescent="0.45">
      <c r="A14" s="26">
        <v>45393</v>
      </c>
      <c r="B14" s="8" t="s">
        <v>66</v>
      </c>
      <c r="C14" s="9">
        <v>2370</v>
      </c>
      <c r="D14" s="9">
        <v>2400</v>
      </c>
      <c r="E14" s="9">
        <v>2280</v>
      </c>
      <c r="F14" s="9">
        <v>1380</v>
      </c>
      <c r="G14" s="27">
        <f t="shared" si="0"/>
        <v>7332</v>
      </c>
      <c r="H14" s="9">
        <v>36</v>
      </c>
      <c r="I14" s="9">
        <v>260</v>
      </c>
      <c r="J14" s="9">
        <v>270</v>
      </c>
      <c r="K14" s="9">
        <v>300</v>
      </c>
      <c r="L14" s="9"/>
      <c r="M14" s="9"/>
      <c r="N14" s="9"/>
      <c r="O14" s="9"/>
      <c r="P14" s="9"/>
      <c r="Q14" s="9"/>
      <c r="R14" s="9"/>
      <c r="S14" s="24">
        <f t="shared" si="1"/>
        <v>866</v>
      </c>
      <c r="T14" s="28">
        <f t="shared" si="2"/>
        <v>6466</v>
      </c>
      <c r="V14" s="9"/>
      <c r="W14" s="9"/>
      <c r="X14" s="9"/>
    </row>
    <row r="15" spans="1:24" ht="18.75" customHeight="1" x14ac:dyDescent="0.45">
      <c r="A15" s="26">
        <v>45394</v>
      </c>
      <c r="B15" s="8" t="s">
        <v>60</v>
      </c>
      <c r="C15" s="9">
        <v>2050</v>
      </c>
      <c r="D15" s="9">
        <v>1600</v>
      </c>
      <c r="E15" s="9">
        <v>640</v>
      </c>
      <c r="F15" s="9">
        <v>680</v>
      </c>
      <c r="G15" s="27">
        <f t="shared" si="0"/>
        <v>4574</v>
      </c>
      <c r="H15" s="9">
        <v>36</v>
      </c>
      <c r="I15" s="9">
        <v>160</v>
      </c>
      <c r="J15" s="9">
        <v>470</v>
      </c>
      <c r="K15" s="9"/>
      <c r="L15" s="9"/>
      <c r="M15" s="9"/>
      <c r="N15" s="9"/>
      <c r="O15" s="9"/>
      <c r="P15" s="9"/>
      <c r="Q15" s="9"/>
      <c r="R15" s="9"/>
      <c r="S15" s="24">
        <f t="shared" si="1"/>
        <v>666</v>
      </c>
      <c r="T15" s="28">
        <f t="shared" si="2"/>
        <v>3908</v>
      </c>
      <c r="V15" s="9"/>
      <c r="W15" s="9"/>
      <c r="X15" s="9"/>
    </row>
    <row r="16" spans="1:24" ht="18.75" customHeight="1" x14ac:dyDescent="0.45">
      <c r="A16" s="26">
        <v>45395</v>
      </c>
      <c r="B16" s="8" t="s">
        <v>61</v>
      </c>
      <c r="C16" s="9">
        <v>2690</v>
      </c>
      <c r="D16" s="9">
        <v>3100</v>
      </c>
      <c r="E16" s="9">
        <v>2190</v>
      </c>
      <c r="F16" s="9">
        <v>1380</v>
      </c>
      <c r="G16" s="27">
        <f t="shared" si="0"/>
        <v>8289</v>
      </c>
      <c r="H16" s="9">
        <v>36</v>
      </c>
      <c r="I16" s="9">
        <v>280</v>
      </c>
      <c r="J16" s="9"/>
      <c r="K16" s="9">
        <v>130</v>
      </c>
      <c r="L16" s="9"/>
      <c r="M16" s="9">
        <v>1830</v>
      </c>
      <c r="N16" s="9"/>
      <c r="O16" s="9"/>
      <c r="P16" s="9">
        <v>2320</v>
      </c>
      <c r="Q16" s="9"/>
      <c r="R16" s="9"/>
      <c r="S16" s="24">
        <f t="shared" si="1"/>
        <v>4596</v>
      </c>
      <c r="T16" s="28">
        <f t="shared" si="2"/>
        <v>3693</v>
      </c>
      <c r="V16" s="9"/>
      <c r="W16" s="9"/>
      <c r="X16" s="9"/>
    </row>
    <row r="17" spans="1:24" ht="18.75" customHeight="1" x14ac:dyDescent="0.45">
      <c r="A17" s="26">
        <v>45396</v>
      </c>
      <c r="B17" s="8" t="s">
        <v>62</v>
      </c>
      <c r="C17" s="9">
        <v>3470</v>
      </c>
      <c r="D17" s="9">
        <v>3500</v>
      </c>
      <c r="E17" s="9">
        <v>3000</v>
      </c>
      <c r="F17" s="9">
        <v>1540</v>
      </c>
      <c r="G17" s="27">
        <f t="shared" si="0"/>
        <v>10148</v>
      </c>
      <c r="H17" s="9">
        <v>36</v>
      </c>
      <c r="I17" s="9">
        <v>315</v>
      </c>
      <c r="J17" s="9"/>
      <c r="K17" s="9"/>
      <c r="L17" s="9"/>
      <c r="M17" s="9"/>
      <c r="N17" s="9">
        <f>4700+8250</f>
        <v>12950</v>
      </c>
      <c r="O17" s="9"/>
      <c r="P17" s="9"/>
      <c r="Q17" s="9"/>
      <c r="R17" s="9"/>
      <c r="S17" s="24">
        <f t="shared" si="1"/>
        <v>13301</v>
      </c>
      <c r="T17" s="28">
        <f t="shared" si="2"/>
        <v>-3153</v>
      </c>
      <c r="V17" s="9"/>
      <c r="W17" s="9"/>
      <c r="X17" s="9"/>
    </row>
    <row r="18" spans="1:24" ht="18.75" customHeight="1" x14ac:dyDescent="0.45">
      <c r="A18" s="26">
        <v>45397</v>
      </c>
      <c r="B18" s="8" t="s">
        <v>63</v>
      </c>
      <c r="C18" s="9">
        <v>2050</v>
      </c>
      <c r="D18" s="9">
        <v>2250</v>
      </c>
      <c r="E18" s="9">
        <v>470</v>
      </c>
      <c r="F18" s="9">
        <v>460</v>
      </c>
      <c r="G18" s="27">
        <f t="shared" si="0"/>
        <v>4951</v>
      </c>
      <c r="H18" s="9">
        <v>36</v>
      </c>
      <c r="I18" s="9">
        <v>250</v>
      </c>
      <c r="J18" s="9">
        <v>490</v>
      </c>
      <c r="K18" s="9"/>
      <c r="L18" s="9">
        <v>20645</v>
      </c>
      <c r="M18" s="9"/>
      <c r="N18" s="9"/>
      <c r="O18" s="9"/>
      <c r="P18" s="9"/>
      <c r="Q18" s="9">
        <v>30000</v>
      </c>
      <c r="R18" s="9"/>
      <c r="S18" s="24">
        <f t="shared" si="1"/>
        <v>51421</v>
      </c>
      <c r="T18" s="28">
        <f t="shared" si="2"/>
        <v>-46470</v>
      </c>
      <c r="V18" s="9"/>
      <c r="W18" s="9"/>
      <c r="X18" s="9"/>
    </row>
    <row r="19" spans="1:24" ht="18.75" customHeight="1" x14ac:dyDescent="0.45">
      <c r="A19" s="26">
        <v>45398</v>
      </c>
      <c r="B19" s="8" t="s">
        <v>64</v>
      </c>
      <c r="C19" s="9">
        <v>2460</v>
      </c>
      <c r="D19" s="9">
        <v>2900</v>
      </c>
      <c r="E19" s="9">
        <v>1370</v>
      </c>
      <c r="F19" s="9">
        <v>450</v>
      </c>
      <c r="G19" s="27">
        <f t="shared" si="0"/>
        <v>6634</v>
      </c>
      <c r="H19" s="9">
        <v>36</v>
      </c>
      <c r="I19" s="9">
        <v>310</v>
      </c>
      <c r="J19" s="9"/>
      <c r="K19" s="9">
        <v>150</v>
      </c>
      <c r="L19" s="9"/>
      <c r="M19" s="9"/>
      <c r="N19" s="9"/>
      <c r="O19" s="9"/>
      <c r="P19" s="9"/>
      <c r="Q19" s="9"/>
      <c r="R19" s="9"/>
      <c r="S19" s="24">
        <f t="shared" si="1"/>
        <v>496</v>
      </c>
      <c r="T19" s="28">
        <f t="shared" si="2"/>
        <v>6138</v>
      </c>
      <c r="V19" s="9"/>
      <c r="W19" s="9"/>
      <c r="X19" s="9"/>
    </row>
    <row r="20" spans="1:24" ht="18.75" customHeight="1" x14ac:dyDescent="0.45">
      <c r="A20" s="26">
        <v>45399</v>
      </c>
      <c r="B20" s="8" t="s">
        <v>65</v>
      </c>
      <c r="C20" s="9">
        <v>2410</v>
      </c>
      <c r="D20" s="9">
        <v>3500</v>
      </c>
      <c r="E20" s="9">
        <v>1160</v>
      </c>
      <c r="F20" s="9">
        <v>710</v>
      </c>
      <c r="G20" s="27">
        <f t="shared" si="0"/>
        <v>7219</v>
      </c>
      <c r="H20" s="9">
        <v>36</v>
      </c>
      <c r="I20" s="9">
        <v>180</v>
      </c>
      <c r="J20" s="9"/>
      <c r="K20" s="9">
        <v>250</v>
      </c>
      <c r="L20" s="9"/>
      <c r="M20" s="9"/>
      <c r="N20" s="9"/>
      <c r="O20" s="9"/>
      <c r="P20" s="9"/>
      <c r="Q20" s="9"/>
      <c r="R20" s="9"/>
      <c r="S20" s="24">
        <f t="shared" si="1"/>
        <v>466</v>
      </c>
      <c r="T20" s="28">
        <f t="shared" si="2"/>
        <v>6753</v>
      </c>
      <c r="V20" s="9"/>
      <c r="W20" s="9"/>
      <c r="X20" s="9"/>
    </row>
    <row r="21" spans="1:24" ht="18.75" customHeight="1" x14ac:dyDescent="0.45">
      <c r="A21" s="26">
        <v>45400</v>
      </c>
      <c r="B21" s="8" t="s">
        <v>66</v>
      </c>
      <c r="C21" s="9">
        <v>1250</v>
      </c>
      <c r="D21" s="9">
        <v>1300</v>
      </c>
      <c r="E21" s="9">
        <v>1440</v>
      </c>
      <c r="F21" s="9">
        <v>210</v>
      </c>
      <c r="G21" s="27">
        <f t="shared" si="0"/>
        <v>3705</v>
      </c>
      <c r="H21" s="9">
        <v>36</v>
      </c>
      <c r="I21" s="9">
        <v>180</v>
      </c>
      <c r="J21" s="9">
        <v>520</v>
      </c>
      <c r="K21" s="9"/>
      <c r="L21" s="9"/>
      <c r="M21" s="9"/>
      <c r="N21" s="9"/>
      <c r="O21" s="9"/>
      <c r="P21" s="9"/>
      <c r="Q21" s="9"/>
      <c r="R21" s="9"/>
      <c r="S21" s="24">
        <f t="shared" si="1"/>
        <v>736</v>
      </c>
      <c r="T21" s="28">
        <f t="shared" si="2"/>
        <v>2969</v>
      </c>
      <c r="V21" s="9"/>
      <c r="W21" s="9"/>
      <c r="X21" s="9"/>
    </row>
    <row r="22" spans="1:24" ht="18.75" customHeight="1" x14ac:dyDescent="0.45">
      <c r="A22" s="26">
        <v>45401</v>
      </c>
      <c r="B22" s="8" t="s">
        <v>60</v>
      </c>
      <c r="C22" s="9">
        <v>2790</v>
      </c>
      <c r="D22" s="9">
        <v>2100</v>
      </c>
      <c r="E22" s="9">
        <v>1440</v>
      </c>
      <c r="F22" s="9">
        <v>440</v>
      </c>
      <c r="G22" s="27">
        <f t="shared" si="0"/>
        <v>6206</v>
      </c>
      <c r="H22" s="9">
        <v>36</v>
      </c>
      <c r="I22" s="9">
        <v>170</v>
      </c>
      <c r="J22" s="9"/>
      <c r="K22" s="9">
        <v>230</v>
      </c>
      <c r="L22" s="9"/>
      <c r="M22" s="9"/>
      <c r="N22" s="9"/>
      <c r="O22" s="9"/>
      <c r="P22" s="9"/>
      <c r="Q22" s="9"/>
      <c r="R22" s="9"/>
      <c r="S22" s="24">
        <f t="shared" si="1"/>
        <v>436</v>
      </c>
      <c r="T22" s="28">
        <f t="shared" si="2"/>
        <v>5770</v>
      </c>
      <c r="V22" s="9"/>
      <c r="W22" s="9"/>
      <c r="X22" s="9"/>
    </row>
    <row r="23" spans="1:24" ht="18.75" customHeight="1" x14ac:dyDescent="0.45">
      <c r="A23" s="26">
        <v>45402</v>
      </c>
      <c r="B23" s="8" t="s">
        <v>61</v>
      </c>
      <c r="C23" s="9">
        <v>2840</v>
      </c>
      <c r="D23" s="9">
        <v>1500</v>
      </c>
      <c r="E23" s="9">
        <v>3550</v>
      </c>
      <c r="F23" s="9">
        <v>1160</v>
      </c>
      <c r="G23" s="27">
        <f t="shared" si="0"/>
        <v>7637</v>
      </c>
      <c r="H23" s="9">
        <v>36</v>
      </c>
      <c r="I23" s="9">
        <v>430</v>
      </c>
      <c r="J23" s="9">
        <v>270</v>
      </c>
      <c r="K23" s="9"/>
      <c r="L23" s="9"/>
      <c r="M23" s="9"/>
      <c r="N23" s="9"/>
      <c r="O23" s="9"/>
      <c r="P23" s="9"/>
      <c r="Q23" s="9"/>
      <c r="R23" s="9"/>
      <c r="S23" s="24">
        <f t="shared" si="1"/>
        <v>736</v>
      </c>
      <c r="T23" s="28">
        <f t="shared" si="2"/>
        <v>6901</v>
      </c>
      <c r="V23" s="9"/>
      <c r="W23" s="9"/>
      <c r="X23" s="9"/>
    </row>
    <row r="24" spans="1:24" ht="18.75" customHeight="1" x14ac:dyDescent="0.45">
      <c r="A24" s="26">
        <v>45403</v>
      </c>
      <c r="B24" s="8" t="s">
        <v>62</v>
      </c>
      <c r="C24" s="9">
        <v>4330</v>
      </c>
      <c r="D24" s="9">
        <v>4000</v>
      </c>
      <c r="E24" s="9">
        <v>3150</v>
      </c>
      <c r="F24" s="9">
        <v>1230</v>
      </c>
      <c r="G24" s="27">
        <f t="shared" si="0"/>
        <v>11396</v>
      </c>
      <c r="H24" s="9">
        <v>36</v>
      </c>
      <c r="I24" s="9">
        <v>570</v>
      </c>
      <c r="J24" s="9"/>
      <c r="K24" s="9"/>
      <c r="L24" s="9"/>
      <c r="M24" s="9">
        <v>1830</v>
      </c>
      <c r="N24" s="9">
        <v>9000</v>
      </c>
      <c r="O24" s="9"/>
      <c r="P24" s="9">
        <v>2320</v>
      </c>
      <c r="Q24" s="9"/>
      <c r="R24" s="9"/>
      <c r="S24" s="24">
        <f t="shared" si="1"/>
        <v>13756</v>
      </c>
      <c r="T24" s="28">
        <f t="shared" si="2"/>
        <v>-2360</v>
      </c>
      <c r="V24" s="9"/>
      <c r="W24" s="9"/>
      <c r="X24" s="9"/>
    </row>
    <row r="25" spans="1:24" ht="18.75" customHeight="1" x14ac:dyDescent="0.45">
      <c r="A25" s="26">
        <v>45404</v>
      </c>
      <c r="B25" s="8" t="s">
        <v>63</v>
      </c>
      <c r="C25" s="9">
        <v>1430</v>
      </c>
      <c r="D25" s="9">
        <v>2300</v>
      </c>
      <c r="E25" s="9">
        <v>970</v>
      </c>
      <c r="F25" s="9">
        <v>410</v>
      </c>
      <c r="G25" s="27">
        <f t="shared" si="0"/>
        <v>4696</v>
      </c>
      <c r="H25" s="9">
        <v>36</v>
      </c>
      <c r="I25" s="9">
        <v>180</v>
      </c>
      <c r="J25" s="9">
        <v>400</v>
      </c>
      <c r="K25" s="9"/>
      <c r="L25" s="9">
        <v>15971</v>
      </c>
      <c r="M25" s="9"/>
      <c r="N25" s="9"/>
      <c r="O25" s="9"/>
      <c r="P25" s="9"/>
      <c r="Q25" s="9"/>
      <c r="R25" s="9"/>
      <c r="S25" s="24">
        <f t="shared" si="1"/>
        <v>16587</v>
      </c>
      <c r="T25" s="28">
        <f t="shared" si="2"/>
        <v>-11891</v>
      </c>
      <c r="V25" s="9"/>
      <c r="W25" s="9"/>
      <c r="X25" s="9"/>
    </row>
    <row r="26" spans="1:24" ht="18.75" customHeight="1" x14ac:dyDescent="0.45">
      <c r="A26" s="26">
        <v>45405</v>
      </c>
      <c r="B26" s="8" t="s">
        <v>64</v>
      </c>
      <c r="C26" s="9">
        <v>1770</v>
      </c>
      <c r="D26" s="9">
        <v>2650</v>
      </c>
      <c r="E26" s="9">
        <v>1520</v>
      </c>
      <c r="F26" s="9">
        <v>160</v>
      </c>
      <c r="G26" s="27">
        <f t="shared" si="0"/>
        <v>5596</v>
      </c>
      <c r="H26" s="9">
        <v>36</v>
      </c>
      <c r="I26" s="9">
        <v>260</v>
      </c>
      <c r="J26" s="9"/>
      <c r="K26" s="9">
        <v>40</v>
      </c>
      <c r="L26" s="9"/>
      <c r="M26" s="9"/>
      <c r="N26" s="9">
        <v>500</v>
      </c>
      <c r="O26" s="9"/>
      <c r="P26" s="9"/>
      <c r="Q26" s="9"/>
      <c r="R26" s="9"/>
      <c r="S26" s="24">
        <f t="shared" si="1"/>
        <v>836</v>
      </c>
      <c r="T26" s="28">
        <f t="shared" si="2"/>
        <v>4760</v>
      </c>
      <c r="V26" s="9"/>
      <c r="W26" s="9"/>
      <c r="X26" s="9"/>
    </row>
    <row r="27" spans="1:24" ht="18.75" customHeight="1" x14ac:dyDescent="0.45">
      <c r="A27" s="26">
        <v>45406</v>
      </c>
      <c r="B27" s="8" t="s">
        <v>65</v>
      </c>
      <c r="C27" s="9">
        <v>2080</v>
      </c>
      <c r="D27" s="9">
        <v>2100</v>
      </c>
      <c r="E27" s="9">
        <v>970</v>
      </c>
      <c r="F27" s="9">
        <v>510</v>
      </c>
      <c r="G27" s="27">
        <f t="shared" si="0"/>
        <v>5216</v>
      </c>
      <c r="H27" s="9">
        <v>36</v>
      </c>
      <c r="I27" s="9">
        <v>160</v>
      </c>
      <c r="J27" s="9">
        <v>250</v>
      </c>
      <c r="K27" s="9"/>
      <c r="L27" s="9"/>
      <c r="M27" s="9"/>
      <c r="N27" s="9"/>
      <c r="O27" s="9"/>
      <c r="P27" s="9"/>
      <c r="Q27" s="9"/>
      <c r="R27" s="9"/>
      <c r="S27" s="24">
        <f t="shared" si="1"/>
        <v>446</v>
      </c>
      <c r="T27" s="28">
        <f t="shared" si="2"/>
        <v>4770</v>
      </c>
      <c r="V27" s="9"/>
      <c r="W27" s="9"/>
      <c r="X27" s="9"/>
    </row>
    <row r="28" spans="1:24" ht="18.75" customHeight="1" x14ac:dyDescent="0.45">
      <c r="A28" s="26">
        <v>45407</v>
      </c>
      <c r="B28" s="8" t="s">
        <v>66</v>
      </c>
      <c r="C28" s="9">
        <v>2820</v>
      </c>
      <c r="D28" s="9">
        <v>3830</v>
      </c>
      <c r="E28" s="9">
        <v>2000</v>
      </c>
      <c r="F28" s="9">
        <v>400</v>
      </c>
      <c r="G28" s="27">
        <f t="shared" si="0"/>
        <v>8330</v>
      </c>
      <c r="H28" s="9">
        <v>36</v>
      </c>
      <c r="I28" s="9">
        <v>330</v>
      </c>
      <c r="J28" s="9">
        <v>400</v>
      </c>
      <c r="K28" s="9"/>
      <c r="L28" s="9"/>
      <c r="M28" s="9"/>
      <c r="N28" s="9"/>
      <c r="O28" s="9"/>
      <c r="P28" s="9"/>
      <c r="Q28" s="9"/>
      <c r="R28" s="9"/>
      <c r="S28" s="24">
        <f t="shared" si="1"/>
        <v>766</v>
      </c>
      <c r="T28" s="28">
        <f t="shared" si="2"/>
        <v>7564</v>
      </c>
      <c r="V28" s="9"/>
      <c r="W28" s="9"/>
      <c r="X28" s="9"/>
    </row>
    <row r="29" spans="1:24" ht="18.75" customHeight="1" x14ac:dyDescent="0.45">
      <c r="A29" s="26">
        <v>45408</v>
      </c>
      <c r="B29" s="8" t="s">
        <v>60</v>
      </c>
      <c r="C29" s="9">
        <v>2780</v>
      </c>
      <c r="D29" s="9">
        <v>1100</v>
      </c>
      <c r="E29" s="9">
        <v>3010</v>
      </c>
      <c r="F29" s="9">
        <v>350</v>
      </c>
      <c r="G29" s="27">
        <f t="shared" si="0"/>
        <v>6232</v>
      </c>
      <c r="H29" s="9">
        <v>36</v>
      </c>
      <c r="I29" s="9">
        <v>300</v>
      </c>
      <c r="J29" s="9">
        <v>170</v>
      </c>
      <c r="K29" s="9">
        <v>100</v>
      </c>
      <c r="L29" s="9"/>
      <c r="M29" s="9">
        <v>1830</v>
      </c>
      <c r="N29" s="9"/>
      <c r="O29" s="9"/>
      <c r="P29" s="9">
        <v>2320</v>
      </c>
      <c r="Q29" s="9"/>
      <c r="R29" s="9"/>
      <c r="S29" s="24">
        <f t="shared" si="1"/>
        <v>4756</v>
      </c>
      <c r="T29" s="28">
        <f t="shared" si="2"/>
        <v>1476</v>
      </c>
      <c r="V29" s="9"/>
      <c r="W29" s="9"/>
      <c r="X29" s="9"/>
    </row>
    <row r="30" spans="1:24" ht="18.75" customHeight="1" x14ac:dyDescent="0.45">
      <c r="A30" s="26">
        <v>45409</v>
      </c>
      <c r="B30" s="8" t="s">
        <v>61</v>
      </c>
      <c r="C30" s="9">
        <v>3010</v>
      </c>
      <c r="D30" s="9">
        <v>3060</v>
      </c>
      <c r="E30" s="9">
        <v>2410</v>
      </c>
      <c r="F30" s="9">
        <v>940</v>
      </c>
      <c r="G30" s="27">
        <f t="shared" si="0"/>
        <v>8415</v>
      </c>
      <c r="H30" s="9">
        <v>56</v>
      </c>
      <c r="I30" s="9">
        <v>420</v>
      </c>
      <c r="J30" s="9"/>
      <c r="K30" s="9"/>
      <c r="L30" s="9"/>
      <c r="M30" s="9"/>
      <c r="N30" s="9"/>
      <c r="O30" s="9"/>
      <c r="P30" s="9"/>
      <c r="Q30" s="9"/>
      <c r="R30" s="9"/>
      <c r="S30" s="24">
        <f t="shared" si="1"/>
        <v>476</v>
      </c>
      <c r="T30" s="28">
        <f t="shared" si="2"/>
        <v>7939</v>
      </c>
      <c r="V30" s="9"/>
      <c r="W30" s="9"/>
      <c r="X30" s="9"/>
    </row>
    <row r="31" spans="1:24" ht="18.75" customHeight="1" x14ac:dyDescent="0.45">
      <c r="A31" s="26">
        <v>45410</v>
      </c>
      <c r="B31" s="8" t="s">
        <v>62</v>
      </c>
      <c r="C31" s="9">
        <v>2630</v>
      </c>
      <c r="D31" s="9">
        <v>4300</v>
      </c>
      <c r="E31" s="9">
        <v>4640</v>
      </c>
      <c r="F31" s="9">
        <v>1130</v>
      </c>
      <c r="G31" s="27">
        <f t="shared" si="0"/>
        <v>10969</v>
      </c>
      <c r="H31" s="9">
        <v>36</v>
      </c>
      <c r="I31" s="9">
        <v>310</v>
      </c>
      <c r="J31" s="9"/>
      <c r="K31" s="9"/>
      <c r="L31" s="9"/>
      <c r="M31" s="9"/>
      <c r="N31" s="9"/>
      <c r="O31" s="9"/>
      <c r="P31" s="9"/>
      <c r="Q31" s="9"/>
      <c r="R31" s="9"/>
      <c r="S31" s="24">
        <f t="shared" si="1"/>
        <v>346</v>
      </c>
      <c r="T31" s="28">
        <f t="shared" si="2"/>
        <v>10623</v>
      </c>
      <c r="V31" s="9"/>
      <c r="W31" s="9"/>
      <c r="X31" s="9"/>
    </row>
    <row r="32" spans="1:24" ht="18.75" customHeight="1" x14ac:dyDescent="0.45">
      <c r="A32" s="26">
        <v>45411</v>
      </c>
      <c r="B32" s="8" t="s">
        <v>63</v>
      </c>
      <c r="C32" s="9">
        <v>1900</v>
      </c>
      <c r="D32" s="9">
        <v>3100</v>
      </c>
      <c r="E32" s="9">
        <v>3270</v>
      </c>
      <c r="F32" s="9">
        <v>2320</v>
      </c>
      <c r="G32" s="27">
        <f t="shared" si="0"/>
        <v>8913</v>
      </c>
      <c r="H32" s="9">
        <v>36</v>
      </c>
      <c r="I32" s="9">
        <v>460</v>
      </c>
      <c r="J32" s="9">
        <v>340</v>
      </c>
      <c r="K32" s="9">
        <v>130</v>
      </c>
      <c r="L32" s="9">
        <v>18900</v>
      </c>
      <c r="M32" s="9">
        <v>1810</v>
      </c>
      <c r="N32" s="9"/>
      <c r="O32" s="9"/>
      <c r="P32" s="9"/>
      <c r="Q32" s="9"/>
      <c r="R32" s="9"/>
      <c r="S32" s="24">
        <f t="shared" si="1"/>
        <v>21676</v>
      </c>
      <c r="T32" s="28">
        <f t="shared" si="2"/>
        <v>-12763</v>
      </c>
      <c r="V32" s="9"/>
      <c r="W32" s="9"/>
      <c r="X32" s="9"/>
    </row>
    <row r="33" spans="1:24" ht="18.75" customHeight="1" x14ac:dyDescent="0.45">
      <c r="A33" s="26">
        <v>45412</v>
      </c>
      <c r="B33" s="8" t="s">
        <v>64</v>
      </c>
      <c r="C33" s="9">
        <v>2520</v>
      </c>
      <c r="D33" s="9">
        <v>3400</v>
      </c>
      <c r="E33" s="9">
        <v>1600</v>
      </c>
      <c r="F33" s="9">
        <v>470</v>
      </c>
      <c r="G33" s="27">
        <f t="shared" si="0"/>
        <v>7369</v>
      </c>
      <c r="H33" s="9">
        <v>36</v>
      </c>
      <c r="I33" s="9">
        <v>220</v>
      </c>
      <c r="J33" s="9"/>
      <c r="K33" s="9">
        <v>80</v>
      </c>
      <c r="L33" s="9"/>
      <c r="M33" s="9"/>
      <c r="N33" s="9">
        <v>10500</v>
      </c>
      <c r="O33" s="9"/>
      <c r="P33" s="9"/>
      <c r="Q33" s="9"/>
      <c r="R33" s="9"/>
      <c r="S33" s="24">
        <f t="shared" si="1"/>
        <v>10836</v>
      </c>
      <c r="T33" s="28">
        <f t="shared" si="2"/>
        <v>-3467</v>
      </c>
      <c r="V33" s="9"/>
      <c r="W33" s="9"/>
      <c r="X33" s="9"/>
    </row>
    <row r="34" spans="1:24" ht="18.75" customHeight="1" x14ac:dyDescent="0.45">
      <c r="A34" s="26"/>
      <c r="B34" s="13"/>
      <c r="C34" s="9"/>
      <c r="D34" s="9"/>
      <c r="E34" s="9"/>
      <c r="F34" s="9"/>
      <c r="G34" s="27">
        <f t="shared" si="0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24">
        <f t="shared" si="1"/>
        <v>0</v>
      </c>
      <c r="T34" s="28">
        <f t="shared" si="2"/>
        <v>0</v>
      </c>
      <c r="V34" s="9"/>
      <c r="W34" s="9"/>
      <c r="X34" s="9"/>
    </row>
    <row r="35" spans="1:24" ht="18.75" customHeight="1" x14ac:dyDescent="0.45">
      <c r="A35" s="21"/>
      <c r="C35" s="29">
        <f t="shared" ref="C35:T35" si="3">SUM(C4:C34)</f>
        <v>74820</v>
      </c>
      <c r="D35" s="29">
        <f t="shared" si="3"/>
        <v>78700</v>
      </c>
      <c r="E35" s="29">
        <f t="shared" si="3"/>
        <v>58990</v>
      </c>
      <c r="F35" s="29">
        <f t="shared" si="3"/>
        <v>23570</v>
      </c>
      <c r="G35" s="27">
        <f t="shared" si="3"/>
        <v>211312</v>
      </c>
      <c r="H35" s="30">
        <f t="shared" si="3"/>
        <v>1100</v>
      </c>
      <c r="I35" s="30">
        <f t="shared" si="3"/>
        <v>8455</v>
      </c>
      <c r="J35" s="30">
        <f t="shared" si="3"/>
        <v>5240</v>
      </c>
      <c r="K35" s="30">
        <f t="shared" si="3"/>
        <v>1800</v>
      </c>
      <c r="L35" s="31">
        <f t="shared" si="3"/>
        <v>89652</v>
      </c>
      <c r="M35" s="30">
        <f t="shared" si="3"/>
        <v>10960</v>
      </c>
      <c r="N35" s="31">
        <f t="shared" si="3"/>
        <v>32950</v>
      </c>
      <c r="O35" s="30">
        <f t="shared" si="3"/>
        <v>0</v>
      </c>
      <c r="P35" s="30">
        <f t="shared" si="3"/>
        <v>6960</v>
      </c>
      <c r="Q35" s="31">
        <f t="shared" si="3"/>
        <v>30000</v>
      </c>
      <c r="R35" s="30">
        <f t="shared" si="3"/>
        <v>3100</v>
      </c>
      <c r="S35" s="24">
        <f t="shared" si="3"/>
        <v>190217</v>
      </c>
      <c r="T35" s="28">
        <f t="shared" si="3"/>
        <v>21095</v>
      </c>
      <c r="V35" s="32">
        <f t="shared" ref="V35:X35" si="4">SUM(V4:V34)</f>
        <v>0</v>
      </c>
      <c r="W35" s="32">
        <f t="shared" si="4"/>
        <v>0</v>
      </c>
      <c r="X35" s="32">
        <f t="shared" si="4"/>
        <v>0</v>
      </c>
    </row>
    <row r="36" spans="1:24" ht="18.75" customHeight="1" x14ac:dyDescent="0.45">
      <c r="A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2"/>
      <c r="T36" s="22"/>
      <c r="V36" s="21"/>
      <c r="W36" s="21"/>
      <c r="X36" s="21"/>
    </row>
    <row r="37" spans="1:24" ht="18.75" customHeight="1" x14ac:dyDescent="0.45">
      <c r="A37" s="9" t="s">
        <v>40</v>
      </c>
      <c r="B37" s="8"/>
      <c r="C37" s="41" t="s">
        <v>41</v>
      </c>
      <c r="D37" s="42"/>
      <c r="E37" s="42"/>
      <c r="F37" s="43"/>
      <c r="G37" s="9"/>
      <c r="H37" s="41" t="s">
        <v>42</v>
      </c>
      <c r="I37" s="42"/>
      <c r="J37" s="42"/>
      <c r="K37" s="42"/>
      <c r="L37" s="42"/>
      <c r="M37" s="42"/>
      <c r="N37" s="42"/>
      <c r="O37" s="42"/>
      <c r="P37" s="42"/>
      <c r="Q37" s="42"/>
      <c r="R37" s="43"/>
      <c r="S37" s="23"/>
      <c r="T37" s="23"/>
      <c r="V37" s="44" t="s">
        <v>67</v>
      </c>
      <c r="W37" s="42"/>
      <c r="X37" s="43"/>
    </row>
    <row r="38" spans="1:24" ht="18.75" customHeight="1" x14ac:dyDescent="0.45">
      <c r="A38" s="9"/>
      <c r="B38" s="8"/>
      <c r="C38" s="9" t="s">
        <v>43</v>
      </c>
      <c r="D38" s="9" t="s">
        <v>26</v>
      </c>
      <c r="E38" s="9" t="s">
        <v>44</v>
      </c>
      <c r="F38" s="9" t="s">
        <v>45</v>
      </c>
      <c r="G38" s="24" t="s">
        <v>39</v>
      </c>
      <c r="H38" s="9" t="s">
        <v>46</v>
      </c>
      <c r="I38" s="9" t="s">
        <v>47</v>
      </c>
      <c r="J38" s="9" t="s">
        <v>48</v>
      </c>
      <c r="K38" s="9" t="s">
        <v>49</v>
      </c>
      <c r="L38" s="9" t="s">
        <v>50</v>
      </c>
      <c r="M38" s="9" t="s">
        <v>51</v>
      </c>
      <c r="N38" s="9" t="s">
        <v>4</v>
      </c>
      <c r="O38" s="9" t="s">
        <v>5</v>
      </c>
      <c r="P38" s="9" t="s">
        <v>7</v>
      </c>
      <c r="Q38" s="9" t="s">
        <v>53</v>
      </c>
      <c r="R38" s="9" t="s">
        <v>54</v>
      </c>
      <c r="S38" s="24" t="s">
        <v>39</v>
      </c>
      <c r="T38" s="25" t="s">
        <v>59</v>
      </c>
      <c r="V38" s="9" t="s">
        <v>56</v>
      </c>
      <c r="W38" s="9" t="s">
        <v>57</v>
      </c>
      <c r="X38" s="9" t="s">
        <v>58</v>
      </c>
    </row>
    <row r="39" spans="1:24" ht="18.75" customHeight="1" x14ac:dyDescent="0.45">
      <c r="A39" s="26">
        <v>45413</v>
      </c>
      <c r="B39" s="8" t="s">
        <v>65</v>
      </c>
      <c r="C39" s="9"/>
      <c r="D39" s="9"/>
      <c r="E39" s="9"/>
      <c r="F39" s="9"/>
      <c r="G39" s="27">
        <f t="shared" ref="G39:G69" si="5">C39+D39+((E39+F39)*70%)</f>
        <v>0</v>
      </c>
      <c r="H39" s="9">
        <v>36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24">
        <f t="shared" ref="S39:S69" si="6">SUM(H39:R39)</f>
        <v>36</v>
      </c>
      <c r="T39" s="28">
        <f t="shared" ref="T39:T69" si="7">G39-S39</f>
        <v>-36</v>
      </c>
      <c r="V39" s="9"/>
      <c r="W39" s="9"/>
      <c r="X39" s="9"/>
    </row>
    <row r="40" spans="1:24" ht="18.75" customHeight="1" x14ac:dyDescent="0.45">
      <c r="A40" s="26">
        <v>45414</v>
      </c>
      <c r="B40" s="8" t="s">
        <v>66</v>
      </c>
      <c r="C40" s="9"/>
      <c r="D40" s="9"/>
      <c r="E40" s="9"/>
      <c r="F40" s="9"/>
      <c r="G40" s="27">
        <f t="shared" si="5"/>
        <v>0</v>
      </c>
      <c r="H40" s="9">
        <v>36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24">
        <f t="shared" si="6"/>
        <v>36</v>
      </c>
      <c r="T40" s="28">
        <f t="shared" si="7"/>
        <v>-36</v>
      </c>
      <c r="V40" s="9"/>
      <c r="W40" s="9"/>
      <c r="X40" s="9"/>
    </row>
    <row r="41" spans="1:24" ht="18.75" customHeight="1" x14ac:dyDescent="0.45">
      <c r="A41" s="26">
        <v>45415</v>
      </c>
      <c r="B41" s="8" t="s">
        <v>60</v>
      </c>
      <c r="C41" s="9"/>
      <c r="D41" s="9"/>
      <c r="E41" s="9"/>
      <c r="F41" s="9"/>
      <c r="G41" s="27">
        <f t="shared" si="5"/>
        <v>0</v>
      </c>
      <c r="H41" s="9">
        <v>36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24">
        <f t="shared" si="6"/>
        <v>36</v>
      </c>
      <c r="T41" s="28">
        <f t="shared" si="7"/>
        <v>-36</v>
      </c>
      <c r="V41" s="9"/>
      <c r="W41" s="9"/>
      <c r="X41" s="9"/>
    </row>
    <row r="42" spans="1:24" ht="18.75" customHeight="1" x14ac:dyDescent="0.45">
      <c r="A42" s="26">
        <v>45416</v>
      </c>
      <c r="B42" s="8" t="s">
        <v>61</v>
      </c>
      <c r="C42" s="9"/>
      <c r="D42" s="9"/>
      <c r="E42" s="9"/>
      <c r="F42" s="9"/>
      <c r="G42" s="27">
        <f t="shared" si="5"/>
        <v>0</v>
      </c>
      <c r="H42" s="9">
        <v>36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24">
        <f t="shared" si="6"/>
        <v>36</v>
      </c>
      <c r="T42" s="28">
        <f t="shared" si="7"/>
        <v>-36</v>
      </c>
      <c r="V42" s="9"/>
      <c r="W42" s="9"/>
      <c r="X42" s="9"/>
    </row>
    <row r="43" spans="1:24" ht="18.75" customHeight="1" x14ac:dyDescent="0.45">
      <c r="A43" s="26">
        <v>45417</v>
      </c>
      <c r="B43" s="8" t="s">
        <v>62</v>
      </c>
      <c r="C43" s="9"/>
      <c r="D43" s="9"/>
      <c r="E43" s="9"/>
      <c r="F43" s="9"/>
      <c r="G43" s="27">
        <f t="shared" si="5"/>
        <v>0</v>
      </c>
      <c r="H43" s="9">
        <v>36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24">
        <f t="shared" si="6"/>
        <v>36</v>
      </c>
      <c r="T43" s="28">
        <f t="shared" si="7"/>
        <v>-36</v>
      </c>
      <c r="V43" s="9"/>
      <c r="W43" s="9"/>
      <c r="X43" s="9"/>
    </row>
    <row r="44" spans="1:24" ht="18.75" customHeight="1" x14ac:dyDescent="0.45">
      <c r="A44" s="26">
        <v>45418</v>
      </c>
      <c r="B44" s="8" t="s">
        <v>63</v>
      </c>
      <c r="C44" s="9"/>
      <c r="D44" s="9"/>
      <c r="E44" s="9"/>
      <c r="F44" s="9"/>
      <c r="G44" s="27">
        <f t="shared" si="5"/>
        <v>0</v>
      </c>
      <c r="H44" s="9">
        <v>36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24">
        <f t="shared" si="6"/>
        <v>36</v>
      </c>
      <c r="T44" s="28">
        <f t="shared" si="7"/>
        <v>-36</v>
      </c>
      <c r="V44" s="9"/>
      <c r="W44" s="9"/>
      <c r="X44" s="9"/>
    </row>
    <row r="45" spans="1:24" ht="18.75" customHeight="1" x14ac:dyDescent="0.45">
      <c r="A45" s="26">
        <v>45419</v>
      </c>
      <c r="B45" s="8" t="s">
        <v>64</v>
      </c>
      <c r="C45" s="9"/>
      <c r="D45" s="9"/>
      <c r="E45" s="9"/>
      <c r="F45" s="9"/>
      <c r="G45" s="27">
        <f t="shared" si="5"/>
        <v>0</v>
      </c>
      <c r="H45" s="9">
        <v>36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24">
        <f t="shared" si="6"/>
        <v>36</v>
      </c>
      <c r="T45" s="28">
        <f t="shared" si="7"/>
        <v>-36</v>
      </c>
      <c r="V45" s="9"/>
      <c r="W45" s="9"/>
      <c r="X45" s="9"/>
    </row>
    <row r="46" spans="1:24" ht="18.75" customHeight="1" x14ac:dyDescent="0.45">
      <c r="A46" s="26">
        <v>45420</v>
      </c>
      <c r="B46" s="8" t="s">
        <v>65</v>
      </c>
      <c r="C46" s="9"/>
      <c r="D46" s="9"/>
      <c r="E46" s="9"/>
      <c r="F46" s="9"/>
      <c r="G46" s="27">
        <f t="shared" si="5"/>
        <v>0</v>
      </c>
      <c r="H46" s="9">
        <v>36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24">
        <f t="shared" si="6"/>
        <v>36</v>
      </c>
      <c r="T46" s="28">
        <f t="shared" si="7"/>
        <v>-36</v>
      </c>
      <c r="V46" s="9"/>
      <c r="W46" s="9"/>
      <c r="X46" s="9"/>
    </row>
    <row r="47" spans="1:24" ht="18.75" customHeight="1" x14ac:dyDescent="0.45">
      <c r="A47" s="26">
        <v>45421</v>
      </c>
      <c r="B47" s="8" t="s">
        <v>66</v>
      </c>
      <c r="C47" s="9"/>
      <c r="D47" s="9"/>
      <c r="E47" s="9"/>
      <c r="F47" s="9"/>
      <c r="G47" s="27">
        <f t="shared" si="5"/>
        <v>0</v>
      </c>
      <c r="H47" s="9">
        <v>36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24">
        <f t="shared" si="6"/>
        <v>36</v>
      </c>
      <c r="T47" s="28">
        <f t="shared" si="7"/>
        <v>-36</v>
      </c>
      <c r="V47" s="9"/>
      <c r="W47" s="9"/>
      <c r="X47" s="9"/>
    </row>
    <row r="48" spans="1:24" ht="18.75" customHeight="1" x14ac:dyDescent="0.45">
      <c r="A48" s="26">
        <v>45422</v>
      </c>
      <c r="B48" s="8" t="s">
        <v>60</v>
      </c>
      <c r="C48" s="9"/>
      <c r="D48" s="9"/>
      <c r="E48" s="9"/>
      <c r="F48" s="9"/>
      <c r="G48" s="27">
        <f t="shared" si="5"/>
        <v>0</v>
      </c>
      <c r="H48" s="9">
        <v>36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24">
        <f t="shared" si="6"/>
        <v>36</v>
      </c>
      <c r="T48" s="28">
        <f t="shared" si="7"/>
        <v>-36</v>
      </c>
      <c r="V48" s="9"/>
      <c r="W48" s="9"/>
      <c r="X48" s="9"/>
    </row>
    <row r="49" spans="1:24" ht="18.75" customHeight="1" x14ac:dyDescent="0.45">
      <c r="A49" s="26">
        <v>45423</v>
      </c>
      <c r="B49" s="8" t="s">
        <v>61</v>
      </c>
      <c r="C49" s="9"/>
      <c r="D49" s="9"/>
      <c r="E49" s="9"/>
      <c r="F49" s="9"/>
      <c r="G49" s="27">
        <f t="shared" si="5"/>
        <v>0</v>
      </c>
      <c r="H49" s="9">
        <v>36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24">
        <f t="shared" si="6"/>
        <v>36</v>
      </c>
      <c r="T49" s="28">
        <f t="shared" si="7"/>
        <v>-36</v>
      </c>
      <c r="V49" s="9"/>
      <c r="W49" s="9"/>
      <c r="X49" s="9"/>
    </row>
    <row r="50" spans="1:24" ht="18.75" customHeight="1" x14ac:dyDescent="0.45">
      <c r="A50" s="26">
        <v>45424</v>
      </c>
      <c r="B50" s="8" t="s">
        <v>62</v>
      </c>
      <c r="C50" s="9"/>
      <c r="D50" s="9"/>
      <c r="E50" s="9"/>
      <c r="F50" s="9"/>
      <c r="G50" s="27">
        <f t="shared" si="5"/>
        <v>0</v>
      </c>
      <c r="H50" s="9">
        <v>36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24">
        <f t="shared" si="6"/>
        <v>36</v>
      </c>
      <c r="T50" s="28">
        <f t="shared" si="7"/>
        <v>-36</v>
      </c>
      <c r="V50" s="9"/>
      <c r="W50" s="9"/>
      <c r="X50" s="9"/>
    </row>
    <row r="51" spans="1:24" ht="18.75" customHeight="1" x14ac:dyDescent="0.45">
      <c r="A51" s="26">
        <v>45425</v>
      </c>
      <c r="B51" s="8" t="s">
        <v>63</v>
      </c>
      <c r="C51" s="9"/>
      <c r="D51" s="9"/>
      <c r="E51" s="9"/>
      <c r="F51" s="9"/>
      <c r="G51" s="27">
        <f t="shared" si="5"/>
        <v>0</v>
      </c>
      <c r="H51" s="9">
        <v>36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24">
        <f t="shared" si="6"/>
        <v>36</v>
      </c>
      <c r="T51" s="28">
        <f t="shared" si="7"/>
        <v>-36</v>
      </c>
      <c r="V51" s="9"/>
      <c r="W51" s="9"/>
      <c r="X51" s="9"/>
    </row>
    <row r="52" spans="1:24" ht="18.75" customHeight="1" x14ac:dyDescent="0.45">
      <c r="A52" s="26">
        <v>45426</v>
      </c>
      <c r="B52" s="8" t="s">
        <v>64</v>
      </c>
      <c r="C52" s="9"/>
      <c r="D52" s="9"/>
      <c r="E52" s="9"/>
      <c r="F52" s="9"/>
      <c r="G52" s="27">
        <f t="shared" si="5"/>
        <v>0</v>
      </c>
      <c r="H52" s="9">
        <v>36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24">
        <f t="shared" si="6"/>
        <v>36</v>
      </c>
      <c r="T52" s="28">
        <f t="shared" si="7"/>
        <v>-36</v>
      </c>
      <c r="V52" s="9"/>
      <c r="W52" s="9"/>
      <c r="X52" s="9"/>
    </row>
    <row r="53" spans="1:24" ht="18.75" customHeight="1" x14ac:dyDescent="0.45">
      <c r="A53" s="26">
        <v>45427</v>
      </c>
      <c r="B53" s="8" t="s">
        <v>65</v>
      </c>
      <c r="C53" s="9"/>
      <c r="D53" s="9"/>
      <c r="E53" s="9"/>
      <c r="F53" s="9"/>
      <c r="G53" s="27">
        <f t="shared" si="5"/>
        <v>0</v>
      </c>
      <c r="H53" s="9">
        <v>36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24">
        <f t="shared" si="6"/>
        <v>36</v>
      </c>
      <c r="T53" s="28">
        <f t="shared" si="7"/>
        <v>-36</v>
      </c>
      <c r="V53" s="9"/>
      <c r="W53" s="9"/>
      <c r="X53" s="9"/>
    </row>
    <row r="54" spans="1:24" ht="18.75" customHeight="1" x14ac:dyDescent="0.45">
      <c r="A54" s="26">
        <v>45428</v>
      </c>
      <c r="B54" s="8" t="s">
        <v>66</v>
      </c>
      <c r="C54" s="9"/>
      <c r="D54" s="9"/>
      <c r="E54" s="9"/>
      <c r="F54" s="9"/>
      <c r="G54" s="27">
        <f t="shared" si="5"/>
        <v>0</v>
      </c>
      <c r="H54" s="9">
        <v>36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24">
        <f t="shared" si="6"/>
        <v>36</v>
      </c>
      <c r="T54" s="28">
        <f t="shared" si="7"/>
        <v>-36</v>
      </c>
      <c r="V54" s="9"/>
      <c r="W54" s="9"/>
      <c r="X54" s="9"/>
    </row>
    <row r="55" spans="1:24" ht="18.75" customHeight="1" x14ac:dyDescent="0.45">
      <c r="A55" s="26">
        <v>45429</v>
      </c>
      <c r="B55" s="8" t="s">
        <v>60</v>
      </c>
      <c r="C55" s="9"/>
      <c r="D55" s="9"/>
      <c r="E55" s="9"/>
      <c r="F55" s="9"/>
      <c r="G55" s="27">
        <f t="shared" si="5"/>
        <v>0</v>
      </c>
      <c r="H55" s="9">
        <v>36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24">
        <f t="shared" si="6"/>
        <v>36</v>
      </c>
      <c r="T55" s="28">
        <f t="shared" si="7"/>
        <v>-36</v>
      </c>
      <c r="V55" s="9"/>
      <c r="W55" s="9"/>
      <c r="X55" s="9"/>
    </row>
    <row r="56" spans="1:24" ht="18.75" customHeight="1" x14ac:dyDescent="0.45">
      <c r="A56" s="26">
        <v>45430</v>
      </c>
      <c r="B56" s="8" t="s">
        <v>61</v>
      </c>
      <c r="C56" s="9"/>
      <c r="D56" s="9"/>
      <c r="E56" s="9"/>
      <c r="F56" s="9"/>
      <c r="G56" s="27">
        <f t="shared" si="5"/>
        <v>0</v>
      </c>
      <c r="H56" s="9">
        <v>36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24">
        <f t="shared" si="6"/>
        <v>36</v>
      </c>
      <c r="T56" s="28">
        <f t="shared" si="7"/>
        <v>-36</v>
      </c>
      <c r="V56" s="9"/>
      <c r="W56" s="9"/>
      <c r="X56" s="9"/>
    </row>
    <row r="57" spans="1:24" ht="18.75" customHeight="1" x14ac:dyDescent="0.45">
      <c r="A57" s="26">
        <v>45431</v>
      </c>
      <c r="B57" s="8" t="s">
        <v>62</v>
      </c>
      <c r="C57" s="9"/>
      <c r="D57" s="9"/>
      <c r="E57" s="9"/>
      <c r="F57" s="9"/>
      <c r="G57" s="27">
        <f t="shared" si="5"/>
        <v>0</v>
      </c>
      <c r="H57" s="9">
        <v>36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24">
        <f t="shared" si="6"/>
        <v>36</v>
      </c>
      <c r="T57" s="28">
        <f t="shared" si="7"/>
        <v>-36</v>
      </c>
      <c r="V57" s="9"/>
      <c r="W57" s="9"/>
      <c r="X57" s="9"/>
    </row>
    <row r="58" spans="1:24" ht="18.75" customHeight="1" x14ac:dyDescent="0.45">
      <c r="A58" s="26">
        <v>45432</v>
      </c>
      <c r="B58" s="8" t="s">
        <v>63</v>
      </c>
      <c r="C58" s="9"/>
      <c r="D58" s="9"/>
      <c r="E58" s="9"/>
      <c r="F58" s="9"/>
      <c r="G58" s="27">
        <f t="shared" si="5"/>
        <v>0</v>
      </c>
      <c r="H58" s="9">
        <v>36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24">
        <f t="shared" si="6"/>
        <v>36</v>
      </c>
      <c r="T58" s="28">
        <f t="shared" si="7"/>
        <v>-36</v>
      </c>
      <c r="V58" s="9"/>
      <c r="W58" s="9"/>
      <c r="X58" s="9"/>
    </row>
    <row r="59" spans="1:24" ht="18.75" customHeight="1" x14ac:dyDescent="0.45">
      <c r="A59" s="26">
        <v>45433</v>
      </c>
      <c r="B59" s="8" t="s">
        <v>64</v>
      </c>
      <c r="C59" s="9"/>
      <c r="D59" s="9"/>
      <c r="E59" s="9"/>
      <c r="F59" s="9"/>
      <c r="G59" s="27">
        <f t="shared" si="5"/>
        <v>0</v>
      </c>
      <c r="H59" s="9">
        <v>36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24">
        <f t="shared" si="6"/>
        <v>36</v>
      </c>
      <c r="T59" s="28">
        <f t="shared" si="7"/>
        <v>-36</v>
      </c>
      <c r="V59" s="9"/>
      <c r="W59" s="9"/>
      <c r="X59" s="9"/>
    </row>
    <row r="60" spans="1:24" ht="18.75" customHeight="1" x14ac:dyDescent="0.45">
      <c r="A60" s="26">
        <v>45434</v>
      </c>
      <c r="B60" s="8" t="s">
        <v>65</v>
      </c>
      <c r="C60" s="9"/>
      <c r="D60" s="9"/>
      <c r="E60" s="9"/>
      <c r="F60" s="9"/>
      <c r="G60" s="27">
        <f t="shared" si="5"/>
        <v>0</v>
      </c>
      <c r="H60" s="9">
        <v>36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24">
        <f t="shared" si="6"/>
        <v>36</v>
      </c>
      <c r="T60" s="28">
        <f t="shared" si="7"/>
        <v>-36</v>
      </c>
      <c r="V60" s="9"/>
      <c r="W60" s="9"/>
      <c r="X60" s="9"/>
    </row>
    <row r="61" spans="1:24" ht="18.75" customHeight="1" x14ac:dyDescent="0.45">
      <c r="A61" s="26">
        <v>45435</v>
      </c>
      <c r="B61" s="8" t="s">
        <v>66</v>
      </c>
      <c r="C61" s="9"/>
      <c r="D61" s="9"/>
      <c r="E61" s="9"/>
      <c r="F61" s="9"/>
      <c r="G61" s="27">
        <f t="shared" si="5"/>
        <v>0</v>
      </c>
      <c r="H61" s="9">
        <v>36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24">
        <f t="shared" si="6"/>
        <v>36</v>
      </c>
      <c r="T61" s="28">
        <f t="shared" si="7"/>
        <v>-36</v>
      </c>
      <c r="V61" s="9"/>
      <c r="W61" s="9"/>
      <c r="X61" s="9"/>
    </row>
    <row r="62" spans="1:24" ht="18.75" customHeight="1" x14ac:dyDescent="0.45">
      <c r="A62" s="26">
        <v>45436</v>
      </c>
      <c r="B62" s="8" t="s">
        <v>60</v>
      </c>
      <c r="C62" s="9"/>
      <c r="D62" s="9"/>
      <c r="E62" s="9"/>
      <c r="F62" s="9"/>
      <c r="G62" s="27">
        <f t="shared" si="5"/>
        <v>0</v>
      </c>
      <c r="H62" s="9">
        <v>36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24">
        <f t="shared" si="6"/>
        <v>36</v>
      </c>
      <c r="T62" s="28">
        <f t="shared" si="7"/>
        <v>-36</v>
      </c>
      <c r="V62" s="9"/>
      <c r="W62" s="9"/>
      <c r="X62" s="9"/>
    </row>
    <row r="63" spans="1:24" ht="18.75" customHeight="1" x14ac:dyDescent="0.45">
      <c r="A63" s="26">
        <v>45437</v>
      </c>
      <c r="B63" s="8" t="s">
        <v>61</v>
      </c>
      <c r="C63" s="9"/>
      <c r="D63" s="9"/>
      <c r="E63" s="9"/>
      <c r="F63" s="9"/>
      <c r="G63" s="27">
        <f t="shared" si="5"/>
        <v>0</v>
      </c>
      <c r="H63" s="9">
        <v>36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24">
        <f t="shared" si="6"/>
        <v>36</v>
      </c>
      <c r="T63" s="28">
        <f t="shared" si="7"/>
        <v>-36</v>
      </c>
      <c r="V63" s="9"/>
      <c r="W63" s="9"/>
      <c r="X63" s="9"/>
    </row>
    <row r="64" spans="1:24" ht="18.75" customHeight="1" x14ac:dyDescent="0.45">
      <c r="A64" s="26">
        <v>45438</v>
      </c>
      <c r="B64" s="8" t="s">
        <v>62</v>
      </c>
      <c r="C64" s="9"/>
      <c r="D64" s="9"/>
      <c r="E64" s="9"/>
      <c r="F64" s="9"/>
      <c r="G64" s="27">
        <f t="shared" si="5"/>
        <v>0</v>
      </c>
      <c r="H64" s="9">
        <v>36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24">
        <f t="shared" si="6"/>
        <v>36</v>
      </c>
      <c r="T64" s="28">
        <f t="shared" si="7"/>
        <v>-36</v>
      </c>
      <c r="V64" s="9"/>
      <c r="W64" s="9"/>
      <c r="X64" s="9"/>
    </row>
    <row r="65" spans="1:24" ht="18.75" customHeight="1" x14ac:dyDescent="0.45">
      <c r="A65" s="26">
        <v>45439</v>
      </c>
      <c r="B65" s="8" t="s">
        <v>63</v>
      </c>
      <c r="C65" s="9"/>
      <c r="D65" s="9"/>
      <c r="E65" s="9"/>
      <c r="F65" s="9"/>
      <c r="G65" s="27">
        <f t="shared" si="5"/>
        <v>0</v>
      </c>
      <c r="H65" s="9">
        <v>36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24">
        <f t="shared" si="6"/>
        <v>36</v>
      </c>
      <c r="T65" s="28">
        <f t="shared" si="7"/>
        <v>-36</v>
      </c>
      <c r="V65" s="9"/>
      <c r="W65" s="9"/>
      <c r="X65" s="9"/>
    </row>
    <row r="66" spans="1:24" ht="18.75" customHeight="1" x14ac:dyDescent="0.45">
      <c r="A66" s="26">
        <v>45440</v>
      </c>
      <c r="B66" s="8" t="s">
        <v>64</v>
      </c>
      <c r="C66" s="9"/>
      <c r="D66" s="9"/>
      <c r="E66" s="9"/>
      <c r="F66" s="9"/>
      <c r="G66" s="27">
        <f t="shared" si="5"/>
        <v>0</v>
      </c>
      <c r="H66" s="9">
        <v>36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24">
        <f t="shared" si="6"/>
        <v>36</v>
      </c>
      <c r="T66" s="28">
        <f t="shared" si="7"/>
        <v>-36</v>
      </c>
      <c r="V66" s="9"/>
      <c r="W66" s="9"/>
      <c r="X66" s="9"/>
    </row>
    <row r="67" spans="1:24" ht="18.75" customHeight="1" x14ac:dyDescent="0.45">
      <c r="A67" s="26">
        <v>45441</v>
      </c>
      <c r="B67" s="8" t="s">
        <v>65</v>
      </c>
      <c r="C67" s="9"/>
      <c r="D67" s="9"/>
      <c r="E67" s="9"/>
      <c r="F67" s="9"/>
      <c r="G67" s="27">
        <f t="shared" si="5"/>
        <v>0</v>
      </c>
      <c r="H67" s="9">
        <v>36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24">
        <f t="shared" si="6"/>
        <v>36</v>
      </c>
      <c r="T67" s="28">
        <f t="shared" si="7"/>
        <v>-36</v>
      </c>
      <c r="V67" s="9"/>
      <c r="W67" s="9"/>
      <c r="X67" s="9"/>
    </row>
    <row r="68" spans="1:24" ht="18.75" customHeight="1" x14ac:dyDescent="0.45">
      <c r="A68" s="26">
        <v>45442</v>
      </c>
      <c r="B68" s="8" t="s">
        <v>66</v>
      </c>
      <c r="C68" s="9"/>
      <c r="D68" s="9"/>
      <c r="E68" s="9"/>
      <c r="F68" s="9"/>
      <c r="G68" s="27">
        <f t="shared" si="5"/>
        <v>0</v>
      </c>
      <c r="H68" s="9">
        <v>36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24">
        <f t="shared" si="6"/>
        <v>36</v>
      </c>
      <c r="T68" s="28">
        <f t="shared" si="7"/>
        <v>-36</v>
      </c>
      <c r="V68" s="9"/>
      <c r="W68" s="9"/>
      <c r="X68" s="9"/>
    </row>
    <row r="69" spans="1:24" ht="18.75" customHeight="1" x14ac:dyDescent="0.45">
      <c r="A69" s="26">
        <v>45443</v>
      </c>
      <c r="B69" s="8" t="s">
        <v>60</v>
      </c>
      <c r="C69" s="9"/>
      <c r="D69" s="9"/>
      <c r="E69" s="9"/>
      <c r="F69" s="9"/>
      <c r="G69" s="27">
        <f t="shared" si="5"/>
        <v>0</v>
      </c>
      <c r="H69" s="9">
        <v>36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24">
        <f t="shared" si="6"/>
        <v>36</v>
      </c>
      <c r="T69" s="28">
        <f t="shared" si="7"/>
        <v>-36</v>
      </c>
      <c r="V69" s="9"/>
      <c r="W69" s="9"/>
      <c r="X69" s="9"/>
    </row>
    <row r="70" spans="1:24" ht="18.75" customHeight="1" x14ac:dyDescent="0.45">
      <c r="A70" s="21"/>
      <c r="C70" s="29">
        <f t="shared" ref="C70:T70" si="8">SUM(C39:C69)</f>
        <v>0</v>
      </c>
      <c r="D70" s="29">
        <f t="shared" si="8"/>
        <v>0</v>
      </c>
      <c r="E70" s="29">
        <f t="shared" si="8"/>
        <v>0</v>
      </c>
      <c r="F70" s="29">
        <f t="shared" si="8"/>
        <v>0</v>
      </c>
      <c r="G70" s="27">
        <f t="shared" si="8"/>
        <v>0</v>
      </c>
      <c r="H70" s="30">
        <f t="shared" si="8"/>
        <v>1116</v>
      </c>
      <c r="I70" s="30">
        <f t="shared" si="8"/>
        <v>0</v>
      </c>
      <c r="J70" s="30">
        <f t="shared" si="8"/>
        <v>0</v>
      </c>
      <c r="K70" s="30">
        <f t="shared" si="8"/>
        <v>0</v>
      </c>
      <c r="L70" s="31">
        <f t="shared" si="8"/>
        <v>0</v>
      </c>
      <c r="M70" s="30">
        <f t="shared" si="8"/>
        <v>0</v>
      </c>
      <c r="N70" s="31">
        <f t="shared" si="8"/>
        <v>0</v>
      </c>
      <c r="O70" s="30">
        <f t="shared" si="8"/>
        <v>0</v>
      </c>
      <c r="P70" s="30">
        <f t="shared" si="8"/>
        <v>0</v>
      </c>
      <c r="Q70" s="31">
        <f t="shared" si="8"/>
        <v>0</v>
      </c>
      <c r="R70" s="30">
        <f t="shared" si="8"/>
        <v>0</v>
      </c>
      <c r="S70" s="24">
        <f t="shared" si="8"/>
        <v>1116</v>
      </c>
      <c r="T70" s="28">
        <f t="shared" si="8"/>
        <v>-1116</v>
      </c>
      <c r="V70" s="32">
        <f t="shared" ref="V70:X70" si="9">SUM(V39:V69)</f>
        <v>0</v>
      </c>
      <c r="W70" s="32">
        <f t="shared" si="9"/>
        <v>0</v>
      </c>
      <c r="X70" s="32">
        <f t="shared" si="9"/>
        <v>0</v>
      </c>
    </row>
    <row r="71" spans="1:24" ht="18.75" customHeight="1" x14ac:dyDescent="0.45">
      <c r="A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2"/>
      <c r="T71" s="22"/>
      <c r="V71" s="21"/>
      <c r="W71" s="21"/>
      <c r="X71" s="21"/>
    </row>
    <row r="72" spans="1:24" ht="18.75" customHeight="1" x14ac:dyDescent="0.45">
      <c r="A72" s="9" t="s">
        <v>40</v>
      </c>
      <c r="B72" s="8"/>
      <c r="C72" s="41" t="s">
        <v>41</v>
      </c>
      <c r="D72" s="42"/>
      <c r="E72" s="42"/>
      <c r="F72" s="43"/>
      <c r="G72" s="9"/>
      <c r="H72" s="41" t="s">
        <v>42</v>
      </c>
      <c r="I72" s="42"/>
      <c r="J72" s="42"/>
      <c r="K72" s="42"/>
      <c r="L72" s="42"/>
      <c r="M72" s="42"/>
      <c r="N72" s="42"/>
      <c r="O72" s="42"/>
      <c r="P72" s="42"/>
      <c r="Q72" s="42"/>
      <c r="R72" s="43"/>
      <c r="S72" s="23"/>
      <c r="T72" s="23"/>
      <c r="V72" s="44" t="s">
        <v>67</v>
      </c>
      <c r="W72" s="42"/>
      <c r="X72" s="43"/>
    </row>
    <row r="73" spans="1:24" ht="18.75" customHeight="1" x14ac:dyDescent="0.45">
      <c r="A73" s="9"/>
      <c r="B73" s="8"/>
      <c r="C73" s="9" t="s">
        <v>43</v>
      </c>
      <c r="D73" s="9" t="s">
        <v>26</v>
      </c>
      <c r="E73" s="9" t="s">
        <v>44</v>
      </c>
      <c r="F73" s="9" t="s">
        <v>45</v>
      </c>
      <c r="G73" s="24" t="s">
        <v>39</v>
      </c>
      <c r="H73" s="9" t="s">
        <v>46</v>
      </c>
      <c r="I73" s="9" t="s">
        <v>47</v>
      </c>
      <c r="J73" s="9" t="s">
        <v>48</v>
      </c>
      <c r="K73" s="9" t="s">
        <v>49</v>
      </c>
      <c r="L73" s="9" t="s">
        <v>50</v>
      </c>
      <c r="M73" s="9" t="s">
        <v>51</v>
      </c>
      <c r="N73" s="9" t="s">
        <v>4</v>
      </c>
      <c r="O73" s="9" t="s">
        <v>5</v>
      </c>
      <c r="P73" s="9" t="s">
        <v>7</v>
      </c>
      <c r="Q73" s="9" t="s">
        <v>53</v>
      </c>
      <c r="R73" s="9" t="s">
        <v>54</v>
      </c>
      <c r="S73" s="24" t="s">
        <v>39</v>
      </c>
      <c r="T73" s="25" t="s">
        <v>59</v>
      </c>
      <c r="V73" s="9" t="s">
        <v>56</v>
      </c>
      <c r="W73" s="9" t="s">
        <v>57</v>
      </c>
      <c r="X73" s="9" t="s">
        <v>58</v>
      </c>
    </row>
    <row r="74" spans="1:24" ht="18.75" customHeight="1" x14ac:dyDescent="0.45">
      <c r="A74" s="26">
        <v>45444</v>
      </c>
      <c r="B74" s="8" t="s">
        <v>61</v>
      </c>
      <c r="C74" s="9"/>
      <c r="D74" s="9"/>
      <c r="E74" s="9"/>
      <c r="F74" s="9"/>
      <c r="G74" s="27">
        <f t="shared" ref="G74:G104" si="10">C74+D74+((E74+F74)*70%)</f>
        <v>0</v>
      </c>
      <c r="H74" s="9">
        <v>36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24">
        <f t="shared" ref="S74:S104" si="11">SUM(H74:R74)</f>
        <v>36</v>
      </c>
      <c r="T74" s="28">
        <f t="shared" ref="T74:T104" si="12">G74-S74</f>
        <v>-36</v>
      </c>
      <c r="V74" s="9"/>
      <c r="W74" s="9"/>
      <c r="X74" s="9"/>
    </row>
    <row r="75" spans="1:24" ht="18.75" customHeight="1" x14ac:dyDescent="0.45">
      <c r="A75" s="26">
        <v>45445</v>
      </c>
      <c r="B75" s="8" t="s">
        <v>62</v>
      </c>
      <c r="C75" s="9"/>
      <c r="D75" s="9"/>
      <c r="E75" s="9"/>
      <c r="F75" s="9"/>
      <c r="G75" s="27">
        <f t="shared" si="10"/>
        <v>0</v>
      </c>
      <c r="H75" s="9">
        <v>36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24">
        <f t="shared" si="11"/>
        <v>36</v>
      </c>
      <c r="T75" s="28">
        <f t="shared" si="12"/>
        <v>-36</v>
      </c>
      <c r="V75" s="9"/>
      <c r="W75" s="9"/>
      <c r="X75" s="9"/>
    </row>
    <row r="76" spans="1:24" ht="18.75" customHeight="1" x14ac:dyDescent="0.45">
      <c r="A76" s="26">
        <v>45446</v>
      </c>
      <c r="B76" s="8" t="s">
        <v>63</v>
      </c>
      <c r="C76" s="9"/>
      <c r="D76" s="9"/>
      <c r="E76" s="9"/>
      <c r="F76" s="9"/>
      <c r="G76" s="27">
        <f t="shared" si="10"/>
        <v>0</v>
      </c>
      <c r="H76" s="9">
        <v>36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24">
        <f t="shared" si="11"/>
        <v>36</v>
      </c>
      <c r="T76" s="28">
        <f t="shared" si="12"/>
        <v>-36</v>
      </c>
      <c r="V76" s="9"/>
      <c r="W76" s="9"/>
      <c r="X76" s="9"/>
    </row>
    <row r="77" spans="1:24" ht="18.75" customHeight="1" x14ac:dyDescent="0.45">
      <c r="A77" s="26">
        <v>45447</v>
      </c>
      <c r="B77" s="8" t="s">
        <v>64</v>
      </c>
      <c r="C77" s="9"/>
      <c r="D77" s="9"/>
      <c r="E77" s="9"/>
      <c r="F77" s="9"/>
      <c r="G77" s="27">
        <f t="shared" si="10"/>
        <v>0</v>
      </c>
      <c r="H77" s="9">
        <v>36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24">
        <f t="shared" si="11"/>
        <v>36</v>
      </c>
      <c r="T77" s="28">
        <f t="shared" si="12"/>
        <v>-36</v>
      </c>
      <c r="V77" s="9"/>
      <c r="W77" s="9"/>
      <c r="X77" s="9"/>
    </row>
    <row r="78" spans="1:24" ht="18.75" customHeight="1" x14ac:dyDescent="0.45">
      <c r="A78" s="26">
        <v>45448</v>
      </c>
      <c r="B78" s="8" t="s">
        <v>65</v>
      </c>
      <c r="C78" s="9"/>
      <c r="D78" s="9"/>
      <c r="E78" s="9"/>
      <c r="F78" s="9"/>
      <c r="G78" s="27">
        <f t="shared" si="10"/>
        <v>0</v>
      </c>
      <c r="H78" s="9">
        <v>36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24">
        <f t="shared" si="11"/>
        <v>36</v>
      </c>
      <c r="T78" s="28">
        <f t="shared" si="12"/>
        <v>-36</v>
      </c>
      <c r="V78" s="9"/>
      <c r="W78" s="9"/>
      <c r="X78" s="9"/>
    </row>
    <row r="79" spans="1:24" ht="18.75" customHeight="1" x14ac:dyDescent="0.45">
      <c r="A79" s="26">
        <v>45449</v>
      </c>
      <c r="B79" s="8" t="s">
        <v>66</v>
      </c>
      <c r="C79" s="9"/>
      <c r="D79" s="9"/>
      <c r="E79" s="9"/>
      <c r="F79" s="9"/>
      <c r="G79" s="27">
        <f t="shared" si="10"/>
        <v>0</v>
      </c>
      <c r="H79" s="9">
        <v>36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24">
        <f t="shared" si="11"/>
        <v>36</v>
      </c>
      <c r="T79" s="28">
        <f t="shared" si="12"/>
        <v>-36</v>
      </c>
      <c r="V79" s="9"/>
      <c r="W79" s="9"/>
      <c r="X79" s="9"/>
    </row>
    <row r="80" spans="1:24" ht="18.75" customHeight="1" x14ac:dyDescent="0.45">
      <c r="A80" s="26">
        <v>45450</v>
      </c>
      <c r="B80" s="8" t="s">
        <v>60</v>
      </c>
      <c r="C80" s="9"/>
      <c r="D80" s="9"/>
      <c r="E80" s="9"/>
      <c r="F80" s="9"/>
      <c r="G80" s="27">
        <f t="shared" si="10"/>
        <v>0</v>
      </c>
      <c r="H80" s="9">
        <v>36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24">
        <f t="shared" si="11"/>
        <v>36</v>
      </c>
      <c r="T80" s="28">
        <f t="shared" si="12"/>
        <v>-36</v>
      </c>
      <c r="V80" s="9"/>
      <c r="W80" s="9"/>
      <c r="X80" s="9"/>
    </row>
    <row r="81" spans="1:24" ht="18.75" customHeight="1" x14ac:dyDescent="0.45">
      <c r="A81" s="26">
        <v>45451</v>
      </c>
      <c r="B81" s="8" t="s">
        <v>61</v>
      </c>
      <c r="C81" s="9"/>
      <c r="D81" s="9"/>
      <c r="E81" s="9"/>
      <c r="F81" s="9"/>
      <c r="G81" s="27">
        <f t="shared" si="10"/>
        <v>0</v>
      </c>
      <c r="H81" s="9">
        <v>36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24">
        <f t="shared" si="11"/>
        <v>36</v>
      </c>
      <c r="T81" s="28">
        <f t="shared" si="12"/>
        <v>-36</v>
      </c>
      <c r="V81" s="9"/>
      <c r="W81" s="9"/>
      <c r="X81" s="9"/>
    </row>
    <row r="82" spans="1:24" ht="18.75" customHeight="1" x14ac:dyDescent="0.45">
      <c r="A82" s="26">
        <v>45452</v>
      </c>
      <c r="B82" s="8" t="s">
        <v>62</v>
      </c>
      <c r="C82" s="9"/>
      <c r="D82" s="9"/>
      <c r="E82" s="9"/>
      <c r="F82" s="9"/>
      <c r="G82" s="27">
        <f t="shared" si="10"/>
        <v>0</v>
      </c>
      <c r="H82" s="9">
        <v>36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24">
        <f t="shared" si="11"/>
        <v>36</v>
      </c>
      <c r="T82" s="28">
        <f t="shared" si="12"/>
        <v>-36</v>
      </c>
      <c r="V82" s="9"/>
      <c r="W82" s="9"/>
      <c r="X82" s="9"/>
    </row>
    <row r="83" spans="1:24" ht="18.75" customHeight="1" x14ac:dyDescent="0.45">
      <c r="A83" s="26">
        <v>45453</v>
      </c>
      <c r="B83" s="8" t="s">
        <v>63</v>
      </c>
      <c r="C83" s="9"/>
      <c r="D83" s="9"/>
      <c r="E83" s="9"/>
      <c r="F83" s="9"/>
      <c r="G83" s="27">
        <f t="shared" si="10"/>
        <v>0</v>
      </c>
      <c r="H83" s="9">
        <v>36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24">
        <f t="shared" si="11"/>
        <v>36</v>
      </c>
      <c r="T83" s="28">
        <f t="shared" si="12"/>
        <v>-36</v>
      </c>
      <c r="V83" s="9"/>
      <c r="W83" s="9"/>
      <c r="X83" s="9"/>
    </row>
    <row r="84" spans="1:24" ht="18.75" customHeight="1" x14ac:dyDescent="0.45">
      <c r="A84" s="26">
        <v>45454</v>
      </c>
      <c r="B84" s="8" t="s">
        <v>64</v>
      </c>
      <c r="C84" s="9"/>
      <c r="D84" s="9"/>
      <c r="E84" s="9"/>
      <c r="F84" s="9"/>
      <c r="G84" s="27">
        <f t="shared" si="10"/>
        <v>0</v>
      </c>
      <c r="H84" s="9">
        <v>36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24">
        <f t="shared" si="11"/>
        <v>36</v>
      </c>
      <c r="T84" s="28">
        <f t="shared" si="12"/>
        <v>-36</v>
      </c>
      <c r="V84" s="9"/>
      <c r="W84" s="9"/>
      <c r="X84" s="9"/>
    </row>
    <row r="85" spans="1:24" ht="18.75" customHeight="1" x14ac:dyDescent="0.45">
      <c r="A85" s="26">
        <v>45455</v>
      </c>
      <c r="B85" s="8" t="s">
        <v>65</v>
      </c>
      <c r="C85" s="9"/>
      <c r="D85" s="9"/>
      <c r="E85" s="9"/>
      <c r="F85" s="9"/>
      <c r="G85" s="27">
        <f t="shared" si="10"/>
        <v>0</v>
      </c>
      <c r="H85" s="9">
        <v>36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24">
        <f t="shared" si="11"/>
        <v>36</v>
      </c>
      <c r="T85" s="28">
        <f t="shared" si="12"/>
        <v>-36</v>
      </c>
      <c r="V85" s="9"/>
      <c r="W85" s="9"/>
      <c r="X85" s="9"/>
    </row>
    <row r="86" spans="1:24" ht="18.75" customHeight="1" x14ac:dyDescent="0.45">
      <c r="A86" s="26">
        <v>45456</v>
      </c>
      <c r="B86" s="8" t="s">
        <v>66</v>
      </c>
      <c r="C86" s="9"/>
      <c r="D86" s="9"/>
      <c r="E86" s="9"/>
      <c r="F86" s="9"/>
      <c r="G86" s="27">
        <f t="shared" si="10"/>
        <v>0</v>
      </c>
      <c r="H86" s="9">
        <v>36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24">
        <f t="shared" si="11"/>
        <v>36</v>
      </c>
      <c r="T86" s="28">
        <f t="shared" si="12"/>
        <v>-36</v>
      </c>
      <c r="V86" s="9"/>
      <c r="W86" s="9"/>
      <c r="X86" s="9"/>
    </row>
    <row r="87" spans="1:24" ht="18.75" customHeight="1" x14ac:dyDescent="0.45">
      <c r="A87" s="26">
        <v>45457</v>
      </c>
      <c r="B87" s="8" t="s">
        <v>60</v>
      </c>
      <c r="C87" s="9"/>
      <c r="D87" s="9"/>
      <c r="E87" s="9"/>
      <c r="F87" s="9"/>
      <c r="G87" s="27">
        <f t="shared" si="10"/>
        <v>0</v>
      </c>
      <c r="H87" s="9">
        <v>36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24">
        <f t="shared" si="11"/>
        <v>36</v>
      </c>
      <c r="T87" s="28">
        <f t="shared" si="12"/>
        <v>-36</v>
      </c>
      <c r="V87" s="9"/>
      <c r="W87" s="9"/>
      <c r="X87" s="9"/>
    </row>
    <row r="88" spans="1:24" ht="18.75" customHeight="1" x14ac:dyDescent="0.45">
      <c r="A88" s="26">
        <v>45458</v>
      </c>
      <c r="B88" s="8" t="s">
        <v>61</v>
      </c>
      <c r="C88" s="9"/>
      <c r="D88" s="9"/>
      <c r="E88" s="9"/>
      <c r="F88" s="9"/>
      <c r="G88" s="27">
        <f t="shared" si="10"/>
        <v>0</v>
      </c>
      <c r="H88" s="9">
        <v>36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24">
        <f t="shared" si="11"/>
        <v>36</v>
      </c>
      <c r="T88" s="28">
        <f t="shared" si="12"/>
        <v>-36</v>
      </c>
      <c r="V88" s="9"/>
      <c r="W88" s="9"/>
      <c r="X88" s="9"/>
    </row>
    <row r="89" spans="1:24" ht="18.75" customHeight="1" x14ac:dyDescent="0.45">
      <c r="A89" s="26">
        <v>45459</v>
      </c>
      <c r="B89" s="8" t="s">
        <v>62</v>
      </c>
      <c r="C89" s="9"/>
      <c r="D89" s="9"/>
      <c r="E89" s="9"/>
      <c r="F89" s="9"/>
      <c r="G89" s="27">
        <f t="shared" si="10"/>
        <v>0</v>
      </c>
      <c r="H89" s="9">
        <v>36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24">
        <f t="shared" si="11"/>
        <v>36</v>
      </c>
      <c r="T89" s="28">
        <f t="shared" si="12"/>
        <v>-36</v>
      </c>
      <c r="V89" s="9"/>
      <c r="W89" s="9"/>
      <c r="X89" s="9"/>
    </row>
    <row r="90" spans="1:24" ht="18.75" customHeight="1" x14ac:dyDescent="0.45">
      <c r="A90" s="26">
        <v>45460</v>
      </c>
      <c r="B90" s="8" t="s">
        <v>63</v>
      </c>
      <c r="C90" s="9"/>
      <c r="D90" s="9"/>
      <c r="E90" s="9"/>
      <c r="F90" s="9"/>
      <c r="G90" s="27">
        <f t="shared" si="10"/>
        <v>0</v>
      </c>
      <c r="H90" s="9">
        <v>36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24">
        <f t="shared" si="11"/>
        <v>36</v>
      </c>
      <c r="T90" s="28">
        <f t="shared" si="12"/>
        <v>-36</v>
      </c>
      <c r="V90" s="9"/>
      <c r="W90" s="9"/>
      <c r="X90" s="9"/>
    </row>
    <row r="91" spans="1:24" ht="18.75" customHeight="1" x14ac:dyDescent="0.45">
      <c r="A91" s="26">
        <v>45461</v>
      </c>
      <c r="B91" s="8" t="s">
        <v>64</v>
      </c>
      <c r="C91" s="9"/>
      <c r="D91" s="9"/>
      <c r="E91" s="9"/>
      <c r="F91" s="9"/>
      <c r="G91" s="27">
        <f t="shared" si="10"/>
        <v>0</v>
      </c>
      <c r="H91" s="9">
        <v>36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24">
        <f t="shared" si="11"/>
        <v>36</v>
      </c>
      <c r="T91" s="28">
        <f t="shared" si="12"/>
        <v>-36</v>
      </c>
      <c r="V91" s="9"/>
      <c r="W91" s="9"/>
      <c r="X91" s="9"/>
    </row>
    <row r="92" spans="1:24" ht="18.75" customHeight="1" x14ac:dyDescent="0.45">
      <c r="A92" s="26">
        <v>45462</v>
      </c>
      <c r="B92" s="8" t="s">
        <v>65</v>
      </c>
      <c r="C92" s="9"/>
      <c r="D92" s="9"/>
      <c r="E92" s="9"/>
      <c r="F92" s="9"/>
      <c r="G92" s="27">
        <f t="shared" si="10"/>
        <v>0</v>
      </c>
      <c r="H92" s="9">
        <v>36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24">
        <f t="shared" si="11"/>
        <v>36</v>
      </c>
      <c r="T92" s="28">
        <f t="shared" si="12"/>
        <v>-36</v>
      </c>
      <c r="V92" s="9"/>
      <c r="W92" s="9"/>
      <c r="X92" s="9"/>
    </row>
    <row r="93" spans="1:24" ht="18.75" customHeight="1" x14ac:dyDescent="0.45">
      <c r="A93" s="26">
        <v>45463</v>
      </c>
      <c r="B93" s="8" t="s">
        <v>66</v>
      </c>
      <c r="C93" s="9"/>
      <c r="D93" s="9"/>
      <c r="E93" s="9"/>
      <c r="F93" s="9"/>
      <c r="G93" s="27">
        <f t="shared" si="10"/>
        <v>0</v>
      </c>
      <c r="H93" s="9">
        <v>36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24">
        <f t="shared" si="11"/>
        <v>36</v>
      </c>
      <c r="T93" s="28">
        <f t="shared" si="12"/>
        <v>-36</v>
      </c>
      <c r="V93" s="9"/>
      <c r="W93" s="9"/>
      <c r="X93" s="9"/>
    </row>
    <row r="94" spans="1:24" ht="18.75" customHeight="1" x14ac:dyDescent="0.45">
      <c r="A94" s="26">
        <v>45464</v>
      </c>
      <c r="B94" s="8" t="s">
        <v>60</v>
      </c>
      <c r="C94" s="9"/>
      <c r="D94" s="9"/>
      <c r="E94" s="9"/>
      <c r="F94" s="9"/>
      <c r="G94" s="27">
        <f t="shared" si="10"/>
        <v>0</v>
      </c>
      <c r="H94" s="9">
        <v>36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24">
        <f t="shared" si="11"/>
        <v>36</v>
      </c>
      <c r="T94" s="28">
        <f t="shared" si="12"/>
        <v>-36</v>
      </c>
      <c r="V94" s="9"/>
      <c r="W94" s="9"/>
      <c r="X94" s="9"/>
    </row>
    <row r="95" spans="1:24" ht="18.75" customHeight="1" x14ac:dyDescent="0.45">
      <c r="A95" s="26">
        <v>45465</v>
      </c>
      <c r="B95" s="8" t="s">
        <v>61</v>
      </c>
      <c r="C95" s="9"/>
      <c r="D95" s="9"/>
      <c r="E95" s="9"/>
      <c r="F95" s="9"/>
      <c r="G95" s="27">
        <f t="shared" si="10"/>
        <v>0</v>
      </c>
      <c r="H95" s="9">
        <v>36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24">
        <f t="shared" si="11"/>
        <v>36</v>
      </c>
      <c r="T95" s="28">
        <f t="shared" si="12"/>
        <v>-36</v>
      </c>
      <c r="V95" s="9"/>
      <c r="W95" s="9"/>
      <c r="X95" s="9"/>
    </row>
    <row r="96" spans="1:24" ht="18.75" customHeight="1" x14ac:dyDescent="0.45">
      <c r="A96" s="26">
        <v>45466</v>
      </c>
      <c r="B96" s="8" t="s">
        <v>62</v>
      </c>
      <c r="C96" s="9"/>
      <c r="D96" s="9"/>
      <c r="E96" s="9"/>
      <c r="F96" s="9"/>
      <c r="G96" s="27">
        <f t="shared" si="10"/>
        <v>0</v>
      </c>
      <c r="H96" s="9">
        <v>36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24">
        <f t="shared" si="11"/>
        <v>36</v>
      </c>
      <c r="T96" s="28">
        <f t="shared" si="12"/>
        <v>-36</v>
      </c>
      <c r="V96" s="9"/>
      <c r="W96" s="9"/>
      <c r="X96" s="9"/>
    </row>
    <row r="97" spans="1:24" ht="18.75" customHeight="1" x14ac:dyDescent="0.45">
      <c r="A97" s="26">
        <v>45467</v>
      </c>
      <c r="B97" s="8" t="s">
        <v>63</v>
      </c>
      <c r="C97" s="9"/>
      <c r="D97" s="9"/>
      <c r="E97" s="9"/>
      <c r="F97" s="9"/>
      <c r="G97" s="27">
        <f t="shared" si="10"/>
        <v>0</v>
      </c>
      <c r="H97" s="9">
        <v>36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24">
        <f t="shared" si="11"/>
        <v>36</v>
      </c>
      <c r="T97" s="28">
        <f t="shared" si="12"/>
        <v>-36</v>
      </c>
      <c r="V97" s="9"/>
      <c r="W97" s="9"/>
      <c r="X97" s="9"/>
    </row>
    <row r="98" spans="1:24" ht="18.75" customHeight="1" x14ac:dyDescent="0.45">
      <c r="A98" s="26">
        <v>45468</v>
      </c>
      <c r="B98" s="8" t="s">
        <v>64</v>
      </c>
      <c r="C98" s="9"/>
      <c r="D98" s="9"/>
      <c r="E98" s="9"/>
      <c r="F98" s="9"/>
      <c r="G98" s="27">
        <f t="shared" si="10"/>
        <v>0</v>
      </c>
      <c r="H98" s="9">
        <v>36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24">
        <f t="shared" si="11"/>
        <v>36</v>
      </c>
      <c r="T98" s="28">
        <f t="shared" si="12"/>
        <v>-36</v>
      </c>
      <c r="V98" s="9"/>
      <c r="W98" s="9"/>
      <c r="X98" s="9"/>
    </row>
    <row r="99" spans="1:24" ht="18.75" customHeight="1" x14ac:dyDescent="0.45">
      <c r="A99" s="26">
        <v>45469</v>
      </c>
      <c r="B99" s="8" t="s">
        <v>65</v>
      </c>
      <c r="C99" s="9"/>
      <c r="D99" s="9"/>
      <c r="E99" s="9"/>
      <c r="F99" s="9"/>
      <c r="G99" s="27">
        <f t="shared" si="10"/>
        <v>0</v>
      </c>
      <c r="H99" s="9">
        <v>36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24">
        <f t="shared" si="11"/>
        <v>36</v>
      </c>
      <c r="T99" s="28">
        <f t="shared" si="12"/>
        <v>-36</v>
      </c>
      <c r="V99" s="9"/>
      <c r="W99" s="9"/>
      <c r="X99" s="9"/>
    </row>
    <row r="100" spans="1:24" ht="18.75" customHeight="1" x14ac:dyDescent="0.45">
      <c r="A100" s="26">
        <v>45470</v>
      </c>
      <c r="B100" s="8" t="s">
        <v>66</v>
      </c>
      <c r="C100" s="9"/>
      <c r="D100" s="9"/>
      <c r="E100" s="9"/>
      <c r="F100" s="9"/>
      <c r="G100" s="27">
        <f t="shared" si="10"/>
        <v>0</v>
      </c>
      <c r="H100" s="9">
        <v>36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4">
        <f t="shared" si="11"/>
        <v>36</v>
      </c>
      <c r="T100" s="28">
        <f t="shared" si="12"/>
        <v>-36</v>
      </c>
      <c r="V100" s="9"/>
      <c r="W100" s="9"/>
      <c r="X100" s="9"/>
    </row>
    <row r="101" spans="1:24" ht="18.75" customHeight="1" x14ac:dyDescent="0.45">
      <c r="A101" s="26">
        <v>45471</v>
      </c>
      <c r="B101" s="8" t="s">
        <v>60</v>
      </c>
      <c r="C101" s="9"/>
      <c r="D101" s="9"/>
      <c r="E101" s="9"/>
      <c r="F101" s="9"/>
      <c r="G101" s="27">
        <f t="shared" si="10"/>
        <v>0</v>
      </c>
      <c r="H101" s="9">
        <v>36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4">
        <f t="shared" si="11"/>
        <v>36</v>
      </c>
      <c r="T101" s="28">
        <f t="shared" si="12"/>
        <v>-36</v>
      </c>
      <c r="V101" s="9"/>
      <c r="W101" s="9"/>
      <c r="X101" s="9"/>
    </row>
    <row r="102" spans="1:24" ht="18.75" customHeight="1" x14ac:dyDescent="0.45">
      <c r="A102" s="26">
        <v>45472</v>
      </c>
      <c r="B102" s="8" t="s">
        <v>61</v>
      </c>
      <c r="C102" s="9"/>
      <c r="D102" s="9"/>
      <c r="E102" s="9"/>
      <c r="F102" s="9"/>
      <c r="G102" s="27">
        <f t="shared" si="10"/>
        <v>0</v>
      </c>
      <c r="H102" s="9">
        <v>36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4">
        <f t="shared" si="11"/>
        <v>36</v>
      </c>
      <c r="T102" s="28">
        <f t="shared" si="12"/>
        <v>-36</v>
      </c>
      <c r="V102" s="9"/>
      <c r="W102" s="9"/>
      <c r="X102" s="9"/>
    </row>
    <row r="103" spans="1:24" ht="18.75" customHeight="1" x14ac:dyDescent="0.45">
      <c r="A103" s="26">
        <v>45473</v>
      </c>
      <c r="B103" s="8" t="s">
        <v>62</v>
      </c>
      <c r="C103" s="9"/>
      <c r="D103" s="9"/>
      <c r="E103" s="9"/>
      <c r="F103" s="9"/>
      <c r="G103" s="27">
        <f t="shared" si="10"/>
        <v>0</v>
      </c>
      <c r="H103" s="9">
        <v>36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4">
        <f t="shared" si="11"/>
        <v>36</v>
      </c>
      <c r="T103" s="28">
        <f t="shared" si="12"/>
        <v>-36</v>
      </c>
      <c r="V103" s="9"/>
      <c r="W103" s="9"/>
      <c r="X103" s="9"/>
    </row>
    <row r="104" spans="1:24" ht="18.75" customHeight="1" x14ac:dyDescent="0.45">
      <c r="A104" s="26"/>
      <c r="B104" s="8"/>
      <c r="C104" s="9"/>
      <c r="D104" s="9"/>
      <c r="E104" s="9"/>
      <c r="F104" s="9"/>
      <c r="G104" s="27">
        <f t="shared" si="10"/>
        <v>0</v>
      </c>
      <c r="H104" s="9">
        <v>36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4">
        <f t="shared" si="11"/>
        <v>36</v>
      </c>
      <c r="T104" s="28">
        <f t="shared" si="12"/>
        <v>-36</v>
      </c>
      <c r="V104" s="9"/>
      <c r="W104" s="9"/>
      <c r="X104" s="9"/>
    </row>
    <row r="105" spans="1:24" ht="18.75" customHeight="1" x14ac:dyDescent="0.45">
      <c r="A105" s="21"/>
      <c r="C105" s="29">
        <f t="shared" ref="C105:T105" si="13">SUM(C74:C104)</f>
        <v>0</v>
      </c>
      <c r="D105" s="29">
        <f t="shared" si="13"/>
        <v>0</v>
      </c>
      <c r="E105" s="29">
        <f t="shared" si="13"/>
        <v>0</v>
      </c>
      <c r="F105" s="29">
        <f t="shared" si="13"/>
        <v>0</v>
      </c>
      <c r="G105" s="27">
        <f t="shared" si="13"/>
        <v>0</v>
      </c>
      <c r="H105" s="30">
        <f t="shared" si="13"/>
        <v>1116</v>
      </c>
      <c r="I105" s="30">
        <f t="shared" si="13"/>
        <v>0</v>
      </c>
      <c r="J105" s="30">
        <f t="shared" si="13"/>
        <v>0</v>
      </c>
      <c r="K105" s="30">
        <f t="shared" si="13"/>
        <v>0</v>
      </c>
      <c r="L105" s="31">
        <f t="shared" si="13"/>
        <v>0</v>
      </c>
      <c r="M105" s="30">
        <f t="shared" si="13"/>
        <v>0</v>
      </c>
      <c r="N105" s="31">
        <f t="shared" si="13"/>
        <v>0</v>
      </c>
      <c r="O105" s="30">
        <f t="shared" si="13"/>
        <v>0</v>
      </c>
      <c r="P105" s="30">
        <f t="shared" si="13"/>
        <v>0</v>
      </c>
      <c r="Q105" s="31">
        <f t="shared" si="13"/>
        <v>0</v>
      </c>
      <c r="R105" s="30">
        <f t="shared" si="13"/>
        <v>0</v>
      </c>
      <c r="S105" s="24">
        <f t="shared" si="13"/>
        <v>1116</v>
      </c>
      <c r="T105" s="28">
        <f t="shared" si="13"/>
        <v>-1116</v>
      </c>
      <c r="V105" s="32">
        <f t="shared" ref="V105:X105" si="14">SUM(V74:V104)</f>
        <v>0</v>
      </c>
      <c r="W105" s="32">
        <f t="shared" si="14"/>
        <v>0</v>
      </c>
      <c r="X105" s="32">
        <f t="shared" si="14"/>
        <v>0</v>
      </c>
    </row>
    <row r="106" spans="1:24" ht="18.75" customHeight="1" x14ac:dyDescent="0.45">
      <c r="A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2"/>
      <c r="T106" s="22"/>
      <c r="V106" s="21"/>
      <c r="W106" s="21"/>
      <c r="X106" s="21"/>
    </row>
    <row r="107" spans="1:24" ht="18.75" customHeight="1" x14ac:dyDescent="0.45">
      <c r="A107" s="9" t="s">
        <v>40</v>
      </c>
      <c r="B107" s="8"/>
      <c r="C107" s="41" t="s">
        <v>41</v>
      </c>
      <c r="D107" s="42"/>
      <c r="E107" s="42"/>
      <c r="F107" s="43"/>
      <c r="G107" s="9"/>
      <c r="H107" s="41" t="s">
        <v>42</v>
      </c>
      <c r="I107" s="42"/>
      <c r="J107" s="42"/>
      <c r="K107" s="42"/>
      <c r="L107" s="42"/>
      <c r="M107" s="42"/>
      <c r="N107" s="42"/>
      <c r="O107" s="42"/>
      <c r="P107" s="42"/>
      <c r="Q107" s="42"/>
      <c r="R107" s="43"/>
      <c r="S107" s="23"/>
      <c r="T107" s="23"/>
      <c r="V107" s="44" t="s">
        <v>67</v>
      </c>
      <c r="W107" s="42"/>
      <c r="X107" s="43"/>
    </row>
    <row r="108" spans="1:24" ht="18.75" customHeight="1" x14ac:dyDescent="0.45">
      <c r="A108" s="9"/>
      <c r="B108" s="8"/>
      <c r="C108" s="9" t="s">
        <v>43</v>
      </c>
      <c r="D108" s="9" t="s">
        <v>26</v>
      </c>
      <c r="E108" s="9" t="s">
        <v>44</v>
      </c>
      <c r="F108" s="9" t="s">
        <v>45</v>
      </c>
      <c r="G108" s="24" t="s">
        <v>39</v>
      </c>
      <c r="H108" s="9" t="s">
        <v>46</v>
      </c>
      <c r="I108" s="9" t="s">
        <v>47</v>
      </c>
      <c r="J108" s="9" t="s">
        <v>48</v>
      </c>
      <c r="K108" s="9" t="s">
        <v>49</v>
      </c>
      <c r="L108" s="9" t="s">
        <v>50</v>
      </c>
      <c r="M108" s="9" t="s">
        <v>51</v>
      </c>
      <c r="N108" s="9" t="s">
        <v>4</v>
      </c>
      <c r="O108" s="9" t="s">
        <v>5</v>
      </c>
      <c r="P108" s="9" t="s">
        <v>7</v>
      </c>
      <c r="Q108" s="9" t="s">
        <v>53</v>
      </c>
      <c r="R108" s="9" t="s">
        <v>54</v>
      </c>
      <c r="S108" s="24" t="s">
        <v>39</v>
      </c>
      <c r="T108" s="25" t="s">
        <v>59</v>
      </c>
      <c r="V108" s="9" t="s">
        <v>56</v>
      </c>
      <c r="W108" s="9" t="s">
        <v>57</v>
      </c>
      <c r="X108" s="9" t="s">
        <v>58</v>
      </c>
    </row>
    <row r="109" spans="1:24" ht="18.75" customHeight="1" x14ac:dyDescent="0.45">
      <c r="A109" s="26">
        <v>45474</v>
      </c>
      <c r="B109" s="8" t="s">
        <v>63</v>
      </c>
      <c r="C109" s="9"/>
      <c r="D109" s="9"/>
      <c r="E109" s="9"/>
      <c r="F109" s="9"/>
      <c r="G109" s="27">
        <f t="shared" ref="G109:G139" si="15">C109+D109+((E109+F109)*70%)</f>
        <v>0</v>
      </c>
      <c r="H109" s="9">
        <v>36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4">
        <f t="shared" ref="S109:S139" si="16">SUM(H109:R109)</f>
        <v>36</v>
      </c>
      <c r="T109" s="28">
        <f t="shared" ref="T109:T139" si="17">G109-S109</f>
        <v>-36</v>
      </c>
      <c r="V109" s="9"/>
      <c r="W109" s="9"/>
      <c r="X109" s="9"/>
    </row>
    <row r="110" spans="1:24" ht="18.75" customHeight="1" x14ac:dyDescent="0.45">
      <c r="A110" s="26">
        <v>45475</v>
      </c>
      <c r="B110" s="8" t="s">
        <v>64</v>
      </c>
      <c r="C110" s="9"/>
      <c r="D110" s="9"/>
      <c r="E110" s="9"/>
      <c r="F110" s="9"/>
      <c r="G110" s="27">
        <f t="shared" si="15"/>
        <v>0</v>
      </c>
      <c r="H110" s="9">
        <v>36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4">
        <f t="shared" si="16"/>
        <v>36</v>
      </c>
      <c r="T110" s="28">
        <f t="shared" si="17"/>
        <v>-36</v>
      </c>
      <c r="V110" s="9"/>
      <c r="W110" s="9"/>
      <c r="X110" s="9"/>
    </row>
    <row r="111" spans="1:24" ht="18.75" customHeight="1" x14ac:dyDescent="0.45">
      <c r="A111" s="26">
        <v>45476</v>
      </c>
      <c r="B111" s="8" t="s">
        <v>65</v>
      </c>
      <c r="C111" s="9"/>
      <c r="D111" s="9"/>
      <c r="E111" s="9"/>
      <c r="F111" s="9"/>
      <c r="G111" s="27">
        <f t="shared" si="15"/>
        <v>0</v>
      </c>
      <c r="H111" s="9">
        <v>36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4">
        <f t="shared" si="16"/>
        <v>36</v>
      </c>
      <c r="T111" s="28">
        <f t="shared" si="17"/>
        <v>-36</v>
      </c>
      <c r="V111" s="9"/>
      <c r="W111" s="9"/>
      <c r="X111" s="9"/>
    </row>
    <row r="112" spans="1:24" ht="18.75" customHeight="1" x14ac:dyDescent="0.45">
      <c r="A112" s="26">
        <v>45477</v>
      </c>
      <c r="B112" s="8" t="s">
        <v>66</v>
      </c>
      <c r="C112" s="9"/>
      <c r="D112" s="9"/>
      <c r="E112" s="9"/>
      <c r="F112" s="9"/>
      <c r="G112" s="27">
        <f t="shared" si="15"/>
        <v>0</v>
      </c>
      <c r="H112" s="9">
        <v>36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4">
        <f t="shared" si="16"/>
        <v>36</v>
      </c>
      <c r="T112" s="28">
        <f t="shared" si="17"/>
        <v>-36</v>
      </c>
      <c r="V112" s="9"/>
      <c r="W112" s="9"/>
      <c r="X112" s="9"/>
    </row>
    <row r="113" spans="1:24" ht="18.75" customHeight="1" x14ac:dyDescent="0.45">
      <c r="A113" s="26">
        <v>45478</v>
      </c>
      <c r="B113" s="8" t="s">
        <v>60</v>
      </c>
      <c r="C113" s="9"/>
      <c r="D113" s="9"/>
      <c r="E113" s="9"/>
      <c r="F113" s="9"/>
      <c r="G113" s="27">
        <f t="shared" si="15"/>
        <v>0</v>
      </c>
      <c r="H113" s="9">
        <v>36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4">
        <f t="shared" si="16"/>
        <v>36</v>
      </c>
      <c r="T113" s="28">
        <f t="shared" si="17"/>
        <v>-36</v>
      </c>
      <c r="V113" s="9"/>
      <c r="W113" s="9"/>
      <c r="X113" s="9"/>
    </row>
    <row r="114" spans="1:24" ht="18.75" customHeight="1" x14ac:dyDescent="0.45">
      <c r="A114" s="26">
        <v>45479</v>
      </c>
      <c r="B114" s="8" t="s">
        <v>61</v>
      </c>
      <c r="C114" s="9"/>
      <c r="D114" s="9"/>
      <c r="E114" s="9"/>
      <c r="F114" s="9"/>
      <c r="G114" s="27">
        <f t="shared" si="15"/>
        <v>0</v>
      </c>
      <c r="H114" s="9">
        <v>36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4">
        <f t="shared" si="16"/>
        <v>36</v>
      </c>
      <c r="T114" s="28">
        <f t="shared" si="17"/>
        <v>-36</v>
      </c>
      <c r="V114" s="9"/>
      <c r="W114" s="9"/>
      <c r="X114" s="9"/>
    </row>
    <row r="115" spans="1:24" ht="18.75" customHeight="1" x14ac:dyDescent="0.45">
      <c r="A115" s="26">
        <v>45480</v>
      </c>
      <c r="B115" s="8" t="s">
        <v>62</v>
      </c>
      <c r="C115" s="9"/>
      <c r="D115" s="9"/>
      <c r="E115" s="9"/>
      <c r="F115" s="9"/>
      <c r="G115" s="27">
        <f t="shared" si="15"/>
        <v>0</v>
      </c>
      <c r="H115" s="9">
        <v>36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4">
        <f t="shared" si="16"/>
        <v>36</v>
      </c>
      <c r="T115" s="28">
        <f t="shared" si="17"/>
        <v>-36</v>
      </c>
      <c r="V115" s="9"/>
      <c r="W115" s="9"/>
      <c r="X115" s="9"/>
    </row>
    <row r="116" spans="1:24" ht="18.75" customHeight="1" x14ac:dyDescent="0.45">
      <c r="A116" s="26">
        <v>45481</v>
      </c>
      <c r="B116" s="8" t="s">
        <v>63</v>
      </c>
      <c r="C116" s="9"/>
      <c r="D116" s="9"/>
      <c r="E116" s="9"/>
      <c r="F116" s="9"/>
      <c r="G116" s="27">
        <f t="shared" si="15"/>
        <v>0</v>
      </c>
      <c r="H116" s="9">
        <v>36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4">
        <f t="shared" si="16"/>
        <v>36</v>
      </c>
      <c r="T116" s="28">
        <f t="shared" si="17"/>
        <v>-36</v>
      </c>
      <c r="V116" s="9"/>
      <c r="W116" s="9"/>
      <c r="X116" s="9"/>
    </row>
    <row r="117" spans="1:24" ht="18.75" customHeight="1" x14ac:dyDescent="0.45">
      <c r="A117" s="26">
        <v>45482</v>
      </c>
      <c r="B117" s="8" t="s">
        <v>64</v>
      </c>
      <c r="C117" s="9"/>
      <c r="D117" s="9"/>
      <c r="E117" s="9"/>
      <c r="F117" s="9"/>
      <c r="G117" s="27">
        <f t="shared" si="15"/>
        <v>0</v>
      </c>
      <c r="H117" s="9">
        <v>36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4">
        <f t="shared" si="16"/>
        <v>36</v>
      </c>
      <c r="T117" s="28">
        <f t="shared" si="17"/>
        <v>-36</v>
      </c>
      <c r="V117" s="9"/>
      <c r="W117" s="9"/>
      <c r="X117" s="9"/>
    </row>
    <row r="118" spans="1:24" ht="18.75" customHeight="1" x14ac:dyDescent="0.45">
      <c r="A118" s="26">
        <v>45483</v>
      </c>
      <c r="B118" s="8" t="s">
        <v>65</v>
      </c>
      <c r="C118" s="9"/>
      <c r="D118" s="9"/>
      <c r="E118" s="9"/>
      <c r="F118" s="9"/>
      <c r="G118" s="27">
        <f t="shared" si="15"/>
        <v>0</v>
      </c>
      <c r="H118" s="9">
        <v>36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4">
        <f t="shared" si="16"/>
        <v>36</v>
      </c>
      <c r="T118" s="28">
        <f t="shared" si="17"/>
        <v>-36</v>
      </c>
      <c r="V118" s="9"/>
      <c r="W118" s="9"/>
      <c r="X118" s="9"/>
    </row>
    <row r="119" spans="1:24" ht="18.75" customHeight="1" x14ac:dyDescent="0.45">
      <c r="A119" s="26">
        <v>45484</v>
      </c>
      <c r="B119" s="8" t="s">
        <v>66</v>
      </c>
      <c r="C119" s="9"/>
      <c r="D119" s="9"/>
      <c r="E119" s="9"/>
      <c r="F119" s="9"/>
      <c r="G119" s="27">
        <f t="shared" si="15"/>
        <v>0</v>
      </c>
      <c r="H119" s="9">
        <v>36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4">
        <f t="shared" si="16"/>
        <v>36</v>
      </c>
      <c r="T119" s="28">
        <f t="shared" si="17"/>
        <v>-36</v>
      </c>
      <c r="V119" s="9"/>
      <c r="W119" s="9"/>
      <c r="X119" s="9"/>
    </row>
    <row r="120" spans="1:24" ht="18.75" customHeight="1" x14ac:dyDescent="0.45">
      <c r="A120" s="26">
        <v>45485</v>
      </c>
      <c r="B120" s="8" t="s">
        <v>60</v>
      </c>
      <c r="C120" s="9"/>
      <c r="D120" s="9"/>
      <c r="E120" s="9"/>
      <c r="F120" s="9"/>
      <c r="G120" s="27">
        <f t="shared" si="15"/>
        <v>0</v>
      </c>
      <c r="H120" s="9">
        <v>36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4">
        <f t="shared" si="16"/>
        <v>36</v>
      </c>
      <c r="T120" s="28">
        <f t="shared" si="17"/>
        <v>-36</v>
      </c>
      <c r="V120" s="9"/>
      <c r="W120" s="9"/>
      <c r="X120" s="9"/>
    </row>
    <row r="121" spans="1:24" ht="18.75" customHeight="1" x14ac:dyDescent="0.45">
      <c r="A121" s="26">
        <v>45486</v>
      </c>
      <c r="B121" s="8" t="s">
        <v>61</v>
      </c>
      <c r="C121" s="9"/>
      <c r="D121" s="9"/>
      <c r="E121" s="9"/>
      <c r="F121" s="9"/>
      <c r="G121" s="27">
        <f t="shared" si="15"/>
        <v>0</v>
      </c>
      <c r="H121" s="9">
        <v>36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4">
        <f t="shared" si="16"/>
        <v>36</v>
      </c>
      <c r="T121" s="28">
        <f t="shared" si="17"/>
        <v>-36</v>
      </c>
      <c r="V121" s="9"/>
      <c r="W121" s="9"/>
      <c r="X121" s="9"/>
    </row>
    <row r="122" spans="1:24" ht="18.75" customHeight="1" x14ac:dyDescent="0.45">
      <c r="A122" s="26">
        <v>45487</v>
      </c>
      <c r="B122" s="8" t="s">
        <v>62</v>
      </c>
      <c r="C122" s="9"/>
      <c r="D122" s="9"/>
      <c r="E122" s="9"/>
      <c r="F122" s="9"/>
      <c r="G122" s="27">
        <f t="shared" si="15"/>
        <v>0</v>
      </c>
      <c r="H122" s="9">
        <v>36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4">
        <f t="shared" si="16"/>
        <v>36</v>
      </c>
      <c r="T122" s="28">
        <f t="shared" si="17"/>
        <v>-36</v>
      </c>
      <c r="V122" s="9"/>
      <c r="W122" s="9"/>
      <c r="X122" s="9"/>
    </row>
    <row r="123" spans="1:24" ht="18.75" customHeight="1" x14ac:dyDescent="0.45">
      <c r="A123" s="26">
        <v>45488</v>
      </c>
      <c r="B123" s="8" t="s">
        <v>63</v>
      </c>
      <c r="C123" s="9"/>
      <c r="D123" s="9"/>
      <c r="E123" s="9"/>
      <c r="F123" s="9"/>
      <c r="G123" s="27">
        <f t="shared" si="15"/>
        <v>0</v>
      </c>
      <c r="H123" s="9">
        <v>36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4">
        <f t="shared" si="16"/>
        <v>36</v>
      </c>
      <c r="T123" s="28">
        <f t="shared" si="17"/>
        <v>-36</v>
      </c>
      <c r="V123" s="9"/>
      <c r="W123" s="9"/>
      <c r="X123" s="9"/>
    </row>
    <row r="124" spans="1:24" ht="18.75" customHeight="1" x14ac:dyDescent="0.45">
      <c r="A124" s="26">
        <v>45489</v>
      </c>
      <c r="B124" s="8" t="s">
        <v>64</v>
      </c>
      <c r="C124" s="9"/>
      <c r="D124" s="9"/>
      <c r="E124" s="9"/>
      <c r="F124" s="9"/>
      <c r="G124" s="27">
        <f t="shared" si="15"/>
        <v>0</v>
      </c>
      <c r="H124" s="9">
        <v>36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4">
        <f t="shared" si="16"/>
        <v>36</v>
      </c>
      <c r="T124" s="28">
        <f t="shared" si="17"/>
        <v>-36</v>
      </c>
      <c r="V124" s="9"/>
      <c r="W124" s="9"/>
      <c r="X124" s="9"/>
    </row>
    <row r="125" spans="1:24" ht="18.75" customHeight="1" x14ac:dyDescent="0.45">
      <c r="A125" s="26">
        <v>45490</v>
      </c>
      <c r="B125" s="8" t="s">
        <v>65</v>
      </c>
      <c r="C125" s="9"/>
      <c r="D125" s="9"/>
      <c r="E125" s="9"/>
      <c r="F125" s="9"/>
      <c r="G125" s="27">
        <f t="shared" si="15"/>
        <v>0</v>
      </c>
      <c r="H125" s="9">
        <v>36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4">
        <f t="shared" si="16"/>
        <v>36</v>
      </c>
      <c r="T125" s="28">
        <f t="shared" si="17"/>
        <v>-36</v>
      </c>
      <c r="V125" s="9"/>
      <c r="W125" s="9"/>
      <c r="X125" s="9"/>
    </row>
    <row r="126" spans="1:24" ht="18.75" customHeight="1" x14ac:dyDescent="0.45">
      <c r="A126" s="26">
        <v>45491</v>
      </c>
      <c r="B126" s="8" t="s">
        <v>66</v>
      </c>
      <c r="C126" s="9"/>
      <c r="D126" s="9"/>
      <c r="E126" s="9"/>
      <c r="F126" s="9"/>
      <c r="G126" s="27">
        <f t="shared" si="15"/>
        <v>0</v>
      </c>
      <c r="H126" s="9">
        <v>36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4">
        <f t="shared" si="16"/>
        <v>36</v>
      </c>
      <c r="T126" s="28">
        <f t="shared" si="17"/>
        <v>-36</v>
      </c>
      <c r="V126" s="9"/>
      <c r="W126" s="9"/>
      <c r="X126" s="9"/>
    </row>
    <row r="127" spans="1:24" ht="18.75" customHeight="1" x14ac:dyDescent="0.45">
      <c r="A127" s="26">
        <v>45492</v>
      </c>
      <c r="B127" s="8" t="s">
        <v>60</v>
      </c>
      <c r="C127" s="9"/>
      <c r="D127" s="9"/>
      <c r="E127" s="9"/>
      <c r="F127" s="9"/>
      <c r="G127" s="27">
        <f t="shared" si="15"/>
        <v>0</v>
      </c>
      <c r="H127" s="9">
        <v>36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4">
        <f t="shared" si="16"/>
        <v>36</v>
      </c>
      <c r="T127" s="28">
        <f t="shared" si="17"/>
        <v>-36</v>
      </c>
      <c r="V127" s="9"/>
      <c r="W127" s="9"/>
      <c r="X127" s="9"/>
    </row>
    <row r="128" spans="1:24" ht="18.75" customHeight="1" x14ac:dyDescent="0.45">
      <c r="A128" s="26">
        <v>45493</v>
      </c>
      <c r="B128" s="8" t="s">
        <v>61</v>
      </c>
      <c r="C128" s="9"/>
      <c r="D128" s="9"/>
      <c r="E128" s="9"/>
      <c r="F128" s="9"/>
      <c r="G128" s="27">
        <f t="shared" si="15"/>
        <v>0</v>
      </c>
      <c r="H128" s="9">
        <v>36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4">
        <f t="shared" si="16"/>
        <v>36</v>
      </c>
      <c r="T128" s="28">
        <f t="shared" si="17"/>
        <v>-36</v>
      </c>
      <c r="V128" s="9"/>
      <c r="W128" s="9"/>
      <c r="X128" s="9"/>
    </row>
    <row r="129" spans="1:24" ht="18.75" customHeight="1" x14ac:dyDescent="0.45">
      <c r="A129" s="26">
        <v>45494</v>
      </c>
      <c r="B129" s="8" t="s">
        <v>62</v>
      </c>
      <c r="C129" s="9"/>
      <c r="D129" s="9"/>
      <c r="E129" s="9"/>
      <c r="F129" s="9"/>
      <c r="G129" s="27">
        <f t="shared" si="15"/>
        <v>0</v>
      </c>
      <c r="H129" s="9">
        <v>36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4">
        <f t="shared" si="16"/>
        <v>36</v>
      </c>
      <c r="T129" s="28">
        <f t="shared" si="17"/>
        <v>-36</v>
      </c>
      <c r="V129" s="9"/>
      <c r="W129" s="9"/>
      <c r="X129" s="9"/>
    </row>
    <row r="130" spans="1:24" ht="18.75" customHeight="1" x14ac:dyDescent="0.45">
      <c r="A130" s="26">
        <v>45495</v>
      </c>
      <c r="B130" s="8" t="s">
        <v>63</v>
      </c>
      <c r="C130" s="9"/>
      <c r="D130" s="9"/>
      <c r="E130" s="9"/>
      <c r="F130" s="9"/>
      <c r="G130" s="27">
        <f t="shared" si="15"/>
        <v>0</v>
      </c>
      <c r="H130" s="9">
        <v>36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4">
        <f t="shared" si="16"/>
        <v>36</v>
      </c>
      <c r="T130" s="28">
        <f t="shared" si="17"/>
        <v>-36</v>
      </c>
      <c r="V130" s="9"/>
      <c r="W130" s="9"/>
      <c r="X130" s="9"/>
    </row>
    <row r="131" spans="1:24" ht="18.75" customHeight="1" x14ac:dyDescent="0.45">
      <c r="A131" s="26">
        <v>45496</v>
      </c>
      <c r="B131" s="8" t="s">
        <v>64</v>
      </c>
      <c r="C131" s="9"/>
      <c r="D131" s="9"/>
      <c r="E131" s="9"/>
      <c r="F131" s="9"/>
      <c r="G131" s="27">
        <f t="shared" si="15"/>
        <v>0</v>
      </c>
      <c r="H131" s="9">
        <v>36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4">
        <f t="shared" si="16"/>
        <v>36</v>
      </c>
      <c r="T131" s="28">
        <f t="shared" si="17"/>
        <v>-36</v>
      </c>
      <c r="V131" s="9"/>
      <c r="W131" s="9"/>
      <c r="X131" s="9"/>
    </row>
    <row r="132" spans="1:24" ht="18.75" customHeight="1" x14ac:dyDescent="0.45">
      <c r="A132" s="26">
        <v>45497</v>
      </c>
      <c r="B132" s="8" t="s">
        <v>65</v>
      </c>
      <c r="C132" s="9"/>
      <c r="D132" s="9"/>
      <c r="E132" s="9"/>
      <c r="F132" s="9"/>
      <c r="G132" s="27">
        <f t="shared" si="15"/>
        <v>0</v>
      </c>
      <c r="H132" s="9">
        <v>36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24">
        <f t="shared" si="16"/>
        <v>36</v>
      </c>
      <c r="T132" s="28">
        <f t="shared" si="17"/>
        <v>-36</v>
      </c>
      <c r="V132" s="9"/>
      <c r="W132" s="9"/>
      <c r="X132" s="9"/>
    </row>
    <row r="133" spans="1:24" ht="18.75" customHeight="1" x14ac:dyDescent="0.45">
      <c r="A133" s="26">
        <v>45498</v>
      </c>
      <c r="B133" s="8" t="s">
        <v>66</v>
      </c>
      <c r="C133" s="9"/>
      <c r="D133" s="9"/>
      <c r="E133" s="9"/>
      <c r="F133" s="9"/>
      <c r="G133" s="27">
        <f t="shared" si="15"/>
        <v>0</v>
      </c>
      <c r="H133" s="9">
        <v>36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24">
        <f t="shared" si="16"/>
        <v>36</v>
      </c>
      <c r="T133" s="28">
        <f t="shared" si="17"/>
        <v>-36</v>
      </c>
      <c r="V133" s="9"/>
      <c r="W133" s="9"/>
      <c r="X133" s="9"/>
    </row>
    <row r="134" spans="1:24" ht="18.75" customHeight="1" x14ac:dyDescent="0.45">
      <c r="A134" s="26">
        <v>45499</v>
      </c>
      <c r="B134" s="8" t="s">
        <v>60</v>
      </c>
      <c r="C134" s="9"/>
      <c r="D134" s="9"/>
      <c r="E134" s="9"/>
      <c r="F134" s="9"/>
      <c r="G134" s="27">
        <f t="shared" si="15"/>
        <v>0</v>
      </c>
      <c r="H134" s="9">
        <v>36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24">
        <f t="shared" si="16"/>
        <v>36</v>
      </c>
      <c r="T134" s="28">
        <f t="shared" si="17"/>
        <v>-36</v>
      </c>
      <c r="V134" s="9"/>
      <c r="W134" s="9"/>
      <c r="X134" s="9"/>
    </row>
    <row r="135" spans="1:24" ht="18.75" customHeight="1" x14ac:dyDescent="0.45">
      <c r="A135" s="26">
        <v>45500</v>
      </c>
      <c r="B135" s="8" t="s">
        <v>61</v>
      </c>
      <c r="C135" s="9"/>
      <c r="D135" s="9"/>
      <c r="E135" s="9"/>
      <c r="F135" s="9"/>
      <c r="G135" s="27">
        <f t="shared" si="15"/>
        <v>0</v>
      </c>
      <c r="H135" s="9">
        <v>36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24">
        <f t="shared" si="16"/>
        <v>36</v>
      </c>
      <c r="T135" s="28">
        <f t="shared" si="17"/>
        <v>-36</v>
      </c>
      <c r="V135" s="9"/>
      <c r="W135" s="9"/>
      <c r="X135" s="9"/>
    </row>
    <row r="136" spans="1:24" ht="18.75" customHeight="1" x14ac:dyDescent="0.45">
      <c r="A136" s="26">
        <v>45501</v>
      </c>
      <c r="B136" s="8" t="s">
        <v>62</v>
      </c>
      <c r="C136" s="9"/>
      <c r="D136" s="9"/>
      <c r="E136" s="9"/>
      <c r="F136" s="9"/>
      <c r="G136" s="27">
        <f t="shared" si="15"/>
        <v>0</v>
      </c>
      <c r="H136" s="9">
        <v>36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24">
        <f t="shared" si="16"/>
        <v>36</v>
      </c>
      <c r="T136" s="28">
        <f t="shared" si="17"/>
        <v>-36</v>
      </c>
      <c r="V136" s="9"/>
      <c r="W136" s="9"/>
      <c r="X136" s="9"/>
    </row>
    <row r="137" spans="1:24" ht="18.75" customHeight="1" x14ac:dyDescent="0.45">
      <c r="A137" s="26">
        <v>45502</v>
      </c>
      <c r="B137" s="8" t="s">
        <v>63</v>
      </c>
      <c r="C137" s="9"/>
      <c r="D137" s="9"/>
      <c r="E137" s="9"/>
      <c r="F137" s="9"/>
      <c r="G137" s="27">
        <f t="shared" si="15"/>
        <v>0</v>
      </c>
      <c r="H137" s="9">
        <v>36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24">
        <f t="shared" si="16"/>
        <v>36</v>
      </c>
      <c r="T137" s="28">
        <f t="shared" si="17"/>
        <v>-36</v>
      </c>
      <c r="V137" s="9"/>
      <c r="W137" s="9"/>
      <c r="X137" s="9"/>
    </row>
    <row r="138" spans="1:24" ht="18.75" customHeight="1" x14ac:dyDescent="0.45">
      <c r="A138" s="26">
        <v>45503</v>
      </c>
      <c r="B138" s="8" t="s">
        <v>64</v>
      </c>
      <c r="C138" s="9"/>
      <c r="D138" s="9"/>
      <c r="E138" s="9"/>
      <c r="F138" s="9"/>
      <c r="G138" s="27">
        <f t="shared" si="15"/>
        <v>0</v>
      </c>
      <c r="H138" s="9">
        <v>36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24">
        <f t="shared" si="16"/>
        <v>36</v>
      </c>
      <c r="T138" s="28">
        <f t="shared" si="17"/>
        <v>-36</v>
      </c>
      <c r="V138" s="9"/>
      <c r="W138" s="9"/>
      <c r="X138" s="9"/>
    </row>
    <row r="139" spans="1:24" ht="18.75" customHeight="1" x14ac:dyDescent="0.45">
      <c r="A139" s="26">
        <v>45504</v>
      </c>
      <c r="B139" s="8" t="s">
        <v>65</v>
      </c>
      <c r="C139" s="9"/>
      <c r="D139" s="9"/>
      <c r="E139" s="9"/>
      <c r="F139" s="9"/>
      <c r="G139" s="27">
        <f t="shared" si="15"/>
        <v>0</v>
      </c>
      <c r="H139" s="9">
        <v>36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24">
        <f t="shared" si="16"/>
        <v>36</v>
      </c>
      <c r="T139" s="28">
        <f t="shared" si="17"/>
        <v>-36</v>
      </c>
      <c r="V139" s="9"/>
      <c r="W139" s="9"/>
      <c r="X139" s="9"/>
    </row>
    <row r="140" spans="1:24" ht="18.75" customHeight="1" x14ac:dyDescent="0.45">
      <c r="A140" s="21"/>
      <c r="C140" s="29">
        <f t="shared" ref="C140:T140" si="18">SUM(C109:C139)</f>
        <v>0</v>
      </c>
      <c r="D140" s="29">
        <f t="shared" si="18"/>
        <v>0</v>
      </c>
      <c r="E140" s="29">
        <f t="shared" si="18"/>
        <v>0</v>
      </c>
      <c r="F140" s="29">
        <f t="shared" si="18"/>
        <v>0</v>
      </c>
      <c r="G140" s="27">
        <f t="shared" si="18"/>
        <v>0</v>
      </c>
      <c r="H140" s="30">
        <f t="shared" si="18"/>
        <v>1116</v>
      </c>
      <c r="I140" s="30">
        <f t="shared" si="18"/>
        <v>0</v>
      </c>
      <c r="J140" s="30">
        <f t="shared" si="18"/>
        <v>0</v>
      </c>
      <c r="K140" s="30">
        <f t="shared" si="18"/>
        <v>0</v>
      </c>
      <c r="L140" s="31">
        <f t="shared" si="18"/>
        <v>0</v>
      </c>
      <c r="M140" s="30">
        <f t="shared" si="18"/>
        <v>0</v>
      </c>
      <c r="N140" s="31">
        <f t="shared" si="18"/>
        <v>0</v>
      </c>
      <c r="O140" s="30">
        <f t="shared" si="18"/>
        <v>0</v>
      </c>
      <c r="P140" s="30">
        <f t="shared" si="18"/>
        <v>0</v>
      </c>
      <c r="Q140" s="31">
        <f t="shared" si="18"/>
        <v>0</v>
      </c>
      <c r="R140" s="30">
        <f t="shared" si="18"/>
        <v>0</v>
      </c>
      <c r="S140" s="24">
        <f t="shared" si="18"/>
        <v>1116</v>
      </c>
      <c r="T140" s="28">
        <f t="shared" si="18"/>
        <v>-1116</v>
      </c>
      <c r="V140" s="32">
        <f t="shared" ref="V140:X140" si="19">SUM(V109:V139)</f>
        <v>0</v>
      </c>
      <c r="W140" s="32">
        <f t="shared" si="19"/>
        <v>0</v>
      </c>
      <c r="X140" s="32">
        <f t="shared" si="19"/>
        <v>0</v>
      </c>
    </row>
    <row r="141" spans="1:24" ht="18.75" customHeight="1" x14ac:dyDescent="0.45">
      <c r="A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2"/>
      <c r="T141" s="22"/>
      <c r="V141" s="21"/>
      <c r="W141" s="21"/>
      <c r="X141" s="21"/>
    </row>
    <row r="142" spans="1:24" ht="18.75" customHeight="1" x14ac:dyDescent="0.45">
      <c r="A142" s="9" t="s">
        <v>40</v>
      </c>
      <c r="B142" s="8"/>
      <c r="C142" s="41" t="s">
        <v>41</v>
      </c>
      <c r="D142" s="42"/>
      <c r="E142" s="42"/>
      <c r="F142" s="43"/>
      <c r="G142" s="9"/>
      <c r="H142" s="41" t="s">
        <v>42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3"/>
      <c r="S142" s="23"/>
      <c r="T142" s="23"/>
      <c r="V142" s="44" t="s">
        <v>67</v>
      </c>
      <c r="W142" s="42"/>
      <c r="X142" s="43"/>
    </row>
    <row r="143" spans="1:24" ht="18.75" customHeight="1" x14ac:dyDescent="0.45">
      <c r="A143" s="9"/>
      <c r="B143" s="8"/>
      <c r="C143" s="9" t="s">
        <v>43</v>
      </c>
      <c r="D143" s="9" t="s">
        <v>26</v>
      </c>
      <c r="E143" s="9" t="s">
        <v>44</v>
      </c>
      <c r="F143" s="9" t="s">
        <v>45</v>
      </c>
      <c r="G143" s="24" t="s">
        <v>39</v>
      </c>
      <c r="H143" s="9" t="s">
        <v>46</v>
      </c>
      <c r="I143" s="9" t="s">
        <v>47</v>
      </c>
      <c r="J143" s="9" t="s">
        <v>48</v>
      </c>
      <c r="K143" s="9" t="s">
        <v>49</v>
      </c>
      <c r="L143" s="9" t="s">
        <v>50</v>
      </c>
      <c r="M143" s="9" t="s">
        <v>51</v>
      </c>
      <c r="N143" s="9" t="s">
        <v>4</v>
      </c>
      <c r="O143" s="9" t="s">
        <v>5</v>
      </c>
      <c r="P143" s="9" t="s">
        <v>7</v>
      </c>
      <c r="Q143" s="9" t="s">
        <v>53</v>
      </c>
      <c r="R143" s="9" t="s">
        <v>54</v>
      </c>
      <c r="S143" s="24" t="s">
        <v>39</v>
      </c>
      <c r="T143" s="25" t="s">
        <v>59</v>
      </c>
      <c r="V143" s="9" t="s">
        <v>56</v>
      </c>
      <c r="W143" s="9" t="s">
        <v>57</v>
      </c>
      <c r="X143" s="9" t="s">
        <v>58</v>
      </c>
    </row>
    <row r="144" spans="1:24" ht="18.75" customHeight="1" x14ac:dyDescent="0.45">
      <c r="A144" s="26">
        <v>45505</v>
      </c>
      <c r="B144" s="8" t="s">
        <v>66</v>
      </c>
      <c r="C144" s="9"/>
      <c r="D144" s="9"/>
      <c r="E144" s="9"/>
      <c r="F144" s="9"/>
      <c r="G144" s="27">
        <f t="shared" ref="G144:G174" si="20">C144+D144+((E144+F144)*70%)</f>
        <v>0</v>
      </c>
      <c r="H144" s="9">
        <v>36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24">
        <f t="shared" ref="S144:S174" si="21">SUM(H144:R144)</f>
        <v>36</v>
      </c>
      <c r="T144" s="28">
        <f t="shared" ref="T144:T174" si="22">G144-S144</f>
        <v>-36</v>
      </c>
      <c r="V144" s="9"/>
      <c r="W144" s="9"/>
      <c r="X144" s="9"/>
    </row>
    <row r="145" spans="1:24" ht="18.75" customHeight="1" x14ac:dyDescent="0.45">
      <c r="A145" s="26">
        <v>45506</v>
      </c>
      <c r="B145" s="8" t="s">
        <v>60</v>
      </c>
      <c r="C145" s="9"/>
      <c r="D145" s="9"/>
      <c r="E145" s="9"/>
      <c r="F145" s="9"/>
      <c r="G145" s="27">
        <f t="shared" si="20"/>
        <v>0</v>
      </c>
      <c r="H145" s="9">
        <v>36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24">
        <f t="shared" si="21"/>
        <v>36</v>
      </c>
      <c r="T145" s="28">
        <f t="shared" si="22"/>
        <v>-36</v>
      </c>
      <c r="V145" s="9"/>
      <c r="W145" s="9"/>
      <c r="X145" s="9"/>
    </row>
    <row r="146" spans="1:24" ht="18.75" customHeight="1" x14ac:dyDescent="0.45">
      <c r="A146" s="26">
        <v>45507</v>
      </c>
      <c r="B146" s="8" t="s">
        <v>61</v>
      </c>
      <c r="C146" s="9"/>
      <c r="D146" s="9"/>
      <c r="E146" s="9"/>
      <c r="F146" s="9"/>
      <c r="G146" s="27">
        <f t="shared" si="20"/>
        <v>0</v>
      </c>
      <c r="H146" s="9">
        <v>36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24">
        <f t="shared" si="21"/>
        <v>36</v>
      </c>
      <c r="T146" s="28">
        <f t="shared" si="22"/>
        <v>-36</v>
      </c>
      <c r="V146" s="9"/>
      <c r="W146" s="9"/>
      <c r="X146" s="9"/>
    </row>
    <row r="147" spans="1:24" ht="18.75" customHeight="1" x14ac:dyDescent="0.45">
      <c r="A147" s="26">
        <v>45508</v>
      </c>
      <c r="B147" s="8" t="s">
        <v>62</v>
      </c>
      <c r="C147" s="9"/>
      <c r="D147" s="9"/>
      <c r="E147" s="9"/>
      <c r="F147" s="9"/>
      <c r="G147" s="27">
        <f t="shared" si="20"/>
        <v>0</v>
      </c>
      <c r="H147" s="9">
        <v>36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24">
        <f t="shared" si="21"/>
        <v>36</v>
      </c>
      <c r="T147" s="28">
        <f t="shared" si="22"/>
        <v>-36</v>
      </c>
      <c r="V147" s="9"/>
      <c r="W147" s="9"/>
      <c r="X147" s="9"/>
    </row>
    <row r="148" spans="1:24" ht="18.75" customHeight="1" x14ac:dyDescent="0.45">
      <c r="A148" s="26">
        <v>45509</v>
      </c>
      <c r="B148" s="8" t="s">
        <v>63</v>
      </c>
      <c r="C148" s="9"/>
      <c r="D148" s="9"/>
      <c r="E148" s="9"/>
      <c r="F148" s="9"/>
      <c r="G148" s="27">
        <f t="shared" si="20"/>
        <v>0</v>
      </c>
      <c r="H148" s="9">
        <v>36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24">
        <f t="shared" si="21"/>
        <v>36</v>
      </c>
      <c r="T148" s="28">
        <f t="shared" si="22"/>
        <v>-36</v>
      </c>
      <c r="V148" s="9"/>
      <c r="W148" s="9"/>
      <c r="X148" s="9"/>
    </row>
    <row r="149" spans="1:24" ht="18.75" customHeight="1" x14ac:dyDescent="0.45">
      <c r="A149" s="26">
        <v>45510</v>
      </c>
      <c r="B149" s="8" t="s">
        <v>64</v>
      </c>
      <c r="C149" s="9"/>
      <c r="D149" s="9"/>
      <c r="E149" s="9"/>
      <c r="F149" s="9"/>
      <c r="G149" s="27">
        <f t="shared" si="20"/>
        <v>0</v>
      </c>
      <c r="H149" s="9">
        <v>36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24">
        <f t="shared" si="21"/>
        <v>36</v>
      </c>
      <c r="T149" s="28">
        <f t="shared" si="22"/>
        <v>-36</v>
      </c>
      <c r="V149" s="9"/>
      <c r="W149" s="9"/>
      <c r="X149" s="9"/>
    </row>
    <row r="150" spans="1:24" ht="18.75" customHeight="1" x14ac:dyDescent="0.45">
      <c r="A150" s="26">
        <v>45511</v>
      </c>
      <c r="B150" s="8" t="s">
        <v>65</v>
      </c>
      <c r="C150" s="9"/>
      <c r="D150" s="9"/>
      <c r="E150" s="9"/>
      <c r="F150" s="9"/>
      <c r="G150" s="27">
        <f t="shared" si="20"/>
        <v>0</v>
      </c>
      <c r="H150" s="9">
        <v>36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24">
        <f t="shared" si="21"/>
        <v>36</v>
      </c>
      <c r="T150" s="28">
        <f t="shared" si="22"/>
        <v>-36</v>
      </c>
      <c r="V150" s="9"/>
      <c r="W150" s="9"/>
      <c r="X150" s="9"/>
    </row>
    <row r="151" spans="1:24" ht="18.75" customHeight="1" x14ac:dyDescent="0.45">
      <c r="A151" s="26">
        <v>45512</v>
      </c>
      <c r="B151" s="8" t="s">
        <v>66</v>
      </c>
      <c r="C151" s="9"/>
      <c r="D151" s="9"/>
      <c r="E151" s="9"/>
      <c r="F151" s="9"/>
      <c r="G151" s="27">
        <f t="shared" si="20"/>
        <v>0</v>
      </c>
      <c r="H151" s="9">
        <v>36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24">
        <f t="shared" si="21"/>
        <v>36</v>
      </c>
      <c r="T151" s="28">
        <f t="shared" si="22"/>
        <v>-36</v>
      </c>
      <c r="V151" s="9"/>
      <c r="W151" s="9"/>
      <c r="X151" s="9"/>
    </row>
    <row r="152" spans="1:24" ht="18.75" customHeight="1" x14ac:dyDescent="0.45">
      <c r="A152" s="26">
        <v>45513</v>
      </c>
      <c r="B152" s="8" t="s">
        <v>60</v>
      </c>
      <c r="C152" s="9"/>
      <c r="D152" s="9"/>
      <c r="E152" s="9"/>
      <c r="F152" s="9"/>
      <c r="G152" s="27">
        <f t="shared" si="20"/>
        <v>0</v>
      </c>
      <c r="H152" s="9">
        <v>36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24">
        <f t="shared" si="21"/>
        <v>36</v>
      </c>
      <c r="T152" s="28">
        <f t="shared" si="22"/>
        <v>-36</v>
      </c>
      <c r="V152" s="9"/>
      <c r="W152" s="9"/>
      <c r="X152" s="9"/>
    </row>
    <row r="153" spans="1:24" ht="18.75" customHeight="1" x14ac:dyDescent="0.45">
      <c r="A153" s="26">
        <v>45514</v>
      </c>
      <c r="B153" s="8" t="s">
        <v>61</v>
      </c>
      <c r="C153" s="9"/>
      <c r="D153" s="9"/>
      <c r="E153" s="9"/>
      <c r="F153" s="9"/>
      <c r="G153" s="27">
        <f t="shared" si="20"/>
        <v>0</v>
      </c>
      <c r="H153" s="9">
        <v>36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24">
        <f t="shared" si="21"/>
        <v>36</v>
      </c>
      <c r="T153" s="28">
        <f t="shared" si="22"/>
        <v>-36</v>
      </c>
      <c r="V153" s="9"/>
      <c r="W153" s="9"/>
      <c r="X153" s="9"/>
    </row>
    <row r="154" spans="1:24" ht="18.75" customHeight="1" x14ac:dyDescent="0.45">
      <c r="A154" s="26">
        <v>45515</v>
      </c>
      <c r="B154" s="8" t="s">
        <v>62</v>
      </c>
      <c r="C154" s="9"/>
      <c r="D154" s="9"/>
      <c r="E154" s="9"/>
      <c r="F154" s="9"/>
      <c r="G154" s="27">
        <f t="shared" si="20"/>
        <v>0</v>
      </c>
      <c r="H154" s="9">
        <v>36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24">
        <f t="shared" si="21"/>
        <v>36</v>
      </c>
      <c r="T154" s="28">
        <f t="shared" si="22"/>
        <v>-36</v>
      </c>
      <c r="V154" s="9"/>
      <c r="W154" s="9"/>
      <c r="X154" s="9"/>
    </row>
    <row r="155" spans="1:24" ht="18.75" customHeight="1" x14ac:dyDescent="0.45">
      <c r="A155" s="26">
        <v>45516</v>
      </c>
      <c r="B155" s="8" t="s">
        <v>63</v>
      </c>
      <c r="C155" s="9"/>
      <c r="D155" s="9"/>
      <c r="E155" s="9"/>
      <c r="F155" s="9"/>
      <c r="G155" s="27">
        <f t="shared" si="20"/>
        <v>0</v>
      </c>
      <c r="H155" s="9">
        <v>36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24">
        <f t="shared" si="21"/>
        <v>36</v>
      </c>
      <c r="T155" s="28">
        <f t="shared" si="22"/>
        <v>-36</v>
      </c>
      <c r="V155" s="9"/>
      <c r="W155" s="9"/>
      <c r="X155" s="9"/>
    </row>
    <row r="156" spans="1:24" ht="18.75" customHeight="1" x14ac:dyDescent="0.45">
      <c r="A156" s="26">
        <v>45517</v>
      </c>
      <c r="B156" s="8" t="s">
        <v>64</v>
      </c>
      <c r="C156" s="9"/>
      <c r="D156" s="9"/>
      <c r="E156" s="9"/>
      <c r="F156" s="9"/>
      <c r="G156" s="27">
        <f t="shared" si="20"/>
        <v>0</v>
      </c>
      <c r="H156" s="9">
        <v>36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24">
        <f t="shared" si="21"/>
        <v>36</v>
      </c>
      <c r="T156" s="28">
        <f t="shared" si="22"/>
        <v>-36</v>
      </c>
      <c r="V156" s="9"/>
      <c r="W156" s="9"/>
      <c r="X156" s="9"/>
    </row>
    <row r="157" spans="1:24" ht="18.75" customHeight="1" x14ac:dyDescent="0.45">
      <c r="A157" s="26">
        <v>45518</v>
      </c>
      <c r="B157" s="8" t="s">
        <v>65</v>
      </c>
      <c r="C157" s="9"/>
      <c r="D157" s="9"/>
      <c r="E157" s="9"/>
      <c r="F157" s="9"/>
      <c r="G157" s="27">
        <f t="shared" si="20"/>
        <v>0</v>
      </c>
      <c r="H157" s="9">
        <v>36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24">
        <f t="shared" si="21"/>
        <v>36</v>
      </c>
      <c r="T157" s="28">
        <f t="shared" si="22"/>
        <v>-36</v>
      </c>
      <c r="V157" s="9"/>
      <c r="W157" s="9"/>
      <c r="X157" s="9"/>
    </row>
    <row r="158" spans="1:24" ht="18.75" customHeight="1" x14ac:dyDescent="0.45">
      <c r="A158" s="26">
        <v>45519</v>
      </c>
      <c r="B158" s="8" t="s">
        <v>66</v>
      </c>
      <c r="C158" s="9"/>
      <c r="D158" s="9"/>
      <c r="E158" s="9"/>
      <c r="F158" s="9"/>
      <c r="G158" s="27">
        <f t="shared" si="20"/>
        <v>0</v>
      </c>
      <c r="H158" s="9">
        <v>36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24">
        <f t="shared" si="21"/>
        <v>36</v>
      </c>
      <c r="T158" s="28">
        <f t="shared" si="22"/>
        <v>-36</v>
      </c>
      <c r="V158" s="9"/>
      <c r="W158" s="9"/>
      <c r="X158" s="9"/>
    </row>
    <row r="159" spans="1:24" ht="18.75" customHeight="1" x14ac:dyDescent="0.45">
      <c r="A159" s="26">
        <v>45520</v>
      </c>
      <c r="B159" s="8" t="s">
        <v>60</v>
      </c>
      <c r="C159" s="9"/>
      <c r="D159" s="9"/>
      <c r="E159" s="9"/>
      <c r="F159" s="9"/>
      <c r="G159" s="27">
        <f t="shared" si="20"/>
        <v>0</v>
      </c>
      <c r="H159" s="9">
        <v>36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24">
        <f t="shared" si="21"/>
        <v>36</v>
      </c>
      <c r="T159" s="28">
        <f t="shared" si="22"/>
        <v>-36</v>
      </c>
      <c r="V159" s="9"/>
      <c r="W159" s="9"/>
      <c r="X159" s="9"/>
    </row>
    <row r="160" spans="1:24" ht="18.75" customHeight="1" x14ac:dyDescent="0.45">
      <c r="A160" s="26">
        <v>45521</v>
      </c>
      <c r="B160" s="8" t="s">
        <v>61</v>
      </c>
      <c r="C160" s="9"/>
      <c r="D160" s="9"/>
      <c r="E160" s="9"/>
      <c r="F160" s="9"/>
      <c r="G160" s="27">
        <f t="shared" si="20"/>
        <v>0</v>
      </c>
      <c r="H160" s="9">
        <v>36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24">
        <f t="shared" si="21"/>
        <v>36</v>
      </c>
      <c r="T160" s="28">
        <f t="shared" si="22"/>
        <v>-36</v>
      </c>
      <c r="V160" s="9"/>
      <c r="W160" s="9"/>
      <c r="X160" s="9"/>
    </row>
    <row r="161" spans="1:24" ht="18.75" customHeight="1" x14ac:dyDescent="0.45">
      <c r="A161" s="26">
        <v>45522</v>
      </c>
      <c r="B161" s="8" t="s">
        <v>62</v>
      </c>
      <c r="C161" s="9"/>
      <c r="D161" s="9"/>
      <c r="E161" s="9"/>
      <c r="F161" s="9"/>
      <c r="G161" s="27">
        <f t="shared" si="20"/>
        <v>0</v>
      </c>
      <c r="H161" s="9">
        <v>36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24">
        <f t="shared" si="21"/>
        <v>36</v>
      </c>
      <c r="T161" s="28">
        <f t="shared" si="22"/>
        <v>-36</v>
      </c>
      <c r="V161" s="9"/>
      <c r="W161" s="9"/>
      <c r="X161" s="9"/>
    </row>
    <row r="162" spans="1:24" ht="18.75" customHeight="1" x14ac:dyDescent="0.45">
      <c r="A162" s="26">
        <v>45523</v>
      </c>
      <c r="B162" s="8" t="s">
        <v>63</v>
      </c>
      <c r="C162" s="9"/>
      <c r="D162" s="9"/>
      <c r="E162" s="9"/>
      <c r="F162" s="9"/>
      <c r="G162" s="27">
        <f t="shared" si="20"/>
        <v>0</v>
      </c>
      <c r="H162" s="9">
        <v>36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24">
        <f t="shared" si="21"/>
        <v>36</v>
      </c>
      <c r="T162" s="28">
        <f t="shared" si="22"/>
        <v>-36</v>
      </c>
      <c r="V162" s="9"/>
      <c r="W162" s="9"/>
      <c r="X162" s="9"/>
    </row>
    <row r="163" spans="1:24" ht="18.75" customHeight="1" x14ac:dyDescent="0.45">
      <c r="A163" s="26">
        <v>45524</v>
      </c>
      <c r="B163" s="8" t="s">
        <v>64</v>
      </c>
      <c r="C163" s="9"/>
      <c r="D163" s="9"/>
      <c r="E163" s="9"/>
      <c r="F163" s="9"/>
      <c r="G163" s="27">
        <f t="shared" si="20"/>
        <v>0</v>
      </c>
      <c r="H163" s="9">
        <v>36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24">
        <f t="shared" si="21"/>
        <v>36</v>
      </c>
      <c r="T163" s="28">
        <f t="shared" si="22"/>
        <v>-36</v>
      </c>
      <c r="V163" s="9"/>
      <c r="W163" s="9"/>
      <c r="X163" s="9"/>
    </row>
    <row r="164" spans="1:24" ht="18.75" customHeight="1" x14ac:dyDescent="0.45">
      <c r="A164" s="26">
        <v>45525</v>
      </c>
      <c r="B164" s="8" t="s">
        <v>65</v>
      </c>
      <c r="C164" s="9"/>
      <c r="D164" s="9"/>
      <c r="E164" s="9"/>
      <c r="F164" s="9"/>
      <c r="G164" s="27">
        <f t="shared" si="20"/>
        <v>0</v>
      </c>
      <c r="H164" s="9">
        <v>36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24">
        <f t="shared" si="21"/>
        <v>36</v>
      </c>
      <c r="T164" s="28">
        <f t="shared" si="22"/>
        <v>-36</v>
      </c>
      <c r="V164" s="9"/>
      <c r="W164" s="9"/>
      <c r="X164" s="9"/>
    </row>
    <row r="165" spans="1:24" ht="18.75" customHeight="1" x14ac:dyDescent="0.45">
      <c r="A165" s="26">
        <v>45526</v>
      </c>
      <c r="B165" s="8" t="s">
        <v>66</v>
      </c>
      <c r="C165" s="9"/>
      <c r="D165" s="9"/>
      <c r="E165" s="9"/>
      <c r="F165" s="9"/>
      <c r="G165" s="27">
        <f t="shared" si="20"/>
        <v>0</v>
      </c>
      <c r="H165" s="9">
        <v>36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24">
        <f t="shared" si="21"/>
        <v>36</v>
      </c>
      <c r="T165" s="28">
        <f t="shared" si="22"/>
        <v>-36</v>
      </c>
      <c r="V165" s="9"/>
      <c r="W165" s="9"/>
      <c r="X165" s="9"/>
    </row>
    <row r="166" spans="1:24" ht="18.75" customHeight="1" x14ac:dyDescent="0.45">
      <c r="A166" s="26">
        <v>45527</v>
      </c>
      <c r="B166" s="8" t="s">
        <v>60</v>
      </c>
      <c r="C166" s="9"/>
      <c r="D166" s="9"/>
      <c r="E166" s="9"/>
      <c r="F166" s="9"/>
      <c r="G166" s="27">
        <f t="shared" si="20"/>
        <v>0</v>
      </c>
      <c r="H166" s="9">
        <v>36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24">
        <f t="shared" si="21"/>
        <v>36</v>
      </c>
      <c r="T166" s="28">
        <f t="shared" si="22"/>
        <v>-36</v>
      </c>
      <c r="V166" s="9"/>
      <c r="W166" s="9"/>
      <c r="X166" s="9"/>
    </row>
    <row r="167" spans="1:24" ht="18.75" customHeight="1" x14ac:dyDescent="0.45">
      <c r="A167" s="26">
        <v>45528</v>
      </c>
      <c r="B167" s="8" t="s">
        <v>61</v>
      </c>
      <c r="C167" s="9"/>
      <c r="D167" s="9"/>
      <c r="E167" s="9"/>
      <c r="F167" s="9"/>
      <c r="G167" s="27">
        <f t="shared" si="20"/>
        <v>0</v>
      </c>
      <c r="H167" s="9">
        <v>36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24">
        <f t="shared" si="21"/>
        <v>36</v>
      </c>
      <c r="T167" s="28">
        <f t="shared" si="22"/>
        <v>-36</v>
      </c>
      <c r="V167" s="9"/>
      <c r="W167" s="9"/>
      <c r="X167" s="9"/>
    </row>
    <row r="168" spans="1:24" ht="18.75" customHeight="1" x14ac:dyDescent="0.45">
      <c r="A168" s="26">
        <v>45529</v>
      </c>
      <c r="B168" s="8" t="s">
        <v>62</v>
      </c>
      <c r="C168" s="9"/>
      <c r="D168" s="9"/>
      <c r="E168" s="9"/>
      <c r="F168" s="9"/>
      <c r="G168" s="27">
        <f t="shared" si="20"/>
        <v>0</v>
      </c>
      <c r="H168" s="9">
        <v>36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24">
        <f t="shared" si="21"/>
        <v>36</v>
      </c>
      <c r="T168" s="28">
        <f t="shared" si="22"/>
        <v>-36</v>
      </c>
      <c r="V168" s="9"/>
      <c r="W168" s="9"/>
      <c r="X168" s="9"/>
    </row>
    <row r="169" spans="1:24" ht="18.75" customHeight="1" x14ac:dyDescent="0.45">
      <c r="A169" s="26">
        <v>45530</v>
      </c>
      <c r="B169" s="8" t="s">
        <v>63</v>
      </c>
      <c r="C169" s="9"/>
      <c r="D169" s="9"/>
      <c r="E169" s="9"/>
      <c r="F169" s="9"/>
      <c r="G169" s="27">
        <f t="shared" si="20"/>
        <v>0</v>
      </c>
      <c r="H169" s="9">
        <v>36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24">
        <f t="shared" si="21"/>
        <v>36</v>
      </c>
      <c r="T169" s="28">
        <f t="shared" si="22"/>
        <v>-36</v>
      </c>
      <c r="V169" s="9"/>
      <c r="W169" s="9"/>
      <c r="X169" s="9"/>
    </row>
    <row r="170" spans="1:24" ht="18.75" customHeight="1" x14ac:dyDescent="0.45">
      <c r="A170" s="26">
        <v>45531</v>
      </c>
      <c r="B170" s="8" t="s">
        <v>64</v>
      </c>
      <c r="C170" s="9"/>
      <c r="D170" s="9"/>
      <c r="E170" s="9"/>
      <c r="F170" s="9"/>
      <c r="G170" s="27">
        <f t="shared" si="20"/>
        <v>0</v>
      </c>
      <c r="H170" s="9">
        <v>36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24">
        <f t="shared" si="21"/>
        <v>36</v>
      </c>
      <c r="T170" s="28">
        <f t="shared" si="22"/>
        <v>-36</v>
      </c>
      <c r="V170" s="9"/>
      <c r="W170" s="9"/>
      <c r="X170" s="9"/>
    </row>
    <row r="171" spans="1:24" ht="18.75" customHeight="1" x14ac:dyDescent="0.45">
      <c r="A171" s="26">
        <v>45532</v>
      </c>
      <c r="B171" s="8" t="s">
        <v>65</v>
      </c>
      <c r="C171" s="9"/>
      <c r="D171" s="9"/>
      <c r="E171" s="9"/>
      <c r="F171" s="9"/>
      <c r="G171" s="27">
        <f t="shared" si="20"/>
        <v>0</v>
      </c>
      <c r="H171" s="9">
        <v>36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24">
        <f t="shared" si="21"/>
        <v>36</v>
      </c>
      <c r="T171" s="28">
        <f t="shared" si="22"/>
        <v>-36</v>
      </c>
      <c r="V171" s="9"/>
      <c r="W171" s="9"/>
      <c r="X171" s="9"/>
    </row>
    <row r="172" spans="1:24" ht="18.75" customHeight="1" x14ac:dyDescent="0.45">
      <c r="A172" s="26">
        <v>45533</v>
      </c>
      <c r="B172" s="8" t="s">
        <v>66</v>
      </c>
      <c r="C172" s="9"/>
      <c r="D172" s="9"/>
      <c r="E172" s="9"/>
      <c r="F172" s="9"/>
      <c r="G172" s="27">
        <f t="shared" si="20"/>
        <v>0</v>
      </c>
      <c r="H172" s="9">
        <v>36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24">
        <f t="shared" si="21"/>
        <v>36</v>
      </c>
      <c r="T172" s="28">
        <f t="shared" si="22"/>
        <v>-36</v>
      </c>
      <c r="V172" s="9"/>
      <c r="W172" s="9"/>
      <c r="X172" s="9"/>
    </row>
    <row r="173" spans="1:24" ht="18.75" customHeight="1" x14ac:dyDescent="0.45">
      <c r="A173" s="26">
        <v>45534</v>
      </c>
      <c r="B173" s="8" t="s">
        <v>60</v>
      </c>
      <c r="C173" s="9"/>
      <c r="D173" s="9"/>
      <c r="E173" s="9"/>
      <c r="F173" s="9"/>
      <c r="G173" s="27">
        <f t="shared" si="20"/>
        <v>0</v>
      </c>
      <c r="H173" s="9">
        <v>36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24">
        <f t="shared" si="21"/>
        <v>36</v>
      </c>
      <c r="T173" s="28">
        <f t="shared" si="22"/>
        <v>-36</v>
      </c>
      <c r="V173" s="9"/>
      <c r="W173" s="9"/>
      <c r="X173" s="9"/>
    </row>
    <row r="174" spans="1:24" ht="18.75" customHeight="1" x14ac:dyDescent="0.45">
      <c r="A174" s="26">
        <v>45535</v>
      </c>
      <c r="B174" s="8" t="s">
        <v>61</v>
      </c>
      <c r="C174" s="9"/>
      <c r="D174" s="9"/>
      <c r="E174" s="9"/>
      <c r="F174" s="9"/>
      <c r="G174" s="27">
        <f t="shared" si="20"/>
        <v>0</v>
      </c>
      <c r="H174" s="9">
        <v>36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24">
        <f t="shared" si="21"/>
        <v>36</v>
      </c>
      <c r="T174" s="28">
        <f t="shared" si="22"/>
        <v>-36</v>
      </c>
      <c r="V174" s="9"/>
      <c r="W174" s="9"/>
      <c r="X174" s="9"/>
    </row>
    <row r="175" spans="1:24" ht="18.75" customHeight="1" x14ac:dyDescent="0.45">
      <c r="A175" s="21"/>
      <c r="C175" s="29">
        <f t="shared" ref="C175:T175" si="23">SUM(C144:C174)</f>
        <v>0</v>
      </c>
      <c r="D175" s="29">
        <f t="shared" si="23"/>
        <v>0</v>
      </c>
      <c r="E175" s="29">
        <f t="shared" si="23"/>
        <v>0</v>
      </c>
      <c r="F175" s="29">
        <f t="shared" si="23"/>
        <v>0</v>
      </c>
      <c r="G175" s="27">
        <f t="shared" si="23"/>
        <v>0</v>
      </c>
      <c r="H175" s="30">
        <f t="shared" si="23"/>
        <v>1116</v>
      </c>
      <c r="I175" s="30">
        <f t="shared" si="23"/>
        <v>0</v>
      </c>
      <c r="J175" s="30">
        <f t="shared" si="23"/>
        <v>0</v>
      </c>
      <c r="K175" s="30">
        <f t="shared" si="23"/>
        <v>0</v>
      </c>
      <c r="L175" s="31">
        <f t="shared" si="23"/>
        <v>0</v>
      </c>
      <c r="M175" s="30">
        <f t="shared" si="23"/>
        <v>0</v>
      </c>
      <c r="N175" s="31">
        <f t="shared" si="23"/>
        <v>0</v>
      </c>
      <c r="O175" s="30">
        <f t="shared" si="23"/>
        <v>0</v>
      </c>
      <c r="P175" s="30">
        <f t="shared" si="23"/>
        <v>0</v>
      </c>
      <c r="Q175" s="31">
        <f t="shared" si="23"/>
        <v>0</v>
      </c>
      <c r="R175" s="30">
        <f t="shared" si="23"/>
        <v>0</v>
      </c>
      <c r="S175" s="24">
        <f t="shared" si="23"/>
        <v>1116</v>
      </c>
      <c r="T175" s="28">
        <f t="shared" si="23"/>
        <v>-1116</v>
      </c>
      <c r="V175" s="32">
        <f t="shared" ref="V175:X175" si="24">SUM(V144:V174)</f>
        <v>0</v>
      </c>
      <c r="W175" s="32">
        <f t="shared" si="24"/>
        <v>0</v>
      </c>
      <c r="X175" s="32">
        <f t="shared" si="24"/>
        <v>0</v>
      </c>
    </row>
    <row r="176" spans="1:24" ht="18.75" customHeight="1" x14ac:dyDescent="0.45">
      <c r="A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2"/>
      <c r="T176" s="22"/>
      <c r="V176" s="21"/>
      <c r="W176" s="21"/>
      <c r="X176" s="21"/>
    </row>
    <row r="177" spans="1:24" ht="18.75" customHeight="1" x14ac:dyDescent="0.45">
      <c r="A177" s="9" t="s">
        <v>40</v>
      </c>
      <c r="B177" s="8"/>
      <c r="C177" s="41" t="s">
        <v>41</v>
      </c>
      <c r="D177" s="42"/>
      <c r="E177" s="42"/>
      <c r="F177" s="43"/>
      <c r="G177" s="9"/>
      <c r="H177" s="41" t="s">
        <v>42</v>
      </c>
      <c r="I177" s="42"/>
      <c r="J177" s="42"/>
      <c r="K177" s="42"/>
      <c r="L177" s="42"/>
      <c r="M177" s="42"/>
      <c r="N177" s="42"/>
      <c r="O177" s="42"/>
      <c r="P177" s="42"/>
      <c r="Q177" s="42"/>
      <c r="R177" s="43"/>
      <c r="S177" s="23"/>
      <c r="T177" s="23"/>
      <c r="V177" s="44" t="s">
        <v>67</v>
      </c>
      <c r="W177" s="42"/>
      <c r="X177" s="43"/>
    </row>
    <row r="178" spans="1:24" ht="18.75" customHeight="1" x14ac:dyDescent="0.45">
      <c r="A178" s="9"/>
      <c r="B178" s="8"/>
      <c r="C178" s="9" t="s">
        <v>43</v>
      </c>
      <c r="D178" s="9" t="s">
        <v>26</v>
      </c>
      <c r="E178" s="9" t="s">
        <v>44</v>
      </c>
      <c r="F178" s="9" t="s">
        <v>45</v>
      </c>
      <c r="G178" s="24" t="s">
        <v>39</v>
      </c>
      <c r="H178" s="9" t="s">
        <v>46</v>
      </c>
      <c r="I178" s="9" t="s">
        <v>47</v>
      </c>
      <c r="J178" s="9" t="s">
        <v>48</v>
      </c>
      <c r="K178" s="9" t="s">
        <v>49</v>
      </c>
      <c r="L178" s="9" t="s">
        <v>50</v>
      </c>
      <c r="M178" s="9" t="s">
        <v>51</v>
      </c>
      <c r="N178" s="9" t="s">
        <v>4</v>
      </c>
      <c r="O178" s="9" t="s">
        <v>5</v>
      </c>
      <c r="P178" s="9" t="s">
        <v>7</v>
      </c>
      <c r="Q178" s="9" t="s">
        <v>53</v>
      </c>
      <c r="R178" s="9" t="s">
        <v>54</v>
      </c>
      <c r="S178" s="24" t="s">
        <v>39</v>
      </c>
      <c r="T178" s="25" t="s">
        <v>59</v>
      </c>
      <c r="V178" s="9" t="s">
        <v>56</v>
      </c>
      <c r="W178" s="9" t="s">
        <v>57</v>
      </c>
      <c r="X178" s="9" t="s">
        <v>58</v>
      </c>
    </row>
    <row r="179" spans="1:24" ht="18.75" customHeight="1" x14ac:dyDescent="0.45">
      <c r="A179" s="26">
        <v>45536</v>
      </c>
      <c r="B179" s="8" t="s">
        <v>62</v>
      </c>
      <c r="C179" s="9"/>
      <c r="D179" s="9"/>
      <c r="E179" s="9"/>
      <c r="F179" s="9"/>
      <c r="G179" s="27">
        <f t="shared" ref="G179:G209" si="25">C179+D179+((E179+F179)*70%)</f>
        <v>0</v>
      </c>
      <c r="H179" s="9">
        <v>36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24">
        <f t="shared" ref="S179:S209" si="26">SUM(H179:R179)</f>
        <v>36</v>
      </c>
      <c r="T179" s="28">
        <f t="shared" ref="T179:T209" si="27">G179-S179</f>
        <v>-36</v>
      </c>
      <c r="V179" s="9"/>
      <c r="W179" s="9"/>
      <c r="X179" s="9"/>
    </row>
    <row r="180" spans="1:24" ht="18.75" customHeight="1" x14ac:dyDescent="0.45">
      <c r="A180" s="26">
        <v>45537</v>
      </c>
      <c r="B180" s="8" t="s">
        <v>63</v>
      </c>
      <c r="C180" s="9"/>
      <c r="D180" s="9"/>
      <c r="E180" s="9"/>
      <c r="F180" s="9"/>
      <c r="G180" s="27">
        <f t="shared" si="25"/>
        <v>0</v>
      </c>
      <c r="H180" s="9">
        <v>36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24">
        <f t="shared" si="26"/>
        <v>36</v>
      </c>
      <c r="T180" s="28">
        <f t="shared" si="27"/>
        <v>-36</v>
      </c>
      <c r="V180" s="9"/>
      <c r="W180" s="9"/>
      <c r="X180" s="9"/>
    </row>
    <row r="181" spans="1:24" ht="18.75" customHeight="1" x14ac:dyDescent="0.45">
      <c r="A181" s="26">
        <v>45538</v>
      </c>
      <c r="B181" s="8" t="s">
        <v>64</v>
      </c>
      <c r="C181" s="9"/>
      <c r="D181" s="9"/>
      <c r="E181" s="9"/>
      <c r="F181" s="9"/>
      <c r="G181" s="27">
        <f t="shared" si="25"/>
        <v>0</v>
      </c>
      <c r="H181" s="9">
        <v>36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24">
        <f t="shared" si="26"/>
        <v>36</v>
      </c>
      <c r="T181" s="28">
        <f t="shared" si="27"/>
        <v>-36</v>
      </c>
      <c r="V181" s="9"/>
      <c r="W181" s="9"/>
      <c r="X181" s="9"/>
    </row>
    <row r="182" spans="1:24" ht="18.75" customHeight="1" x14ac:dyDescent="0.45">
      <c r="A182" s="26">
        <v>45539</v>
      </c>
      <c r="B182" s="8" t="s">
        <v>65</v>
      </c>
      <c r="C182" s="9"/>
      <c r="D182" s="9"/>
      <c r="E182" s="9"/>
      <c r="F182" s="9"/>
      <c r="G182" s="27">
        <f t="shared" si="25"/>
        <v>0</v>
      </c>
      <c r="H182" s="9">
        <v>36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24">
        <f t="shared" si="26"/>
        <v>36</v>
      </c>
      <c r="T182" s="28">
        <f t="shared" si="27"/>
        <v>-36</v>
      </c>
      <c r="V182" s="9"/>
      <c r="W182" s="9"/>
      <c r="X182" s="9"/>
    </row>
    <row r="183" spans="1:24" ht="18.75" customHeight="1" x14ac:dyDescent="0.45">
      <c r="A183" s="26">
        <v>45540</v>
      </c>
      <c r="B183" s="8" t="s">
        <v>66</v>
      </c>
      <c r="C183" s="9"/>
      <c r="D183" s="9"/>
      <c r="E183" s="9"/>
      <c r="F183" s="9"/>
      <c r="G183" s="27">
        <f t="shared" si="25"/>
        <v>0</v>
      </c>
      <c r="H183" s="9">
        <v>36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24">
        <f t="shared" si="26"/>
        <v>36</v>
      </c>
      <c r="T183" s="28">
        <f t="shared" si="27"/>
        <v>-36</v>
      </c>
      <c r="V183" s="9"/>
      <c r="W183" s="9"/>
      <c r="X183" s="9"/>
    </row>
    <row r="184" spans="1:24" ht="18.75" customHeight="1" x14ac:dyDescent="0.45">
      <c r="A184" s="26">
        <v>45541</v>
      </c>
      <c r="B184" s="8" t="s">
        <v>60</v>
      </c>
      <c r="C184" s="9"/>
      <c r="D184" s="9"/>
      <c r="E184" s="9"/>
      <c r="F184" s="9"/>
      <c r="G184" s="27">
        <f t="shared" si="25"/>
        <v>0</v>
      </c>
      <c r="H184" s="9">
        <v>36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24">
        <f t="shared" si="26"/>
        <v>36</v>
      </c>
      <c r="T184" s="28">
        <f t="shared" si="27"/>
        <v>-36</v>
      </c>
      <c r="V184" s="9"/>
      <c r="W184" s="9"/>
      <c r="X184" s="9"/>
    </row>
    <row r="185" spans="1:24" ht="18.75" customHeight="1" x14ac:dyDescent="0.45">
      <c r="A185" s="26">
        <v>45542</v>
      </c>
      <c r="B185" s="8" t="s">
        <v>61</v>
      </c>
      <c r="C185" s="9"/>
      <c r="D185" s="9"/>
      <c r="E185" s="9"/>
      <c r="F185" s="9"/>
      <c r="G185" s="27">
        <f t="shared" si="25"/>
        <v>0</v>
      </c>
      <c r="H185" s="9">
        <v>36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24">
        <f t="shared" si="26"/>
        <v>36</v>
      </c>
      <c r="T185" s="28">
        <f t="shared" si="27"/>
        <v>-36</v>
      </c>
      <c r="V185" s="9"/>
      <c r="W185" s="9"/>
      <c r="X185" s="9"/>
    </row>
    <row r="186" spans="1:24" ht="18.75" customHeight="1" x14ac:dyDescent="0.45">
      <c r="A186" s="26">
        <v>45543</v>
      </c>
      <c r="B186" s="8" t="s">
        <v>62</v>
      </c>
      <c r="C186" s="9"/>
      <c r="D186" s="9"/>
      <c r="E186" s="9"/>
      <c r="F186" s="9"/>
      <c r="G186" s="27">
        <f t="shared" si="25"/>
        <v>0</v>
      </c>
      <c r="H186" s="9">
        <v>36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24">
        <f t="shared" si="26"/>
        <v>36</v>
      </c>
      <c r="T186" s="28">
        <f t="shared" si="27"/>
        <v>-36</v>
      </c>
      <c r="V186" s="9"/>
      <c r="W186" s="9"/>
      <c r="X186" s="9"/>
    </row>
    <row r="187" spans="1:24" ht="18.75" customHeight="1" x14ac:dyDescent="0.45">
      <c r="A187" s="26">
        <v>45544</v>
      </c>
      <c r="B187" s="8" t="s">
        <v>63</v>
      </c>
      <c r="C187" s="9"/>
      <c r="D187" s="9"/>
      <c r="E187" s="9"/>
      <c r="F187" s="9"/>
      <c r="G187" s="27">
        <f t="shared" si="25"/>
        <v>0</v>
      </c>
      <c r="H187" s="9">
        <v>36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24">
        <f t="shared" si="26"/>
        <v>36</v>
      </c>
      <c r="T187" s="28">
        <f t="shared" si="27"/>
        <v>-36</v>
      </c>
      <c r="V187" s="9"/>
      <c r="W187" s="9"/>
      <c r="X187" s="9"/>
    </row>
    <row r="188" spans="1:24" ht="18.75" customHeight="1" x14ac:dyDescent="0.45">
      <c r="A188" s="26">
        <v>45545</v>
      </c>
      <c r="B188" s="8" t="s">
        <v>64</v>
      </c>
      <c r="C188" s="9"/>
      <c r="D188" s="9"/>
      <c r="E188" s="9"/>
      <c r="F188" s="9"/>
      <c r="G188" s="27">
        <f t="shared" si="25"/>
        <v>0</v>
      </c>
      <c r="H188" s="9">
        <v>36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24">
        <f t="shared" si="26"/>
        <v>36</v>
      </c>
      <c r="T188" s="28">
        <f t="shared" si="27"/>
        <v>-36</v>
      </c>
      <c r="V188" s="9"/>
      <c r="W188" s="9"/>
      <c r="X188" s="9"/>
    </row>
    <row r="189" spans="1:24" ht="18.75" customHeight="1" x14ac:dyDescent="0.45">
      <c r="A189" s="26">
        <v>45546</v>
      </c>
      <c r="B189" s="8" t="s">
        <v>65</v>
      </c>
      <c r="C189" s="9"/>
      <c r="D189" s="9"/>
      <c r="E189" s="9"/>
      <c r="F189" s="9"/>
      <c r="G189" s="27">
        <f t="shared" si="25"/>
        <v>0</v>
      </c>
      <c r="H189" s="9">
        <v>36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24">
        <f t="shared" si="26"/>
        <v>36</v>
      </c>
      <c r="T189" s="28">
        <f t="shared" si="27"/>
        <v>-36</v>
      </c>
      <c r="V189" s="9"/>
      <c r="W189" s="9"/>
      <c r="X189" s="9"/>
    </row>
    <row r="190" spans="1:24" ht="18.75" customHeight="1" x14ac:dyDescent="0.45">
      <c r="A190" s="26">
        <v>45547</v>
      </c>
      <c r="B190" s="8" t="s">
        <v>66</v>
      </c>
      <c r="C190" s="9"/>
      <c r="D190" s="9"/>
      <c r="E190" s="9"/>
      <c r="F190" s="9"/>
      <c r="G190" s="27">
        <f t="shared" si="25"/>
        <v>0</v>
      </c>
      <c r="H190" s="9">
        <v>36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24">
        <f t="shared" si="26"/>
        <v>36</v>
      </c>
      <c r="T190" s="28">
        <f t="shared" si="27"/>
        <v>-36</v>
      </c>
      <c r="V190" s="9"/>
      <c r="W190" s="9"/>
      <c r="X190" s="9"/>
    </row>
    <row r="191" spans="1:24" ht="18.75" customHeight="1" x14ac:dyDescent="0.45">
      <c r="A191" s="26">
        <v>45548</v>
      </c>
      <c r="B191" s="8" t="s">
        <v>60</v>
      </c>
      <c r="C191" s="9"/>
      <c r="D191" s="9"/>
      <c r="E191" s="9"/>
      <c r="F191" s="9"/>
      <c r="G191" s="27">
        <f t="shared" si="25"/>
        <v>0</v>
      </c>
      <c r="H191" s="9">
        <v>36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24">
        <f t="shared" si="26"/>
        <v>36</v>
      </c>
      <c r="T191" s="28">
        <f t="shared" si="27"/>
        <v>-36</v>
      </c>
      <c r="V191" s="9"/>
      <c r="W191" s="9"/>
      <c r="X191" s="9"/>
    </row>
    <row r="192" spans="1:24" ht="18.75" customHeight="1" x14ac:dyDescent="0.45">
      <c r="A192" s="26">
        <v>45549</v>
      </c>
      <c r="B192" s="8" t="s">
        <v>61</v>
      </c>
      <c r="C192" s="9"/>
      <c r="D192" s="9"/>
      <c r="E192" s="9"/>
      <c r="F192" s="9"/>
      <c r="G192" s="27">
        <f t="shared" si="25"/>
        <v>0</v>
      </c>
      <c r="H192" s="9">
        <v>36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24">
        <f t="shared" si="26"/>
        <v>36</v>
      </c>
      <c r="T192" s="28">
        <f t="shared" si="27"/>
        <v>-36</v>
      </c>
      <c r="V192" s="9"/>
      <c r="W192" s="9"/>
      <c r="X192" s="9"/>
    </row>
    <row r="193" spans="1:24" ht="18.75" customHeight="1" x14ac:dyDescent="0.45">
      <c r="A193" s="26">
        <v>45550</v>
      </c>
      <c r="B193" s="8" t="s">
        <v>62</v>
      </c>
      <c r="C193" s="9"/>
      <c r="D193" s="9"/>
      <c r="E193" s="9"/>
      <c r="F193" s="9"/>
      <c r="G193" s="27">
        <f t="shared" si="25"/>
        <v>0</v>
      </c>
      <c r="H193" s="9">
        <v>36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24">
        <f t="shared" si="26"/>
        <v>36</v>
      </c>
      <c r="T193" s="28">
        <f t="shared" si="27"/>
        <v>-36</v>
      </c>
      <c r="V193" s="9"/>
      <c r="W193" s="9"/>
      <c r="X193" s="9"/>
    </row>
    <row r="194" spans="1:24" ht="18.75" customHeight="1" x14ac:dyDescent="0.45">
      <c r="A194" s="26">
        <v>45551</v>
      </c>
      <c r="B194" s="8" t="s">
        <v>63</v>
      </c>
      <c r="C194" s="9"/>
      <c r="D194" s="9"/>
      <c r="E194" s="9"/>
      <c r="F194" s="9"/>
      <c r="G194" s="27">
        <f t="shared" si="25"/>
        <v>0</v>
      </c>
      <c r="H194" s="9">
        <v>36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24">
        <f t="shared" si="26"/>
        <v>36</v>
      </c>
      <c r="T194" s="28">
        <f t="shared" si="27"/>
        <v>-36</v>
      </c>
      <c r="V194" s="9"/>
      <c r="W194" s="9"/>
      <c r="X194" s="9"/>
    </row>
    <row r="195" spans="1:24" ht="18.75" customHeight="1" x14ac:dyDescent="0.45">
      <c r="A195" s="26">
        <v>45552</v>
      </c>
      <c r="B195" s="8" t="s">
        <v>64</v>
      </c>
      <c r="C195" s="9"/>
      <c r="D195" s="9"/>
      <c r="E195" s="9"/>
      <c r="F195" s="9"/>
      <c r="G195" s="27">
        <f t="shared" si="25"/>
        <v>0</v>
      </c>
      <c r="H195" s="9">
        <v>36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24">
        <f t="shared" si="26"/>
        <v>36</v>
      </c>
      <c r="T195" s="28">
        <f t="shared" si="27"/>
        <v>-36</v>
      </c>
      <c r="V195" s="9"/>
      <c r="W195" s="9"/>
      <c r="X195" s="9"/>
    </row>
    <row r="196" spans="1:24" ht="18.75" customHeight="1" x14ac:dyDescent="0.45">
      <c r="A196" s="26">
        <v>45553</v>
      </c>
      <c r="B196" s="8" t="s">
        <v>65</v>
      </c>
      <c r="C196" s="9"/>
      <c r="D196" s="9"/>
      <c r="E196" s="9"/>
      <c r="F196" s="9"/>
      <c r="G196" s="27">
        <f t="shared" si="25"/>
        <v>0</v>
      </c>
      <c r="H196" s="9">
        <v>36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24">
        <f t="shared" si="26"/>
        <v>36</v>
      </c>
      <c r="T196" s="28">
        <f t="shared" si="27"/>
        <v>-36</v>
      </c>
      <c r="V196" s="9"/>
      <c r="W196" s="9"/>
      <c r="X196" s="9"/>
    </row>
    <row r="197" spans="1:24" ht="18.75" customHeight="1" x14ac:dyDescent="0.45">
      <c r="A197" s="26">
        <v>45554</v>
      </c>
      <c r="B197" s="8" t="s">
        <v>66</v>
      </c>
      <c r="C197" s="9"/>
      <c r="D197" s="9"/>
      <c r="E197" s="9"/>
      <c r="F197" s="9"/>
      <c r="G197" s="27">
        <f t="shared" si="25"/>
        <v>0</v>
      </c>
      <c r="H197" s="9">
        <v>36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24">
        <f t="shared" si="26"/>
        <v>36</v>
      </c>
      <c r="T197" s="28">
        <f t="shared" si="27"/>
        <v>-36</v>
      </c>
      <c r="V197" s="9"/>
      <c r="W197" s="9"/>
      <c r="X197" s="9"/>
    </row>
    <row r="198" spans="1:24" ht="18.75" customHeight="1" x14ac:dyDescent="0.45">
      <c r="A198" s="26">
        <v>45555</v>
      </c>
      <c r="B198" s="8" t="s">
        <v>60</v>
      </c>
      <c r="C198" s="9"/>
      <c r="D198" s="9"/>
      <c r="E198" s="9"/>
      <c r="F198" s="9"/>
      <c r="G198" s="27">
        <f t="shared" si="25"/>
        <v>0</v>
      </c>
      <c r="H198" s="9">
        <v>36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24">
        <f t="shared" si="26"/>
        <v>36</v>
      </c>
      <c r="T198" s="28">
        <f t="shared" si="27"/>
        <v>-36</v>
      </c>
      <c r="V198" s="9"/>
      <c r="W198" s="9"/>
      <c r="X198" s="9"/>
    </row>
    <row r="199" spans="1:24" ht="18.75" customHeight="1" x14ac:dyDescent="0.45">
      <c r="A199" s="26">
        <v>45556</v>
      </c>
      <c r="B199" s="8" t="s">
        <v>61</v>
      </c>
      <c r="C199" s="9"/>
      <c r="D199" s="9"/>
      <c r="E199" s="9"/>
      <c r="F199" s="9"/>
      <c r="G199" s="27">
        <f t="shared" si="25"/>
        <v>0</v>
      </c>
      <c r="H199" s="9">
        <v>36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24">
        <f t="shared" si="26"/>
        <v>36</v>
      </c>
      <c r="T199" s="28">
        <f t="shared" si="27"/>
        <v>-36</v>
      </c>
      <c r="V199" s="9"/>
      <c r="W199" s="9"/>
      <c r="X199" s="9"/>
    </row>
    <row r="200" spans="1:24" ht="18.75" customHeight="1" x14ac:dyDescent="0.45">
      <c r="A200" s="26">
        <v>45557</v>
      </c>
      <c r="B200" s="8" t="s">
        <v>62</v>
      </c>
      <c r="C200" s="9"/>
      <c r="D200" s="9"/>
      <c r="E200" s="9"/>
      <c r="F200" s="9"/>
      <c r="G200" s="27">
        <f t="shared" si="25"/>
        <v>0</v>
      </c>
      <c r="H200" s="9">
        <v>36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24">
        <f t="shared" si="26"/>
        <v>36</v>
      </c>
      <c r="T200" s="28">
        <f t="shared" si="27"/>
        <v>-36</v>
      </c>
      <c r="V200" s="9"/>
      <c r="W200" s="9"/>
      <c r="X200" s="9"/>
    </row>
    <row r="201" spans="1:24" ht="18.75" customHeight="1" x14ac:dyDescent="0.45">
      <c r="A201" s="26">
        <v>45558</v>
      </c>
      <c r="B201" s="8" t="s">
        <v>63</v>
      </c>
      <c r="C201" s="9"/>
      <c r="D201" s="9"/>
      <c r="E201" s="9"/>
      <c r="F201" s="9"/>
      <c r="G201" s="27">
        <f t="shared" si="25"/>
        <v>0</v>
      </c>
      <c r="H201" s="9">
        <v>36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24">
        <f t="shared" si="26"/>
        <v>36</v>
      </c>
      <c r="T201" s="28">
        <f t="shared" si="27"/>
        <v>-36</v>
      </c>
      <c r="V201" s="9"/>
      <c r="W201" s="9"/>
      <c r="X201" s="9"/>
    </row>
    <row r="202" spans="1:24" ht="18.75" customHeight="1" x14ac:dyDescent="0.45">
      <c r="A202" s="26">
        <v>45559</v>
      </c>
      <c r="B202" s="8" t="s">
        <v>64</v>
      </c>
      <c r="C202" s="9"/>
      <c r="D202" s="9"/>
      <c r="E202" s="9"/>
      <c r="F202" s="9"/>
      <c r="G202" s="27">
        <f t="shared" si="25"/>
        <v>0</v>
      </c>
      <c r="H202" s="9">
        <v>36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24">
        <f t="shared" si="26"/>
        <v>36</v>
      </c>
      <c r="T202" s="28">
        <f t="shared" si="27"/>
        <v>-36</v>
      </c>
      <c r="V202" s="9"/>
      <c r="W202" s="9"/>
      <c r="X202" s="9"/>
    </row>
    <row r="203" spans="1:24" ht="18.75" customHeight="1" x14ac:dyDescent="0.45">
      <c r="A203" s="26">
        <v>45560</v>
      </c>
      <c r="B203" s="8" t="s">
        <v>65</v>
      </c>
      <c r="C203" s="9"/>
      <c r="D203" s="9"/>
      <c r="E203" s="9"/>
      <c r="F203" s="9"/>
      <c r="G203" s="27">
        <f t="shared" si="25"/>
        <v>0</v>
      </c>
      <c r="H203" s="9">
        <v>36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24">
        <f t="shared" si="26"/>
        <v>36</v>
      </c>
      <c r="T203" s="28">
        <f t="shared" si="27"/>
        <v>-36</v>
      </c>
      <c r="V203" s="9"/>
      <c r="W203" s="9"/>
      <c r="X203" s="9"/>
    </row>
    <row r="204" spans="1:24" ht="18.75" customHeight="1" x14ac:dyDescent="0.45">
      <c r="A204" s="26">
        <v>45561</v>
      </c>
      <c r="B204" s="8" t="s">
        <v>66</v>
      </c>
      <c r="C204" s="9"/>
      <c r="D204" s="9"/>
      <c r="E204" s="9"/>
      <c r="F204" s="9"/>
      <c r="G204" s="27">
        <f t="shared" si="25"/>
        <v>0</v>
      </c>
      <c r="H204" s="9">
        <v>36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24">
        <f t="shared" si="26"/>
        <v>36</v>
      </c>
      <c r="T204" s="28">
        <f t="shared" si="27"/>
        <v>-36</v>
      </c>
      <c r="V204" s="9"/>
      <c r="W204" s="9"/>
      <c r="X204" s="9"/>
    </row>
    <row r="205" spans="1:24" ht="18.75" customHeight="1" x14ac:dyDescent="0.45">
      <c r="A205" s="26">
        <v>45562</v>
      </c>
      <c r="B205" s="8" t="s">
        <v>60</v>
      </c>
      <c r="C205" s="9"/>
      <c r="D205" s="9"/>
      <c r="E205" s="9"/>
      <c r="F205" s="9"/>
      <c r="G205" s="27">
        <f t="shared" si="25"/>
        <v>0</v>
      </c>
      <c r="H205" s="9">
        <v>36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24">
        <f t="shared" si="26"/>
        <v>36</v>
      </c>
      <c r="T205" s="28">
        <f t="shared" si="27"/>
        <v>-36</v>
      </c>
      <c r="V205" s="9"/>
      <c r="W205" s="9"/>
      <c r="X205" s="9"/>
    </row>
    <row r="206" spans="1:24" ht="18.75" customHeight="1" x14ac:dyDescent="0.45">
      <c r="A206" s="26">
        <v>45563</v>
      </c>
      <c r="B206" s="8" t="s">
        <v>61</v>
      </c>
      <c r="C206" s="9"/>
      <c r="D206" s="9"/>
      <c r="E206" s="9"/>
      <c r="F206" s="9"/>
      <c r="G206" s="27">
        <f t="shared" si="25"/>
        <v>0</v>
      </c>
      <c r="H206" s="9">
        <v>36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24">
        <f t="shared" si="26"/>
        <v>36</v>
      </c>
      <c r="T206" s="28">
        <f t="shared" si="27"/>
        <v>-36</v>
      </c>
      <c r="V206" s="9"/>
      <c r="W206" s="9"/>
      <c r="X206" s="9"/>
    </row>
    <row r="207" spans="1:24" ht="18.75" customHeight="1" x14ac:dyDescent="0.45">
      <c r="A207" s="26">
        <v>45564</v>
      </c>
      <c r="B207" s="8" t="s">
        <v>62</v>
      </c>
      <c r="C207" s="9"/>
      <c r="D207" s="9"/>
      <c r="E207" s="9"/>
      <c r="F207" s="9"/>
      <c r="G207" s="27">
        <f t="shared" si="25"/>
        <v>0</v>
      </c>
      <c r="H207" s="9">
        <v>36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24">
        <f t="shared" si="26"/>
        <v>36</v>
      </c>
      <c r="T207" s="28">
        <f t="shared" si="27"/>
        <v>-36</v>
      </c>
      <c r="V207" s="9"/>
      <c r="W207" s="9"/>
      <c r="X207" s="9"/>
    </row>
    <row r="208" spans="1:24" ht="18.75" customHeight="1" x14ac:dyDescent="0.45">
      <c r="A208" s="26">
        <v>45565</v>
      </c>
      <c r="B208" s="8" t="s">
        <v>63</v>
      </c>
      <c r="C208" s="9"/>
      <c r="D208" s="9"/>
      <c r="E208" s="9"/>
      <c r="F208" s="9"/>
      <c r="G208" s="27">
        <f t="shared" si="25"/>
        <v>0</v>
      </c>
      <c r="H208" s="9">
        <v>36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24">
        <f t="shared" si="26"/>
        <v>36</v>
      </c>
      <c r="T208" s="28">
        <f t="shared" si="27"/>
        <v>-36</v>
      </c>
      <c r="V208" s="9"/>
      <c r="W208" s="9"/>
      <c r="X208" s="9"/>
    </row>
    <row r="209" spans="1:24" ht="18.75" customHeight="1" x14ac:dyDescent="0.45">
      <c r="A209" s="26">
        <v>45566</v>
      </c>
      <c r="B209" s="8" t="s">
        <v>64</v>
      </c>
      <c r="C209" s="9"/>
      <c r="D209" s="9"/>
      <c r="E209" s="9"/>
      <c r="F209" s="9"/>
      <c r="G209" s="27">
        <f t="shared" si="25"/>
        <v>0</v>
      </c>
      <c r="H209" s="9">
        <v>36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24">
        <f t="shared" si="26"/>
        <v>36</v>
      </c>
      <c r="T209" s="28">
        <f t="shared" si="27"/>
        <v>-36</v>
      </c>
      <c r="V209" s="9"/>
      <c r="W209" s="9"/>
      <c r="X209" s="9"/>
    </row>
    <row r="210" spans="1:24" ht="18.75" customHeight="1" x14ac:dyDescent="0.45">
      <c r="A210" s="21"/>
      <c r="C210" s="29">
        <f t="shared" ref="C210:T210" si="28">SUM(C179:C209)</f>
        <v>0</v>
      </c>
      <c r="D210" s="29">
        <f t="shared" si="28"/>
        <v>0</v>
      </c>
      <c r="E210" s="29">
        <f t="shared" si="28"/>
        <v>0</v>
      </c>
      <c r="F210" s="29">
        <f t="shared" si="28"/>
        <v>0</v>
      </c>
      <c r="G210" s="27">
        <f t="shared" si="28"/>
        <v>0</v>
      </c>
      <c r="H210" s="30">
        <f t="shared" si="28"/>
        <v>1116</v>
      </c>
      <c r="I210" s="30">
        <f t="shared" si="28"/>
        <v>0</v>
      </c>
      <c r="J210" s="30">
        <f t="shared" si="28"/>
        <v>0</v>
      </c>
      <c r="K210" s="30">
        <f t="shared" si="28"/>
        <v>0</v>
      </c>
      <c r="L210" s="31">
        <f t="shared" si="28"/>
        <v>0</v>
      </c>
      <c r="M210" s="30">
        <f t="shared" si="28"/>
        <v>0</v>
      </c>
      <c r="N210" s="31">
        <f t="shared" si="28"/>
        <v>0</v>
      </c>
      <c r="O210" s="30">
        <f t="shared" si="28"/>
        <v>0</v>
      </c>
      <c r="P210" s="30">
        <f t="shared" si="28"/>
        <v>0</v>
      </c>
      <c r="Q210" s="31">
        <f t="shared" si="28"/>
        <v>0</v>
      </c>
      <c r="R210" s="30">
        <f t="shared" si="28"/>
        <v>0</v>
      </c>
      <c r="S210" s="24">
        <f t="shared" si="28"/>
        <v>1116</v>
      </c>
      <c r="T210" s="28">
        <f t="shared" si="28"/>
        <v>-1116</v>
      </c>
      <c r="V210" s="32">
        <f t="shared" ref="V210:X210" si="29">SUM(V179:V209)</f>
        <v>0</v>
      </c>
      <c r="W210" s="32">
        <f t="shared" si="29"/>
        <v>0</v>
      </c>
      <c r="X210" s="32">
        <f t="shared" si="29"/>
        <v>0</v>
      </c>
    </row>
    <row r="211" spans="1:24" ht="18.75" customHeight="1" x14ac:dyDescent="0.45">
      <c r="A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2"/>
      <c r="T211" s="22"/>
      <c r="V211" s="21"/>
      <c r="W211" s="21"/>
      <c r="X211" s="21"/>
    </row>
    <row r="212" spans="1:24" ht="18.75" customHeight="1" x14ac:dyDescent="0.45">
      <c r="A212" s="9" t="s">
        <v>40</v>
      </c>
      <c r="B212" s="8"/>
      <c r="C212" s="41" t="s">
        <v>41</v>
      </c>
      <c r="D212" s="42"/>
      <c r="E212" s="42"/>
      <c r="F212" s="43"/>
      <c r="G212" s="9"/>
      <c r="H212" s="41" t="s">
        <v>42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3"/>
      <c r="S212" s="23"/>
      <c r="T212" s="23"/>
      <c r="V212" s="44" t="s">
        <v>67</v>
      </c>
      <c r="W212" s="42"/>
      <c r="X212" s="43"/>
    </row>
    <row r="213" spans="1:24" ht="18.75" customHeight="1" x14ac:dyDescent="0.45">
      <c r="A213" s="9"/>
      <c r="B213" s="8"/>
      <c r="C213" s="9" t="s">
        <v>43</v>
      </c>
      <c r="D213" s="9" t="s">
        <v>26</v>
      </c>
      <c r="E213" s="9" t="s">
        <v>44</v>
      </c>
      <c r="F213" s="9" t="s">
        <v>45</v>
      </c>
      <c r="G213" s="24" t="s">
        <v>39</v>
      </c>
      <c r="H213" s="9" t="s">
        <v>46</v>
      </c>
      <c r="I213" s="9" t="s">
        <v>47</v>
      </c>
      <c r="J213" s="9" t="s">
        <v>48</v>
      </c>
      <c r="K213" s="9" t="s">
        <v>49</v>
      </c>
      <c r="L213" s="9" t="s">
        <v>50</v>
      </c>
      <c r="M213" s="9" t="s">
        <v>51</v>
      </c>
      <c r="N213" s="9" t="s">
        <v>4</v>
      </c>
      <c r="O213" s="9" t="s">
        <v>5</v>
      </c>
      <c r="P213" s="9" t="s">
        <v>7</v>
      </c>
      <c r="Q213" s="9" t="s">
        <v>53</v>
      </c>
      <c r="R213" s="9" t="s">
        <v>54</v>
      </c>
      <c r="S213" s="24" t="s">
        <v>39</v>
      </c>
      <c r="T213" s="25" t="s">
        <v>59</v>
      </c>
      <c r="V213" s="9" t="s">
        <v>56</v>
      </c>
      <c r="W213" s="9" t="s">
        <v>57</v>
      </c>
      <c r="X213" s="9" t="s">
        <v>58</v>
      </c>
    </row>
    <row r="214" spans="1:24" ht="18.75" customHeight="1" x14ac:dyDescent="0.45">
      <c r="A214" s="26">
        <v>45566</v>
      </c>
      <c r="B214" s="8" t="s">
        <v>64</v>
      </c>
      <c r="C214" s="9"/>
      <c r="D214" s="9"/>
      <c r="E214" s="9"/>
      <c r="F214" s="9"/>
      <c r="G214" s="27">
        <f t="shared" ref="G214:G244" si="30">C214+D214+((E214+F214)*70%)</f>
        <v>0</v>
      </c>
      <c r="H214" s="9">
        <v>36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24">
        <f t="shared" ref="S214:S244" si="31">SUM(H214:R214)</f>
        <v>36</v>
      </c>
      <c r="T214" s="28">
        <f t="shared" ref="T214:T244" si="32">G214-S214</f>
        <v>-36</v>
      </c>
      <c r="V214" s="9"/>
      <c r="W214" s="9"/>
      <c r="X214" s="9"/>
    </row>
    <row r="215" spans="1:24" ht="18.75" customHeight="1" x14ac:dyDescent="0.45">
      <c r="A215" s="26">
        <v>45567</v>
      </c>
      <c r="B215" s="8" t="s">
        <v>65</v>
      </c>
      <c r="C215" s="9"/>
      <c r="D215" s="9"/>
      <c r="E215" s="9"/>
      <c r="F215" s="9"/>
      <c r="G215" s="27">
        <f t="shared" si="30"/>
        <v>0</v>
      </c>
      <c r="H215" s="9">
        <v>36</v>
      </c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24">
        <f t="shared" si="31"/>
        <v>36</v>
      </c>
      <c r="T215" s="28">
        <f t="shared" si="32"/>
        <v>-36</v>
      </c>
      <c r="V215" s="9"/>
      <c r="W215" s="9"/>
      <c r="X215" s="9"/>
    </row>
    <row r="216" spans="1:24" ht="18.75" customHeight="1" x14ac:dyDescent="0.45">
      <c r="A216" s="26">
        <v>45568</v>
      </c>
      <c r="B216" s="8" t="s">
        <v>66</v>
      </c>
      <c r="C216" s="9"/>
      <c r="D216" s="9"/>
      <c r="E216" s="9"/>
      <c r="F216" s="9"/>
      <c r="G216" s="27">
        <f t="shared" si="30"/>
        <v>0</v>
      </c>
      <c r="H216" s="9">
        <v>36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24">
        <f t="shared" si="31"/>
        <v>36</v>
      </c>
      <c r="T216" s="28">
        <f t="shared" si="32"/>
        <v>-36</v>
      </c>
      <c r="V216" s="9"/>
      <c r="W216" s="9"/>
      <c r="X216" s="9"/>
    </row>
    <row r="217" spans="1:24" ht="18.75" customHeight="1" x14ac:dyDescent="0.45">
      <c r="A217" s="26">
        <v>45569</v>
      </c>
      <c r="B217" s="8" t="s">
        <v>60</v>
      </c>
      <c r="C217" s="9"/>
      <c r="D217" s="9"/>
      <c r="E217" s="9"/>
      <c r="F217" s="9"/>
      <c r="G217" s="27">
        <f t="shared" si="30"/>
        <v>0</v>
      </c>
      <c r="H217" s="9">
        <v>36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24">
        <f t="shared" si="31"/>
        <v>36</v>
      </c>
      <c r="T217" s="28">
        <f t="shared" si="32"/>
        <v>-36</v>
      </c>
      <c r="V217" s="9"/>
      <c r="W217" s="9"/>
      <c r="X217" s="9"/>
    </row>
    <row r="218" spans="1:24" ht="18.75" customHeight="1" x14ac:dyDescent="0.45">
      <c r="A218" s="26">
        <v>45570</v>
      </c>
      <c r="B218" s="8" t="s">
        <v>61</v>
      </c>
      <c r="C218" s="9"/>
      <c r="D218" s="9"/>
      <c r="E218" s="9"/>
      <c r="F218" s="9"/>
      <c r="G218" s="27">
        <f t="shared" si="30"/>
        <v>0</v>
      </c>
      <c r="H218" s="9">
        <v>36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24">
        <f t="shared" si="31"/>
        <v>36</v>
      </c>
      <c r="T218" s="28">
        <f t="shared" si="32"/>
        <v>-36</v>
      </c>
      <c r="V218" s="9"/>
      <c r="W218" s="9"/>
      <c r="X218" s="9"/>
    </row>
    <row r="219" spans="1:24" ht="18.75" customHeight="1" x14ac:dyDescent="0.45">
      <c r="A219" s="26">
        <v>45571</v>
      </c>
      <c r="B219" s="8" t="s">
        <v>62</v>
      </c>
      <c r="C219" s="9"/>
      <c r="D219" s="9"/>
      <c r="E219" s="9"/>
      <c r="F219" s="9"/>
      <c r="G219" s="27">
        <f t="shared" si="30"/>
        <v>0</v>
      </c>
      <c r="H219" s="9">
        <v>36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24">
        <f t="shared" si="31"/>
        <v>36</v>
      </c>
      <c r="T219" s="28">
        <f t="shared" si="32"/>
        <v>-36</v>
      </c>
      <c r="V219" s="9"/>
      <c r="W219" s="9"/>
      <c r="X219" s="9"/>
    </row>
    <row r="220" spans="1:24" ht="18.75" customHeight="1" x14ac:dyDescent="0.45">
      <c r="A220" s="26">
        <v>45572</v>
      </c>
      <c r="B220" s="8" t="s">
        <v>63</v>
      </c>
      <c r="C220" s="9"/>
      <c r="D220" s="9"/>
      <c r="E220" s="9"/>
      <c r="F220" s="9"/>
      <c r="G220" s="27">
        <f t="shared" si="30"/>
        <v>0</v>
      </c>
      <c r="H220" s="9">
        <v>36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24">
        <f t="shared" si="31"/>
        <v>36</v>
      </c>
      <c r="T220" s="28">
        <f t="shared" si="32"/>
        <v>-36</v>
      </c>
      <c r="V220" s="9"/>
      <c r="W220" s="9"/>
      <c r="X220" s="9"/>
    </row>
    <row r="221" spans="1:24" ht="18.75" customHeight="1" x14ac:dyDescent="0.45">
      <c r="A221" s="26">
        <v>45573</v>
      </c>
      <c r="B221" s="8" t="s">
        <v>64</v>
      </c>
      <c r="C221" s="9"/>
      <c r="D221" s="9"/>
      <c r="E221" s="9"/>
      <c r="F221" s="9"/>
      <c r="G221" s="27">
        <f t="shared" si="30"/>
        <v>0</v>
      </c>
      <c r="H221" s="9">
        <v>36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24">
        <f t="shared" si="31"/>
        <v>36</v>
      </c>
      <c r="T221" s="28">
        <f t="shared" si="32"/>
        <v>-36</v>
      </c>
      <c r="V221" s="9"/>
      <c r="W221" s="9"/>
      <c r="X221" s="9"/>
    </row>
    <row r="222" spans="1:24" ht="18.75" customHeight="1" x14ac:dyDescent="0.45">
      <c r="A222" s="26">
        <v>45574</v>
      </c>
      <c r="B222" s="8" t="s">
        <v>65</v>
      </c>
      <c r="C222" s="9"/>
      <c r="D222" s="9"/>
      <c r="E222" s="9"/>
      <c r="F222" s="9"/>
      <c r="G222" s="27">
        <f t="shared" si="30"/>
        <v>0</v>
      </c>
      <c r="H222" s="9">
        <v>36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24">
        <f t="shared" si="31"/>
        <v>36</v>
      </c>
      <c r="T222" s="28">
        <f t="shared" si="32"/>
        <v>-36</v>
      </c>
      <c r="V222" s="9"/>
      <c r="W222" s="9"/>
      <c r="X222" s="9"/>
    </row>
    <row r="223" spans="1:24" ht="18.75" customHeight="1" x14ac:dyDescent="0.45">
      <c r="A223" s="26">
        <v>45575</v>
      </c>
      <c r="B223" s="8" t="s">
        <v>66</v>
      </c>
      <c r="C223" s="9"/>
      <c r="D223" s="9"/>
      <c r="E223" s="9"/>
      <c r="F223" s="9"/>
      <c r="G223" s="27">
        <f t="shared" si="30"/>
        <v>0</v>
      </c>
      <c r="H223" s="9">
        <v>36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24">
        <f t="shared" si="31"/>
        <v>36</v>
      </c>
      <c r="T223" s="28">
        <f t="shared" si="32"/>
        <v>-36</v>
      </c>
      <c r="V223" s="9"/>
      <c r="W223" s="9"/>
      <c r="X223" s="9"/>
    </row>
    <row r="224" spans="1:24" ht="18.75" customHeight="1" x14ac:dyDescent="0.45">
      <c r="A224" s="26">
        <v>45576</v>
      </c>
      <c r="B224" s="8" t="s">
        <v>60</v>
      </c>
      <c r="C224" s="9"/>
      <c r="D224" s="9"/>
      <c r="E224" s="9"/>
      <c r="F224" s="9"/>
      <c r="G224" s="27">
        <f t="shared" si="30"/>
        <v>0</v>
      </c>
      <c r="H224" s="9">
        <v>36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24">
        <f t="shared" si="31"/>
        <v>36</v>
      </c>
      <c r="T224" s="28">
        <f t="shared" si="32"/>
        <v>-36</v>
      </c>
      <c r="V224" s="9"/>
      <c r="W224" s="9"/>
      <c r="X224" s="9"/>
    </row>
    <row r="225" spans="1:24" ht="18.75" customHeight="1" x14ac:dyDescent="0.45">
      <c r="A225" s="26">
        <v>45577</v>
      </c>
      <c r="B225" s="8" t="s">
        <v>61</v>
      </c>
      <c r="C225" s="9"/>
      <c r="D225" s="9"/>
      <c r="E225" s="9"/>
      <c r="F225" s="9"/>
      <c r="G225" s="27">
        <f t="shared" si="30"/>
        <v>0</v>
      </c>
      <c r="H225" s="9">
        <v>36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24">
        <f t="shared" si="31"/>
        <v>36</v>
      </c>
      <c r="T225" s="28">
        <f t="shared" si="32"/>
        <v>-36</v>
      </c>
      <c r="V225" s="9"/>
      <c r="W225" s="9"/>
      <c r="X225" s="9"/>
    </row>
    <row r="226" spans="1:24" ht="18.75" customHeight="1" x14ac:dyDescent="0.45">
      <c r="A226" s="26">
        <v>45578</v>
      </c>
      <c r="B226" s="8" t="s">
        <v>62</v>
      </c>
      <c r="C226" s="9"/>
      <c r="D226" s="9"/>
      <c r="E226" s="9"/>
      <c r="F226" s="9"/>
      <c r="G226" s="27">
        <f t="shared" si="30"/>
        <v>0</v>
      </c>
      <c r="H226" s="9">
        <v>36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24">
        <f t="shared" si="31"/>
        <v>36</v>
      </c>
      <c r="T226" s="28">
        <f t="shared" si="32"/>
        <v>-36</v>
      </c>
      <c r="V226" s="9"/>
      <c r="W226" s="9"/>
      <c r="X226" s="9"/>
    </row>
    <row r="227" spans="1:24" ht="18.75" customHeight="1" x14ac:dyDescent="0.45">
      <c r="A227" s="26">
        <v>45579</v>
      </c>
      <c r="B227" s="8" t="s">
        <v>63</v>
      </c>
      <c r="C227" s="9"/>
      <c r="D227" s="9"/>
      <c r="E227" s="9"/>
      <c r="F227" s="9"/>
      <c r="G227" s="27">
        <f t="shared" si="30"/>
        <v>0</v>
      </c>
      <c r="H227" s="9">
        <v>36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24">
        <f t="shared" si="31"/>
        <v>36</v>
      </c>
      <c r="T227" s="28">
        <f t="shared" si="32"/>
        <v>-36</v>
      </c>
      <c r="V227" s="9"/>
      <c r="W227" s="9"/>
      <c r="X227" s="9"/>
    </row>
    <row r="228" spans="1:24" ht="18.75" customHeight="1" x14ac:dyDescent="0.45">
      <c r="A228" s="26">
        <v>45580</v>
      </c>
      <c r="B228" s="8" t="s">
        <v>64</v>
      </c>
      <c r="C228" s="9"/>
      <c r="D228" s="9"/>
      <c r="E228" s="9"/>
      <c r="F228" s="9"/>
      <c r="G228" s="27">
        <f t="shared" si="30"/>
        <v>0</v>
      </c>
      <c r="H228" s="9">
        <v>36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24">
        <f t="shared" si="31"/>
        <v>36</v>
      </c>
      <c r="T228" s="28">
        <f t="shared" si="32"/>
        <v>-36</v>
      </c>
      <c r="V228" s="9"/>
      <c r="W228" s="9"/>
      <c r="X228" s="9"/>
    </row>
    <row r="229" spans="1:24" ht="18.75" customHeight="1" x14ac:dyDescent="0.45">
      <c r="A229" s="26">
        <v>45581</v>
      </c>
      <c r="B229" s="8" t="s">
        <v>65</v>
      </c>
      <c r="C229" s="9"/>
      <c r="D229" s="9"/>
      <c r="E229" s="9"/>
      <c r="F229" s="9"/>
      <c r="G229" s="27">
        <f t="shared" si="30"/>
        <v>0</v>
      </c>
      <c r="H229" s="9">
        <v>36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24">
        <f t="shared" si="31"/>
        <v>36</v>
      </c>
      <c r="T229" s="28">
        <f t="shared" si="32"/>
        <v>-36</v>
      </c>
      <c r="V229" s="9"/>
      <c r="W229" s="9"/>
      <c r="X229" s="9"/>
    </row>
    <row r="230" spans="1:24" ht="18.75" customHeight="1" x14ac:dyDescent="0.45">
      <c r="A230" s="26">
        <v>45582</v>
      </c>
      <c r="B230" s="8" t="s">
        <v>66</v>
      </c>
      <c r="C230" s="9"/>
      <c r="D230" s="9"/>
      <c r="E230" s="9"/>
      <c r="F230" s="9"/>
      <c r="G230" s="27">
        <f t="shared" si="30"/>
        <v>0</v>
      </c>
      <c r="H230" s="9">
        <v>36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24">
        <f t="shared" si="31"/>
        <v>36</v>
      </c>
      <c r="T230" s="28">
        <f t="shared" si="32"/>
        <v>-36</v>
      </c>
      <c r="V230" s="9"/>
      <c r="W230" s="9"/>
      <c r="X230" s="9"/>
    </row>
    <row r="231" spans="1:24" ht="18.75" customHeight="1" x14ac:dyDescent="0.45">
      <c r="A231" s="26">
        <v>45583</v>
      </c>
      <c r="B231" s="8" t="s">
        <v>60</v>
      </c>
      <c r="C231" s="9"/>
      <c r="D231" s="9"/>
      <c r="E231" s="9"/>
      <c r="F231" s="9"/>
      <c r="G231" s="27">
        <f t="shared" si="30"/>
        <v>0</v>
      </c>
      <c r="H231" s="9">
        <v>36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24">
        <f t="shared" si="31"/>
        <v>36</v>
      </c>
      <c r="T231" s="28">
        <f t="shared" si="32"/>
        <v>-36</v>
      </c>
      <c r="V231" s="9"/>
      <c r="W231" s="9"/>
      <c r="X231" s="9"/>
    </row>
    <row r="232" spans="1:24" ht="18.75" customHeight="1" x14ac:dyDescent="0.45">
      <c r="A232" s="26">
        <v>45584</v>
      </c>
      <c r="B232" s="8" t="s">
        <v>61</v>
      </c>
      <c r="C232" s="9"/>
      <c r="D232" s="9"/>
      <c r="E232" s="9"/>
      <c r="F232" s="9"/>
      <c r="G232" s="27">
        <f t="shared" si="30"/>
        <v>0</v>
      </c>
      <c r="H232" s="9">
        <v>36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24">
        <f t="shared" si="31"/>
        <v>36</v>
      </c>
      <c r="T232" s="28">
        <f t="shared" si="32"/>
        <v>-36</v>
      </c>
      <c r="V232" s="9"/>
      <c r="W232" s="9"/>
      <c r="X232" s="9"/>
    </row>
    <row r="233" spans="1:24" ht="18.75" customHeight="1" x14ac:dyDescent="0.45">
      <c r="A233" s="26">
        <v>45585</v>
      </c>
      <c r="B233" s="8" t="s">
        <v>62</v>
      </c>
      <c r="C233" s="9"/>
      <c r="D233" s="9"/>
      <c r="E233" s="9"/>
      <c r="F233" s="9"/>
      <c r="G233" s="27">
        <f t="shared" si="30"/>
        <v>0</v>
      </c>
      <c r="H233" s="9">
        <v>36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24">
        <f t="shared" si="31"/>
        <v>36</v>
      </c>
      <c r="T233" s="28">
        <f t="shared" si="32"/>
        <v>-36</v>
      </c>
      <c r="V233" s="9"/>
      <c r="W233" s="9"/>
      <c r="X233" s="9"/>
    </row>
    <row r="234" spans="1:24" ht="18.75" customHeight="1" x14ac:dyDescent="0.45">
      <c r="A234" s="26">
        <v>45586</v>
      </c>
      <c r="B234" s="8" t="s">
        <v>63</v>
      </c>
      <c r="C234" s="9"/>
      <c r="D234" s="9"/>
      <c r="E234" s="9"/>
      <c r="F234" s="9"/>
      <c r="G234" s="27">
        <f t="shared" si="30"/>
        <v>0</v>
      </c>
      <c r="H234" s="9">
        <v>36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24">
        <f t="shared" si="31"/>
        <v>36</v>
      </c>
      <c r="T234" s="28">
        <f t="shared" si="32"/>
        <v>-36</v>
      </c>
      <c r="V234" s="9"/>
      <c r="W234" s="9"/>
      <c r="X234" s="9"/>
    </row>
    <row r="235" spans="1:24" ht="18.75" customHeight="1" x14ac:dyDescent="0.45">
      <c r="A235" s="26">
        <v>45587</v>
      </c>
      <c r="B235" s="8" t="s">
        <v>64</v>
      </c>
      <c r="C235" s="9"/>
      <c r="D235" s="9"/>
      <c r="E235" s="9"/>
      <c r="F235" s="9"/>
      <c r="G235" s="27">
        <f t="shared" si="30"/>
        <v>0</v>
      </c>
      <c r="H235" s="9">
        <v>36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24">
        <f t="shared" si="31"/>
        <v>36</v>
      </c>
      <c r="T235" s="28">
        <f t="shared" si="32"/>
        <v>-36</v>
      </c>
      <c r="V235" s="9"/>
      <c r="W235" s="9"/>
      <c r="X235" s="9"/>
    </row>
    <row r="236" spans="1:24" ht="18.75" customHeight="1" x14ac:dyDescent="0.45">
      <c r="A236" s="26">
        <v>45588</v>
      </c>
      <c r="B236" s="8" t="s">
        <v>65</v>
      </c>
      <c r="C236" s="9"/>
      <c r="D236" s="9"/>
      <c r="E236" s="9"/>
      <c r="F236" s="9"/>
      <c r="G236" s="27">
        <f t="shared" si="30"/>
        <v>0</v>
      </c>
      <c r="H236" s="9">
        <v>36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24">
        <f t="shared" si="31"/>
        <v>36</v>
      </c>
      <c r="T236" s="28">
        <f t="shared" si="32"/>
        <v>-36</v>
      </c>
      <c r="V236" s="9"/>
      <c r="W236" s="9"/>
      <c r="X236" s="9"/>
    </row>
    <row r="237" spans="1:24" ht="18.75" customHeight="1" x14ac:dyDescent="0.45">
      <c r="A237" s="26">
        <v>45589</v>
      </c>
      <c r="B237" s="8" t="s">
        <v>66</v>
      </c>
      <c r="C237" s="9"/>
      <c r="D237" s="9"/>
      <c r="E237" s="9"/>
      <c r="F237" s="9"/>
      <c r="G237" s="27">
        <f t="shared" si="30"/>
        <v>0</v>
      </c>
      <c r="H237" s="9">
        <v>36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24">
        <f t="shared" si="31"/>
        <v>36</v>
      </c>
      <c r="T237" s="28">
        <f t="shared" si="32"/>
        <v>-36</v>
      </c>
      <c r="V237" s="9"/>
      <c r="W237" s="9"/>
      <c r="X237" s="9"/>
    </row>
    <row r="238" spans="1:24" ht="18.75" customHeight="1" x14ac:dyDescent="0.45">
      <c r="A238" s="26">
        <v>45590</v>
      </c>
      <c r="B238" s="8" t="s">
        <v>60</v>
      </c>
      <c r="C238" s="9"/>
      <c r="D238" s="9"/>
      <c r="E238" s="9"/>
      <c r="F238" s="9"/>
      <c r="G238" s="27">
        <f t="shared" si="30"/>
        <v>0</v>
      </c>
      <c r="H238" s="9">
        <v>36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24">
        <f t="shared" si="31"/>
        <v>36</v>
      </c>
      <c r="T238" s="28">
        <f t="shared" si="32"/>
        <v>-36</v>
      </c>
      <c r="V238" s="9"/>
      <c r="W238" s="9"/>
      <c r="X238" s="9"/>
    </row>
    <row r="239" spans="1:24" ht="18.75" customHeight="1" x14ac:dyDescent="0.45">
      <c r="A239" s="26">
        <v>45591</v>
      </c>
      <c r="B239" s="8" t="s">
        <v>61</v>
      </c>
      <c r="C239" s="9"/>
      <c r="D239" s="9"/>
      <c r="E239" s="9"/>
      <c r="F239" s="9"/>
      <c r="G239" s="27">
        <f t="shared" si="30"/>
        <v>0</v>
      </c>
      <c r="H239" s="9">
        <v>36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24">
        <f t="shared" si="31"/>
        <v>36</v>
      </c>
      <c r="T239" s="28">
        <f t="shared" si="32"/>
        <v>-36</v>
      </c>
      <c r="V239" s="9"/>
      <c r="W239" s="9"/>
      <c r="X239" s="9"/>
    </row>
    <row r="240" spans="1:24" ht="18.75" customHeight="1" x14ac:dyDescent="0.45">
      <c r="A240" s="26">
        <v>45592</v>
      </c>
      <c r="B240" s="8" t="s">
        <v>62</v>
      </c>
      <c r="C240" s="9"/>
      <c r="D240" s="9"/>
      <c r="E240" s="9"/>
      <c r="F240" s="9"/>
      <c r="G240" s="27">
        <f t="shared" si="30"/>
        <v>0</v>
      </c>
      <c r="H240" s="9">
        <v>36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24">
        <f t="shared" si="31"/>
        <v>36</v>
      </c>
      <c r="T240" s="28">
        <f t="shared" si="32"/>
        <v>-36</v>
      </c>
      <c r="V240" s="9"/>
      <c r="W240" s="9"/>
      <c r="X240" s="9"/>
    </row>
    <row r="241" spans="1:24" ht="18.75" customHeight="1" x14ac:dyDescent="0.45">
      <c r="A241" s="26">
        <v>45593</v>
      </c>
      <c r="B241" s="8" t="s">
        <v>63</v>
      </c>
      <c r="C241" s="9"/>
      <c r="D241" s="9"/>
      <c r="E241" s="9"/>
      <c r="F241" s="9"/>
      <c r="G241" s="27">
        <f t="shared" si="30"/>
        <v>0</v>
      </c>
      <c r="H241" s="9">
        <v>36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24">
        <f t="shared" si="31"/>
        <v>36</v>
      </c>
      <c r="T241" s="28">
        <f t="shared" si="32"/>
        <v>-36</v>
      </c>
      <c r="V241" s="9"/>
      <c r="W241" s="9"/>
      <c r="X241" s="9"/>
    </row>
    <row r="242" spans="1:24" ht="18.75" customHeight="1" x14ac:dyDescent="0.45">
      <c r="A242" s="26">
        <v>45594</v>
      </c>
      <c r="B242" s="8" t="s">
        <v>64</v>
      </c>
      <c r="C242" s="9"/>
      <c r="D242" s="9"/>
      <c r="E242" s="9"/>
      <c r="F242" s="9"/>
      <c r="G242" s="27">
        <f t="shared" si="30"/>
        <v>0</v>
      </c>
      <c r="H242" s="9">
        <v>36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24">
        <f t="shared" si="31"/>
        <v>36</v>
      </c>
      <c r="T242" s="28">
        <f t="shared" si="32"/>
        <v>-36</v>
      </c>
      <c r="V242" s="9"/>
      <c r="W242" s="9"/>
      <c r="X242" s="9"/>
    </row>
    <row r="243" spans="1:24" ht="18.75" customHeight="1" x14ac:dyDescent="0.45">
      <c r="A243" s="26">
        <v>45595</v>
      </c>
      <c r="B243" s="8" t="s">
        <v>65</v>
      </c>
      <c r="C243" s="9"/>
      <c r="D243" s="9"/>
      <c r="E243" s="9"/>
      <c r="F243" s="9"/>
      <c r="G243" s="27">
        <f t="shared" si="30"/>
        <v>0</v>
      </c>
      <c r="H243" s="9">
        <v>36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24">
        <f t="shared" si="31"/>
        <v>36</v>
      </c>
      <c r="T243" s="28">
        <f t="shared" si="32"/>
        <v>-36</v>
      </c>
      <c r="V243" s="9"/>
      <c r="W243" s="9"/>
      <c r="X243" s="9"/>
    </row>
    <row r="244" spans="1:24" ht="18.75" customHeight="1" x14ac:dyDescent="0.45">
      <c r="A244" s="26">
        <v>45596</v>
      </c>
      <c r="B244" s="8" t="s">
        <v>66</v>
      </c>
      <c r="C244" s="9"/>
      <c r="D244" s="9"/>
      <c r="E244" s="9"/>
      <c r="F244" s="9"/>
      <c r="G244" s="27">
        <f t="shared" si="30"/>
        <v>0</v>
      </c>
      <c r="H244" s="9">
        <v>36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24">
        <f t="shared" si="31"/>
        <v>36</v>
      </c>
      <c r="T244" s="28">
        <f t="shared" si="32"/>
        <v>-36</v>
      </c>
      <c r="V244" s="9"/>
      <c r="W244" s="9"/>
      <c r="X244" s="9"/>
    </row>
    <row r="245" spans="1:24" ht="18.75" customHeight="1" x14ac:dyDescent="0.45">
      <c r="A245" s="21"/>
      <c r="C245" s="29">
        <f t="shared" ref="C245:T245" si="33">SUM(C214:C244)</f>
        <v>0</v>
      </c>
      <c r="D245" s="29">
        <f t="shared" si="33"/>
        <v>0</v>
      </c>
      <c r="E245" s="29">
        <f t="shared" si="33"/>
        <v>0</v>
      </c>
      <c r="F245" s="29">
        <f t="shared" si="33"/>
        <v>0</v>
      </c>
      <c r="G245" s="27">
        <f t="shared" si="33"/>
        <v>0</v>
      </c>
      <c r="H245" s="30">
        <f t="shared" si="33"/>
        <v>1116</v>
      </c>
      <c r="I245" s="30">
        <f t="shared" si="33"/>
        <v>0</v>
      </c>
      <c r="J245" s="30">
        <f t="shared" si="33"/>
        <v>0</v>
      </c>
      <c r="K245" s="30">
        <f t="shared" si="33"/>
        <v>0</v>
      </c>
      <c r="L245" s="31">
        <f t="shared" si="33"/>
        <v>0</v>
      </c>
      <c r="M245" s="30">
        <f t="shared" si="33"/>
        <v>0</v>
      </c>
      <c r="N245" s="31">
        <f t="shared" si="33"/>
        <v>0</v>
      </c>
      <c r="O245" s="30">
        <f t="shared" si="33"/>
        <v>0</v>
      </c>
      <c r="P245" s="30">
        <f t="shared" si="33"/>
        <v>0</v>
      </c>
      <c r="Q245" s="31">
        <f t="shared" si="33"/>
        <v>0</v>
      </c>
      <c r="R245" s="30">
        <f t="shared" si="33"/>
        <v>0</v>
      </c>
      <c r="S245" s="24">
        <f t="shared" si="33"/>
        <v>1116</v>
      </c>
      <c r="T245" s="28">
        <f t="shared" si="33"/>
        <v>-1116</v>
      </c>
      <c r="V245" s="32">
        <f t="shared" ref="V245:X245" si="34">SUM(V214:V244)</f>
        <v>0</v>
      </c>
      <c r="W245" s="32">
        <f t="shared" si="34"/>
        <v>0</v>
      </c>
      <c r="X245" s="32">
        <f t="shared" si="34"/>
        <v>0</v>
      </c>
    </row>
    <row r="246" spans="1:24" ht="18.75" customHeight="1" x14ac:dyDescent="0.45">
      <c r="A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2"/>
      <c r="T246" s="22"/>
      <c r="V246" s="21"/>
      <c r="W246" s="21"/>
      <c r="X246" s="21"/>
    </row>
    <row r="247" spans="1:24" ht="18.75" customHeight="1" x14ac:dyDescent="0.45">
      <c r="A247" s="9" t="s">
        <v>40</v>
      </c>
      <c r="B247" s="8"/>
      <c r="C247" s="41" t="s">
        <v>41</v>
      </c>
      <c r="D247" s="42"/>
      <c r="E247" s="42"/>
      <c r="F247" s="43"/>
      <c r="G247" s="9"/>
      <c r="H247" s="41" t="s">
        <v>42</v>
      </c>
      <c r="I247" s="42"/>
      <c r="J247" s="42"/>
      <c r="K247" s="42"/>
      <c r="L247" s="42"/>
      <c r="M247" s="42"/>
      <c r="N247" s="42"/>
      <c r="O247" s="42"/>
      <c r="P247" s="42"/>
      <c r="Q247" s="42"/>
      <c r="R247" s="43"/>
      <c r="S247" s="23"/>
      <c r="T247" s="23"/>
      <c r="V247" s="44" t="s">
        <v>67</v>
      </c>
      <c r="W247" s="42"/>
      <c r="X247" s="43"/>
    </row>
    <row r="248" spans="1:24" ht="18.75" customHeight="1" x14ac:dyDescent="0.45">
      <c r="A248" s="9"/>
      <c r="B248" s="8"/>
      <c r="C248" s="9" t="s">
        <v>43</v>
      </c>
      <c r="D248" s="9" t="s">
        <v>26</v>
      </c>
      <c r="E248" s="9" t="s">
        <v>44</v>
      </c>
      <c r="F248" s="9" t="s">
        <v>45</v>
      </c>
      <c r="G248" s="24" t="s">
        <v>39</v>
      </c>
      <c r="H248" s="9" t="s">
        <v>46</v>
      </c>
      <c r="I248" s="9" t="s">
        <v>47</v>
      </c>
      <c r="J248" s="9" t="s">
        <v>48</v>
      </c>
      <c r="K248" s="9" t="s">
        <v>49</v>
      </c>
      <c r="L248" s="9" t="s">
        <v>50</v>
      </c>
      <c r="M248" s="9" t="s">
        <v>51</v>
      </c>
      <c r="N248" s="9" t="s">
        <v>4</v>
      </c>
      <c r="O248" s="9" t="s">
        <v>5</v>
      </c>
      <c r="P248" s="9" t="s">
        <v>7</v>
      </c>
      <c r="Q248" s="9" t="s">
        <v>53</v>
      </c>
      <c r="R248" s="9" t="s">
        <v>54</v>
      </c>
      <c r="S248" s="24" t="s">
        <v>39</v>
      </c>
      <c r="T248" s="25" t="s">
        <v>59</v>
      </c>
      <c r="V248" s="9" t="s">
        <v>56</v>
      </c>
      <c r="W248" s="9" t="s">
        <v>57</v>
      </c>
      <c r="X248" s="9" t="s">
        <v>58</v>
      </c>
    </row>
    <row r="249" spans="1:24" ht="18.75" customHeight="1" x14ac:dyDescent="0.45">
      <c r="A249" s="26">
        <v>45597</v>
      </c>
      <c r="B249" s="8" t="s">
        <v>60</v>
      </c>
      <c r="C249" s="9"/>
      <c r="D249" s="9"/>
      <c r="E249" s="9"/>
      <c r="F249" s="9"/>
      <c r="G249" s="27">
        <f t="shared" ref="G249:G279" si="35">C249+D249+((E249+F249)*70%)</f>
        <v>0</v>
      </c>
      <c r="H249" s="9">
        <v>36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24">
        <f t="shared" ref="S249:S279" si="36">SUM(H249:R249)</f>
        <v>36</v>
      </c>
      <c r="T249" s="28">
        <f t="shared" ref="T249:T279" si="37">G249-S249</f>
        <v>-36</v>
      </c>
      <c r="V249" s="9"/>
      <c r="W249" s="9"/>
      <c r="X249" s="9"/>
    </row>
    <row r="250" spans="1:24" ht="18.75" customHeight="1" x14ac:dyDescent="0.45">
      <c r="A250" s="26">
        <v>45598</v>
      </c>
      <c r="B250" s="8" t="s">
        <v>61</v>
      </c>
      <c r="C250" s="9"/>
      <c r="D250" s="9"/>
      <c r="E250" s="9"/>
      <c r="F250" s="9"/>
      <c r="G250" s="27">
        <f t="shared" si="35"/>
        <v>0</v>
      </c>
      <c r="H250" s="9">
        <v>36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24">
        <f t="shared" si="36"/>
        <v>36</v>
      </c>
      <c r="T250" s="28">
        <f t="shared" si="37"/>
        <v>-36</v>
      </c>
      <c r="V250" s="9"/>
      <c r="W250" s="9"/>
      <c r="X250" s="9"/>
    </row>
    <row r="251" spans="1:24" ht="18.75" customHeight="1" x14ac:dyDescent="0.45">
      <c r="A251" s="26">
        <v>45599</v>
      </c>
      <c r="B251" s="8" t="s">
        <v>62</v>
      </c>
      <c r="C251" s="9"/>
      <c r="D251" s="9"/>
      <c r="E251" s="9"/>
      <c r="F251" s="9"/>
      <c r="G251" s="27">
        <f t="shared" si="35"/>
        <v>0</v>
      </c>
      <c r="H251" s="9">
        <v>36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24">
        <f t="shared" si="36"/>
        <v>36</v>
      </c>
      <c r="T251" s="28">
        <f t="shared" si="37"/>
        <v>-36</v>
      </c>
      <c r="V251" s="9"/>
      <c r="W251" s="9"/>
      <c r="X251" s="9"/>
    </row>
    <row r="252" spans="1:24" ht="18.75" customHeight="1" x14ac:dyDescent="0.45">
      <c r="A252" s="26">
        <v>45600</v>
      </c>
      <c r="B252" s="8" t="s">
        <v>63</v>
      </c>
      <c r="C252" s="9"/>
      <c r="D252" s="9"/>
      <c r="E252" s="9"/>
      <c r="F252" s="9"/>
      <c r="G252" s="27">
        <f t="shared" si="35"/>
        <v>0</v>
      </c>
      <c r="H252" s="9">
        <v>36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24">
        <f t="shared" si="36"/>
        <v>36</v>
      </c>
      <c r="T252" s="28">
        <f t="shared" si="37"/>
        <v>-36</v>
      </c>
      <c r="V252" s="9"/>
      <c r="W252" s="9"/>
      <c r="X252" s="9"/>
    </row>
    <row r="253" spans="1:24" ht="18.75" customHeight="1" x14ac:dyDescent="0.45">
      <c r="A253" s="26">
        <v>45601</v>
      </c>
      <c r="B253" s="8" t="s">
        <v>64</v>
      </c>
      <c r="C253" s="9"/>
      <c r="D253" s="9"/>
      <c r="E253" s="9"/>
      <c r="F253" s="9"/>
      <c r="G253" s="27">
        <f t="shared" si="35"/>
        <v>0</v>
      </c>
      <c r="H253" s="9">
        <v>36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24">
        <f t="shared" si="36"/>
        <v>36</v>
      </c>
      <c r="T253" s="28">
        <f t="shared" si="37"/>
        <v>-36</v>
      </c>
      <c r="V253" s="9"/>
      <c r="W253" s="9"/>
      <c r="X253" s="9"/>
    </row>
    <row r="254" spans="1:24" ht="18.75" customHeight="1" x14ac:dyDescent="0.45">
      <c r="A254" s="26">
        <v>45602</v>
      </c>
      <c r="B254" s="8" t="s">
        <v>65</v>
      </c>
      <c r="C254" s="9"/>
      <c r="D254" s="9"/>
      <c r="E254" s="9"/>
      <c r="F254" s="9"/>
      <c r="G254" s="27">
        <f t="shared" si="35"/>
        <v>0</v>
      </c>
      <c r="H254" s="9">
        <v>36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24">
        <f t="shared" si="36"/>
        <v>36</v>
      </c>
      <c r="T254" s="28">
        <f t="shared" si="37"/>
        <v>-36</v>
      </c>
      <c r="V254" s="9"/>
      <c r="W254" s="9"/>
      <c r="X254" s="9"/>
    </row>
    <row r="255" spans="1:24" ht="18.75" customHeight="1" x14ac:dyDescent="0.45">
      <c r="A255" s="26">
        <v>45603</v>
      </c>
      <c r="B255" s="8" t="s">
        <v>66</v>
      </c>
      <c r="C255" s="9"/>
      <c r="D255" s="9"/>
      <c r="E255" s="9"/>
      <c r="F255" s="9"/>
      <c r="G255" s="27">
        <f t="shared" si="35"/>
        <v>0</v>
      </c>
      <c r="H255" s="9">
        <v>36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24">
        <f t="shared" si="36"/>
        <v>36</v>
      </c>
      <c r="T255" s="28">
        <f t="shared" si="37"/>
        <v>-36</v>
      </c>
      <c r="V255" s="9"/>
      <c r="W255" s="9"/>
      <c r="X255" s="9"/>
    </row>
    <row r="256" spans="1:24" ht="18.75" customHeight="1" x14ac:dyDescent="0.45">
      <c r="A256" s="26">
        <v>45604</v>
      </c>
      <c r="B256" s="8" t="s">
        <v>60</v>
      </c>
      <c r="C256" s="9"/>
      <c r="D256" s="9"/>
      <c r="E256" s="9"/>
      <c r="F256" s="9"/>
      <c r="G256" s="27">
        <f t="shared" si="35"/>
        <v>0</v>
      </c>
      <c r="H256" s="9">
        <v>36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24">
        <f t="shared" si="36"/>
        <v>36</v>
      </c>
      <c r="T256" s="28">
        <f t="shared" si="37"/>
        <v>-36</v>
      </c>
      <c r="V256" s="9"/>
      <c r="W256" s="9"/>
      <c r="X256" s="9"/>
    </row>
    <row r="257" spans="1:24" ht="18.75" customHeight="1" x14ac:dyDescent="0.45">
      <c r="A257" s="26">
        <v>45605</v>
      </c>
      <c r="B257" s="8" t="s">
        <v>61</v>
      </c>
      <c r="C257" s="9"/>
      <c r="D257" s="9"/>
      <c r="E257" s="9"/>
      <c r="F257" s="9"/>
      <c r="G257" s="27">
        <f t="shared" si="35"/>
        <v>0</v>
      </c>
      <c r="H257" s="9">
        <v>36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24">
        <f t="shared" si="36"/>
        <v>36</v>
      </c>
      <c r="T257" s="28">
        <f t="shared" si="37"/>
        <v>-36</v>
      </c>
      <c r="V257" s="9"/>
      <c r="W257" s="9"/>
      <c r="X257" s="9"/>
    </row>
    <row r="258" spans="1:24" ht="18.75" customHeight="1" x14ac:dyDescent="0.45">
      <c r="A258" s="26">
        <v>45606</v>
      </c>
      <c r="B258" s="8" t="s">
        <v>62</v>
      </c>
      <c r="C258" s="9"/>
      <c r="D258" s="9"/>
      <c r="E258" s="9"/>
      <c r="F258" s="9"/>
      <c r="G258" s="27">
        <f t="shared" si="35"/>
        <v>0</v>
      </c>
      <c r="H258" s="9">
        <v>36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24">
        <f t="shared" si="36"/>
        <v>36</v>
      </c>
      <c r="T258" s="28">
        <f t="shared" si="37"/>
        <v>-36</v>
      </c>
      <c r="V258" s="9"/>
      <c r="W258" s="9"/>
      <c r="X258" s="9"/>
    </row>
    <row r="259" spans="1:24" ht="18.75" customHeight="1" x14ac:dyDescent="0.45">
      <c r="A259" s="26">
        <v>45607</v>
      </c>
      <c r="B259" s="8" t="s">
        <v>63</v>
      </c>
      <c r="C259" s="9"/>
      <c r="D259" s="9"/>
      <c r="E259" s="9"/>
      <c r="F259" s="9"/>
      <c r="G259" s="27">
        <f t="shared" si="35"/>
        <v>0</v>
      </c>
      <c r="H259" s="9">
        <v>36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24">
        <f t="shared" si="36"/>
        <v>36</v>
      </c>
      <c r="T259" s="28">
        <f t="shared" si="37"/>
        <v>-36</v>
      </c>
      <c r="V259" s="9"/>
      <c r="W259" s="9"/>
      <c r="X259" s="9"/>
    </row>
    <row r="260" spans="1:24" ht="18.75" customHeight="1" x14ac:dyDescent="0.45">
      <c r="A260" s="26">
        <v>45608</v>
      </c>
      <c r="B260" s="8" t="s">
        <v>64</v>
      </c>
      <c r="C260" s="9"/>
      <c r="D260" s="9"/>
      <c r="E260" s="9"/>
      <c r="F260" s="9"/>
      <c r="G260" s="27">
        <f t="shared" si="35"/>
        <v>0</v>
      </c>
      <c r="H260" s="9">
        <v>36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24">
        <f t="shared" si="36"/>
        <v>36</v>
      </c>
      <c r="T260" s="28">
        <f t="shared" si="37"/>
        <v>-36</v>
      </c>
      <c r="V260" s="9"/>
      <c r="W260" s="9"/>
      <c r="X260" s="9"/>
    </row>
    <row r="261" spans="1:24" ht="18.75" customHeight="1" x14ac:dyDescent="0.45">
      <c r="A261" s="26">
        <v>45609</v>
      </c>
      <c r="B261" s="8" t="s">
        <v>65</v>
      </c>
      <c r="C261" s="9"/>
      <c r="D261" s="9"/>
      <c r="E261" s="9"/>
      <c r="F261" s="9"/>
      <c r="G261" s="27">
        <f t="shared" si="35"/>
        <v>0</v>
      </c>
      <c r="H261" s="9">
        <v>36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24">
        <f t="shared" si="36"/>
        <v>36</v>
      </c>
      <c r="T261" s="28">
        <f t="shared" si="37"/>
        <v>-36</v>
      </c>
      <c r="V261" s="9"/>
      <c r="W261" s="9"/>
      <c r="X261" s="9"/>
    </row>
    <row r="262" spans="1:24" ht="18.75" customHeight="1" x14ac:dyDescent="0.45">
      <c r="A262" s="26">
        <v>45610</v>
      </c>
      <c r="B262" s="8" t="s">
        <v>66</v>
      </c>
      <c r="C262" s="9"/>
      <c r="D262" s="9"/>
      <c r="E262" s="9"/>
      <c r="F262" s="9"/>
      <c r="G262" s="27">
        <f t="shared" si="35"/>
        <v>0</v>
      </c>
      <c r="H262" s="9">
        <v>36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24">
        <f t="shared" si="36"/>
        <v>36</v>
      </c>
      <c r="T262" s="28">
        <f t="shared" si="37"/>
        <v>-36</v>
      </c>
      <c r="V262" s="9"/>
      <c r="W262" s="9"/>
      <c r="X262" s="9"/>
    </row>
    <row r="263" spans="1:24" ht="18.75" customHeight="1" x14ac:dyDescent="0.45">
      <c r="A263" s="26">
        <v>45611</v>
      </c>
      <c r="B263" s="8" t="s">
        <v>60</v>
      </c>
      <c r="C263" s="9"/>
      <c r="D263" s="9"/>
      <c r="E263" s="9"/>
      <c r="F263" s="9"/>
      <c r="G263" s="27">
        <f t="shared" si="35"/>
        <v>0</v>
      </c>
      <c r="H263" s="9">
        <v>36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24">
        <f t="shared" si="36"/>
        <v>36</v>
      </c>
      <c r="T263" s="28">
        <f t="shared" si="37"/>
        <v>-36</v>
      </c>
      <c r="V263" s="9"/>
      <c r="W263" s="9"/>
      <c r="X263" s="9"/>
    </row>
    <row r="264" spans="1:24" ht="18.75" customHeight="1" x14ac:dyDescent="0.45">
      <c r="A264" s="26">
        <v>45612</v>
      </c>
      <c r="B264" s="8" t="s">
        <v>61</v>
      </c>
      <c r="C264" s="9"/>
      <c r="D264" s="9"/>
      <c r="E264" s="9"/>
      <c r="F264" s="9"/>
      <c r="G264" s="27">
        <f t="shared" si="35"/>
        <v>0</v>
      </c>
      <c r="H264" s="9">
        <v>36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24">
        <f t="shared" si="36"/>
        <v>36</v>
      </c>
      <c r="T264" s="28">
        <f t="shared" si="37"/>
        <v>-36</v>
      </c>
      <c r="V264" s="9"/>
      <c r="W264" s="9"/>
      <c r="X264" s="9"/>
    </row>
    <row r="265" spans="1:24" ht="18.75" customHeight="1" x14ac:dyDescent="0.45">
      <c r="A265" s="26">
        <v>45613</v>
      </c>
      <c r="B265" s="8" t="s">
        <v>62</v>
      </c>
      <c r="C265" s="9"/>
      <c r="D265" s="9"/>
      <c r="E265" s="9"/>
      <c r="F265" s="9"/>
      <c r="G265" s="27">
        <f t="shared" si="35"/>
        <v>0</v>
      </c>
      <c r="H265" s="9">
        <v>36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24">
        <f t="shared" si="36"/>
        <v>36</v>
      </c>
      <c r="T265" s="28">
        <f t="shared" si="37"/>
        <v>-36</v>
      </c>
      <c r="V265" s="9"/>
      <c r="W265" s="9"/>
      <c r="X265" s="9"/>
    </row>
    <row r="266" spans="1:24" ht="18.75" customHeight="1" x14ac:dyDescent="0.45">
      <c r="A266" s="26">
        <v>45614</v>
      </c>
      <c r="B266" s="8" t="s">
        <v>63</v>
      </c>
      <c r="C266" s="9"/>
      <c r="D266" s="9"/>
      <c r="E266" s="9"/>
      <c r="F266" s="9"/>
      <c r="G266" s="27">
        <f t="shared" si="35"/>
        <v>0</v>
      </c>
      <c r="H266" s="9">
        <v>36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24">
        <f t="shared" si="36"/>
        <v>36</v>
      </c>
      <c r="T266" s="28">
        <f t="shared" si="37"/>
        <v>-36</v>
      </c>
      <c r="V266" s="9"/>
      <c r="W266" s="9"/>
      <c r="X266" s="9"/>
    </row>
    <row r="267" spans="1:24" ht="18.75" customHeight="1" x14ac:dyDescent="0.45">
      <c r="A267" s="26">
        <v>45615</v>
      </c>
      <c r="B267" s="8" t="s">
        <v>64</v>
      </c>
      <c r="C267" s="9"/>
      <c r="D267" s="9"/>
      <c r="E267" s="9"/>
      <c r="F267" s="9"/>
      <c r="G267" s="27">
        <f t="shared" si="35"/>
        <v>0</v>
      </c>
      <c r="H267" s="9">
        <v>36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24">
        <f t="shared" si="36"/>
        <v>36</v>
      </c>
      <c r="T267" s="28">
        <f t="shared" si="37"/>
        <v>-36</v>
      </c>
      <c r="V267" s="9"/>
      <c r="W267" s="9"/>
      <c r="X267" s="9"/>
    </row>
    <row r="268" spans="1:24" ht="18.75" customHeight="1" x14ac:dyDescent="0.45">
      <c r="A268" s="26">
        <v>45616</v>
      </c>
      <c r="B268" s="8" t="s">
        <v>65</v>
      </c>
      <c r="C268" s="9"/>
      <c r="D268" s="9"/>
      <c r="E268" s="9"/>
      <c r="F268" s="9"/>
      <c r="G268" s="27">
        <f t="shared" si="35"/>
        <v>0</v>
      </c>
      <c r="H268" s="9">
        <v>36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24">
        <f t="shared" si="36"/>
        <v>36</v>
      </c>
      <c r="T268" s="28">
        <f t="shared" si="37"/>
        <v>-36</v>
      </c>
      <c r="V268" s="9"/>
      <c r="W268" s="9"/>
      <c r="X268" s="9"/>
    </row>
    <row r="269" spans="1:24" ht="18.75" customHeight="1" x14ac:dyDescent="0.45">
      <c r="A269" s="26">
        <v>45617</v>
      </c>
      <c r="B269" s="8" t="s">
        <v>66</v>
      </c>
      <c r="C269" s="9"/>
      <c r="D269" s="9"/>
      <c r="E269" s="9"/>
      <c r="F269" s="9"/>
      <c r="G269" s="27">
        <f t="shared" si="35"/>
        <v>0</v>
      </c>
      <c r="H269" s="9">
        <v>36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24">
        <f t="shared" si="36"/>
        <v>36</v>
      </c>
      <c r="T269" s="28">
        <f t="shared" si="37"/>
        <v>-36</v>
      </c>
      <c r="V269" s="9"/>
      <c r="W269" s="9"/>
      <c r="X269" s="9"/>
    </row>
    <row r="270" spans="1:24" ht="18.75" customHeight="1" x14ac:dyDescent="0.45">
      <c r="A270" s="26">
        <v>45618</v>
      </c>
      <c r="B270" s="8" t="s">
        <v>60</v>
      </c>
      <c r="C270" s="9"/>
      <c r="D270" s="9"/>
      <c r="E270" s="9"/>
      <c r="F270" s="9"/>
      <c r="G270" s="27">
        <f t="shared" si="35"/>
        <v>0</v>
      </c>
      <c r="H270" s="9">
        <v>36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24">
        <f t="shared" si="36"/>
        <v>36</v>
      </c>
      <c r="T270" s="28">
        <f t="shared" si="37"/>
        <v>-36</v>
      </c>
      <c r="V270" s="9"/>
      <c r="W270" s="9"/>
      <c r="X270" s="9"/>
    </row>
    <row r="271" spans="1:24" ht="18.75" customHeight="1" x14ac:dyDescent="0.45">
      <c r="A271" s="26">
        <v>45619</v>
      </c>
      <c r="B271" s="8" t="s">
        <v>61</v>
      </c>
      <c r="C271" s="9"/>
      <c r="D271" s="9"/>
      <c r="E271" s="9"/>
      <c r="F271" s="9"/>
      <c r="G271" s="27">
        <f t="shared" si="35"/>
        <v>0</v>
      </c>
      <c r="H271" s="9">
        <v>36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24">
        <f t="shared" si="36"/>
        <v>36</v>
      </c>
      <c r="T271" s="28">
        <f t="shared" si="37"/>
        <v>-36</v>
      </c>
      <c r="V271" s="9"/>
      <c r="W271" s="9"/>
      <c r="X271" s="9"/>
    </row>
    <row r="272" spans="1:24" ht="18.75" customHeight="1" x14ac:dyDescent="0.45">
      <c r="A272" s="26">
        <v>45620</v>
      </c>
      <c r="B272" s="8" t="s">
        <v>62</v>
      </c>
      <c r="C272" s="9"/>
      <c r="D272" s="9"/>
      <c r="E272" s="9"/>
      <c r="F272" s="9"/>
      <c r="G272" s="27">
        <f t="shared" si="35"/>
        <v>0</v>
      </c>
      <c r="H272" s="9">
        <v>36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24">
        <f t="shared" si="36"/>
        <v>36</v>
      </c>
      <c r="T272" s="28">
        <f t="shared" si="37"/>
        <v>-36</v>
      </c>
      <c r="V272" s="9"/>
      <c r="W272" s="9"/>
      <c r="X272" s="9"/>
    </row>
    <row r="273" spans="1:24" ht="18.75" customHeight="1" x14ac:dyDescent="0.45">
      <c r="A273" s="26">
        <v>45621</v>
      </c>
      <c r="B273" s="8" t="s">
        <v>63</v>
      </c>
      <c r="C273" s="9"/>
      <c r="D273" s="9"/>
      <c r="E273" s="9"/>
      <c r="F273" s="9"/>
      <c r="G273" s="27">
        <f t="shared" si="35"/>
        <v>0</v>
      </c>
      <c r="H273" s="9">
        <v>36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24">
        <f t="shared" si="36"/>
        <v>36</v>
      </c>
      <c r="T273" s="28">
        <f t="shared" si="37"/>
        <v>-36</v>
      </c>
      <c r="V273" s="9"/>
      <c r="W273" s="9"/>
      <c r="X273" s="9"/>
    </row>
    <row r="274" spans="1:24" ht="18.75" customHeight="1" x14ac:dyDescent="0.45">
      <c r="A274" s="26">
        <v>45622</v>
      </c>
      <c r="B274" s="8" t="s">
        <v>64</v>
      </c>
      <c r="C274" s="9"/>
      <c r="D274" s="9"/>
      <c r="E274" s="9"/>
      <c r="F274" s="9"/>
      <c r="G274" s="27">
        <f t="shared" si="35"/>
        <v>0</v>
      </c>
      <c r="H274" s="9">
        <v>36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24">
        <f t="shared" si="36"/>
        <v>36</v>
      </c>
      <c r="T274" s="28">
        <f t="shared" si="37"/>
        <v>-36</v>
      </c>
      <c r="V274" s="9"/>
      <c r="W274" s="9"/>
      <c r="X274" s="9"/>
    </row>
    <row r="275" spans="1:24" ht="18.75" customHeight="1" x14ac:dyDescent="0.45">
      <c r="A275" s="26">
        <v>45623</v>
      </c>
      <c r="B275" s="8" t="s">
        <v>65</v>
      </c>
      <c r="C275" s="9"/>
      <c r="D275" s="9"/>
      <c r="E275" s="9"/>
      <c r="F275" s="9"/>
      <c r="G275" s="27">
        <f t="shared" si="35"/>
        <v>0</v>
      </c>
      <c r="H275" s="9">
        <v>36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24">
        <f t="shared" si="36"/>
        <v>36</v>
      </c>
      <c r="T275" s="28">
        <f t="shared" si="37"/>
        <v>-36</v>
      </c>
      <c r="V275" s="9"/>
      <c r="W275" s="9"/>
      <c r="X275" s="9"/>
    </row>
    <row r="276" spans="1:24" ht="18.75" customHeight="1" x14ac:dyDescent="0.45">
      <c r="A276" s="26">
        <v>45624</v>
      </c>
      <c r="B276" s="8" t="s">
        <v>66</v>
      </c>
      <c r="C276" s="9"/>
      <c r="D276" s="9"/>
      <c r="E276" s="9"/>
      <c r="F276" s="9"/>
      <c r="G276" s="27">
        <f t="shared" si="35"/>
        <v>0</v>
      </c>
      <c r="H276" s="9">
        <v>36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24">
        <f t="shared" si="36"/>
        <v>36</v>
      </c>
      <c r="T276" s="28">
        <f t="shared" si="37"/>
        <v>-36</v>
      </c>
      <c r="V276" s="9"/>
      <c r="W276" s="9"/>
      <c r="X276" s="9"/>
    </row>
    <row r="277" spans="1:24" ht="18.75" customHeight="1" x14ac:dyDescent="0.45">
      <c r="A277" s="26">
        <v>45625</v>
      </c>
      <c r="B277" s="8" t="s">
        <v>60</v>
      </c>
      <c r="C277" s="9"/>
      <c r="D277" s="9"/>
      <c r="E277" s="9"/>
      <c r="F277" s="9"/>
      <c r="G277" s="27">
        <f t="shared" si="35"/>
        <v>0</v>
      </c>
      <c r="H277" s="9">
        <v>36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24">
        <f t="shared" si="36"/>
        <v>36</v>
      </c>
      <c r="T277" s="28">
        <f t="shared" si="37"/>
        <v>-36</v>
      </c>
      <c r="V277" s="9"/>
      <c r="W277" s="9"/>
      <c r="X277" s="9"/>
    </row>
    <row r="278" spans="1:24" ht="18.75" customHeight="1" x14ac:dyDescent="0.45">
      <c r="A278" s="26">
        <v>45626</v>
      </c>
      <c r="B278" s="8" t="s">
        <v>61</v>
      </c>
      <c r="C278" s="9"/>
      <c r="D278" s="9"/>
      <c r="E278" s="9"/>
      <c r="F278" s="9"/>
      <c r="G278" s="27">
        <f t="shared" si="35"/>
        <v>0</v>
      </c>
      <c r="H278" s="9">
        <v>36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24">
        <f t="shared" si="36"/>
        <v>36</v>
      </c>
      <c r="T278" s="28">
        <f t="shared" si="37"/>
        <v>-36</v>
      </c>
      <c r="V278" s="9"/>
      <c r="W278" s="9"/>
      <c r="X278" s="9"/>
    </row>
    <row r="279" spans="1:24" ht="18.75" customHeight="1" x14ac:dyDescent="0.45">
      <c r="A279" s="26">
        <v>45627</v>
      </c>
      <c r="B279" s="8" t="s">
        <v>62</v>
      </c>
      <c r="C279" s="9"/>
      <c r="D279" s="9"/>
      <c r="E279" s="9"/>
      <c r="F279" s="9"/>
      <c r="G279" s="27">
        <f t="shared" si="35"/>
        <v>0</v>
      </c>
      <c r="H279" s="9">
        <v>36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24">
        <f t="shared" si="36"/>
        <v>36</v>
      </c>
      <c r="T279" s="28">
        <f t="shared" si="37"/>
        <v>-36</v>
      </c>
      <c r="V279" s="9"/>
      <c r="W279" s="9"/>
      <c r="X279" s="9"/>
    </row>
    <row r="280" spans="1:24" ht="18.75" customHeight="1" x14ac:dyDescent="0.45">
      <c r="A280" s="21"/>
      <c r="C280" s="29">
        <f t="shared" ref="C280:T280" si="38">SUM(C249:C279)</f>
        <v>0</v>
      </c>
      <c r="D280" s="29">
        <f t="shared" si="38"/>
        <v>0</v>
      </c>
      <c r="E280" s="29">
        <f t="shared" si="38"/>
        <v>0</v>
      </c>
      <c r="F280" s="29">
        <f t="shared" si="38"/>
        <v>0</v>
      </c>
      <c r="G280" s="27">
        <f t="shared" si="38"/>
        <v>0</v>
      </c>
      <c r="H280" s="30">
        <f t="shared" si="38"/>
        <v>1116</v>
      </c>
      <c r="I280" s="30">
        <f t="shared" si="38"/>
        <v>0</v>
      </c>
      <c r="J280" s="30">
        <f t="shared" si="38"/>
        <v>0</v>
      </c>
      <c r="K280" s="30">
        <f t="shared" si="38"/>
        <v>0</v>
      </c>
      <c r="L280" s="31">
        <f t="shared" si="38"/>
        <v>0</v>
      </c>
      <c r="M280" s="30">
        <f t="shared" si="38"/>
        <v>0</v>
      </c>
      <c r="N280" s="31">
        <f t="shared" si="38"/>
        <v>0</v>
      </c>
      <c r="O280" s="30">
        <f t="shared" si="38"/>
        <v>0</v>
      </c>
      <c r="P280" s="30">
        <f t="shared" si="38"/>
        <v>0</v>
      </c>
      <c r="Q280" s="31">
        <f t="shared" si="38"/>
        <v>0</v>
      </c>
      <c r="R280" s="30">
        <f t="shared" si="38"/>
        <v>0</v>
      </c>
      <c r="S280" s="24">
        <f t="shared" si="38"/>
        <v>1116</v>
      </c>
      <c r="T280" s="28">
        <f t="shared" si="38"/>
        <v>-1116</v>
      </c>
      <c r="V280" s="32">
        <f t="shared" ref="V280:X280" si="39">SUM(V249:V279)</f>
        <v>0</v>
      </c>
      <c r="W280" s="32">
        <f t="shared" si="39"/>
        <v>0</v>
      </c>
      <c r="X280" s="32">
        <f t="shared" si="39"/>
        <v>0</v>
      </c>
    </row>
    <row r="281" spans="1:24" ht="18.75" customHeight="1" x14ac:dyDescent="0.45">
      <c r="A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2"/>
      <c r="T281" s="22"/>
      <c r="V281" s="21"/>
      <c r="W281" s="21"/>
      <c r="X281" s="21"/>
    </row>
    <row r="282" spans="1:24" ht="18.75" customHeight="1" x14ac:dyDescent="0.45">
      <c r="A282" s="9" t="s">
        <v>40</v>
      </c>
      <c r="B282" s="8"/>
      <c r="C282" s="41" t="s">
        <v>41</v>
      </c>
      <c r="D282" s="42"/>
      <c r="E282" s="42"/>
      <c r="F282" s="43"/>
      <c r="G282" s="9"/>
      <c r="H282" s="41" t="s">
        <v>42</v>
      </c>
      <c r="I282" s="42"/>
      <c r="J282" s="42"/>
      <c r="K282" s="42"/>
      <c r="L282" s="42"/>
      <c r="M282" s="42"/>
      <c r="N282" s="42"/>
      <c r="O282" s="42"/>
      <c r="P282" s="42"/>
      <c r="Q282" s="42"/>
      <c r="R282" s="43"/>
      <c r="S282" s="23"/>
      <c r="T282" s="23"/>
      <c r="V282" s="44" t="s">
        <v>67</v>
      </c>
      <c r="W282" s="42"/>
      <c r="X282" s="43"/>
    </row>
    <row r="283" spans="1:24" ht="18.75" customHeight="1" x14ac:dyDescent="0.45">
      <c r="A283" s="9"/>
      <c r="B283" s="8"/>
      <c r="C283" s="9" t="s">
        <v>43</v>
      </c>
      <c r="D283" s="9" t="s">
        <v>26</v>
      </c>
      <c r="E283" s="9" t="s">
        <v>44</v>
      </c>
      <c r="F283" s="9" t="s">
        <v>45</v>
      </c>
      <c r="G283" s="24" t="s">
        <v>39</v>
      </c>
      <c r="H283" s="9" t="s">
        <v>46</v>
      </c>
      <c r="I283" s="9" t="s">
        <v>47</v>
      </c>
      <c r="J283" s="9" t="s">
        <v>48</v>
      </c>
      <c r="K283" s="9" t="s">
        <v>49</v>
      </c>
      <c r="L283" s="9" t="s">
        <v>50</v>
      </c>
      <c r="M283" s="9" t="s">
        <v>51</v>
      </c>
      <c r="N283" s="9" t="s">
        <v>4</v>
      </c>
      <c r="O283" s="9" t="s">
        <v>5</v>
      </c>
      <c r="P283" s="9" t="s">
        <v>7</v>
      </c>
      <c r="Q283" s="9" t="s">
        <v>53</v>
      </c>
      <c r="R283" s="9" t="s">
        <v>54</v>
      </c>
      <c r="S283" s="24" t="s">
        <v>39</v>
      </c>
      <c r="T283" s="25" t="s">
        <v>59</v>
      </c>
      <c r="V283" s="9" t="s">
        <v>56</v>
      </c>
      <c r="W283" s="9" t="s">
        <v>57</v>
      </c>
      <c r="X283" s="9" t="s">
        <v>58</v>
      </c>
    </row>
    <row r="284" spans="1:24" ht="18.75" customHeight="1" x14ac:dyDescent="0.45">
      <c r="A284" s="26">
        <v>45627</v>
      </c>
      <c r="B284" s="8" t="s">
        <v>62</v>
      </c>
      <c r="C284" s="9"/>
      <c r="D284" s="9"/>
      <c r="E284" s="9"/>
      <c r="F284" s="9"/>
      <c r="G284" s="27">
        <f t="shared" ref="G284:G314" si="40">C284+D284+((E284+F284)*70%)</f>
        <v>0</v>
      </c>
      <c r="H284" s="9">
        <v>36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24">
        <f t="shared" ref="S284:S314" si="41">SUM(H284:R284)</f>
        <v>36</v>
      </c>
      <c r="T284" s="28">
        <f t="shared" ref="T284:T314" si="42">G284-S284</f>
        <v>-36</v>
      </c>
      <c r="V284" s="9"/>
      <c r="W284" s="9"/>
      <c r="X284" s="9"/>
    </row>
    <row r="285" spans="1:24" ht="18.75" customHeight="1" x14ac:dyDescent="0.45">
      <c r="A285" s="26">
        <v>45628</v>
      </c>
      <c r="B285" s="8" t="s">
        <v>63</v>
      </c>
      <c r="C285" s="9"/>
      <c r="D285" s="9"/>
      <c r="E285" s="9"/>
      <c r="F285" s="9"/>
      <c r="G285" s="27">
        <f t="shared" si="40"/>
        <v>0</v>
      </c>
      <c r="H285" s="9">
        <v>36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24">
        <f t="shared" si="41"/>
        <v>36</v>
      </c>
      <c r="T285" s="28">
        <f t="shared" si="42"/>
        <v>-36</v>
      </c>
      <c r="V285" s="9"/>
      <c r="W285" s="9"/>
      <c r="X285" s="9"/>
    </row>
    <row r="286" spans="1:24" ht="18.75" customHeight="1" x14ac:dyDescent="0.45">
      <c r="A286" s="26">
        <v>45629</v>
      </c>
      <c r="B286" s="8" t="s">
        <v>64</v>
      </c>
      <c r="C286" s="9"/>
      <c r="D286" s="9"/>
      <c r="E286" s="9"/>
      <c r="F286" s="9"/>
      <c r="G286" s="27">
        <f t="shared" si="40"/>
        <v>0</v>
      </c>
      <c r="H286" s="9">
        <v>36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24">
        <f t="shared" si="41"/>
        <v>36</v>
      </c>
      <c r="T286" s="28">
        <f t="shared" si="42"/>
        <v>-36</v>
      </c>
      <c r="V286" s="9"/>
      <c r="W286" s="9"/>
      <c r="X286" s="9"/>
    </row>
    <row r="287" spans="1:24" ht="18.75" customHeight="1" x14ac:dyDescent="0.45">
      <c r="A287" s="26">
        <v>45630</v>
      </c>
      <c r="B287" s="8" t="s">
        <v>65</v>
      </c>
      <c r="C287" s="9"/>
      <c r="D287" s="9"/>
      <c r="E287" s="9"/>
      <c r="F287" s="9"/>
      <c r="G287" s="27">
        <f t="shared" si="40"/>
        <v>0</v>
      </c>
      <c r="H287" s="9">
        <v>36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24">
        <f t="shared" si="41"/>
        <v>36</v>
      </c>
      <c r="T287" s="28">
        <f t="shared" si="42"/>
        <v>-36</v>
      </c>
      <c r="V287" s="9"/>
      <c r="W287" s="9"/>
      <c r="X287" s="9"/>
    </row>
    <row r="288" spans="1:24" ht="18.75" customHeight="1" x14ac:dyDescent="0.45">
      <c r="A288" s="26">
        <v>45631</v>
      </c>
      <c r="B288" s="8" t="s">
        <v>66</v>
      </c>
      <c r="C288" s="9"/>
      <c r="D288" s="9"/>
      <c r="E288" s="9"/>
      <c r="F288" s="9"/>
      <c r="G288" s="27">
        <f t="shared" si="40"/>
        <v>0</v>
      </c>
      <c r="H288" s="9">
        <v>36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24">
        <f t="shared" si="41"/>
        <v>36</v>
      </c>
      <c r="T288" s="28">
        <f t="shared" si="42"/>
        <v>-36</v>
      </c>
      <c r="V288" s="9"/>
      <c r="W288" s="9"/>
      <c r="X288" s="9"/>
    </row>
    <row r="289" spans="1:24" ht="18.75" customHeight="1" x14ac:dyDescent="0.45">
      <c r="A289" s="26">
        <v>45632</v>
      </c>
      <c r="B289" s="8" t="s">
        <v>60</v>
      </c>
      <c r="C289" s="9"/>
      <c r="D289" s="9"/>
      <c r="E289" s="9"/>
      <c r="F289" s="9"/>
      <c r="G289" s="27">
        <f t="shared" si="40"/>
        <v>0</v>
      </c>
      <c r="H289" s="9">
        <v>36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24">
        <f t="shared" si="41"/>
        <v>36</v>
      </c>
      <c r="T289" s="28">
        <f t="shared" si="42"/>
        <v>-36</v>
      </c>
      <c r="V289" s="9"/>
      <c r="W289" s="9"/>
      <c r="X289" s="9"/>
    </row>
    <row r="290" spans="1:24" ht="18.75" customHeight="1" x14ac:dyDescent="0.45">
      <c r="A290" s="26">
        <v>45633</v>
      </c>
      <c r="B290" s="8" t="s">
        <v>61</v>
      </c>
      <c r="C290" s="9"/>
      <c r="D290" s="9"/>
      <c r="E290" s="9"/>
      <c r="F290" s="9"/>
      <c r="G290" s="27">
        <f t="shared" si="40"/>
        <v>0</v>
      </c>
      <c r="H290" s="9">
        <v>36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24">
        <f t="shared" si="41"/>
        <v>36</v>
      </c>
      <c r="T290" s="28">
        <f t="shared" si="42"/>
        <v>-36</v>
      </c>
      <c r="V290" s="9"/>
      <c r="W290" s="9"/>
      <c r="X290" s="9"/>
    </row>
    <row r="291" spans="1:24" ht="18.75" customHeight="1" x14ac:dyDescent="0.45">
      <c r="A291" s="26">
        <v>45634</v>
      </c>
      <c r="B291" s="8" t="s">
        <v>62</v>
      </c>
      <c r="C291" s="9"/>
      <c r="D291" s="9"/>
      <c r="E291" s="9"/>
      <c r="F291" s="9"/>
      <c r="G291" s="27">
        <f t="shared" si="40"/>
        <v>0</v>
      </c>
      <c r="H291" s="9">
        <v>36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24">
        <f t="shared" si="41"/>
        <v>36</v>
      </c>
      <c r="T291" s="28">
        <f t="shared" si="42"/>
        <v>-36</v>
      </c>
      <c r="V291" s="9"/>
      <c r="W291" s="9"/>
      <c r="X291" s="9"/>
    </row>
    <row r="292" spans="1:24" ht="18.75" customHeight="1" x14ac:dyDescent="0.45">
      <c r="A292" s="26">
        <v>45635</v>
      </c>
      <c r="B292" s="8" t="s">
        <v>63</v>
      </c>
      <c r="C292" s="9"/>
      <c r="D292" s="9"/>
      <c r="E292" s="9"/>
      <c r="F292" s="9"/>
      <c r="G292" s="27">
        <f t="shared" si="40"/>
        <v>0</v>
      </c>
      <c r="H292" s="9">
        <v>36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24">
        <f t="shared" si="41"/>
        <v>36</v>
      </c>
      <c r="T292" s="28">
        <f t="shared" si="42"/>
        <v>-36</v>
      </c>
      <c r="V292" s="9"/>
      <c r="W292" s="9"/>
      <c r="X292" s="9"/>
    </row>
    <row r="293" spans="1:24" ht="18.75" customHeight="1" x14ac:dyDescent="0.45">
      <c r="A293" s="26">
        <v>45636</v>
      </c>
      <c r="B293" s="8" t="s">
        <v>64</v>
      </c>
      <c r="C293" s="9"/>
      <c r="D293" s="9"/>
      <c r="E293" s="9"/>
      <c r="F293" s="9"/>
      <c r="G293" s="27">
        <f t="shared" si="40"/>
        <v>0</v>
      </c>
      <c r="H293" s="9">
        <v>36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24">
        <f t="shared" si="41"/>
        <v>36</v>
      </c>
      <c r="T293" s="28">
        <f t="shared" si="42"/>
        <v>-36</v>
      </c>
      <c r="V293" s="9"/>
      <c r="W293" s="9"/>
      <c r="X293" s="9"/>
    </row>
    <row r="294" spans="1:24" ht="18.75" customHeight="1" x14ac:dyDescent="0.45">
      <c r="A294" s="26">
        <v>45637</v>
      </c>
      <c r="B294" s="8" t="s">
        <v>65</v>
      </c>
      <c r="C294" s="9"/>
      <c r="D294" s="9"/>
      <c r="E294" s="9"/>
      <c r="F294" s="9"/>
      <c r="G294" s="27">
        <f t="shared" si="40"/>
        <v>0</v>
      </c>
      <c r="H294" s="9">
        <v>36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24">
        <f t="shared" si="41"/>
        <v>36</v>
      </c>
      <c r="T294" s="28">
        <f t="shared" si="42"/>
        <v>-36</v>
      </c>
      <c r="V294" s="9"/>
      <c r="W294" s="9"/>
      <c r="X294" s="9"/>
    </row>
    <row r="295" spans="1:24" ht="18.75" customHeight="1" x14ac:dyDescent="0.45">
      <c r="A295" s="26">
        <v>45638</v>
      </c>
      <c r="B295" s="8" t="s">
        <v>66</v>
      </c>
      <c r="C295" s="9"/>
      <c r="D295" s="9"/>
      <c r="E295" s="9"/>
      <c r="F295" s="9"/>
      <c r="G295" s="27">
        <f t="shared" si="40"/>
        <v>0</v>
      </c>
      <c r="H295" s="9">
        <v>36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24">
        <f t="shared" si="41"/>
        <v>36</v>
      </c>
      <c r="T295" s="28">
        <f t="shared" si="42"/>
        <v>-36</v>
      </c>
      <c r="V295" s="9"/>
      <c r="W295" s="9"/>
      <c r="X295" s="9"/>
    </row>
    <row r="296" spans="1:24" ht="18.75" customHeight="1" x14ac:dyDescent="0.45">
      <c r="A296" s="26">
        <v>45639</v>
      </c>
      <c r="B296" s="8" t="s">
        <v>60</v>
      </c>
      <c r="C296" s="9"/>
      <c r="D296" s="9"/>
      <c r="E296" s="9"/>
      <c r="F296" s="9"/>
      <c r="G296" s="27">
        <f t="shared" si="40"/>
        <v>0</v>
      </c>
      <c r="H296" s="9">
        <v>36</v>
      </c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24">
        <f t="shared" si="41"/>
        <v>36</v>
      </c>
      <c r="T296" s="28">
        <f t="shared" si="42"/>
        <v>-36</v>
      </c>
      <c r="V296" s="9"/>
      <c r="W296" s="9"/>
      <c r="X296" s="9"/>
    </row>
    <row r="297" spans="1:24" ht="18.75" customHeight="1" x14ac:dyDescent="0.45">
      <c r="A297" s="26">
        <v>45640</v>
      </c>
      <c r="B297" s="8" t="s">
        <v>61</v>
      </c>
      <c r="C297" s="9"/>
      <c r="D297" s="9"/>
      <c r="E297" s="9"/>
      <c r="F297" s="9"/>
      <c r="G297" s="27">
        <f t="shared" si="40"/>
        <v>0</v>
      </c>
      <c r="H297" s="9">
        <v>36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24">
        <f t="shared" si="41"/>
        <v>36</v>
      </c>
      <c r="T297" s="28">
        <f t="shared" si="42"/>
        <v>-36</v>
      </c>
      <c r="V297" s="9"/>
      <c r="W297" s="9"/>
      <c r="X297" s="9"/>
    </row>
    <row r="298" spans="1:24" ht="18.75" customHeight="1" x14ac:dyDescent="0.45">
      <c r="A298" s="26">
        <v>45641</v>
      </c>
      <c r="B298" s="8" t="s">
        <v>62</v>
      </c>
      <c r="C298" s="9"/>
      <c r="D298" s="9"/>
      <c r="E298" s="9"/>
      <c r="F298" s="9"/>
      <c r="G298" s="27">
        <f t="shared" si="40"/>
        <v>0</v>
      </c>
      <c r="H298" s="9">
        <v>36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24">
        <f t="shared" si="41"/>
        <v>36</v>
      </c>
      <c r="T298" s="28">
        <f t="shared" si="42"/>
        <v>-36</v>
      </c>
      <c r="V298" s="9"/>
      <c r="W298" s="9"/>
      <c r="X298" s="9"/>
    </row>
    <row r="299" spans="1:24" ht="18.75" customHeight="1" x14ac:dyDescent="0.45">
      <c r="A299" s="26">
        <v>45642</v>
      </c>
      <c r="B299" s="8" t="s">
        <v>63</v>
      </c>
      <c r="C299" s="9"/>
      <c r="D299" s="9"/>
      <c r="E299" s="9"/>
      <c r="F299" s="9"/>
      <c r="G299" s="27">
        <f t="shared" si="40"/>
        <v>0</v>
      </c>
      <c r="H299" s="9">
        <v>36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24">
        <f t="shared" si="41"/>
        <v>36</v>
      </c>
      <c r="T299" s="28">
        <f t="shared" si="42"/>
        <v>-36</v>
      </c>
      <c r="V299" s="9"/>
      <c r="W299" s="9"/>
      <c r="X299" s="9"/>
    </row>
    <row r="300" spans="1:24" ht="18.75" customHeight="1" x14ac:dyDescent="0.45">
      <c r="A300" s="26">
        <v>45643</v>
      </c>
      <c r="B300" s="8" t="s">
        <v>64</v>
      </c>
      <c r="C300" s="9"/>
      <c r="D300" s="9"/>
      <c r="E300" s="9"/>
      <c r="F300" s="9"/>
      <c r="G300" s="27">
        <f t="shared" si="40"/>
        <v>0</v>
      </c>
      <c r="H300" s="9">
        <v>36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24">
        <f t="shared" si="41"/>
        <v>36</v>
      </c>
      <c r="T300" s="28">
        <f t="shared" si="42"/>
        <v>-36</v>
      </c>
      <c r="V300" s="9"/>
      <c r="W300" s="9"/>
      <c r="X300" s="9"/>
    </row>
    <row r="301" spans="1:24" ht="18.75" customHeight="1" x14ac:dyDescent="0.45">
      <c r="A301" s="26">
        <v>45644</v>
      </c>
      <c r="B301" s="8" t="s">
        <v>65</v>
      </c>
      <c r="C301" s="9"/>
      <c r="D301" s="9"/>
      <c r="E301" s="9"/>
      <c r="F301" s="9"/>
      <c r="G301" s="27">
        <f t="shared" si="40"/>
        <v>0</v>
      </c>
      <c r="H301" s="9">
        <v>36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24">
        <f t="shared" si="41"/>
        <v>36</v>
      </c>
      <c r="T301" s="28">
        <f t="shared" si="42"/>
        <v>-36</v>
      </c>
      <c r="V301" s="9"/>
      <c r="W301" s="9"/>
      <c r="X301" s="9"/>
    </row>
    <row r="302" spans="1:24" ht="18.75" customHeight="1" x14ac:dyDescent="0.45">
      <c r="A302" s="26">
        <v>45645</v>
      </c>
      <c r="B302" s="8" t="s">
        <v>66</v>
      </c>
      <c r="C302" s="9"/>
      <c r="D302" s="9"/>
      <c r="E302" s="9"/>
      <c r="F302" s="9"/>
      <c r="G302" s="27">
        <f t="shared" si="40"/>
        <v>0</v>
      </c>
      <c r="H302" s="9">
        <v>36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24">
        <f t="shared" si="41"/>
        <v>36</v>
      </c>
      <c r="T302" s="28">
        <f t="shared" si="42"/>
        <v>-36</v>
      </c>
      <c r="V302" s="9"/>
      <c r="W302" s="9"/>
      <c r="X302" s="9"/>
    </row>
    <row r="303" spans="1:24" ht="18.75" customHeight="1" x14ac:dyDescent="0.45">
      <c r="A303" s="26">
        <v>45646</v>
      </c>
      <c r="B303" s="8" t="s">
        <v>60</v>
      </c>
      <c r="C303" s="9"/>
      <c r="D303" s="9"/>
      <c r="E303" s="9"/>
      <c r="F303" s="9"/>
      <c r="G303" s="27">
        <f t="shared" si="40"/>
        <v>0</v>
      </c>
      <c r="H303" s="9">
        <v>36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24">
        <f t="shared" si="41"/>
        <v>36</v>
      </c>
      <c r="T303" s="28">
        <f t="shared" si="42"/>
        <v>-36</v>
      </c>
      <c r="V303" s="9"/>
      <c r="W303" s="9"/>
      <c r="X303" s="9"/>
    </row>
    <row r="304" spans="1:24" ht="18.75" customHeight="1" x14ac:dyDescent="0.45">
      <c r="A304" s="26">
        <v>45647</v>
      </c>
      <c r="B304" s="8" t="s">
        <v>61</v>
      </c>
      <c r="C304" s="9"/>
      <c r="D304" s="9"/>
      <c r="E304" s="9"/>
      <c r="F304" s="9"/>
      <c r="G304" s="27">
        <f t="shared" si="40"/>
        <v>0</v>
      </c>
      <c r="H304" s="9">
        <v>36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24">
        <f t="shared" si="41"/>
        <v>36</v>
      </c>
      <c r="T304" s="28">
        <f t="shared" si="42"/>
        <v>-36</v>
      </c>
      <c r="V304" s="9"/>
      <c r="W304" s="9"/>
      <c r="X304" s="9"/>
    </row>
    <row r="305" spans="1:24" ht="18.75" customHeight="1" x14ac:dyDescent="0.45">
      <c r="A305" s="26">
        <v>45648</v>
      </c>
      <c r="B305" s="8" t="s">
        <v>62</v>
      </c>
      <c r="C305" s="9"/>
      <c r="D305" s="9"/>
      <c r="E305" s="9"/>
      <c r="F305" s="9"/>
      <c r="G305" s="27">
        <f t="shared" si="40"/>
        <v>0</v>
      </c>
      <c r="H305" s="9">
        <v>36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24">
        <f t="shared" si="41"/>
        <v>36</v>
      </c>
      <c r="T305" s="28">
        <f t="shared" si="42"/>
        <v>-36</v>
      </c>
      <c r="V305" s="9"/>
      <c r="W305" s="9"/>
      <c r="X305" s="9"/>
    </row>
    <row r="306" spans="1:24" ht="18.75" customHeight="1" x14ac:dyDescent="0.45">
      <c r="A306" s="26">
        <v>45649</v>
      </c>
      <c r="B306" s="8" t="s">
        <v>63</v>
      </c>
      <c r="C306" s="9"/>
      <c r="D306" s="9"/>
      <c r="E306" s="9"/>
      <c r="F306" s="9"/>
      <c r="G306" s="27">
        <f t="shared" si="40"/>
        <v>0</v>
      </c>
      <c r="H306" s="9">
        <v>36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24">
        <f t="shared" si="41"/>
        <v>36</v>
      </c>
      <c r="T306" s="28">
        <f t="shared" si="42"/>
        <v>-36</v>
      </c>
      <c r="V306" s="9"/>
      <c r="W306" s="9"/>
      <c r="X306" s="9"/>
    </row>
    <row r="307" spans="1:24" ht="18.75" customHeight="1" x14ac:dyDescent="0.45">
      <c r="A307" s="26">
        <v>45650</v>
      </c>
      <c r="B307" s="8" t="s">
        <v>64</v>
      </c>
      <c r="C307" s="9"/>
      <c r="D307" s="9"/>
      <c r="E307" s="9"/>
      <c r="F307" s="9"/>
      <c r="G307" s="27">
        <f t="shared" si="40"/>
        <v>0</v>
      </c>
      <c r="H307" s="9">
        <v>36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24">
        <f t="shared" si="41"/>
        <v>36</v>
      </c>
      <c r="T307" s="28">
        <f t="shared" si="42"/>
        <v>-36</v>
      </c>
      <c r="V307" s="9"/>
      <c r="W307" s="9"/>
      <c r="X307" s="9"/>
    </row>
    <row r="308" spans="1:24" ht="18.75" customHeight="1" x14ac:dyDescent="0.45">
      <c r="A308" s="26">
        <v>45651</v>
      </c>
      <c r="B308" s="8" t="s">
        <v>65</v>
      </c>
      <c r="C308" s="9"/>
      <c r="D308" s="9"/>
      <c r="E308" s="9"/>
      <c r="F308" s="9"/>
      <c r="G308" s="27">
        <f t="shared" si="40"/>
        <v>0</v>
      </c>
      <c r="H308" s="9">
        <v>36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24">
        <f t="shared" si="41"/>
        <v>36</v>
      </c>
      <c r="T308" s="28">
        <f t="shared" si="42"/>
        <v>-36</v>
      </c>
      <c r="V308" s="9"/>
      <c r="W308" s="9"/>
      <c r="X308" s="9"/>
    </row>
    <row r="309" spans="1:24" ht="18.75" customHeight="1" x14ac:dyDescent="0.45">
      <c r="A309" s="26">
        <v>45652</v>
      </c>
      <c r="B309" s="8" t="s">
        <v>66</v>
      </c>
      <c r="C309" s="9"/>
      <c r="D309" s="9"/>
      <c r="E309" s="9"/>
      <c r="F309" s="9"/>
      <c r="G309" s="27">
        <f t="shared" si="40"/>
        <v>0</v>
      </c>
      <c r="H309" s="9">
        <v>36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24">
        <f t="shared" si="41"/>
        <v>36</v>
      </c>
      <c r="T309" s="28">
        <f t="shared" si="42"/>
        <v>-36</v>
      </c>
      <c r="V309" s="9"/>
      <c r="W309" s="9"/>
      <c r="X309" s="9"/>
    </row>
    <row r="310" spans="1:24" ht="18.75" customHeight="1" x14ac:dyDescent="0.45">
      <c r="A310" s="26">
        <v>45653</v>
      </c>
      <c r="B310" s="8" t="s">
        <v>60</v>
      </c>
      <c r="C310" s="9"/>
      <c r="D310" s="9"/>
      <c r="E310" s="9"/>
      <c r="F310" s="9"/>
      <c r="G310" s="27">
        <f t="shared" si="40"/>
        <v>0</v>
      </c>
      <c r="H310" s="9">
        <v>36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24">
        <f t="shared" si="41"/>
        <v>36</v>
      </c>
      <c r="T310" s="28">
        <f t="shared" si="42"/>
        <v>-36</v>
      </c>
      <c r="V310" s="9"/>
      <c r="W310" s="9"/>
      <c r="X310" s="9"/>
    </row>
    <row r="311" spans="1:24" ht="18.75" customHeight="1" x14ac:dyDescent="0.45">
      <c r="A311" s="26">
        <v>45654</v>
      </c>
      <c r="B311" s="8" t="s">
        <v>61</v>
      </c>
      <c r="C311" s="9"/>
      <c r="D311" s="9"/>
      <c r="E311" s="9"/>
      <c r="F311" s="9"/>
      <c r="G311" s="27">
        <f t="shared" si="40"/>
        <v>0</v>
      </c>
      <c r="H311" s="9">
        <v>36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24">
        <f t="shared" si="41"/>
        <v>36</v>
      </c>
      <c r="T311" s="28">
        <f t="shared" si="42"/>
        <v>-36</v>
      </c>
      <c r="V311" s="9"/>
      <c r="W311" s="9"/>
      <c r="X311" s="9"/>
    </row>
    <row r="312" spans="1:24" ht="18.75" customHeight="1" x14ac:dyDescent="0.45">
      <c r="A312" s="26">
        <v>45655</v>
      </c>
      <c r="B312" s="8" t="s">
        <v>62</v>
      </c>
      <c r="C312" s="9"/>
      <c r="D312" s="9"/>
      <c r="E312" s="9"/>
      <c r="F312" s="9"/>
      <c r="G312" s="27">
        <f t="shared" si="40"/>
        <v>0</v>
      </c>
      <c r="H312" s="9">
        <v>36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24">
        <f t="shared" si="41"/>
        <v>36</v>
      </c>
      <c r="T312" s="28">
        <f t="shared" si="42"/>
        <v>-36</v>
      </c>
      <c r="V312" s="9"/>
      <c r="W312" s="9"/>
      <c r="X312" s="9"/>
    </row>
    <row r="313" spans="1:24" ht="18.75" customHeight="1" x14ac:dyDescent="0.45">
      <c r="A313" s="26">
        <v>45656</v>
      </c>
      <c r="B313" s="8" t="s">
        <v>63</v>
      </c>
      <c r="C313" s="9"/>
      <c r="D313" s="9"/>
      <c r="E313" s="9"/>
      <c r="F313" s="9"/>
      <c r="G313" s="27">
        <f t="shared" si="40"/>
        <v>0</v>
      </c>
      <c r="H313" s="9">
        <v>36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24">
        <f t="shared" si="41"/>
        <v>36</v>
      </c>
      <c r="T313" s="28">
        <f t="shared" si="42"/>
        <v>-36</v>
      </c>
      <c r="V313" s="9"/>
      <c r="W313" s="9"/>
      <c r="X313" s="9"/>
    </row>
    <row r="314" spans="1:24" ht="18.75" customHeight="1" x14ac:dyDescent="0.45">
      <c r="A314" s="26">
        <v>45657</v>
      </c>
      <c r="B314" s="8" t="s">
        <v>64</v>
      </c>
      <c r="C314" s="9"/>
      <c r="D314" s="9"/>
      <c r="E314" s="9"/>
      <c r="F314" s="9"/>
      <c r="G314" s="27">
        <f t="shared" si="40"/>
        <v>0</v>
      </c>
      <c r="H314" s="9">
        <v>36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24">
        <f t="shared" si="41"/>
        <v>36</v>
      </c>
      <c r="T314" s="28">
        <f t="shared" si="42"/>
        <v>-36</v>
      </c>
      <c r="V314" s="9"/>
      <c r="W314" s="9"/>
      <c r="X314" s="9"/>
    </row>
    <row r="315" spans="1:24" ht="18.75" customHeight="1" x14ac:dyDescent="0.45">
      <c r="A315" s="21"/>
      <c r="C315" s="29">
        <f t="shared" ref="C315:T315" si="43">SUM(C284:C314)</f>
        <v>0</v>
      </c>
      <c r="D315" s="29">
        <f t="shared" si="43"/>
        <v>0</v>
      </c>
      <c r="E315" s="29">
        <f t="shared" si="43"/>
        <v>0</v>
      </c>
      <c r="F315" s="29">
        <f t="shared" si="43"/>
        <v>0</v>
      </c>
      <c r="G315" s="27">
        <f t="shared" si="43"/>
        <v>0</v>
      </c>
      <c r="H315" s="30">
        <f t="shared" si="43"/>
        <v>1116</v>
      </c>
      <c r="I315" s="30">
        <f t="shared" si="43"/>
        <v>0</v>
      </c>
      <c r="J315" s="30">
        <f t="shared" si="43"/>
        <v>0</v>
      </c>
      <c r="K315" s="30">
        <f t="shared" si="43"/>
        <v>0</v>
      </c>
      <c r="L315" s="31">
        <f t="shared" si="43"/>
        <v>0</v>
      </c>
      <c r="M315" s="30">
        <f t="shared" si="43"/>
        <v>0</v>
      </c>
      <c r="N315" s="31">
        <f t="shared" si="43"/>
        <v>0</v>
      </c>
      <c r="O315" s="30">
        <f t="shared" si="43"/>
        <v>0</v>
      </c>
      <c r="P315" s="30">
        <f t="shared" si="43"/>
        <v>0</v>
      </c>
      <c r="Q315" s="31">
        <f t="shared" si="43"/>
        <v>0</v>
      </c>
      <c r="R315" s="30">
        <f t="shared" si="43"/>
        <v>0</v>
      </c>
      <c r="S315" s="24">
        <f t="shared" si="43"/>
        <v>1116</v>
      </c>
      <c r="T315" s="28">
        <f t="shared" si="43"/>
        <v>-1116</v>
      </c>
      <c r="V315" s="32">
        <f t="shared" ref="V315:X315" si="44">SUM(V284:V314)</f>
        <v>0</v>
      </c>
      <c r="W315" s="32">
        <f t="shared" si="44"/>
        <v>0</v>
      </c>
      <c r="X315" s="32">
        <f t="shared" si="44"/>
        <v>0</v>
      </c>
    </row>
    <row r="316" spans="1:24" ht="18.75" customHeight="1" x14ac:dyDescent="0.45">
      <c r="A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2"/>
      <c r="T316" s="22"/>
      <c r="V316" s="21"/>
      <c r="W316" s="21"/>
      <c r="X316" s="21"/>
    </row>
    <row r="317" spans="1:24" ht="18.75" customHeight="1" x14ac:dyDescent="0.45">
      <c r="A317" s="9" t="s">
        <v>40</v>
      </c>
      <c r="B317" s="8"/>
      <c r="C317" s="41" t="s">
        <v>41</v>
      </c>
      <c r="D317" s="42"/>
      <c r="E317" s="42"/>
      <c r="F317" s="43"/>
      <c r="G317" s="9"/>
      <c r="H317" s="41" t="s">
        <v>42</v>
      </c>
      <c r="I317" s="42"/>
      <c r="J317" s="42"/>
      <c r="K317" s="42"/>
      <c r="L317" s="42"/>
      <c r="M317" s="42"/>
      <c r="N317" s="42"/>
      <c r="O317" s="42"/>
      <c r="P317" s="42"/>
      <c r="Q317" s="42"/>
      <c r="R317" s="43"/>
      <c r="S317" s="23"/>
      <c r="T317" s="23"/>
      <c r="V317" s="44" t="s">
        <v>67</v>
      </c>
      <c r="W317" s="42"/>
      <c r="X317" s="43"/>
    </row>
    <row r="318" spans="1:24" ht="18.75" customHeight="1" x14ac:dyDescent="0.45">
      <c r="A318" s="9"/>
      <c r="B318" s="8"/>
      <c r="C318" s="9" t="s">
        <v>43</v>
      </c>
      <c r="D318" s="9" t="s">
        <v>26</v>
      </c>
      <c r="E318" s="9" t="s">
        <v>44</v>
      </c>
      <c r="F318" s="9" t="s">
        <v>45</v>
      </c>
      <c r="G318" s="24" t="s">
        <v>39</v>
      </c>
      <c r="H318" s="9" t="s">
        <v>46</v>
      </c>
      <c r="I318" s="9" t="s">
        <v>47</v>
      </c>
      <c r="J318" s="9" t="s">
        <v>48</v>
      </c>
      <c r="K318" s="9" t="s">
        <v>49</v>
      </c>
      <c r="L318" s="9" t="s">
        <v>50</v>
      </c>
      <c r="M318" s="9" t="s">
        <v>51</v>
      </c>
      <c r="N318" s="9" t="s">
        <v>4</v>
      </c>
      <c r="O318" s="9" t="s">
        <v>5</v>
      </c>
      <c r="P318" s="9" t="s">
        <v>7</v>
      </c>
      <c r="Q318" s="9" t="s">
        <v>53</v>
      </c>
      <c r="R318" s="9" t="s">
        <v>54</v>
      </c>
      <c r="S318" s="24" t="s">
        <v>39</v>
      </c>
      <c r="T318" s="25" t="s">
        <v>59</v>
      </c>
      <c r="V318" s="9" t="s">
        <v>56</v>
      </c>
      <c r="W318" s="9" t="s">
        <v>57</v>
      </c>
      <c r="X318" s="9" t="s">
        <v>58</v>
      </c>
    </row>
    <row r="319" spans="1:24" ht="18.75" customHeight="1" x14ac:dyDescent="0.45">
      <c r="A319" s="26">
        <v>45658</v>
      </c>
      <c r="B319" s="8" t="s">
        <v>65</v>
      </c>
      <c r="C319" s="9"/>
      <c r="D319" s="9"/>
      <c r="E319" s="9"/>
      <c r="F319" s="9"/>
      <c r="G319" s="27">
        <f t="shared" ref="G319:G349" si="45">C319+D319+((E319+F319)*70%)</f>
        <v>0</v>
      </c>
      <c r="H319" s="9">
        <v>36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24">
        <f t="shared" ref="S319:S349" si="46">SUM(H319:R319)</f>
        <v>36</v>
      </c>
      <c r="T319" s="28">
        <f t="shared" ref="T319:T349" si="47">G319-S319</f>
        <v>-36</v>
      </c>
      <c r="V319" s="9"/>
      <c r="W319" s="9"/>
      <c r="X319" s="9"/>
    </row>
    <row r="320" spans="1:24" ht="18.75" customHeight="1" x14ac:dyDescent="0.45">
      <c r="A320" s="26">
        <v>45659</v>
      </c>
      <c r="B320" s="8" t="s">
        <v>66</v>
      </c>
      <c r="C320" s="9"/>
      <c r="D320" s="9"/>
      <c r="E320" s="9"/>
      <c r="F320" s="9"/>
      <c r="G320" s="27">
        <f t="shared" si="45"/>
        <v>0</v>
      </c>
      <c r="H320" s="9">
        <v>36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24">
        <f t="shared" si="46"/>
        <v>36</v>
      </c>
      <c r="T320" s="28">
        <f t="shared" si="47"/>
        <v>-36</v>
      </c>
      <c r="V320" s="9"/>
      <c r="W320" s="9"/>
      <c r="X320" s="9"/>
    </row>
    <row r="321" spans="1:24" ht="18.75" customHeight="1" x14ac:dyDescent="0.45">
      <c r="A321" s="26">
        <v>45660</v>
      </c>
      <c r="B321" s="8" t="s">
        <v>60</v>
      </c>
      <c r="C321" s="9"/>
      <c r="D321" s="9"/>
      <c r="E321" s="9"/>
      <c r="F321" s="9"/>
      <c r="G321" s="27">
        <f t="shared" si="45"/>
        <v>0</v>
      </c>
      <c r="H321" s="9">
        <v>36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24">
        <f t="shared" si="46"/>
        <v>36</v>
      </c>
      <c r="T321" s="28">
        <f t="shared" si="47"/>
        <v>-36</v>
      </c>
      <c r="V321" s="9"/>
      <c r="W321" s="9"/>
      <c r="X321" s="9"/>
    </row>
    <row r="322" spans="1:24" ht="18.75" customHeight="1" x14ac:dyDescent="0.45">
      <c r="A322" s="26">
        <v>45661</v>
      </c>
      <c r="B322" s="8" t="s">
        <v>61</v>
      </c>
      <c r="C322" s="9"/>
      <c r="D322" s="9"/>
      <c r="E322" s="9"/>
      <c r="F322" s="9"/>
      <c r="G322" s="27">
        <f t="shared" si="45"/>
        <v>0</v>
      </c>
      <c r="H322" s="9">
        <v>36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24">
        <f t="shared" si="46"/>
        <v>36</v>
      </c>
      <c r="T322" s="28">
        <f t="shared" si="47"/>
        <v>-36</v>
      </c>
      <c r="V322" s="9"/>
      <c r="W322" s="9"/>
      <c r="X322" s="9"/>
    </row>
    <row r="323" spans="1:24" ht="18.75" customHeight="1" x14ac:dyDescent="0.45">
      <c r="A323" s="26">
        <v>45662</v>
      </c>
      <c r="B323" s="8" t="s">
        <v>62</v>
      </c>
      <c r="C323" s="9"/>
      <c r="D323" s="9"/>
      <c r="E323" s="9"/>
      <c r="F323" s="9"/>
      <c r="G323" s="27">
        <f t="shared" si="45"/>
        <v>0</v>
      </c>
      <c r="H323" s="9">
        <v>36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24">
        <f t="shared" si="46"/>
        <v>36</v>
      </c>
      <c r="T323" s="28">
        <f t="shared" si="47"/>
        <v>-36</v>
      </c>
      <c r="V323" s="9"/>
      <c r="W323" s="9"/>
      <c r="X323" s="9"/>
    </row>
    <row r="324" spans="1:24" ht="18.75" customHeight="1" x14ac:dyDescent="0.45">
      <c r="A324" s="26">
        <v>45663</v>
      </c>
      <c r="B324" s="8" t="s">
        <v>63</v>
      </c>
      <c r="C324" s="9"/>
      <c r="D324" s="9"/>
      <c r="E324" s="9"/>
      <c r="F324" s="9"/>
      <c r="G324" s="27">
        <f t="shared" si="45"/>
        <v>0</v>
      </c>
      <c r="H324" s="9">
        <v>36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24">
        <f t="shared" si="46"/>
        <v>36</v>
      </c>
      <c r="T324" s="28">
        <f t="shared" si="47"/>
        <v>-36</v>
      </c>
      <c r="V324" s="9"/>
      <c r="W324" s="9"/>
      <c r="X324" s="9"/>
    </row>
    <row r="325" spans="1:24" ht="18.75" customHeight="1" x14ac:dyDescent="0.45">
      <c r="A325" s="26">
        <v>45664</v>
      </c>
      <c r="B325" s="8" t="s">
        <v>64</v>
      </c>
      <c r="C325" s="9"/>
      <c r="D325" s="9"/>
      <c r="E325" s="9"/>
      <c r="F325" s="9"/>
      <c r="G325" s="27">
        <f t="shared" si="45"/>
        <v>0</v>
      </c>
      <c r="H325" s="9">
        <v>36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24">
        <f t="shared" si="46"/>
        <v>36</v>
      </c>
      <c r="T325" s="28">
        <f t="shared" si="47"/>
        <v>-36</v>
      </c>
      <c r="V325" s="9"/>
      <c r="W325" s="9"/>
      <c r="X325" s="9"/>
    </row>
    <row r="326" spans="1:24" ht="18.75" customHeight="1" x14ac:dyDescent="0.45">
      <c r="A326" s="26">
        <v>45665</v>
      </c>
      <c r="B326" s="8" t="s">
        <v>65</v>
      </c>
      <c r="C326" s="9"/>
      <c r="D326" s="9"/>
      <c r="E326" s="9"/>
      <c r="F326" s="9"/>
      <c r="G326" s="27">
        <f t="shared" si="45"/>
        <v>0</v>
      </c>
      <c r="H326" s="9">
        <v>36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24">
        <f t="shared" si="46"/>
        <v>36</v>
      </c>
      <c r="T326" s="28">
        <f t="shared" si="47"/>
        <v>-36</v>
      </c>
      <c r="V326" s="9"/>
      <c r="W326" s="9"/>
      <c r="X326" s="9"/>
    </row>
    <row r="327" spans="1:24" ht="18.75" customHeight="1" x14ac:dyDescent="0.45">
      <c r="A327" s="26">
        <v>45666</v>
      </c>
      <c r="B327" s="8" t="s">
        <v>66</v>
      </c>
      <c r="C327" s="9"/>
      <c r="D327" s="9"/>
      <c r="E327" s="9"/>
      <c r="F327" s="9"/>
      <c r="G327" s="27">
        <f t="shared" si="45"/>
        <v>0</v>
      </c>
      <c r="H327" s="9">
        <v>36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24">
        <f t="shared" si="46"/>
        <v>36</v>
      </c>
      <c r="T327" s="28">
        <f t="shared" si="47"/>
        <v>-36</v>
      </c>
      <c r="V327" s="9"/>
      <c r="W327" s="9"/>
      <c r="X327" s="9"/>
    </row>
    <row r="328" spans="1:24" ht="18.75" customHeight="1" x14ac:dyDescent="0.45">
      <c r="A328" s="26">
        <v>45667</v>
      </c>
      <c r="B328" s="8" t="s">
        <v>60</v>
      </c>
      <c r="C328" s="9"/>
      <c r="D328" s="9"/>
      <c r="E328" s="9"/>
      <c r="F328" s="9"/>
      <c r="G328" s="27">
        <f t="shared" si="45"/>
        <v>0</v>
      </c>
      <c r="H328" s="9">
        <v>36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24">
        <f t="shared" si="46"/>
        <v>36</v>
      </c>
      <c r="T328" s="28">
        <f t="shared" si="47"/>
        <v>-36</v>
      </c>
      <c r="V328" s="9"/>
      <c r="W328" s="9"/>
      <c r="X328" s="9"/>
    </row>
    <row r="329" spans="1:24" ht="18.75" customHeight="1" x14ac:dyDescent="0.45">
      <c r="A329" s="26">
        <v>45668</v>
      </c>
      <c r="B329" s="8" t="s">
        <v>61</v>
      </c>
      <c r="C329" s="9"/>
      <c r="D329" s="9"/>
      <c r="E329" s="9"/>
      <c r="F329" s="9"/>
      <c r="G329" s="27">
        <f t="shared" si="45"/>
        <v>0</v>
      </c>
      <c r="H329" s="9">
        <v>36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24">
        <f t="shared" si="46"/>
        <v>36</v>
      </c>
      <c r="T329" s="28">
        <f t="shared" si="47"/>
        <v>-36</v>
      </c>
      <c r="V329" s="9"/>
      <c r="W329" s="9"/>
      <c r="X329" s="9"/>
    </row>
    <row r="330" spans="1:24" ht="18.75" customHeight="1" x14ac:dyDescent="0.45">
      <c r="A330" s="26">
        <v>45669</v>
      </c>
      <c r="B330" s="8" t="s">
        <v>62</v>
      </c>
      <c r="C330" s="9"/>
      <c r="D330" s="9"/>
      <c r="E330" s="9"/>
      <c r="F330" s="9"/>
      <c r="G330" s="27">
        <f t="shared" si="45"/>
        <v>0</v>
      </c>
      <c r="H330" s="9">
        <v>36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24">
        <f t="shared" si="46"/>
        <v>36</v>
      </c>
      <c r="T330" s="28">
        <f t="shared" si="47"/>
        <v>-36</v>
      </c>
      <c r="V330" s="9"/>
      <c r="W330" s="9"/>
      <c r="X330" s="9"/>
    </row>
    <row r="331" spans="1:24" ht="18.75" customHeight="1" x14ac:dyDescent="0.45">
      <c r="A331" s="26">
        <v>45670</v>
      </c>
      <c r="B331" s="8" t="s">
        <v>63</v>
      </c>
      <c r="C331" s="9"/>
      <c r="D331" s="9"/>
      <c r="E331" s="9"/>
      <c r="F331" s="9"/>
      <c r="G331" s="27">
        <f t="shared" si="45"/>
        <v>0</v>
      </c>
      <c r="H331" s="9">
        <v>36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24">
        <f t="shared" si="46"/>
        <v>36</v>
      </c>
      <c r="T331" s="28">
        <f t="shared" si="47"/>
        <v>-36</v>
      </c>
      <c r="V331" s="9"/>
      <c r="W331" s="9"/>
      <c r="X331" s="9"/>
    </row>
    <row r="332" spans="1:24" ht="18.75" customHeight="1" x14ac:dyDescent="0.45">
      <c r="A332" s="26">
        <v>45671</v>
      </c>
      <c r="B332" s="8" t="s">
        <v>64</v>
      </c>
      <c r="C332" s="9"/>
      <c r="D332" s="9"/>
      <c r="E332" s="9"/>
      <c r="F332" s="9"/>
      <c r="G332" s="27">
        <f t="shared" si="45"/>
        <v>0</v>
      </c>
      <c r="H332" s="9">
        <v>36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24">
        <f t="shared" si="46"/>
        <v>36</v>
      </c>
      <c r="T332" s="28">
        <f t="shared" si="47"/>
        <v>-36</v>
      </c>
      <c r="V332" s="9"/>
      <c r="W332" s="9"/>
      <c r="X332" s="9"/>
    </row>
    <row r="333" spans="1:24" ht="18.75" customHeight="1" x14ac:dyDescent="0.45">
      <c r="A333" s="26">
        <v>45672</v>
      </c>
      <c r="B333" s="8" t="s">
        <v>65</v>
      </c>
      <c r="C333" s="9"/>
      <c r="D333" s="9"/>
      <c r="E333" s="9"/>
      <c r="F333" s="9"/>
      <c r="G333" s="27">
        <f t="shared" si="45"/>
        <v>0</v>
      </c>
      <c r="H333" s="9">
        <v>36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24">
        <f t="shared" si="46"/>
        <v>36</v>
      </c>
      <c r="T333" s="28">
        <f t="shared" si="47"/>
        <v>-36</v>
      </c>
      <c r="V333" s="9"/>
      <c r="W333" s="9"/>
      <c r="X333" s="9"/>
    </row>
    <row r="334" spans="1:24" ht="18.75" customHeight="1" x14ac:dyDescent="0.45">
      <c r="A334" s="26">
        <v>45673</v>
      </c>
      <c r="B334" s="8" t="s">
        <v>66</v>
      </c>
      <c r="C334" s="9"/>
      <c r="D334" s="9"/>
      <c r="E334" s="9"/>
      <c r="F334" s="9"/>
      <c r="G334" s="27">
        <f t="shared" si="45"/>
        <v>0</v>
      </c>
      <c r="H334" s="9">
        <v>36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24">
        <f t="shared" si="46"/>
        <v>36</v>
      </c>
      <c r="T334" s="28">
        <f t="shared" si="47"/>
        <v>-36</v>
      </c>
      <c r="V334" s="9"/>
      <c r="W334" s="9"/>
      <c r="X334" s="9"/>
    </row>
    <row r="335" spans="1:24" ht="18.75" customHeight="1" x14ac:dyDescent="0.45">
      <c r="A335" s="26">
        <v>45674</v>
      </c>
      <c r="B335" s="8" t="s">
        <v>60</v>
      </c>
      <c r="C335" s="9"/>
      <c r="D335" s="9"/>
      <c r="E335" s="9"/>
      <c r="F335" s="9"/>
      <c r="G335" s="27">
        <f t="shared" si="45"/>
        <v>0</v>
      </c>
      <c r="H335" s="9">
        <v>36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24">
        <f t="shared" si="46"/>
        <v>36</v>
      </c>
      <c r="T335" s="28">
        <f t="shared" si="47"/>
        <v>-36</v>
      </c>
      <c r="V335" s="9"/>
      <c r="W335" s="9"/>
      <c r="X335" s="9"/>
    </row>
    <row r="336" spans="1:24" ht="18.75" customHeight="1" x14ac:dyDescent="0.45">
      <c r="A336" s="26">
        <v>45675</v>
      </c>
      <c r="B336" s="8" t="s">
        <v>61</v>
      </c>
      <c r="C336" s="9"/>
      <c r="D336" s="9"/>
      <c r="E336" s="9"/>
      <c r="F336" s="9"/>
      <c r="G336" s="27">
        <f t="shared" si="45"/>
        <v>0</v>
      </c>
      <c r="H336" s="9">
        <v>36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24">
        <f t="shared" si="46"/>
        <v>36</v>
      </c>
      <c r="T336" s="28">
        <f t="shared" si="47"/>
        <v>-36</v>
      </c>
      <c r="V336" s="9"/>
      <c r="W336" s="9"/>
      <c r="X336" s="9"/>
    </row>
    <row r="337" spans="1:24" ht="18.75" customHeight="1" x14ac:dyDescent="0.45">
      <c r="A337" s="26">
        <v>45676</v>
      </c>
      <c r="B337" s="8" t="s">
        <v>62</v>
      </c>
      <c r="C337" s="9"/>
      <c r="D337" s="9"/>
      <c r="E337" s="9"/>
      <c r="F337" s="9"/>
      <c r="G337" s="27">
        <f t="shared" si="45"/>
        <v>0</v>
      </c>
      <c r="H337" s="9">
        <v>36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24">
        <f t="shared" si="46"/>
        <v>36</v>
      </c>
      <c r="T337" s="28">
        <f t="shared" si="47"/>
        <v>-36</v>
      </c>
      <c r="V337" s="9"/>
      <c r="W337" s="9"/>
      <c r="X337" s="9"/>
    </row>
    <row r="338" spans="1:24" ht="18.75" customHeight="1" x14ac:dyDescent="0.45">
      <c r="A338" s="26">
        <v>45677</v>
      </c>
      <c r="B338" s="8" t="s">
        <v>63</v>
      </c>
      <c r="C338" s="9"/>
      <c r="D338" s="9"/>
      <c r="E338" s="9"/>
      <c r="F338" s="9"/>
      <c r="G338" s="27">
        <f t="shared" si="45"/>
        <v>0</v>
      </c>
      <c r="H338" s="9">
        <v>36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24">
        <f t="shared" si="46"/>
        <v>36</v>
      </c>
      <c r="T338" s="28">
        <f t="shared" si="47"/>
        <v>-36</v>
      </c>
      <c r="V338" s="9"/>
      <c r="W338" s="9"/>
      <c r="X338" s="9"/>
    </row>
    <row r="339" spans="1:24" ht="18.75" customHeight="1" x14ac:dyDescent="0.45">
      <c r="A339" s="26">
        <v>45678</v>
      </c>
      <c r="B339" s="8" t="s">
        <v>64</v>
      </c>
      <c r="C339" s="9"/>
      <c r="D339" s="9"/>
      <c r="E339" s="9"/>
      <c r="F339" s="9"/>
      <c r="G339" s="27">
        <f t="shared" si="45"/>
        <v>0</v>
      </c>
      <c r="H339" s="9">
        <v>36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24">
        <f t="shared" si="46"/>
        <v>36</v>
      </c>
      <c r="T339" s="28">
        <f t="shared" si="47"/>
        <v>-36</v>
      </c>
      <c r="V339" s="9"/>
      <c r="W339" s="9"/>
      <c r="X339" s="9"/>
    </row>
    <row r="340" spans="1:24" ht="18.75" customHeight="1" x14ac:dyDescent="0.45">
      <c r="A340" s="26">
        <v>45679</v>
      </c>
      <c r="B340" s="8" t="s">
        <v>65</v>
      </c>
      <c r="C340" s="9"/>
      <c r="D340" s="9"/>
      <c r="E340" s="9"/>
      <c r="F340" s="9"/>
      <c r="G340" s="27">
        <f t="shared" si="45"/>
        <v>0</v>
      </c>
      <c r="H340" s="9">
        <v>36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24">
        <f t="shared" si="46"/>
        <v>36</v>
      </c>
      <c r="T340" s="28">
        <f t="shared" si="47"/>
        <v>-36</v>
      </c>
      <c r="V340" s="9"/>
      <c r="W340" s="9"/>
      <c r="X340" s="9"/>
    </row>
    <row r="341" spans="1:24" ht="18.75" customHeight="1" x14ac:dyDescent="0.45">
      <c r="A341" s="26">
        <v>45680</v>
      </c>
      <c r="B341" s="8" t="s">
        <v>66</v>
      </c>
      <c r="C341" s="9"/>
      <c r="D341" s="9"/>
      <c r="E341" s="9"/>
      <c r="F341" s="9"/>
      <c r="G341" s="27">
        <f t="shared" si="45"/>
        <v>0</v>
      </c>
      <c r="H341" s="9">
        <v>36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24">
        <f t="shared" si="46"/>
        <v>36</v>
      </c>
      <c r="T341" s="28">
        <f t="shared" si="47"/>
        <v>-36</v>
      </c>
      <c r="V341" s="9"/>
      <c r="W341" s="9"/>
      <c r="X341" s="9"/>
    </row>
    <row r="342" spans="1:24" ht="18.75" customHeight="1" x14ac:dyDescent="0.45">
      <c r="A342" s="26">
        <v>45681</v>
      </c>
      <c r="B342" s="8" t="s">
        <v>60</v>
      </c>
      <c r="C342" s="9"/>
      <c r="D342" s="9"/>
      <c r="E342" s="9"/>
      <c r="F342" s="9"/>
      <c r="G342" s="27">
        <f t="shared" si="45"/>
        <v>0</v>
      </c>
      <c r="H342" s="9">
        <v>36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24">
        <f t="shared" si="46"/>
        <v>36</v>
      </c>
      <c r="T342" s="28">
        <f t="shared" si="47"/>
        <v>-36</v>
      </c>
      <c r="V342" s="9"/>
      <c r="W342" s="9"/>
      <c r="X342" s="9"/>
    </row>
    <row r="343" spans="1:24" ht="18.75" customHeight="1" x14ac:dyDescent="0.45">
      <c r="A343" s="26">
        <v>45682</v>
      </c>
      <c r="B343" s="8" t="s">
        <v>61</v>
      </c>
      <c r="C343" s="9"/>
      <c r="D343" s="9"/>
      <c r="E343" s="9"/>
      <c r="F343" s="9"/>
      <c r="G343" s="27">
        <f t="shared" si="45"/>
        <v>0</v>
      </c>
      <c r="H343" s="9">
        <v>36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24">
        <f t="shared" si="46"/>
        <v>36</v>
      </c>
      <c r="T343" s="28">
        <f t="shared" si="47"/>
        <v>-36</v>
      </c>
      <c r="V343" s="9"/>
      <c r="W343" s="9"/>
      <c r="X343" s="9"/>
    </row>
    <row r="344" spans="1:24" ht="18.75" customHeight="1" x14ac:dyDescent="0.45">
      <c r="A344" s="26">
        <v>45683</v>
      </c>
      <c r="B344" s="8" t="s">
        <v>62</v>
      </c>
      <c r="C344" s="9"/>
      <c r="D344" s="9"/>
      <c r="E344" s="9"/>
      <c r="F344" s="9"/>
      <c r="G344" s="27">
        <f t="shared" si="45"/>
        <v>0</v>
      </c>
      <c r="H344" s="9">
        <v>36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24">
        <f t="shared" si="46"/>
        <v>36</v>
      </c>
      <c r="T344" s="28">
        <f t="shared" si="47"/>
        <v>-36</v>
      </c>
      <c r="V344" s="9"/>
      <c r="W344" s="9"/>
      <c r="X344" s="9"/>
    </row>
    <row r="345" spans="1:24" ht="18.75" customHeight="1" x14ac:dyDescent="0.45">
      <c r="A345" s="26">
        <v>45684</v>
      </c>
      <c r="B345" s="8" t="s">
        <v>63</v>
      </c>
      <c r="C345" s="9"/>
      <c r="D345" s="9"/>
      <c r="E345" s="9"/>
      <c r="F345" s="9"/>
      <c r="G345" s="27">
        <f t="shared" si="45"/>
        <v>0</v>
      </c>
      <c r="H345" s="9">
        <v>36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24">
        <f t="shared" si="46"/>
        <v>36</v>
      </c>
      <c r="T345" s="28">
        <f t="shared" si="47"/>
        <v>-36</v>
      </c>
      <c r="V345" s="9"/>
      <c r="W345" s="9"/>
      <c r="X345" s="9"/>
    </row>
    <row r="346" spans="1:24" ht="18.75" customHeight="1" x14ac:dyDescent="0.45">
      <c r="A346" s="26">
        <v>45685</v>
      </c>
      <c r="B346" s="8" t="s">
        <v>64</v>
      </c>
      <c r="C346" s="9"/>
      <c r="D346" s="9"/>
      <c r="E346" s="9"/>
      <c r="F346" s="9"/>
      <c r="G346" s="27">
        <f t="shared" si="45"/>
        <v>0</v>
      </c>
      <c r="H346" s="9">
        <v>36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24">
        <f t="shared" si="46"/>
        <v>36</v>
      </c>
      <c r="T346" s="28">
        <f t="shared" si="47"/>
        <v>-36</v>
      </c>
      <c r="V346" s="9"/>
      <c r="W346" s="9"/>
      <c r="X346" s="9"/>
    </row>
    <row r="347" spans="1:24" ht="18.75" customHeight="1" x14ac:dyDescent="0.45">
      <c r="A347" s="26">
        <v>45686</v>
      </c>
      <c r="B347" s="8" t="s">
        <v>65</v>
      </c>
      <c r="C347" s="9"/>
      <c r="D347" s="9"/>
      <c r="E347" s="9"/>
      <c r="F347" s="9"/>
      <c r="G347" s="27">
        <f t="shared" si="45"/>
        <v>0</v>
      </c>
      <c r="H347" s="9">
        <v>36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24">
        <f t="shared" si="46"/>
        <v>36</v>
      </c>
      <c r="T347" s="28">
        <f t="shared" si="47"/>
        <v>-36</v>
      </c>
      <c r="V347" s="9"/>
      <c r="W347" s="9"/>
      <c r="X347" s="9"/>
    </row>
    <row r="348" spans="1:24" ht="18.75" customHeight="1" x14ac:dyDescent="0.45">
      <c r="A348" s="26">
        <v>45687</v>
      </c>
      <c r="B348" s="8" t="s">
        <v>66</v>
      </c>
      <c r="C348" s="9"/>
      <c r="D348" s="9"/>
      <c r="E348" s="9"/>
      <c r="F348" s="9"/>
      <c r="G348" s="27">
        <f t="shared" si="45"/>
        <v>0</v>
      </c>
      <c r="H348" s="9">
        <v>36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24">
        <f t="shared" si="46"/>
        <v>36</v>
      </c>
      <c r="T348" s="28">
        <f t="shared" si="47"/>
        <v>-36</v>
      </c>
      <c r="V348" s="9"/>
      <c r="W348" s="9"/>
      <c r="X348" s="9"/>
    </row>
    <row r="349" spans="1:24" ht="18.75" customHeight="1" x14ac:dyDescent="0.45">
      <c r="A349" s="26">
        <v>45688</v>
      </c>
      <c r="B349" s="8" t="s">
        <v>60</v>
      </c>
      <c r="C349" s="9"/>
      <c r="D349" s="9"/>
      <c r="E349" s="9"/>
      <c r="F349" s="9"/>
      <c r="G349" s="27">
        <f t="shared" si="45"/>
        <v>0</v>
      </c>
      <c r="H349" s="9">
        <v>36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24">
        <f t="shared" si="46"/>
        <v>36</v>
      </c>
      <c r="T349" s="28">
        <f t="shared" si="47"/>
        <v>-36</v>
      </c>
      <c r="V349" s="9"/>
      <c r="W349" s="9"/>
      <c r="X349" s="9"/>
    </row>
    <row r="350" spans="1:24" ht="18.75" customHeight="1" x14ac:dyDescent="0.45">
      <c r="A350" s="21"/>
      <c r="C350" s="29">
        <f t="shared" ref="C350:T350" si="48">SUM(C319:C349)</f>
        <v>0</v>
      </c>
      <c r="D350" s="29">
        <f t="shared" si="48"/>
        <v>0</v>
      </c>
      <c r="E350" s="29">
        <f t="shared" si="48"/>
        <v>0</v>
      </c>
      <c r="F350" s="29">
        <f t="shared" si="48"/>
        <v>0</v>
      </c>
      <c r="G350" s="27">
        <f t="shared" si="48"/>
        <v>0</v>
      </c>
      <c r="H350" s="30">
        <f t="shared" si="48"/>
        <v>1116</v>
      </c>
      <c r="I350" s="30">
        <f t="shared" si="48"/>
        <v>0</v>
      </c>
      <c r="J350" s="30">
        <f t="shared" si="48"/>
        <v>0</v>
      </c>
      <c r="K350" s="30">
        <f t="shared" si="48"/>
        <v>0</v>
      </c>
      <c r="L350" s="31">
        <f t="shared" si="48"/>
        <v>0</v>
      </c>
      <c r="M350" s="30">
        <f t="shared" si="48"/>
        <v>0</v>
      </c>
      <c r="N350" s="31">
        <f t="shared" si="48"/>
        <v>0</v>
      </c>
      <c r="O350" s="30">
        <f t="shared" si="48"/>
        <v>0</v>
      </c>
      <c r="P350" s="30">
        <f t="shared" si="48"/>
        <v>0</v>
      </c>
      <c r="Q350" s="31">
        <f t="shared" si="48"/>
        <v>0</v>
      </c>
      <c r="R350" s="30">
        <f t="shared" si="48"/>
        <v>0</v>
      </c>
      <c r="S350" s="24">
        <f t="shared" si="48"/>
        <v>1116</v>
      </c>
      <c r="T350" s="28">
        <f t="shared" si="48"/>
        <v>-1116</v>
      </c>
      <c r="V350" s="32">
        <f t="shared" ref="V350:X350" si="49">SUM(V319:V349)</f>
        <v>0</v>
      </c>
      <c r="W350" s="32">
        <f t="shared" si="49"/>
        <v>0</v>
      </c>
      <c r="X350" s="32">
        <f t="shared" si="49"/>
        <v>0</v>
      </c>
    </row>
    <row r="351" spans="1:24" ht="18.75" customHeight="1" x14ac:dyDescent="0.45">
      <c r="A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2"/>
      <c r="T351" s="22"/>
      <c r="V351" s="21"/>
      <c r="W351" s="21"/>
      <c r="X351" s="21"/>
    </row>
    <row r="352" spans="1:24" ht="18.75" customHeight="1" x14ac:dyDescent="0.45">
      <c r="A352" s="9" t="s">
        <v>40</v>
      </c>
      <c r="B352" s="8"/>
      <c r="C352" s="41" t="s">
        <v>41</v>
      </c>
      <c r="D352" s="42"/>
      <c r="E352" s="42"/>
      <c r="F352" s="43"/>
      <c r="G352" s="9"/>
      <c r="H352" s="41" t="s">
        <v>42</v>
      </c>
      <c r="I352" s="42"/>
      <c r="J352" s="42"/>
      <c r="K352" s="42"/>
      <c r="L352" s="42"/>
      <c r="M352" s="42"/>
      <c r="N352" s="42"/>
      <c r="O352" s="42"/>
      <c r="P352" s="42"/>
      <c r="Q352" s="42"/>
      <c r="R352" s="43"/>
      <c r="S352" s="23"/>
      <c r="T352" s="23"/>
      <c r="V352" s="44" t="s">
        <v>67</v>
      </c>
      <c r="W352" s="42"/>
      <c r="X352" s="43"/>
    </row>
    <row r="353" spans="1:24" ht="18.75" customHeight="1" x14ac:dyDescent="0.45">
      <c r="A353" s="9"/>
      <c r="B353" s="8"/>
      <c r="C353" s="9" t="s">
        <v>43</v>
      </c>
      <c r="D353" s="9" t="s">
        <v>26</v>
      </c>
      <c r="E353" s="9" t="s">
        <v>44</v>
      </c>
      <c r="F353" s="9" t="s">
        <v>45</v>
      </c>
      <c r="G353" s="24" t="s">
        <v>39</v>
      </c>
      <c r="H353" s="9" t="s">
        <v>46</v>
      </c>
      <c r="I353" s="9" t="s">
        <v>47</v>
      </c>
      <c r="J353" s="9" t="s">
        <v>48</v>
      </c>
      <c r="K353" s="9" t="s">
        <v>49</v>
      </c>
      <c r="L353" s="9" t="s">
        <v>50</v>
      </c>
      <c r="M353" s="9" t="s">
        <v>51</v>
      </c>
      <c r="N353" s="9" t="s">
        <v>4</v>
      </c>
      <c r="O353" s="9" t="s">
        <v>5</v>
      </c>
      <c r="P353" s="9" t="s">
        <v>7</v>
      </c>
      <c r="Q353" s="9" t="s">
        <v>53</v>
      </c>
      <c r="R353" s="9" t="s">
        <v>54</v>
      </c>
      <c r="S353" s="24" t="s">
        <v>39</v>
      </c>
      <c r="T353" s="25" t="s">
        <v>59</v>
      </c>
      <c r="V353" s="9" t="s">
        <v>56</v>
      </c>
      <c r="W353" s="9" t="s">
        <v>57</v>
      </c>
      <c r="X353" s="9" t="s">
        <v>58</v>
      </c>
    </row>
    <row r="354" spans="1:24" ht="18.75" customHeight="1" x14ac:dyDescent="0.45">
      <c r="A354" s="26">
        <v>45689</v>
      </c>
      <c r="B354" s="8" t="s">
        <v>61</v>
      </c>
      <c r="C354" s="9"/>
      <c r="D354" s="9"/>
      <c r="E354" s="9"/>
      <c r="F354" s="9"/>
      <c r="G354" s="27">
        <f t="shared" ref="G354:G384" si="50">C354+D354+((E354+F354)*70%)</f>
        <v>0</v>
      </c>
      <c r="H354" s="9">
        <v>36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24">
        <f t="shared" ref="S354:S384" si="51">SUM(H354:R354)</f>
        <v>36</v>
      </c>
      <c r="T354" s="28">
        <f t="shared" ref="T354:T384" si="52">G354-S354</f>
        <v>-36</v>
      </c>
      <c r="V354" s="9"/>
      <c r="W354" s="9"/>
      <c r="X354" s="9"/>
    </row>
    <row r="355" spans="1:24" ht="18.75" customHeight="1" x14ac:dyDescent="0.45">
      <c r="A355" s="26">
        <v>45690</v>
      </c>
      <c r="B355" s="8" t="s">
        <v>62</v>
      </c>
      <c r="C355" s="9"/>
      <c r="D355" s="9"/>
      <c r="E355" s="9"/>
      <c r="F355" s="9"/>
      <c r="G355" s="27">
        <f t="shared" si="50"/>
        <v>0</v>
      </c>
      <c r="H355" s="9">
        <v>36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24">
        <f t="shared" si="51"/>
        <v>36</v>
      </c>
      <c r="T355" s="28">
        <f t="shared" si="52"/>
        <v>-36</v>
      </c>
      <c r="V355" s="9"/>
      <c r="W355" s="9"/>
      <c r="X355" s="9"/>
    </row>
    <row r="356" spans="1:24" ht="18.75" customHeight="1" x14ac:dyDescent="0.45">
      <c r="A356" s="26">
        <v>45691</v>
      </c>
      <c r="B356" s="8" t="s">
        <v>63</v>
      </c>
      <c r="C356" s="9"/>
      <c r="D356" s="9"/>
      <c r="E356" s="9"/>
      <c r="F356" s="9"/>
      <c r="G356" s="27">
        <f t="shared" si="50"/>
        <v>0</v>
      </c>
      <c r="H356" s="9">
        <v>36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24">
        <f t="shared" si="51"/>
        <v>36</v>
      </c>
      <c r="T356" s="28">
        <f t="shared" si="52"/>
        <v>-36</v>
      </c>
      <c r="V356" s="9"/>
      <c r="W356" s="9"/>
      <c r="X356" s="9"/>
    </row>
    <row r="357" spans="1:24" ht="18.75" customHeight="1" x14ac:dyDescent="0.45">
      <c r="A357" s="26">
        <v>45692</v>
      </c>
      <c r="B357" s="8" t="s">
        <v>64</v>
      </c>
      <c r="C357" s="9"/>
      <c r="D357" s="9"/>
      <c r="E357" s="9"/>
      <c r="F357" s="9"/>
      <c r="G357" s="27">
        <f t="shared" si="50"/>
        <v>0</v>
      </c>
      <c r="H357" s="9">
        <v>36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24">
        <f t="shared" si="51"/>
        <v>36</v>
      </c>
      <c r="T357" s="28">
        <f t="shared" si="52"/>
        <v>-36</v>
      </c>
      <c r="V357" s="9"/>
      <c r="W357" s="9"/>
      <c r="X357" s="9"/>
    </row>
    <row r="358" spans="1:24" ht="18.75" customHeight="1" x14ac:dyDescent="0.45">
      <c r="A358" s="26">
        <v>45693</v>
      </c>
      <c r="B358" s="8" t="s">
        <v>65</v>
      </c>
      <c r="C358" s="9"/>
      <c r="D358" s="9"/>
      <c r="E358" s="9"/>
      <c r="F358" s="9"/>
      <c r="G358" s="27">
        <f t="shared" si="50"/>
        <v>0</v>
      </c>
      <c r="H358" s="9">
        <v>36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24">
        <f t="shared" si="51"/>
        <v>36</v>
      </c>
      <c r="T358" s="28">
        <f t="shared" si="52"/>
        <v>-36</v>
      </c>
      <c r="V358" s="9"/>
      <c r="W358" s="9"/>
      <c r="X358" s="9"/>
    </row>
    <row r="359" spans="1:24" ht="18.75" customHeight="1" x14ac:dyDescent="0.45">
      <c r="A359" s="26">
        <v>45694</v>
      </c>
      <c r="B359" s="8" t="s">
        <v>66</v>
      </c>
      <c r="C359" s="9"/>
      <c r="D359" s="9"/>
      <c r="E359" s="9"/>
      <c r="F359" s="9"/>
      <c r="G359" s="27">
        <f t="shared" si="50"/>
        <v>0</v>
      </c>
      <c r="H359" s="9">
        <v>36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24">
        <f t="shared" si="51"/>
        <v>36</v>
      </c>
      <c r="T359" s="28">
        <f t="shared" si="52"/>
        <v>-36</v>
      </c>
      <c r="V359" s="9"/>
      <c r="W359" s="9"/>
      <c r="X359" s="9"/>
    </row>
    <row r="360" spans="1:24" ht="18.75" customHeight="1" x14ac:dyDescent="0.45">
      <c r="A360" s="26">
        <v>45695</v>
      </c>
      <c r="B360" s="8" t="s">
        <v>60</v>
      </c>
      <c r="C360" s="9"/>
      <c r="D360" s="9"/>
      <c r="E360" s="9"/>
      <c r="F360" s="9"/>
      <c r="G360" s="27">
        <f t="shared" si="50"/>
        <v>0</v>
      </c>
      <c r="H360" s="9">
        <v>36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24">
        <f t="shared" si="51"/>
        <v>36</v>
      </c>
      <c r="T360" s="28">
        <f t="shared" si="52"/>
        <v>-36</v>
      </c>
      <c r="V360" s="9"/>
      <c r="W360" s="9"/>
      <c r="X360" s="9"/>
    </row>
    <row r="361" spans="1:24" ht="18.75" customHeight="1" x14ac:dyDescent="0.45">
      <c r="A361" s="26">
        <v>45696</v>
      </c>
      <c r="B361" s="8" t="s">
        <v>61</v>
      </c>
      <c r="C361" s="9"/>
      <c r="D361" s="9"/>
      <c r="E361" s="9"/>
      <c r="F361" s="9"/>
      <c r="G361" s="27">
        <f t="shared" si="50"/>
        <v>0</v>
      </c>
      <c r="H361" s="9">
        <v>36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24">
        <f t="shared" si="51"/>
        <v>36</v>
      </c>
      <c r="T361" s="28">
        <f t="shared" si="52"/>
        <v>-36</v>
      </c>
      <c r="V361" s="9"/>
      <c r="W361" s="9"/>
      <c r="X361" s="9"/>
    </row>
    <row r="362" spans="1:24" ht="18.75" customHeight="1" x14ac:dyDescent="0.45">
      <c r="A362" s="26">
        <v>45697</v>
      </c>
      <c r="B362" s="8" t="s">
        <v>62</v>
      </c>
      <c r="C362" s="9"/>
      <c r="D362" s="9"/>
      <c r="E362" s="9"/>
      <c r="F362" s="9"/>
      <c r="G362" s="27">
        <f t="shared" si="50"/>
        <v>0</v>
      </c>
      <c r="H362" s="9">
        <v>36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24">
        <f t="shared" si="51"/>
        <v>36</v>
      </c>
      <c r="T362" s="28">
        <f t="shared" si="52"/>
        <v>-36</v>
      </c>
      <c r="V362" s="9"/>
      <c r="W362" s="9"/>
      <c r="X362" s="9"/>
    </row>
    <row r="363" spans="1:24" ht="18.75" customHeight="1" x14ac:dyDescent="0.45">
      <c r="A363" s="26">
        <v>45698</v>
      </c>
      <c r="B363" s="8" t="s">
        <v>63</v>
      </c>
      <c r="C363" s="9"/>
      <c r="D363" s="9"/>
      <c r="E363" s="9"/>
      <c r="F363" s="9"/>
      <c r="G363" s="27">
        <f t="shared" si="50"/>
        <v>0</v>
      </c>
      <c r="H363" s="9">
        <v>36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24">
        <f t="shared" si="51"/>
        <v>36</v>
      </c>
      <c r="T363" s="28">
        <f t="shared" si="52"/>
        <v>-36</v>
      </c>
      <c r="V363" s="9"/>
      <c r="W363" s="9"/>
      <c r="X363" s="9"/>
    </row>
    <row r="364" spans="1:24" ht="18.75" customHeight="1" x14ac:dyDescent="0.45">
      <c r="A364" s="26">
        <v>45699</v>
      </c>
      <c r="B364" s="8" t="s">
        <v>64</v>
      </c>
      <c r="C364" s="9"/>
      <c r="D364" s="9"/>
      <c r="E364" s="9"/>
      <c r="F364" s="9"/>
      <c r="G364" s="27">
        <f t="shared" si="50"/>
        <v>0</v>
      </c>
      <c r="H364" s="9">
        <v>36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24">
        <f t="shared" si="51"/>
        <v>36</v>
      </c>
      <c r="T364" s="28">
        <f t="shared" si="52"/>
        <v>-36</v>
      </c>
      <c r="V364" s="9"/>
      <c r="W364" s="9"/>
      <c r="X364" s="9"/>
    </row>
    <row r="365" spans="1:24" ht="18.75" customHeight="1" x14ac:dyDescent="0.45">
      <c r="A365" s="26">
        <v>45700</v>
      </c>
      <c r="B365" s="8" t="s">
        <v>65</v>
      </c>
      <c r="C365" s="9"/>
      <c r="D365" s="9"/>
      <c r="E365" s="9"/>
      <c r="F365" s="9"/>
      <c r="G365" s="27">
        <f t="shared" si="50"/>
        <v>0</v>
      </c>
      <c r="H365" s="9">
        <v>36</v>
      </c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24">
        <f t="shared" si="51"/>
        <v>36</v>
      </c>
      <c r="T365" s="28">
        <f t="shared" si="52"/>
        <v>-36</v>
      </c>
      <c r="V365" s="9"/>
      <c r="W365" s="9"/>
      <c r="X365" s="9"/>
    </row>
    <row r="366" spans="1:24" ht="18.75" customHeight="1" x14ac:dyDescent="0.45">
      <c r="A366" s="26">
        <v>45701</v>
      </c>
      <c r="B366" s="8" t="s">
        <v>66</v>
      </c>
      <c r="C366" s="9"/>
      <c r="D366" s="9"/>
      <c r="E366" s="9"/>
      <c r="F366" s="9"/>
      <c r="G366" s="27">
        <f t="shared" si="50"/>
        <v>0</v>
      </c>
      <c r="H366" s="9">
        <v>36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24">
        <f t="shared" si="51"/>
        <v>36</v>
      </c>
      <c r="T366" s="28">
        <f t="shared" si="52"/>
        <v>-36</v>
      </c>
      <c r="V366" s="9"/>
      <c r="W366" s="9"/>
      <c r="X366" s="9"/>
    </row>
    <row r="367" spans="1:24" ht="18.75" customHeight="1" x14ac:dyDescent="0.45">
      <c r="A367" s="26">
        <v>45702</v>
      </c>
      <c r="B367" s="8" t="s">
        <v>60</v>
      </c>
      <c r="C367" s="9"/>
      <c r="D367" s="9"/>
      <c r="E367" s="9"/>
      <c r="F367" s="9"/>
      <c r="G367" s="27">
        <f t="shared" si="50"/>
        <v>0</v>
      </c>
      <c r="H367" s="9">
        <v>36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24">
        <f t="shared" si="51"/>
        <v>36</v>
      </c>
      <c r="T367" s="28">
        <f t="shared" si="52"/>
        <v>-36</v>
      </c>
      <c r="V367" s="9"/>
      <c r="W367" s="9"/>
      <c r="X367" s="9"/>
    </row>
    <row r="368" spans="1:24" ht="18.75" customHeight="1" x14ac:dyDescent="0.45">
      <c r="A368" s="26">
        <v>45703</v>
      </c>
      <c r="B368" s="8" t="s">
        <v>61</v>
      </c>
      <c r="C368" s="9"/>
      <c r="D368" s="9"/>
      <c r="E368" s="9"/>
      <c r="F368" s="9"/>
      <c r="G368" s="27">
        <f t="shared" si="50"/>
        <v>0</v>
      </c>
      <c r="H368" s="9">
        <v>36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24">
        <f t="shared" si="51"/>
        <v>36</v>
      </c>
      <c r="T368" s="28">
        <f t="shared" si="52"/>
        <v>-36</v>
      </c>
      <c r="V368" s="9"/>
      <c r="W368" s="9"/>
      <c r="X368" s="9"/>
    </row>
    <row r="369" spans="1:24" ht="18.75" customHeight="1" x14ac:dyDescent="0.45">
      <c r="A369" s="26">
        <v>45704</v>
      </c>
      <c r="B369" s="8" t="s">
        <v>62</v>
      </c>
      <c r="C369" s="9"/>
      <c r="D369" s="9"/>
      <c r="E369" s="9"/>
      <c r="F369" s="9"/>
      <c r="G369" s="27">
        <f t="shared" si="50"/>
        <v>0</v>
      </c>
      <c r="H369" s="9">
        <v>36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24">
        <f t="shared" si="51"/>
        <v>36</v>
      </c>
      <c r="T369" s="28">
        <f t="shared" si="52"/>
        <v>-36</v>
      </c>
      <c r="V369" s="9"/>
      <c r="W369" s="9"/>
      <c r="X369" s="9"/>
    </row>
    <row r="370" spans="1:24" ht="18.75" customHeight="1" x14ac:dyDescent="0.45">
      <c r="A370" s="26">
        <v>45705</v>
      </c>
      <c r="B370" s="8" t="s">
        <v>63</v>
      </c>
      <c r="C370" s="9"/>
      <c r="D370" s="9"/>
      <c r="E370" s="9"/>
      <c r="F370" s="9"/>
      <c r="G370" s="27">
        <f t="shared" si="50"/>
        <v>0</v>
      </c>
      <c r="H370" s="9">
        <v>36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24">
        <f t="shared" si="51"/>
        <v>36</v>
      </c>
      <c r="T370" s="28">
        <f t="shared" si="52"/>
        <v>-36</v>
      </c>
      <c r="V370" s="9"/>
      <c r="W370" s="9"/>
      <c r="X370" s="9"/>
    </row>
    <row r="371" spans="1:24" ht="18.75" customHeight="1" x14ac:dyDescent="0.45">
      <c r="A371" s="26">
        <v>45706</v>
      </c>
      <c r="B371" s="8" t="s">
        <v>64</v>
      </c>
      <c r="C371" s="9"/>
      <c r="D371" s="9"/>
      <c r="E371" s="9"/>
      <c r="F371" s="9"/>
      <c r="G371" s="27">
        <f t="shared" si="50"/>
        <v>0</v>
      </c>
      <c r="H371" s="9">
        <v>36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24">
        <f t="shared" si="51"/>
        <v>36</v>
      </c>
      <c r="T371" s="28">
        <f t="shared" si="52"/>
        <v>-36</v>
      </c>
      <c r="V371" s="9"/>
      <c r="W371" s="9"/>
      <c r="X371" s="9"/>
    </row>
    <row r="372" spans="1:24" ht="18.75" customHeight="1" x14ac:dyDescent="0.45">
      <c r="A372" s="26">
        <v>45707</v>
      </c>
      <c r="B372" s="8" t="s">
        <v>65</v>
      </c>
      <c r="C372" s="9"/>
      <c r="D372" s="9"/>
      <c r="E372" s="9"/>
      <c r="F372" s="9"/>
      <c r="G372" s="27">
        <f t="shared" si="50"/>
        <v>0</v>
      </c>
      <c r="H372" s="9">
        <v>36</v>
      </c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24">
        <f t="shared" si="51"/>
        <v>36</v>
      </c>
      <c r="T372" s="28">
        <f t="shared" si="52"/>
        <v>-36</v>
      </c>
      <c r="V372" s="9"/>
      <c r="W372" s="9"/>
      <c r="X372" s="9"/>
    </row>
    <row r="373" spans="1:24" ht="18.75" customHeight="1" x14ac:dyDescent="0.45">
      <c r="A373" s="26">
        <v>45708</v>
      </c>
      <c r="B373" s="8" t="s">
        <v>66</v>
      </c>
      <c r="C373" s="9"/>
      <c r="D373" s="9"/>
      <c r="E373" s="9"/>
      <c r="F373" s="9"/>
      <c r="G373" s="27">
        <f t="shared" si="50"/>
        <v>0</v>
      </c>
      <c r="H373" s="9">
        <v>36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24">
        <f t="shared" si="51"/>
        <v>36</v>
      </c>
      <c r="T373" s="28">
        <f t="shared" si="52"/>
        <v>-36</v>
      </c>
      <c r="V373" s="9"/>
      <c r="W373" s="9"/>
      <c r="X373" s="9"/>
    </row>
    <row r="374" spans="1:24" ht="18.75" customHeight="1" x14ac:dyDescent="0.45">
      <c r="A374" s="26">
        <v>45709</v>
      </c>
      <c r="B374" s="8" t="s">
        <v>60</v>
      </c>
      <c r="C374" s="9"/>
      <c r="D374" s="9"/>
      <c r="E374" s="9"/>
      <c r="F374" s="9"/>
      <c r="G374" s="27">
        <f t="shared" si="50"/>
        <v>0</v>
      </c>
      <c r="H374" s="9">
        <v>36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24">
        <f t="shared" si="51"/>
        <v>36</v>
      </c>
      <c r="T374" s="28">
        <f t="shared" si="52"/>
        <v>-36</v>
      </c>
      <c r="V374" s="9"/>
      <c r="W374" s="9"/>
      <c r="X374" s="9"/>
    </row>
    <row r="375" spans="1:24" ht="18.75" customHeight="1" x14ac:dyDescent="0.45">
      <c r="A375" s="26">
        <v>45710</v>
      </c>
      <c r="B375" s="8" t="s">
        <v>61</v>
      </c>
      <c r="C375" s="9"/>
      <c r="D375" s="9"/>
      <c r="E375" s="9"/>
      <c r="F375" s="9"/>
      <c r="G375" s="27">
        <f t="shared" si="50"/>
        <v>0</v>
      </c>
      <c r="H375" s="9">
        <v>36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24">
        <f t="shared" si="51"/>
        <v>36</v>
      </c>
      <c r="T375" s="28">
        <f t="shared" si="52"/>
        <v>-36</v>
      </c>
      <c r="V375" s="9"/>
      <c r="W375" s="9"/>
      <c r="X375" s="9"/>
    </row>
    <row r="376" spans="1:24" ht="18.75" customHeight="1" x14ac:dyDescent="0.45">
      <c r="A376" s="26">
        <v>45711</v>
      </c>
      <c r="B376" s="8" t="s">
        <v>62</v>
      </c>
      <c r="C376" s="9"/>
      <c r="D376" s="9"/>
      <c r="E376" s="9"/>
      <c r="F376" s="9"/>
      <c r="G376" s="27">
        <f t="shared" si="50"/>
        <v>0</v>
      </c>
      <c r="H376" s="9">
        <v>36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24">
        <f t="shared" si="51"/>
        <v>36</v>
      </c>
      <c r="T376" s="28">
        <f t="shared" si="52"/>
        <v>-36</v>
      </c>
      <c r="V376" s="9"/>
      <c r="W376" s="9"/>
      <c r="X376" s="9"/>
    </row>
    <row r="377" spans="1:24" ht="18.75" customHeight="1" x14ac:dyDescent="0.45">
      <c r="A377" s="26">
        <v>45712</v>
      </c>
      <c r="B377" s="8" t="s">
        <v>63</v>
      </c>
      <c r="C377" s="9"/>
      <c r="D377" s="9"/>
      <c r="E377" s="9"/>
      <c r="F377" s="9"/>
      <c r="G377" s="27">
        <f t="shared" si="50"/>
        <v>0</v>
      </c>
      <c r="H377" s="9">
        <v>36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24">
        <f t="shared" si="51"/>
        <v>36</v>
      </c>
      <c r="T377" s="28">
        <f t="shared" si="52"/>
        <v>-36</v>
      </c>
      <c r="V377" s="9"/>
      <c r="W377" s="9"/>
      <c r="X377" s="9"/>
    </row>
    <row r="378" spans="1:24" ht="18.75" customHeight="1" x14ac:dyDescent="0.45">
      <c r="A378" s="26">
        <v>45713</v>
      </c>
      <c r="B378" s="8" t="s">
        <v>64</v>
      </c>
      <c r="C378" s="9"/>
      <c r="D378" s="9"/>
      <c r="E378" s="9"/>
      <c r="F378" s="9"/>
      <c r="G378" s="27">
        <f t="shared" si="50"/>
        <v>0</v>
      </c>
      <c r="H378" s="9">
        <v>36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24">
        <f t="shared" si="51"/>
        <v>36</v>
      </c>
      <c r="T378" s="28">
        <f t="shared" si="52"/>
        <v>-36</v>
      </c>
      <c r="V378" s="9"/>
      <c r="W378" s="9"/>
      <c r="X378" s="9"/>
    </row>
    <row r="379" spans="1:24" ht="18.75" customHeight="1" x14ac:dyDescent="0.45">
      <c r="A379" s="26">
        <v>45714</v>
      </c>
      <c r="B379" s="8" t="s">
        <v>65</v>
      </c>
      <c r="C379" s="9"/>
      <c r="D379" s="9"/>
      <c r="E379" s="9"/>
      <c r="F379" s="9"/>
      <c r="G379" s="27">
        <f t="shared" si="50"/>
        <v>0</v>
      </c>
      <c r="H379" s="9">
        <v>36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24">
        <f t="shared" si="51"/>
        <v>36</v>
      </c>
      <c r="T379" s="28">
        <f t="shared" si="52"/>
        <v>-36</v>
      </c>
      <c r="V379" s="9"/>
      <c r="W379" s="9"/>
      <c r="X379" s="9"/>
    </row>
    <row r="380" spans="1:24" ht="18.75" customHeight="1" x14ac:dyDescent="0.45">
      <c r="A380" s="26">
        <v>45715</v>
      </c>
      <c r="B380" s="8" t="s">
        <v>66</v>
      </c>
      <c r="C380" s="9"/>
      <c r="D380" s="9"/>
      <c r="E380" s="9"/>
      <c r="F380" s="9"/>
      <c r="G380" s="27">
        <f t="shared" si="50"/>
        <v>0</v>
      </c>
      <c r="H380" s="9">
        <v>36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24">
        <f t="shared" si="51"/>
        <v>36</v>
      </c>
      <c r="T380" s="28">
        <f t="shared" si="52"/>
        <v>-36</v>
      </c>
      <c r="V380" s="9"/>
      <c r="W380" s="9"/>
      <c r="X380" s="9"/>
    </row>
    <row r="381" spans="1:24" ht="18.75" customHeight="1" x14ac:dyDescent="0.45">
      <c r="A381" s="26">
        <v>45716</v>
      </c>
      <c r="B381" s="8" t="s">
        <v>60</v>
      </c>
      <c r="C381" s="9"/>
      <c r="D381" s="9"/>
      <c r="E381" s="9"/>
      <c r="F381" s="9"/>
      <c r="G381" s="27">
        <f t="shared" si="50"/>
        <v>0</v>
      </c>
      <c r="H381" s="9">
        <v>36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24">
        <f t="shared" si="51"/>
        <v>36</v>
      </c>
      <c r="T381" s="28">
        <f t="shared" si="52"/>
        <v>-36</v>
      </c>
      <c r="V381" s="9"/>
      <c r="W381" s="9"/>
      <c r="X381" s="9"/>
    </row>
    <row r="382" spans="1:24" ht="18.75" customHeight="1" x14ac:dyDescent="0.45">
      <c r="A382" s="26"/>
      <c r="B382" s="8"/>
      <c r="C382" s="9"/>
      <c r="D382" s="9"/>
      <c r="E382" s="9"/>
      <c r="F382" s="9"/>
      <c r="G382" s="27">
        <f t="shared" si="50"/>
        <v>0</v>
      </c>
      <c r="H382" s="9">
        <v>36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24">
        <f t="shared" si="51"/>
        <v>36</v>
      </c>
      <c r="T382" s="28">
        <f t="shared" si="52"/>
        <v>-36</v>
      </c>
      <c r="V382" s="9"/>
      <c r="W382" s="9"/>
      <c r="X382" s="9"/>
    </row>
    <row r="383" spans="1:24" ht="18.75" customHeight="1" x14ac:dyDescent="0.45">
      <c r="A383" s="26"/>
      <c r="B383" s="8"/>
      <c r="C383" s="9"/>
      <c r="D383" s="9"/>
      <c r="E383" s="9"/>
      <c r="F383" s="9"/>
      <c r="G383" s="27">
        <f t="shared" si="50"/>
        <v>0</v>
      </c>
      <c r="H383" s="9">
        <v>36</v>
      </c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24">
        <f t="shared" si="51"/>
        <v>36</v>
      </c>
      <c r="T383" s="28">
        <f t="shared" si="52"/>
        <v>-36</v>
      </c>
      <c r="V383" s="9"/>
      <c r="W383" s="9"/>
      <c r="X383" s="9"/>
    </row>
    <row r="384" spans="1:24" ht="18.75" customHeight="1" x14ac:dyDescent="0.45">
      <c r="A384" s="26"/>
      <c r="B384" s="8"/>
      <c r="C384" s="9"/>
      <c r="D384" s="9"/>
      <c r="E384" s="9"/>
      <c r="F384" s="9"/>
      <c r="G384" s="27">
        <f t="shared" si="50"/>
        <v>0</v>
      </c>
      <c r="H384" s="9">
        <v>36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24">
        <f t="shared" si="51"/>
        <v>36</v>
      </c>
      <c r="T384" s="28">
        <f t="shared" si="52"/>
        <v>-36</v>
      </c>
      <c r="V384" s="9"/>
      <c r="W384" s="9"/>
      <c r="X384" s="9"/>
    </row>
    <row r="385" spans="1:24" ht="18.75" customHeight="1" x14ac:dyDescent="0.45">
      <c r="A385" s="21"/>
      <c r="C385" s="29">
        <f t="shared" ref="C385:T385" si="53">SUM(C354:C384)</f>
        <v>0</v>
      </c>
      <c r="D385" s="29">
        <f t="shared" si="53"/>
        <v>0</v>
      </c>
      <c r="E385" s="29">
        <f t="shared" si="53"/>
        <v>0</v>
      </c>
      <c r="F385" s="29">
        <f t="shared" si="53"/>
        <v>0</v>
      </c>
      <c r="G385" s="27">
        <f t="shared" si="53"/>
        <v>0</v>
      </c>
      <c r="H385" s="30">
        <f t="shared" si="53"/>
        <v>1116</v>
      </c>
      <c r="I385" s="30">
        <f t="shared" si="53"/>
        <v>0</v>
      </c>
      <c r="J385" s="30">
        <f t="shared" si="53"/>
        <v>0</v>
      </c>
      <c r="K385" s="30">
        <f t="shared" si="53"/>
        <v>0</v>
      </c>
      <c r="L385" s="31">
        <f t="shared" si="53"/>
        <v>0</v>
      </c>
      <c r="M385" s="30">
        <f t="shared" si="53"/>
        <v>0</v>
      </c>
      <c r="N385" s="31">
        <f t="shared" si="53"/>
        <v>0</v>
      </c>
      <c r="O385" s="30">
        <f t="shared" si="53"/>
        <v>0</v>
      </c>
      <c r="P385" s="30">
        <f t="shared" si="53"/>
        <v>0</v>
      </c>
      <c r="Q385" s="31">
        <f t="shared" si="53"/>
        <v>0</v>
      </c>
      <c r="R385" s="30">
        <f t="shared" si="53"/>
        <v>0</v>
      </c>
      <c r="S385" s="24">
        <f t="shared" si="53"/>
        <v>1116</v>
      </c>
      <c r="T385" s="28">
        <f t="shared" si="53"/>
        <v>-1116</v>
      </c>
      <c r="V385" s="32">
        <f t="shared" ref="V385:X385" si="54">SUM(V354:V384)</f>
        <v>0</v>
      </c>
      <c r="W385" s="32">
        <f t="shared" si="54"/>
        <v>0</v>
      </c>
      <c r="X385" s="32">
        <f t="shared" si="54"/>
        <v>0</v>
      </c>
    </row>
    <row r="386" spans="1:24" ht="18.75" customHeight="1" x14ac:dyDescent="0.45">
      <c r="A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2"/>
      <c r="T386" s="22"/>
      <c r="V386" s="21"/>
      <c r="W386" s="21"/>
      <c r="X386" s="21"/>
    </row>
    <row r="387" spans="1:24" ht="18.75" customHeight="1" x14ac:dyDescent="0.45">
      <c r="A387" s="9" t="s">
        <v>40</v>
      </c>
      <c r="B387" s="8"/>
      <c r="C387" s="41" t="s">
        <v>41</v>
      </c>
      <c r="D387" s="42"/>
      <c r="E387" s="42"/>
      <c r="F387" s="43"/>
      <c r="G387" s="9"/>
      <c r="H387" s="41" t="s">
        <v>42</v>
      </c>
      <c r="I387" s="42"/>
      <c r="J387" s="42"/>
      <c r="K387" s="42"/>
      <c r="L387" s="42"/>
      <c r="M387" s="42"/>
      <c r="N387" s="42"/>
      <c r="O387" s="42"/>
      <c r="P387" s="42"/>
      <c r="Q387" s="42"/>
      <c r="R387" s="43"/>
      <c r="S387" s="23"/>
      <c r="T387" s="23"/>
      <c r="V387" s="44" t="s">
        <v>67</v>
      </c>
      <c r="W387" s="42"/>
      <c r="X387" s="43"/>
    </row>
    <row r="388" spans="1:24" ht="18.75" customHeight="1" x14ac:dyDescent="0.45">
      <c r="A388" s="9"/>
      <c r="B388" s="8"/>
      <c r="C388" s="9" t="s">
        <v>43</v>
      </c>
      <c r="D388" s="9" t="s">
        <v>26</v>
      </c>
      <c r="E388" s="9" t="s">
        <v>44</v>
      </c>
      <c r="F388" s="9" t="s">
        <v>45</v>
      </c>
      <c r="G388" s="24" t="s">
        <v>39</v>
      </c>
      <c r="H388" s="9" t="s">
        <v>46</v>
      </c>
      <c r="I388" s="9" t="s">
        <v>47</v>
      </c>
      <c r="J388" s="9" t="s">
        <v>48</v>
      </c>
      <c r="K388" s="9" t="s">
        <v>49</v>
      </c>
      <c r="L388" s="9" t="s">
        <v>50</v>
      </c>
      <c r="M388" s="9" t="s">
        <v>51</v>
      </c>
      <c r="N388" s="9" t="s">
        <v>4</v>
      </c>
      <c r="O388" s="9" t="s">
        <v>5</v>
      </c>
      <c r="P388" s="9" t="s">
        <v>7</v>
      </c>
      <c r="Q388" s="9" t="s">
        <v>53</v>
      </c>
      <c r="R388" s="9" t="s">
        <v>54</v>
      </c>
      <c r="S388" s="24" t="s">
        <v>39</v>
      </c>
      <c r="T388" s="25" t="s">
        <v>59</v>
      </c>
      <c r="V388" s="9" t="s">
        <v>56</v>
      </c>
      <c r="W388" s="9" t="s">
        <v>57</v>
      </c>
      <c r="X388" s="9" t="s">
        <v>58</v>
      </c>
    </row>
    <row r="389" spans="1:24" ht="18.75" customHeight="1" x14ac:dyDescent="0.45">
      <c r="A389" s="26">
        <v>45717</v>
      </c>
      <c r="B389" s="8" t="s">
        <v>61</v>
      </c>
      <c r="C389" s="9"/>
      <c r="D389" s="9"/>
      <c r="E389" s="9"/>
      <c r="F389" s="9"/>
      <c r="G389" s="27">
        <f t="shared" ref="G389:G419" si="55">C389+D389+((E389+F389)*70%)</f>
        <v>0</v>
      </c>
      <c r="H389" s="9">
        <v>36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24">
        <f t="shared" ref="S389:S419" si="56">SUM(H389:R389)</f>
        <v>36</v>
      </c>
      <c r="T389" s="28">
        <f t="shared" ref="T389:T419" si="57">G389-S389</f>
        <v>-36</v>
      </c>
      <c r="V389" s="9"/>
      <c r="W389" s="9"/>
      <c r="X389" s="9"/>
    </row>
    <row r="390" spans="1:24" ht="18.75" customHeight="1" x14ac:dyDescent="0.45">
      <c r="A390" s="26">
        <v>45718</v>
      </c>
      <c r="B390" s="8" t="s">
        <v>62</v>
      </c>
      <c r="C390" s="9"/>
      <c r="D390" s="9"/>
      <c r="E390" s="9"/>
      <c r="F390" s="9"/>
      <c r="G390" s="27">
        <f t="shared" si="55"/>
        <v>0</v>
      </c>
      <c r="H390" s="9">
        <v>36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24">
        <f t="shared" si="56"/>
        <v>36</v>
      </c>
      <c r="T390" s="28">
        <f t="shared" si="57"/>
        <v>-36</v>
      </c>
      <c r="V390" s="9"/>
      <c r="W390" s="9"/>
      <c r="X390" s="9"/>
    </row>
    <row r="391" spans="1:24" ht="18.75" customHeight="1" x14ac:dyDescent="0.45">
      <c r="A391" s="26">
        <v>45719</v>
      </c>
      <c r="B391" s="8" t="s">
        <v>63</v>
      </c>
      <c r="C391" s="9"/>
      <c r="D391" s="9"/>
      <c r="E391" s="9"/>
      <c r="F391" s="9"/>
      <c r="G391" s="27">
        <f t="shared" si="55"/>
        <v>0</v>
      </c>
      <c r="H391" s="9">
        <v>36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24">
        <f t="shared" si="56"/>
        <v>36</v>
      </c>
      <c r="T391" s="28">
        <f t="shared" si="57"/>
        <v>-36</v>
      </c>
      <c r="V391" s="9"/>
      <c r="W391" s="9"/>
      <c r="X391" s="9"/>
    </row>
    <row r="392" spans="1:24" ht="18.75" customHeight="1" x14ac:dyDescent="0.45">
      <c r="A392" s="26">
        <v>45720</v>
      </c>
      <c r="B392" s="8" t="s">
        <v>64</v>
      </c>
      <c r="C392" s="9"/>
      <c r="D392" s="9"/>
      <c r="E392" s="9"/>
      <c r="F392" s="9"/>
      <c r="G392" s="27">
        <f t="shared" si="55"/>
        <v>0</v>
      </c>
      <c r="H392" s="9">
        <v>36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24">
        <f t="shared" si="56"/>
        <v>36</v>
      </c>
      <c r="T392" s="28">
        <f t="shared" si="57"/>
        <v>-36</v>
      </c>
      <c r="V392" s="9"/>
      <c r="W392" s="9"/>
      <c r="X392" s="9"/>
    </row>
    <row r="393" spans="1:24" ht="18.75" customHeight="1" x14ac:dyDescent="0.45">
      <c r="A393" s="26">
        <v>45721</v>
      </c>
      <c r="B393" s="8" t="s">
        <v>65</v>
      </c>
      <c r="C393" s="9"/>
      <c r="D393" s="9"/>
      <c r="E393" s="9"/>
      <c r="F393" s="9"/>
      <c r="G393" s="27">
        <f t="shared" si="55"/>
        <v>0</v>
      </c>
      <c r="H393" s="9">
        <v>36</v>
      </c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24">
        <f t="shared" si="56"/>
        <v>36</v>
      </c>
      <c r="T393" s="28">
        <f t="shared" si="57"/>
        <v>-36</v>
      </c>
      <c r="V393" s="9"/>
      <c r="W393" s="9"/>
      <c r="X393" s="9"/>
    </row>
    <row r="394" spans="1:24" ht="18.75" customHeight="1" x14ac:dyDescent="0.45">
      <c r="A394" s="26">
        <v>45722</v>
      </c>
      <c r="B394" s="8" t="s">
        <v>66</v>
      </c>
      <c r="C394" s="9"/>
      <c r="D394" s="9"/>
      <c r="E394" s="9"/>
      <c r="F394" s="9"/>
      <c r="G394" s="27">
        <f t="shared" si="55"/>
        <v>0</v>
      </c>
      <c r="H394" s="9">
        <v>36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24">
        <f t="shared" si="56"/>
        <v>36</v>
      </c>
      <c r="T394" s="28">
        <f t="shared" si="57"/>
        <v>-36</v>
      </c>
      <c r="V394" s="9"/>
      <c r="W394" s="9"/>
      <c r="X394" s="9"/>
    </row>
    <row r="395" spans="1:24" ht="18.75" customHeight="1" x14ac:dyDescent="0.45">
      <c r="A395" s="26">
        <v>45723</v>
      </c>
      <c r="B395" s="8" t="s">
        <v>60</v>
      </c>
      <c r="C395" s="9"/>
      <c r="D395" s="9"/>
      <c r="E395" s="9"/>
      <c r="F395" s="9"/>
      <c r="G395" s="27">
        <f t="shared" si="55"/>
        <v>0</v>
      </c>
      <c r="H395" s="9">
        <v>36</v>
      </c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24">
        <f t="shared" si="56"/>
        <v>36</v>
      </c>
      <c r="T395" s="28">
        <f t="shared" si="57"/>
        <v>-36</v>
      </c>
      <c r="V395" s="9"/>
      <c r="W395" s="9"/>
      <c r="X395" s="9"/>
    </row>
    <row r="396" spans="1:24" ht="18.75" customHeight="1" x14ac:dyDescent="0.45">
      <c r="A396" s="26">
        <v>45724</v>
      </c>
      <c r="B396" s="8" t="s">
        <v>61</v>
      </c>
      <c r="C396" s="9"/>
      <c r="D396" s="9"/>
      <c r="E396" s="9"/>
      <c r="F396" s="9"/>
      <c r="G396" s="27">
        <f t="shared" si="55"/>
        <v>0</v>
      </c>
      <c r="H396" s="9">
        <v>36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24">
        <f t="shared" si="56"/>
        <v>36</v>
      </c>
      <c r="T396" s="28">
        <f t="shared" si="57"/>
        <v>-36</v>
      </c>
      <c r="V396" s="9"/>
      <c r="W396" s="9"/>
      <c r="X396" s="9"/>
    </row>
    <row r="397" spans="1:24" ht="18.75" customHeight="1" x14ac:dyDescent="0.45">
      <c r="A397" s="26">
        <v>45725</v>
      </c>
      <c r="B397" s="8" t="s">
        <v>62</v>
      </c>
      <c r="C397" s="9"/>
      <c r="D397" s="9"/>
      <c r="E397" s="9"/>
      <c r="F397" s="9"/>
      <c r="G397" s="27">
        <f t="shared" si="55"/>
        <v>0</v>
      </c>
      <c r="H397" s="9">
        <v>36</v>
      </c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24">
        <f t="shared" si="56"/>
        <v>36</v>
      </c>
      <c r="T397" s="28">
        <f t="shared" si="57"/>
        <v>-36</v>
      </c>
      <c r="V397" s="9"/>
      <c r="W397" s="9"/>
      <c r="X397" s="9"/>
    </row>
    <row r="398" spans="1:24" ht="18.75" customHeight="1" x14ac:dyDescent="0.45">
      <c r="A398" s="26">
        <v>45726</v>
      </c>
      <c r="B398" s="8" t="s">
        <v>63</v>
      </c>
      <c r="C398" s="9"/>
      <c r="D398" s="9"/>
      <c r="E398" s="9"/>
      <c r="F398" s="9"/>
      <c r="G398" s="27">
        <f t="shared" si="55"/>
        <v>0</v>
      </c>
      <c r="H398" s="9">
        <v>36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24">
        <f t="shared" si="56"/>
        <v>36</v>
      </c>
      <c r="T398" s="28">
        <f t="shared" si="57"/>
        <v>-36</v>
      </c>
      <c r="V398" s="9"/>
      <c r="W398" s="9"/>
      <c r="X398" s="9"/>
    </row>
    <row r="399" spans="1:24" ht="18.75" customHeight="1" x14ac:dyDescent="0.45">
      <c r="A399" s="26">
        <v>45727</v>
      </c>
      <c r="B399" s="8" t="s">
        <v>64</v>
      </c>
      <c r="C399" s="9"/>
      <c r="D399" s="9"/>
      <c r="E399" s="9"/>
      <c r="F399" s="9"/>
      <c r="G399" s="27">
        <f t="shared" si="55"/>
        <v>0</v>
      </c>
      <c r="H399" s="9">
        <v>36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24">
        <f t="shared" si="56"/>
        <v>36</v>
      </c>
      <c r="T399" s="28">
        <f t="shared" si="57"/>
        <v>-36</v>
      </c>
      <c r="V399" s="9"/>
      <c r="W399" s="9"/>
      <c r="X399" s="9"/>
    </row>
    <row r="400" spans="1:24" ht="18.75" customHeight="1" x14ac:dyDescent="0.45">
      <c r="A400" s="26">
        <v>45728</v>
      </c>
      <c r="B400" s="8" t="s">
        <v>65</v>
      </c>
      <c r="C400" s="9"/>
      <c r="D400" s="9"/>
      <c r="E400" s="9"/>
      <c r="F400" s="9"/>
      <c r="G400" s="27">
        <f t="shared" si="55"/>
        <v>0</v>
      </c>
      <c r="H400" s="9">
        <v>36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24">
        <f t="shared" si="56"/>
        <v>36</v>
      </c>
      <c r="T400" s="28">
        <f t="shared" si="57"/>
        <v>-36</v>
      </c>
      <c r="V400" s="9"/>
      <c r="W400" s="9"/>
      <c r="X400" s="9"/>
    </row>
    <row r="401" spans="1:24" ht="18.75" customHeight="1" x14ac:dyDescent="0.45">
      <c r="A401" s="26">
        <v>45729</v>
      </c>
      <c r="B401" s="8" t="s">
        <v>66</v>
      </c>
      <c r="C401" s="9"/>
      <c r="D401" s="9"/>
      <c r="E401" s="9"/>
      <c r="F401" s="9"/>
      <c r="G401" s="27">
        <f t="shared" si="55"/>
        <v>0</v>
      </c>
      <c r="H401" s="9">
        <v>36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24">
        <f t="shared" si="56"/>
        <v>36</v>
      </c>
      <c r="T401" s="28">
        <f t="shared" si="57"/>
        <v>-36</v>
      </c>
      <c r="V401" s="9"/>
      <c r="W401" s="9"/>
      <c r="X401" s="9"/>
    </row>
    <row r="402" spans="1:24" ht="18.75" customHeight="1" x14ac:dyDescent="0.45">
      <c r="A402" s="26">
        <v>45730</v>
      </c>
      <c r="B402" s="8" t="s">
        <v>60</v>
      </c>
      <c r="C402" s="9"/>
      <c r="D402" s="9"/>
      <c r="E402" s="9"/>
      <c r="F402" s="9"/>
      <c r="G402" s="27">
        <f t="shared" si="55"/>
        <v>0</v>
      </c>
      <c r="H402" s="9">
        <v>36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24">
        <f t="shared" si="56"/>
        <v>36</v>
      </c>
      <c r="T402" s="28">
        <f t="shared" si="57"/>
        <v>-36</v>
      </c>
      <c r="V402" s="9"/>
      <c r="W402" s="9"/>
      <c r="X402" s="9"/>
    </row>
    <row r="403" spans="1:24" ht="18.75" customHeight="1" x14ac:dyDescent="0.45">
      <c r="A403" s="26">
        <v>45731</v>
      </c>
      <c r="B403" s="8" t="s">
        <v>61</v>
      </c>
      <c r="C403" s="9"/>
      <c r="D403" s="9"/>
      <c r="E403" s="9"/>
      <c r="F403" s="9"/>
      <c r="G403" s="27">
        <f t="shared" si="55"/>
        <v>0</v>
      </c>
      <c r="H403" s="9">
        <v>36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24">
        <f t="shared" si="56"/>
        <v>36</v>
      </c>
      <c r="T403" s="28">
        <f t="shared" si="57"/>
        <v>-36</v>
      </c>
      <c r="V403" s="9"/>
      <c r="W403" s="9"/>
      <c r="X403" s="9"/>
    </row>
    <row r="404" spans="1:24" ht="18.75" customHeight="1" x14ac:dyDescent="0.45">
      <c r="A404" s="26">
        <v>45732</v>
      </c>
      <c r="B404" s="8" t="s">
        <v>62</v>
      </c>
      <c r="C404" s="9"/>
      <c r="D404" s="9"/>
      <c r="E404" s="9"/>
      <c r="F404" s="9"/>
      <c r="G404" s="27">
        <f t="shared" si="55"/>
        <v>0</v>
      </c>
      <c r="H404" s="9">
        <v>36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24">
        <f t="shared" si="56"/>
        <v>36</v>
      </c>
      <c r="T404" s="28">
        <f t="shared" si="57"/>
        <v>-36</v>
      </c>
      <c r="V404" s="9"/>
      <c r="W404" s="9"/>
      <c r="X404" s="9"/>
    </row>
    <row r="405" spans="1:24" ht="18.75" customHeight="1" x14ac:dyDescent="0.45">
      <c r="A405" s="26">
        <v>45733</v>
      </c>
      <c r="B405" s="8" t="s">
        <v>63</v>
      </c>
      <c r="C405" s="9"/>
      <c r="D405" s="9"/>
      <c r="E405" s="9"/>
      <c r="F405" s="9"/>
      <c r="G405" s="27">
        <f t="shared" si="55"/>
        <v>0</v>
      </c>
      <c r="H405" s="9">
        <v>36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24">
        <f t="shared" si="56"/>
        <v>36</v>
      </c>
      <c r="T405" s="28">
        <f t="shared" si="57"/>
        <v>-36</v>
      </c>
      <c r="V405" s="9"/>
      <c r="W405" s="9"/>
      <c r="X405" s="9"/>
    </row>
    <row r="406" spans="1:24" ht="18.75" customHeight="1" x14ac:dyDescent="0.45">
      <c r="A406" s="26">
        <v>45734</v>
      </c>
      <c r="B406" s="8" t="s">
        <v>64</v>
      </c>
      <c r="C406" s="9"/>
      <c r="D406" s="9"/>
      <c r="E406" s="9"/>
      <c r="F406" s="9"/>
      <c r="G406" s="27">
        <f t="shared" si="55"/>
        <v>0</v>
      </c>
      <c r="H406" s="9">
        <v>36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24">
        <f t="shared" si="56"/>
        <v>36</v>
      </c>
      <c r="T406" s="28">
        <f t="shared" si="57"/>
        <v>-36</v>
      </c>
      <c r="V406" s="9"/>
      <c r="W406" s="9"/>
      <c r="X406" s="9"/>
    </row>
    <row r="407" spans="1:24" ht="18.75" customHeight="1" x14ac:dyDescent="0.45">
      <c r="A407" s="26">
        <v>45735</v>
      </c>
      <c r="B407" s="8" t="s">
        <v>65</v>
      </c>
      <c r="C407" s="9"/>
      <c r="D407" s="9"/>
      <c r="E407" s="9"/>
      <c r="F407" s="9"/>
      <c r="G407" s="27">
        <f t="shared" si="55"/>
        <v>0</v>
      </c>
      <c r="H407" s="9">
        <v>36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24">
        <f t="shared" si="56"/>
        <v>36</v>
      </c>
      <c r="T407" s="28">
        <f t="shared" si="57"/>
        <v>-36</v>
      </c>
      <c r="V407" s="9"/>
      <c r="W407" s="9"/>
      <c r="X407" s="9"/>
    </row>
    <row r="408" spans="1:24" ht="18.75" customHeight="1" x14ac:dyDescent="0.45">
      <c r="A408" s="26">
        <v>45736</v>
      </c>
      <c r="B408" s="8" t="s">
        <v>66</v>
      </c>
      <c r="C408" s="9"/>
      <c r="D408" s="9"/>
      <c r="E408" s="9"/>
      <c r="F408" s="9"/>
      <c r="G408" s="27">
        <f t="shared" si="55"/>
        <v>0</v>
      </c>
      <c r="H408" s="9">
        <v>36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24">
        <f t="shared" si="56"/>
        <v>36</v>
      </c>
      <c r="T408" s="28">
        <f t="shared" si="57"/>
        <v>-36</v>
      </c>
      <c r="V408" s="9"/>
      <c r="W408" s="9"/>
      <c r="X408" s="9"/>
    </row>
    <row r="409" spans="1:24" ht="18.75" customHeight="1" x14ac:dyDescent="0.45">
      <c r="A409" s="26">
        <v>45737</v>
      </c>
      <c r="B409" s="8" t="s">
        <v>60</v>
      </c>
      <c r="C409" s="9"/>
      <c r="D409" s="9"/>
      <c r="E409" s="9"/>
      <c r="F409" s="9"/>
      <c r="G409" s="27">
        <f t="shared" si="55"/>
        <v>0</v>
      </c>
      <c r="H409" s="9">
        <v>36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24">
        <f t="shared" si="56"/>
        <v>36</v>
      </c>
      <c r="T409" s="28">
        <f t="shared" si="57"/>
        <v>-36</v>
      </c>
      <c r="V409" s="9"/>
      <c r="W409" s="9"/>
      <c r="X409" s="9"/>
    </row>
    <row r="410" spans="1:24" ht="18.75" customHeight="1" x14ac:dyDescent="0.45">
      <c r="A410" s="26">
        <v>45738</v>
      </c>
      <c r="B410" s="8" t="s">
        <v>61</v>
      </c>
      <c r="C410" s="9"/>
      <c r="D410" s="9"/>
      <c r="E410" s="9"/>
      <c r="F410" s="9"/>
      <c r="G410" s="27">
        <f t="shared" si="55"/>
        <v>0</v>
      </c>
      <c r="H410" s="9">
        <v>36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24">
        <f t="shared" si="56"/>
        <v>36</v>
      </c>
      <c r="T410" s="28">
        <f t="shared" si="57"/>
        <v>-36</v>
      </c>
      <c r="V410" s="9"/>
      <c r="W410" s="9"/>
      <c r="X410" s="9"/>
    </row>
    <row r="411" spans="1:24" ht="18.75" customHeight="1" x14ac:dyDescent="0.45">
      <c r="A411" s="26">
        <v>45739</v>
      </c>
      <c r="B411" s="8" t="s">
        <v>62</v>
      </c>
      <c r="C411" s="9"/>
      <c r="D411" s="9"/>
      <c r="E411" s="9"/>
      <c r="F411" s="9"/>
      <c r="G411" s="27">
        <f t="shared" si="55"/>
        <v>0</v>
      </c>
      <c r="H411" s="9">
        <v>36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24">
        <f t="shared" si="56"/>
        <v>36</v>
      </c>
      <c r="T411" s="28">
        <f t="shared" si="57"/>
        <v>-36</v>
      </c>
      <c r="V411" s="9"/>
      <c r="W411" s="9"/>
      <c r="X411" s="9"/>
    </row>
    <row r="412" spans="1:24" ht="18.75" customHeight="1" x14ac:dyDescent="0.45">
      <c r="A412" s="26">
        <v>45740</v>
      </c>
      <c r="B412" s="8" t="s">
        <v>63</v>
      </c>
      <c r="C412" s="9"/>
      <c r="D412" s="9"/>
      <c r="E412" s="9"/>
      <c r="F412" s="9"/>
      <c r="G412" s="27">
        <f t="shared" si="55"/>
        <v>0</v>
      </c>
      <c r="H412" s="9">
        <v>36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24">
        <f t="shared" si="56"/>
        <v>36</v>
      </c>
      <c r="T412" s="28">
        <f t="shared" si="57"/>
        <v>-36</v>
      </c>
      <c r="V412" s="9"/>
      <c r="W412" s="9"/>
      <c r="X412" s="9"/>
    </row>
    <row r="413" spans="1:24" ht="18.75" customHeight="1" x14ac:dyDescent="0.45">
      <c r="A413" s="26">
        <v>45741</v>
      </c>
      <c r="B413" s="8" t="s">
        <v>64</v>
      </c>
      <c r="C413" s="9"/>
      <c r="D413" s="9"/>
      <c r="E413" s="9"/>
      <c r="F413" s="9"/>
      <c r="G413" s="27">
        <f t="shared" si="55"/>
        <v>0</v>
      </c>
      <c r="H413" s="9">
        <v>36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24">
        <f t="shared" si="56"/>
        <v>36</v>
      </c>
      <c r="T413" s="28">
        <f t="shared" si="57"/>
        <v>-36</v>
      </c>
      <c r="V413" s="9"/>
      <c r="W413" s="9"/>
      <c r="X413" s="9"/>
    </row>
    <row r="414" spans="1:24" ht="18.75" customHeight="1" x14ac:dyDescent="0.45">
      <c r="A414" s="26">
        <v>45742</v>
      </c>
      <c r="B414" s="8" t="s">
        <v>65</v>
      </c>
      <c r="C414" s="9"/>
      <c r="D414" s="9"/>
      <c r="E414" s="9"/>
      <c r="F414" s="9"/>
      <c r="G414" s="27">
        <f t="shared" si="55"/>
        <v>0</v>
      </c>
      <c r="H414" s="9">
        <v>36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24">
        <f t="shared" si="56"/>
        <v>36</v>
      </c>
      <c r="T414" s="28">
        <f t="shared" si="57"/>
        <v>-36</v>
      </c>
      <c r="V414" s="9"/>
      <c r="W414" s="9"/>
      <c r="X414" s="9"/>
    </row>
    <row r="415" spans="1:24" ht="18.75" customHeight="1" x14ac:dyDescent="0.45">
      <c r="A415" s="26">
        <v>45743</v>
      </c>
      <c r="B415" s="8" t="s">
        <v>66</v>
      </c>
      <c r="C415" s="9"/>
      <c r="D415" s="9"/>
      <c r="E415" s="9"/>
      <c r="F415" s="9"/>
      <c r="G415" s="27">
        <f t="shared" si="55"/>
        <v>0</v>
      </c>
      <c r="H415" s="9">
        <v>36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24">
        <f t="shared" si="56"/>
        <v>36</v>
      </c>
      <c r="T415" s="28">
        <f t="shared" si="57"/>
        <v>-36</v>
      </c>
      <c r="V415" s="9"/>
      <c r="W415" s="9"/>
      <c r="X415" s="9"/>
    </row>
    <row r="416" spans="1:24" ht="18.75" customHeight="1" x14ac:dyDescent="0.45">
      <c r="A416" s="26">
        <v>45744</v>
      </c>
      <c r="B416" s="8" t="s">
        <v>60</v>
      </c>
      <c r="C416" s="9"/>
      <c r="D416" s="9"/>
      <c r="E416" s="9"/>
      <c r="F416" s="9"/>
      <c r="G416" s="27">
        <f t="shared" si="55"/>
        <v>0</v>
      </c>
      <c r="H416" s="9">
        <v>36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24">
        <f t="shared" si="56"/>
        <v>36</v>
      </c>
      <c r="T416" s="28">
        <f t="shared" si="57"/>
        <v>-36</v>
      </c>
      <c r="V416" s="9"/>
      <c r="W416" s="9"/>
      <c r="X416" s="9"/>
    </row>
    <row r="417" spans="1:24" ht="18.75" customHeight="1" x14ac:dyDescent="0.45">
      <c r="A417" s="26">
        <v>45745</v>
      </c>
      <c r="B417" s="8" t="s">
        <v>61</v>
      </c>
      <c r="C417" s="9"/>
      <c r="D417" s="9"/>
      <c r="E417" s="9"/>
      <c r="F417" s="9"/>
      <c r="G417" s="27">
        <f t="shared" si="55"/>
        <v>0</v>
      </c>
      <c r="H417" s="9">
        <v>36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24">
        <f t="shared" si="56"/>
        <v>36</v>
      </c>
      <c r="T417" s="28">
        <f t="shared" si="57"/>
        <v>-36</v>
      </c>
      <c r="V417" s="9"/>
      <c r="W417" s="9"/>
      <c r="X417" s="9"/>
    </row>
    <row r="418" spans="1:24" ht="18.75" customHeight="1" x14ac:dyDescent="0.45">
      <c r="A418" s="26">
        <v>45746</v>
      </c>
      <c r="B418" s="8" t="s">
        <v>62</v>
      </c>
      <c r="C418" s="9"/>
      <c r="D418" s="9"/>
      <c r="E418" s="9"/>
      <c r="F418" s="9"/>
      <c r="G418" s="27">
        <f t="shared" si="55"/>
        <v>0</v>
      </c>
      <c r="H418" s="9">
        <v>36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24">
        <f t="shared" si="56"/>
        <v>36</v>
      </c>
      <c r="T418" s="28">
        <f t="shared" si="57"/>
        <v>-36</v>
      </c>
      <c r="V418" s="9"/>
      <c r="W418" s="9"/>
      <c r="X418" s="9"/>
    </row>
    <row r="419" spans="1:24" ht="18.75" customHeight="1" x14ac:dyDescent="0.45">
      <c r="A419" s="26">
        <v>45747</v>
      </c>
      <c r="B419" s="8" t="s">
        <v>63</v>
      </c>
      <c r="C419" s="9"/>
      <c r="D419" s="9"/>
      <c r="E419" s="9"/>
      <c r="F419" s="9"/>
      <c r="G419" s="27">
        <f t="shared" si="55"/>
        <v>0</v>
      </c>
      <c r="H419" s="9">
        <v>36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24">
        <f t="shared" si="56"/>
        <v>36</v>
      </c>
      <c r="T419" s="28">
        <f t="shared" si="57"/>
        <v>-36</v>
      </c>
      <c r="V419" s="9"/>
      <c r="W419" s="9"/>
      <c r="X419" s="9"/>
    </row>
    <row r="420" spans="1:24" ht="18.75" customHeight="1" x14ac:dyDescent="0.45">
      <c r="A420" s="26">
        <v>45748</v>
      </c>
      <c r="B420" s="8" t="s">
        <v>64</v>
      </c>
      <c r="C420" s="29">
        <f t="shared" ref="C420:T420" si="58">SUM(C389:C419)</f>
        <v>0</v>
      </c>
      <c r="D420" s="29">
        <f t="shared" si="58"/>
        <v>0</v>
      </c>
      <c r="E420" s="29">
        <f t="shared" si="58"/>
        <v>0</v>
      </c>
      <c r="F420" s="29">
        <f t="shared" si="58"/>
        <v>0</v>
      </c>
      <c r="G420" s="27">
        <f t="shared" si="58"/>
        <v>0</v>
      </c>
      <c r="H420" s="30">
        <f t="shared" si="58"/>
        <v>1116</v>
      </c>
      <c r="I420" s="30">
        <f t="shared" si="58"/>
        <v>0</v>
      </c>
      <c r="J420" s="30">
        <f t="shared" si="58"/>
        <v>0</v>
      </c>
      <c r="K420" s="30">
        <f t="shared" si="58"/>
        <v>0</v>
      </c>
      <c r="L420" s="31">
        <f t="shared" si="58"/>
        <v>0</v>
      </c>
      <c r="M420" s="30">
        <f t="shared" si="58"/>
        <v>0</v>
      </c>
      <c r="N420" s="31">
        <f t="shared" si="58"/>
        <v>0</v>
      </c>
      <c r="O420" s="30">
        <f t="shared" si="58"/>
        <v>0</v>
      </c>
      <c r="P420" s="30">
        <f t="shared" si="58"/>
        <v>0</v>
      </c>
      <c r="Q420" s="31">
        <f t="shared" si="58"/>
        <v>0</v>
      </c>
      <c r="R420" s="30">
        <f t="shared" si="58"/>
        <v>0</v>
      </c>
      <c r="S420" s="24">
        <f t="shared" si="58"/>
        <v>1116</v>
      </c>
      <c r="T420" s="28">
        <f t="shared" si="58"/>
        <v>-1116</v>
      </c>
      <c r="V420" s="32">
        <f t="shared" ref="V420:X420" si="59">SUM(V389:V419)</f>
        <v>0</v>
      </c>
      <c r="W420" s="32">
        <f t="shared" si="59"/>
        <v>0</v>
      </c>
      <c r="X420" s="32">
        <f t="shared" si="59"/>
        <v>0</v>
      </c>
    </row>
    <row r="421" spans="1:24" ht="18.75" customHeight="1" x14ac:dyDescent="0.45">
      <c r="A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2"/>
      <c r="T421" s="22"/>
      <c r="V421" s="21"/>
      <c r="W421" s="21"/>
      <c r="X421" s="21"/>
    </row>
    <row r="422" spans="1:24" ht="18.75" customHeight="1" x14ac:dyDescent="0.45">
      <c r="A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2"/>
      <c r="T422" s="22"/>
      <c r="V422" s="21"/>
      <c r="W422" s="21"/>
      <c r="X422" s="21"/>
    </row>
    <row r="423" spans="1:24" ht="18.75" customHeight="1" x14ac:dyDescent="0.45">
      <c r="A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2"/>
      <c r="T423" s="22"/>
      <c r="V423" s="21"/>
      <c r="W423" s="21"/>
      <c r="X423" s="21"/>
    </row>
    <row r="424" spans="1:24" ht="18.75" customHeight="1" x14ac:dyDescent="0.45">
      <c r="A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2"/>
      <c r="T424" s="22"/>
      <c r="V424" s="21"/>
      <c r="W424" s="21"/>
      <c r="X424" s="21"/>
    </row>
    <row r="425" spans="1:24" ht="18.75" customHeight="1" x14ac:dyDescent="0.45">
      <c r="A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2"/>
      <c r="T425" s="22"/>
      <c r="V425" s="21"/>
      <c r="W425" s="21"/>
      <c r="X425" s="21"/>
    </row>
    <row r="426" spans="1:24" ht="18.75" customHeight="1" x14ac:dyDescent="0.45">
      <c r="A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2"/>
      <c r="T426" s="22"/>
      <c r="V426" s="21"/>
      <c r="W426" s="21"/>
      <c r="X426" s="21"/>
    </row>
    <row r="427" spans="1:24" ht="18.75" customHeight="1" x14ac:dyDescent="0.45">
      <c r="A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2"/>
      <c r="T427" s="22"/>
      <c r="V427" s="21"/>
      <c r="W427" s="21"/>
      <c r="X427" s="21"/>
    </row>
    <row r="428" spans="1:24" ht="18.75" customHeight="1" x14ac:dyDescent="0.45">
      <c r="A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2"/>
      <c r="T428" s="22"/>
      <c r="V428" s="21"/>
      <c r="W428" s="21"/>
      <c r="X428" s="21"/>
    </row>
    <row r="429" spans="1:24" ht="18.75" customHeight="1" x14ac:dyDescent="0.45">
      <c r="A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2"/>
      <c r="T429" s="22"/>
      <c r="V429" s="21"/>
      <c r="W429" s="21"/>
      <c r="X429" s="21"/>
    </row>
    <row r="430" spans="1:24" ht="18.75" customHeight="1" x14ac:dyDescent="0.45">
      <c r="A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2"/>
      <c r="T430" s="22"/>
      <c r="V430" s="21"/>
      <c r="W430" s="21"/>
      <c r="X430" s="21"/>
    </row>
    <row r="431" spans="1:24" ht="18.75" customHeight="1" x14ac:dyDescent="0.45">
      <c r="A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2"/>
      <c r="T431" s="22"/>
      <c r="V431" s="21"/>
      <c r="W431" s="21"/>
      <c r="X431" s="21"/>
    </row>
    <row r="432" spans="1:24" ht="18.75" customHeight="1" x14ac:dyDescent="0.45">
      <c r="A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2"/>
      <c r="T432" s="22"/>
      <c r="V432" s="21"/>
      <c r="W432" s="21"/>
      <c r="X432" s="21"/>
    </row>
    <row r="433" spans="1:24" ht="18.75" customHeight="1" x14ac:dyDescent="0.45">
      <c r="A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2"/>
      <c r="T433" s="22"/>
      <c r="V433" s="21"/>
      <c r="W433" s="21"/>
      <c r="X433" s="21"/>
    </row>
    <row r="434" spans="1:24" ht="18.75" customHeight="1" x14ac:dyDescent="0.45">
      <c r="A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2"/>
      <c r="T434" s="22"/>
      <c r="V434" s="21"/>
      <c r="W434" s="21"/>
      <c r="X434" s="21"/>
    </row>
    <row r="435" spans="1:24" ht="18.75" customHeight="1" x14ac:dyDescent="0.45">
      <c r="A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2"/>
      <c r="T435" s="22"/>
      <c r="V435" s="21"/>
      <c r="W435" s="21"/>
      <c r="X435" s="21"/>
    </row>
    <row r="436" spans="1:24" ht="18.75" customHeight="1" x14ac:dyDescent="0.45">
      <c r="A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2"/>
      <c r="T436" s="22"/>
      <c r="V436" s="21"/>
      <c r="W436" s="21"/>
      <c r="X436" s="21"/>
    </row>
    <row r="437" spans="1:24" ht="18.75" customHeight="1" x14ac:dyDescent="0.45">
      <c r="A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2"/>
      <c r="T437" s="22"/>
      <c r="V437" s="21"/>
      <c r="W437" s="21"/>
      <c r="X437" s="21"/>
    </row>
    <row r="438" spans="1:24" ht="18.75" customHeight="1" x14ac:dyDescent="0.45">
      <c r="A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2"/>
      <c r="T438" s="22"/>
      <c r="V438" s="21"/>
      <c r="W438" s="21"/>
      <c r="X438" s="21"/>
    </row>
    <row r="439" spans="1:24" ht="18.75" customHeight="1" x14ac:dyDescent="0.45">
      <c r="A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2"/>
      <c r="T439" s="22"/>
      <c r="V439" s="21"/>
      <c r="W439" s="21"/>
      <c r="X439" s="21"/>
    </row>
    <row r="440" spans="1:24" ht="18.75" customHeight="1" x14ac:dyDescent="0.45">
      <c r="A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2"/>
      <c r="T440" s="22"/>
      <c r="V440" s="21"/>
      <c r="W440" s="21"/>
      <c r="X440" s="21"/>
    </row>
    <row r="441" spans="1:24" ht="18.75" customHeight="1" x14ac:dyDescent="0.45">
      <c r="A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2"/>
      <c r="T441" s="22"/>
      <c r="V441" s="21"/>
      <c r="W441" s="21"/>
      <c r="X441" s="21"/>
    </row>
    <row r="442" spans="1:24" ht="18.75" customHeight="1" x14ac:dyDescent="0.45">
      <c r="A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2"/>
      <c r="T442" s="22"/>
      <c r="V442" s="21"/>
      <c r="W442" s="21"/>
      <c r="X442" s="21"/>
    </row>
    <row r="443" spans="1:24" ht="18.75" customHeight="1" x14ac:dyDescent="0.45">
      <c r="A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2"/>
      <c r="T443" s="22"/>
      <c r="V443" s="21"/>
      <c r="W443" s="21"/>
      <c r="X443" s="21"/>
    </row>
    <row r="444" spans="1:24" ht="18.75" customHeight="1" x14ac:dyDescent="0.45">
      <c r="A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2"/>
      <c r="T444" s="22"/>
      <c r="V444" s="21"/>
      <c r="W444" s="21"/>
      <c r="X444" s="21"/>
    </row>
    <row r="445" spans="1:24" ht="18.75" customHeight="1" x14ac:dyDescent="0.45">
      <c r="A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2"/>
      <c r="T445" s="22"/>
      <c r="V445" s="21"/>
      <c r="W445" s="21"/>
      <c r="X445" s="21"/>
    </row>
    <row r="446" spans="1:24" ht="18.75" customHeight="1" x14ac:dyDescent="0.45">
      <c r="A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2"/>
      <c r="T446" s="22"/>
      <c r="V446" s="21"/>
      <c r="W446" s="21"/>
      <c r="X446" s="21"/>
    </row>
    <row r="447" spans="1:24" ht="18.75" customHeight="1" x14ac:dyDescent="0.45">
      <c r="A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2"/>
      <c r="T447" s="22"/>
      <c r="V447" s="21"/>
      <c r="W447" s="21"/>
      <c r="X447" s="21"/>
    </row>
    <row r="448" spans="1:24" ht="18.75" customHeight="1" x14ac:dyDescent="0.45">
      <c r="A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2"/>
      <c r="T448" s="22"/>
      <c r="V448" s="21"/>
      <c r="W448" s="21"/>
      <c r="X448" s="21"/>
    </row>
    <row r="449" spans="1:24" ht="18.75" customHeight="1" x14ac:dyDescent="0.45">
      <c r="A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2"/>
      <c r="T449" s="22"/>
      <c r="V449" s="21"/>
      <c r="W449" s="21"/>
      <c r="X449" s="21"/>
    </row>
    <row r="450" spans="1:24" ht="18.75" customHeight="1" x14ac:dyDescent="0.45">
      <c r="A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2"/>
      <c r="T450" s="22"/>
      <c r="V450" s="21"/>
      <c r="W450" s="21"/>
      <c r="X450" s="21"/>
    </row>
    <row r="451" spans="1:24" ht="18.75" customHeight="1" x14ac:dyDescent="0.45">
      <c r="A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2"/>
      <c r="T451" s="22"/>
      <c r="V451" s="21"/>
      <c r="W451" s="21"/>
      <c r="X451" s="21"/>
    </row>
    <row r="452" spans="1:24" ht="18.75" customHeight="1" x14ac:dyDescent="0.45">
      <c r="A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2"/>
      <c r="T452" s="22"/>
      <c r="V452" s="21"/>
      <c r="W452" s="21"/>
      <c r="X452" s="21"/>
    </row>
    <row r="453" spans="1:24" ht="18.75" customHeight="1" x14ac:dyDescent="0.45">
      <c r="A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2"/>
      <c r="T453" s="22"/>
      <c r="V453" s="21"/>
      <c r="W453" s="21"/>
      <c r="X453" s="21"/>
    </row>
    <row r="454" spans="1:24" ht="18.75" customHeight="1" x14ac:dyDescent="0.45">
      <c r="A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2"/>
      <c r="T454" s="22"/>
      <c r="V454" s="21"/>
      <c r="W454" s="21"/>
      <c r="X454" s="21"/>
    </row>
    <row r="455" spans="1:24" ht="18.75" customHeight="1" x14ac:dyDescent="0.45">
      <c r="A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2"/>
      <c r="T455" s="22"/>
      <c r="V455" s="21"/>
      <c r="W455" s="21"/>
      <c r="X455" s="21"/>
    </row>
    <row r="456" spans="1:24" ht="18.75" customHeight="1" x14ac:dyDescent="0.45">
      <c r="A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2"/>
      <c r="T456" s="22"/>
      <c r="V456" s="21"/>
      <c r="W456" s="21"/>
      <c r="X456" s="21"/>
    </row>
    <row r="457" spans="1:24" ht="18.75" customHeight="1" x14ac:dyDescent="0.45">
      <c r="A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2"/>
      <c r="T457" s="22"/>
      <c r="V457" s="21"/>
      <c r="W457" s="21"/>
      <c r="X457" s="21"/>
    </row>
    <row r="458" spans="1:24" ht="18.75" customHeight="1" x14ac:dyDescent="0.45">
      <c r="A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2"/>
      <c r="T458" s="22"/>
      <c r="V458" s="21"/>
      <c r="W458" s="21"/>
      <c r="X458" s="21"/>
    </row>
    <row r="459" spans="1:24" ht="18.75" customHeight="1" x14ac:dyDescent="0.45">
      <c r="A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2"/>
      <c r="T459" s="22"/>
      <c r="V459" s="21"/>
      <c r="W459" s="21"/>
      <c r="X459" s="21"/>
    </row>
    <row r="460" spans="1:24" ht="18.75" customHeight="1" x14ac:dyDescent="0.45">
      <c r="A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2"/>
      <c r="T460" s="22"/>
      <c r="V460" s="21"/>
      <c r="W460" s="21"/>
      <c r="X460" s="21"/>
    </row>
    <row r="461" spans="1:24" ht="18.75" customHeight="1" x14ac:dyDescent="0.45">
      <c r="A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2"/>
      <c r="T461" s="22"/>
      <c r="V461" s="21"/>
      <c r="W461" s="21"/>
      <c r="X461" s="21"/>
    </row>
    <row r="462" spans="1:24" ht="18.75" customHeight="1" x14ac:dyDescent="0.45">
      <c r="A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2"/>
      <c r="T462" s="22"/>
      <c r="V462" s="21"/>
      <c r="W462" s="21"/>
      <c r="X462" s="21"/>
    </row>
    <row r="463" spans="1:24" ht="18.75" customHeight="1" x14ac:dyDescent="0.45">
      <c r="A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2"/>
      <c r="T463" s="22"/>
      <c r="V463" s="21"/>
      <c r="W463" s="21"/>
      <c r="X463" s="21"/>
    </row>
    <row r="464" spans="1:24" ht="18.75" customHeight="1" x14ac:dyDescent="0.45">
      <c r="A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2"/>
      <c r="T464" s="22"/>
      <c r="V464" s="21"/>
      <c r="W464" s="21"/>
      <c r="X464" s="21"/>
    </row>
    <row r="465" spans="1:24" ht="18.75" customHeight="1" x14ac:dyDescent="0.45">
      <c r="A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2"/>
      <c r="T465" s="22"/>
      <c r="V465" s="21"/>
      <c r="W465" s="21"/>
      <c r="X465" s="21"/>
    </row>
    <row r="466" spans="1:24" ht="18.75" customHeight="1" x14ac:dyDescent="0.45">
      <c r="A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2"/>
      <c r="T466" s="22"/>
      <c r="V466" s="21"/>
      <c r="W466" s="21"/>
      <c r="X466" s="21"/>
    </row>
    <row r="467" spans="1:24" ht="18.75" customHeight="1" x14ac:dyDescent="0.45">
      <c r="A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2"/>
      <c r="T467" s="22"/>
      <c r="V467" s="21"/>
      <c r="W467" s="21"/>
      <c r="X467" s="21"/>
    </row>
    <row r="468" spans="1:24" ht="18.75" customHeight="1" x14ac:dyDescent="0.45">
      <c r="A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2"/>
      <c r="T468" s="22"/>
      <c r="V468" s="21"/>
      <c r="W468" s="21"/>
      <c r="X468" s="21"/>
    </row>
    <row r="469" spans="1:24" ht="18.75" customHeight="1" x14ac:dyDescent="0.45">
      <c r="A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2"/>
      <c r="T469" s="22"/>
      <c r="V469" s="21"/>
      <c r="W469" s="21"/>
      <c r="X469" s="21"/>
    </row>
    <row r="470" spans="1:24" ht="18.75" customHeight="1" x14ac:dyDescent="0.45">
      <c r="A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2"/>
      <c r="T470" s="22"/>
      <c r="V470" s="21"/>
      <c r="W470" s="21"/>
      <c r="X470" s="21"/>
    </row>
    <row r="471" spans="1:24" ht="18.75" customHeight="1" x14ac:dyDescent="0.45">
      <c r="A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2"/>
      <c r="T471" s="22"/>
      <c r="V471" s="21"/>
      <c r="W471" s="21"/>
      <c r="X471" s="21"/>
    </row>
    <row r="472" spans="1:24" ht="18.75" customHeight="1" x14ac:dyDescent="0.45">
      <c r="A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2"/>
      <c r="T472" s="22"/>
      <c r="V472" s="21"/>
      <c r="W472" s="21"/>
      <c r="X472" s="21"/>
    </row>
    <row r="473" spans="1:24" ht="18.75" customHeight="1" x14ac:dyDescent="0.45">
      <c r="A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2"/>
      <c r="T473" s="22"/>
      <c r="V473" s="21"/>
      <c r="W473" s="21"/>
      <c r="X473" s="21"/>
    </row>
    <row r="474" spans="1:24" ht="18.75" customHeight="1" x14ac:dyDescent="0.45">
      <c r="A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2"/>
      <c r="T474" s="22"/>
      <c r="V474" s="21"/>
      <c r="W474" s="21"/>
      <c r="X474" s="21"/>
    </row>
    <row r="475" spans="1:24" ht="18.75" customHeight="1" x14ac:dyDescent="0.45">
      <c r="A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2"/>
      <c r="T475" s="22"/>
      <c r="V475" s="21"/>
      <c r="W475" s="21"/>
      <c r="X475" s="21"/>
    </row>
    <row r="476" spans="1:24" ht="18.75" customHeight="1" x14ac:dyDescent="0.45">
      <c r="A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2"/>
      <c r="T476" s="22"/>
      <c r="V476" s="21"/>
      <c r="W476" s="21"/>
      <c r="X476" s="21"/>
    </row>
    <row r="477" spans="1:24" ht="18.75" customHeight="1" x14ac:dyDescent="0.45">
      <c r="A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2"/>
      <c r="T477" s="22"/>
      <c r="V477" s="21"/>
      <c r="W477" s="21"/>
      <c r="X477" s="21"/>
    </row>
    <row r="478" spans="1:24" ht="18.75" customHeight="1" x14ac:dyDescent="0.45">
      <c r="A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2"/>
      <c r="T478" s="22"/>
      <c r="V478" s="21"/>
      <c r="W478" s="21"/>
      <c r="X478" s="21"/>
    </row>
    <row r="479" spans="1:24" ht="18.75" customHeight="1" x14ac:dyDescent="0.45">
      <c r="A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2"/>
      <c r="T479" s="22"/>
      <c r="V479" s="21"/>
      <c r="W479" s="21"/>
      <c r="X479" s="21"/>
    </row>
    <row r="480" spans="1:24" ht="18.75" customHeight="1" x14ac:dyDescent="0.45">
      <c r="A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2"/>
      <c r="T480" s="22"/>
      <c r="V480" s="21"/>
      <c r="W480" s="21"/>
      <c r="X480" s="21"/>
    </row>
    <row r="481" spans="1:24" ht="18.75" customHeight="1" x14ac:dyDescent="0.45">
      <c r="A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2"/>
      <c r="T481" s="22"/>
      <c r="V481" s="21"/>
      <c r="W481" s="21"/>
      <c r="X481" s="21"/>
    </row>
    <row r="482" spans="1:24" ht="18.75" customHeight="1" x14ac:dyDescent="0.45">
      <c r="A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2"/>
      <c r="T482" s="22"/>
      <c r="V482" s="21"/>
      <c r="W482" s="21"/>
      <c r="X482" s="21"/>
    </row>
    <row r="483" spans="1:24" ht="18.75" customHeight="1" x14ac:dyDescent="0.45">
      <c r="A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2"/>
      <c r="T483" s="22"/>
      <c r="V483" s="21"/>
      <c r="W483" s="21"/>
      <c r="X483" s="21"/>
    </row>
    <row r="484" spans="1:24" ht="18.75" customHeight="1" x14ac:dyDescent="0.45">
      <c r="A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2"/>
      <c r="T484" s="22"/>
      <c r="V484" s="21"/>
      <c r="W484" s="21"/>
      <c r="X484" s="21"/>
    </row>
    <row r="485" spans="1:24" ht="18.75" customHeight="1" x14ac:dyDescent="0.45">
      <c r="A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2"/>
      <c r="T485" s="22"/>
      <c r="V485" s="21"/>
      <c r="W485" s="21"/>
      <c r="X485" s="21"/>
    </row>
    <row r="486" spans="1:24" ht="18.75" customHeight="1" x14ac:dyDescent="0.45">
      <c r="A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2"/>
      <c r="T486" s="22"/>
      <c r="V486" s="21"/>
      <c r="W486" s="21"/>
      <c r="X486" s="21"/>
    </row>
    <row r="487" spans="1:24" ht="18.75" customHeight="1" x14ac:dyDescent="0.45">
      <c r="A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2"/>
      <c r="T487" s="22"/>
      <c r="V487" s="21"/>
      <c r="W487" s="21"/>
      <c r="X487" s="21"/>
    </row>
    <row r="488" spans="1:24" ht="18.75" customHeight="1" x14ac:dyDescent="0.45">
      <c r="A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2"/>
      <c r="T488" s="22"/>
      <c r="V488" s="21"/>
      <c r="W488" s="21"/>
      <c r="X488" s="21"/>
    </row>
    <row r="489" spans="1:24" ht="18.75" customHeight="1" x14ac:dyDescent="0.45">
      <c r="A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2"/>
      <c r="T489" s="22"/>
      <c r="V489" s="21"/>
      <c r="W489" s="21"/>
      <c r="X489" s="21"/>
    </row>
    <row r="490" spans="1:24" ht="18.75" customHeight="1" x14ac:dyDescent="0.45">
      <c r="A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2"/>
      <c r="T490" s="22"/>
      <c r="V490" s="21"/>
      <c r="W490" s="21"/>
      <c r="X490" s="21"/>
    </row>
    <row r="491" spans="1:24" ht="18.75" customHeight="1" x14ac:dyDescent="0.45">
      <c r="A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2"/>
      <c r="T491" s="22"/>
      <c r="V491" s="21"/>
      <c r="W491" s="21"/>
      <c r="X491" s="21"/>
    </row>
    <row r="492" spans="1:24" ht="18.75" customHeight="1" x14ac:dyDescent="0.45">
      <c r="A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2"/>
      <c r="T492" s="22"/>
      <c r="V492" s="21"/>
      <c r="W492" s="21"/>
      <c r="X492" s="21"/>
    </row>
    <row r="493" spans="1:24" ht="18.75" customHeight="1" x14ac:dyDescent="0.45">
      <c r="A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2"/>
      <c r="T493" s="22"/>
      <c r="V493" s="21"/>
      <c r="W493" s="21"/>
      <c r="X493" s="21"/>
    </row>
    <row r="494" spans="1:24" ht="18.75" customHeight="1" x14ac:dyDescent="0.45">
      <c r="A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2"/>
      <c r="T494" s="22"/>
      <c r="V494" s="21"/>
      <c r="W494" s="21"/>
      <c r="X494" s="21"/>
    </row>
    <row r="495" spans="1:24" ht="18.75" customHeight="1" x14ac:dyDescent="0.45">
      <c r="A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2"/>
      <c r="T495" s="22"/>
      <c r="V495" s="21"/>
      <c r="W495" s="21"/>
      <c r="X495" s="21"/>
    </row>
    <row r="496" spans="1:24" ht="18.75" customHeight="1" x14ac:dyDescent="0.45">
      <c r="A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2"/>
      <c r="T496" s="22"/>
      <c r="V496" s="21"/>
      <c r="W496" s="21"/>
      <c r="X496" s="21"/>
    </row>
    <row r="497" spans="1:24" ht="18.75" customHeight="1" x14ac:dyDescent="0.45">
      <c r="A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2"/>
      <c r="T497" s="22"/>
      <c r="V497" s="21"/>
      <c r="W497" s="21"/>
      <c r="X497" s="21"/>
    </row>
    <row r="498" spans="1:24" ht="18.75" customHeight="1" x14ac:dyDescent="0.45">
      <c r="A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2"/>
      <c r="T498" s="22"/>
      <c r="V498" s="21"/>
      <c r="W498" s="21"/>
      <c r="X498" s="21"/>
    </row>
    <row r="499" spans="1:24" ht="18.75" customHeight="1" x14ac:dyDescent="0.45">
      <c r="A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2"/>
      <c r="T499" s="22"/>
      <c r="V499" s="21"/>
      <c r="W499" s="21"/>
      <c r="X499" s="21"/>
    </row>
    <row r="500" spans="1:24" ht="18.75" customHeight="1" x14ac:dyDescent="0.45">
      <c r="A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2"/>
      <c r="T500" s="22"/>
      <c r="V500" s="21"/>
      <c r="W500" s="21"/>
      <c r="X500" s="21"/>
    </row>
    <row r="501" spans="1:24" ht="18.75" customHeight="1" x14ac:dyDescent="0.45">
      <c r="A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2"/>
      <c r="T501" s="22"/>
      <c r="V501" s="21"/>
      <c r="W501" s="21"/>
      <c r="X501" s="21"/>
    </row>
    <row r="502" spans="1:24" ht="18.75" customHeight="1" x14ac:dyDescent="0.45">
      <c r="A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2"/>
      <c r="T502" s="22"/>
      <c r="V502" s="21"/>
      <c r="W502" s="21"/>
      <c r="X502" s="21"/>
    </row>
    <row r="503" spans="1:24" ht="18.75" customHeight="1" x14ac:dyDescent="0.45">
      <c r="A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2"/>
      <c r="T503" s="22"/>
      <c r="V503" s="21"/>
      <c r="W503" s="21"/>
      <c r="X503" s="21"/>
    </row>
    <row r="504" spans="1:24" ht="18.75" customHeight="1" x14ac:dyDescent="0.45">
      <c r="A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2"/>
      <c r="T504" s="22"/>
      <c r="V504" s="21"/>
      <c r="W504" s="21"/>
      <c r="X504" s="21"/>
    </row>
    <row r="505" spans="1:24" ht="18.75" customHeight="1" x14ac:dyDescent="0.45">
      <c r="A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2"/>
      <c r="T505" s="22"/>
      <c r="V505" s="21"/>
      <c r="W505" s="21"/>
      <c r="X505" s="21"/>
    </row>
    <row r="506" spans="1:24" ht="18.75" customHeight="1" x14ac:dyDescent="0.45">
      <c r="A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2"/>
      <c r="T506" s="22"/>
      <c r="V506" s="21"/>
      <c r="W506" s="21"/>
      <c r="X506" s="21"/>
    </row>
    <row r="507" spans="1:24" ht="18.75" customHeight="1" x14ac:dyDescent="0.45">
      <c r="A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2"/>
      <c r="T507" s="22"/>
      <c r="V507" s="21"/>
      <c r="W507" s="21"/>
      <c r="X507" s="21"/>
    </row>
    <row r="508" spans="1:24" ht="18.75" customHeight="1" x14ac:dyDescent="0.45">
      <c r="A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2"/>
      <c r="T508" s="22"/>
      <c r="V508" s="21"/>
      <c r="W508" s="21"/>
      <c r="X508" s="21"/>
    </row>
    <row r="509" spans="1:24" ht="18.75" customHeight="1" x14ac:dyDescent="0.45">
      <c r="A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2"/>
      <c r="T509" s="22"/>
      <c r="V509" s="21"/>
      <c r="W509" s="21"/>
      <c r="X509" s="21"/>
    </row>
    <row r="510" spans="1:24" ht="18.75" customHeight="1" x14ac:dyDescent="0.45">
      <c r="A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2"/>
      <c r="T510" s="22"/>
      <c r="V510" s="21"/>
      <c r="W510" s="21"/>
      <c r="X510" s="21"/>
    </row>
    <row r="511" spans="1:24" ht="18.75" customHeight="1" x14ac:dyDescent="0.45">
      <c r="A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2"/>
      <c r="T511" s="22"/>
      <c r="V511" s="21"/>
      <c r="W511" s="21"/>
      <c r="X511" s="21"/>
    </row>
    <row r="512" spans="1:24" ht="18.75" customHeight="1" x14ac:dyDescent="0.45">
      <c r="A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2"/>
      <c r="T512" s="22"/>
      <c r="V512" s="21"/>
      <c r="W512" s="21"/>
      <c r="X512" s="21"/>
    </row>
    <row r="513" spans="1:24" ht="18.75" customHeight="1" x14ac:dyDescent="0.45">
      <c r="A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2"/>
      <c r="T513" s="22"/>
      <c r="V513" s="21"/>
      <c r="W513" s="21"/>
      <c r="X513" s="21"/>
    </row>
    <row r="514" spans="1:24" ht="18.75" customHeight="1" x14ac:dyDescent="0.45">
      <c r="A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2"/>
      <c r="T514" s="22"/>
      <c r="V514" s="21"/>
      <c r="W514" s="21"/>
      <c r="X514" s="21"/>
    </row>
    <row r="515" spans="1:24" ht="18.75" customHeight="1" x14ac:dyDescent="0.45">
      <c r="A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2"/>
      <c r="T515" s="22"/>
      <c r="V515" s="21"/>
      <c r="W515" s="21"/>
      <c r="X515" s="21"/>
    </row>
    <row r="516" spans="1:24" ht="18.75" customHeight="1" x14ac:dyDescent="0.45">
      <c r="A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2"/>
      <c r="T516" s="22"/>
      <c r="V516" s="21"/>
      <c r="W516" s="21"/>
      <c r="X516" s="21"/>
    </row>
    <row r="517" spans="1:24" ht="18.75" customHeight="1" x14ac:dyDescent="0.45">
      <c r="A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2"/>
      <c r="T517" s="22"/>
      <c r="V517" s="21"/>
      <c r="W517" s="21"/>
      <c r="X517" s="21"/>
    </row>
    <row r="518" spans="1:24" ht="18.75" customHeight="1" x14ac:dyDescent="0.45">
      <c r="A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2"/>
      <c r="T518" s="22"/>
      <c r="V518" s="21"/>
      <c r="W518" s="21"/>
      <c r="X518" s="21"/>
    </row>
    <row r="519" spans="1:24" ht="18.75" customHeight="1" x14ac:dyDescent="0.45">
      <c r="A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2"/>
      <c r="T519" s="22"/>
      <c r="V519" s="21"/>
      <c r="W519" s="21"/>
      <c r="X519" s="21"/>
    </row>
    <row r="520" spans="1:24" ht="18.75" customHeight="1" x14ac:dyDescent="0.45">
      <c r="A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2"/>
      <c r="T520" s="22"/>
      <c r="V520" s="21"/>
      <c r="W520" s="21"/>
      <c r="X520" s="21"/>
    </row>
    <row r="521" spans="1:24" ht="18.75" customHeight="1" x14ac:dyDescent="0.45">
      <c r="A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2"/>
      <c r="T521" s="22"/>
      <c r="V521" s="21"/>
      <c r="W521" s="21"/>
      <c r="X521" s="21"/>
    </row>
    <row r="522" spans="1:24" ht="18.75" customHeight="1" x14ac:dyDescent="0.45">
      <c r="A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2"/>
      <c r="T522" s="22"/>
      <c r="V522" s="21"/>
      <c r="W522" s="21"/>
      <c r="X522" s="21"/>
    </row>
    <row r="523" spans="1:24" ht="18.75" customHeight="1" x14ac:dyDescent="0.45">
      <c r="A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2"/>
      <c r="T523" s="22"/>
      <c r="V523" s="21"/>
      <c r="W523" s="21"/>
      <c r="X523" s="21"/>
    </row>
    <row r="524" spans="1:24" ht="18.75" customHeight="1" x14ac:dyDescent="0.45">
      <c r="A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2"/>
      <c r="T524" s="22"/>
      <c r="V524" s="21"/>
      <c r="W524" s="21"/>
      <c r="X524" s="21"/>
    </row>
    <row r="525" spans="1:24" ht="18.75" customHeight="1" x14ac:dyDescent="0.45">
      <c r="A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2"/>
      <c r="T525" s="22"/>
      <c r="V525" s="21"/>
      <c r="W525" s="21"/>
      <c r="X525" s="21"/>
    </row>
    <row r="526" spans="1:24" ht="18.75" customHeight="1" x14ac:dyDescent="0.45">
      <c r="A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2"/>
      <c r="T526" s="22"/>
      <c r="V526" s="21"/>
      <c r="W526" s="21"/>
      <c r="X526" s="21"/>
    </row>
    <row r="527" spans="1:24" ht="18.75" customHeight="1" x14ac:dyDescent="0.45">
      <c r="A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2"/>
      <c r="T527" s="22"/>
      <c r="V527" s="21"/>
      <c r="W527" s="21"/>
      <c r="X527" s="21"/>
    </row>
    <row r="528" spans="1:24" ht="18.75" customHeight="1" x14ac:dyDescent="0.45">
      <c r="A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2"/>
      <c r="T528" s="22"/>
      <c r="V528" s="21"/>
      <c r="W528" s="21"/>
      <c r="X528" s="21"/>
    </row>
    <row r="529" spans="1:24" ht="18.75" customHeight="1" x14ac:dyDescent="0.45">
      <c r="A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2"/>
      <c r="T529" s="22"/>
      <c r="V529" s="21"/>
      <c r="W529" s="21"/>
      <c r="X529" s="21"/>
    </row>
    <row r="530" spans="1:24" ht="18.75" customHeight="1" x14ac:dyDescent="0.45">
      <c r="A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2"/>
      <c r="T530" s="22"/>
      <c r="V530" s="21"/>
      <c r="W530" s="21"/>
      <c r="X530" s="21"/>
    </row>
    <row r="531" spans="1:24" ht="18.75" customHeight="1" x14ac:dyDescent="0.45">
      <c r="A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2"/>
      <c r="T531" s="22"/>
      <c r="V531" s="21"/>
      <c r="W531" s="21"/>
      <c r="X531" s="21"/>
    </row>
    <row r="532" spans="1:24" ht="18.75" customHeight="1" x14ac:dyDescent="0.45">
      <c r="A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2"/>
      <c r="T532" s="22"/>
      <c r="V532" s="21"/>
      <c r="W532" s="21"/>
      <c r="X532" s="21"/>
    </row>
    <row r="533" spans="1:24" ht="18.75" customHeight="1" x14ac:dyDescent="0.45">
      <c r="A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2"/>
      <c r="T533" s="22"/>
      <c r="V533" s="21"/>
      <c r="W533" s="21"/>
      <c r="X533" s="21"/>
    </row>
    <row r="534" spans="1:24" ht="18.75" customHeight="1" x14ac:dyDescent="0.45">
      <c r="A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2"/>
      <c r="T534" s="22"/>
      <c r="V534" s="21"/>
      <c r="W534" s="21"/>
      <c r="X534" s="21"/>
    </row>
    <row r="535" spans="1:24" ht="18.75" customHeight="1" x14ac:dyDescent="0.45">
      <c r="A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2"/>
      <c r="T535" s="22"/>
      <c r="V535" s="21"/>
      <c r="W535" s="21"/>
      <c r="X535" s="21"/>
    </row>
    <row r="536" spans="1:24" ht="18.75" customHeight="1" x14ac:dyDescent="0.45">
      <c r="A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2"/>
      <c r="T536" s="22"/>
      <c r="V536" s="21"/>
      <c r="W536" s="21"/>
      <c r="X536" s="21"/>
    </row>
    <row r="537" spans="1:24" ht="18.75" customHeight="1" x14ac:dyDescent="0.45">
      <c r="A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2"/>
      <c r="T537" s="22"/>
      <c r="V537" s="21"/>
      <c r="W537" s="21"/>
      <c r="X537" s="21"/>
    </row>
    <row r="538" spans="1:24" ht="18.75" customHeight="1" x14ac:dyDescent="0.45">
      <c r="A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2"/>
      <c r="T538" s="22"/>
      <c r="V538" s="21"/>
      <c r="W538" s="21"/>
      <c r="X538" s="21"/>
    </row>
    <row r="539" spans="1:24" ht="18.75" customHeight="1" x14ac:dyDescent="0.45">
      <c r="A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2"/>
      <c r="T539" s="22"/>
      <c r="V539" s="21"/>
      <c r="W539" s="21"/>
      <c r="X539" s="21"/>
    </row>
    <row r="540" spans="1:24" ht="18.75" customHeight="1" x14ac:dyDescent="0.45">
      <c r="A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2"/>
      <c r="T540" s="22"/>
      <c r="V540" s="21"/>
      <c r="W540" s="21"/>
      <c r="X540" s="21"/>
    </row>
    <row r="541" spans="1:24" ht="18.75" customHeight="1" x14ac:dyDescent="0.45">
      <c r="A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2"/>
      <c r="T541" s="22"/>
      <c r="V541" s="21"/>
      <c r="W541" s="21"/>
      <c r="X541" s="21"/>
    </row>
    <row r="542" spans="1:24" ht="18.75" customHeight="1" x14ac:dyDescent="0.45">
      <c r="A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2"/>
      <c r="T542" s="22"/>
      <c r="V542" s="21"/>
      <c r="W542" s="21"/>
      <c r="X542" s="21"/>
    </row>
    <row r="543" spans="1:24" ht="18.75" customHeight="1" x14ac:dyDescent="0.45">
      <c r="A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2"/>
      <c r="T543" s="22"/>
      <c r="V543" s="21"/>
      <c r="W543" s="21"/>
      <c r="X543" s="21"/>
    </row>
    <row r="544" spans="1:24" ht="18.75" customHeight="1" x14ac:dyDescent="0.45">
      <c r="A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2"/>
      <c r="T544" s="22"/>
      <c r="V544" s="21"/>
      <c r="W544" s="21"/>
      <c r="X544" s="21"/>
    </row>
    <row r="545" spans="1:24" ht="18.75" customHeight="1" x14ac:dyDescent="0.45">
      <c r="A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2"/>
      <c r="T545" s="22"/>
      <c r="V545" s="21"/>
      <c r="W545" s="21"/>
      <c r="X545" s="21"/>
    </row>
    <row r="546" spans="1:24" ht="18.75" customHeight="1" x14ac:dyDescent="0.45">
      <c r="A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2"/>
      <c r="T546" s="22"/>
      <c r="V546" s="21"/>
      <c r="W546" s="21"/>
      <c r="X546" s="21"/>
    </row>
    <row r="547" spans="1:24" ht="18.75" customHeight="1" x14ac:dyDescent="0.45">
      <c r="A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2"/>
      <c r="T547" s="22"/>
      <c r="V547" s="21"/>
      <c r="W547" s="21"/>
      <c r="X547" s="21"/>
    </row>
    <row r="548" spans="1:24" ht="18.75" customHeight="1" x14ac:dyDescent="0.45">
      <c r="A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2"/>
      <c r="T548" s="22"/>
      <c r="V548" s="21"/>
      <c r="W548" s="21"/>
      <c r="X548" s="21"/>
    </row>
    <row r="549" spans="1:24" ht="18.75" customHeight="1" x14ac:dyDescent="0.45">
      <c r="A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2"/>
      <c r="T549" s="22"/>
      <c r="V549" s="21"/>
      <c r="W549" s="21"/>
      <c r="X549" s="21"/>
    </row>
    <row r="550" spans="1:24" ht="18.75" customHeight="1" x14ac:dyDescent="0.45">
      <c r="A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2"/>
      <c r="T550" s="22"/>
      <c r="V550" s="21"/>
      <c r="W550" s="21"/>
      <c r="X550" s="21"/>
    </row>
    <row r="551" spans="1:24" ht="18.75" customHeight="1" x14ac:dyDescent="0.45">
      <c r="A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2"/>
      <c r="T551" s="22"/>
      <c r="V551" s="21"/>
      <c r="W551" s="21"/>
      <c r="X551" s="21"/>
    </row>
    <row r="552" spans="1:24" ht="18.75" customHeight="1" x14ac:dyDescent="0.45">
      <c r="A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2"/>
      <c r="T552" s="22"/>
      <c r="V552" s="21"/>
      <c r="W552" s="21"/>
      <c r="X552" s="21"/>
    </row>
    <row r="553" spans="1:24" ht="18.75" customHeight="1" x14ac:dyDescent="0.45">
      <c r="A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2"/>
      <c r="T553" s="22"/>
      <c r="V553" s="21"/>
      <c r="W553" s="21"/>
      <c r="X553" s="21"/>
    </row>
    <row r="554" spans="1:24" ht="18.75" customHeight="1" x14ac:dyDescent="0.45">
      <c r="A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2"/>
      <c r="T554" s="22"/>
      <c r="V554" s="21"/>
      <c r="W554" s="21"/>
      <c r="X554" s="21"/>
    </row>
    <row r="555" spans="1:24" ht="18.75" customHeight="1" x14ac:dyDescent="0.45">
      <c r="A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2"/>
      <c r="T555" s="22"/>
      <c r="V555" s="21"/>
      <c r="W555" s="21"/>
      <c r="X555" s="21"/>
    </row>
    <row r="556" spans="1:24" ht="18.75" customHeight="1" x14ac:dyDescent="0.45">
      <c r="A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2"/>
      <c r="T556" s="22"/>
      <c r="V556" s="21"/>
      <c r="W556" s="21"/>
      <c r="X556" s="21"/>
    </row>
    <row r="557" spans="1:24" ht="18.75" customHeight="1" x14ac:dyDescent="0.45">
      <c r="A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2"/>
      <c r="T557" s="22"/>
      <c r="V557" s="21"/>
      <c r="W557" s="21"/>
      <c r="X557" s="21"/>
    </row>
    <row r="558" spans="1:24" ht="18.75" customHeight="1" x14ac:dyDescent="0.45">
      <c r="A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2"/>
      <c r="T558" s="22"/>
      <c r="V558" s="21"/>
      <c r="W558" s="21"/>
      <c r="X558" s="21"/>
    </row>
    <row r="559" spans="1:24" ht="18.75" customHeight="1" x14ac:dyDescent="0.45">
      <c r="A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2"/>
      <c r="T559" s="22"/>
      <c r="V559" s="21"/>
      <c r="W559" s="21"/>
      <c r="X559" s="21"/>
    </row>
    <row r="560" spans="1:24" ht="18.75" customHeight="1" x14ac:dyDescent="0.45">
      <c r="A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2"/>
      <c r="T560" s="22"/>
      <c r="V560" s="21"/>
      <c r="W560" s="21"/>
      <c r="X560" s="21"/>
    </row>
    <row r="561" spans="1:24" ht="18.75" customHeight="1" x14ac:dyDescent="0.45">
      <c r="A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2"/>
      <c r="T561" s="22"/>
      <c r="V561" s="21"/>
      <c r="W561" s="21"/>
      <c r="X561" s="21"/>
    </row>
    <row r="562" spans="1:24" ht="18.75" customHeight="1" x14ac:dyDescent="0.45">
      <c r="A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2"/>
      <c r="T562" s="22"/>
      <c r="V562" s="21"/>
      <c r="W562" s="21"/>
      <c r="X562" s="21"/>
    </row>
    <row r="563" spans="1:24" ht="18.75" customHeight="1" x14ac:dyDescent="0.45">
      <c r="A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2"/>
      <c r="T563" s="22"/>
      <c r="V563" s="21"/>
      <c r="W563" s="21"/>
      <c r="X563" s="21"/>
    </row>
    <row r="564" spans="1:24" ht="18.75" customHeight="1" x14ac:dyDescent="0.45">
      <c r="A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2"/>
      <c r="T564" s="22"/>
      <c r="V564" s="21"/>
      <c r="W564" s="21"/>
      <c r="X564" s="21"/>
    </row>
    <row r="565" spans="1:24" ht="18.75" customHeight="1" x14ac:dyDescent="0.45">
      <c r="A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2"/>
      <c r="T565" s="22"/>
      <c r="V565" s="21"/>
      <c r="W565" s="21"/>
      <c r="X565" s="21"/>
    </row>
    <row r="566" spans="1:24" ht="18.75" customHeight="1" x14ac:dyDescent="0.45">
      <c r="A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2"/>
      <c r="T566" s="22"/>
      <c r="V566" s="21"/>
      <c r="W566" s="21"/>
      <c r="X566" s="21"/>
    </row>
    <row r="567" spans="1:24" ht="18.75" customHeight="1" x14ac:dyDescent="0.45">
      <c r="A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2"/>
      <c r="T567" s="22"/>
      <c r="V567" s="21"/>
      <c r="W567" s="21"/>
      <c r="X567" s="21"/>
    </row>
    <row r="568" spans="1:24" ht="18.75" customHeight="1" x14ac:dyDescent="0.45">
      <c r="A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2"/>
      <c r="T568" s="22"/>
      <c r="V568" s="21"/>
      <c r="W568" s="21"/>
      <c r="X568" s="21"/>
    </row>
    <row r="569" spans="1:24" ht="18.75" customHeight="1" x14ac:dyDescent="0.45">
      <c r="A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2"/>
      <c r="T569" s="22"/>
      <c r="V569" s="21"/>
      <c r="W569" s="21"/>
      <c r="X569" s="21"/>
    </row>
    <row r="570" spans="1:24" ht="18.75" customHeight="1" x14ac:dyDescent="0.45">
      <c r="A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2"/>
      <c r="T570" s="22"/>
      <c r="V570" s="21"/>
      <c r="W570" s="21"/>
      <c r="X570" s="21"/>
    </row>
    <row r="571" spans="1:24" ht="18.75" customHeight="1" x14ac:dyDescent="0.45">
      <c r="A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2"/>
      <c r="T571" s="22"/>
      <c r="V571" s="21"/>
      <c r="W571" s="21"/>
      <c r="X571" s="21"/>
    </row>
    <row r="572" spans="1:24" ht="18.75" customHeight="1" x14ac:dyDescent="0.45">
      <c r="A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2"/>
      <c r="T572" s="22"/>
      <c r="V572" s="21"/>
      <c r="W572" s="21"/>
      <c r="X572" s="21"/>
    </row>
    <row r="573" spans="1:24" ht="18.75" customHeight="1" x14ac:dyDescent="0.45">
      <c r="A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2"/>
      <c r="T573" s="22"/>
      <c r="V573" s="21"/>
      <c r="W573" s="21"/>
      <c r="X573" s="21"/>
    </row>
    <row r="574" spans="1:24" ht="18.75" customHeight="1" x14ac:dyDescent="0.45">
      <c r="A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2"/>
      <c r="T574" s="22"/>
      <c r="V574" s="21"/>
      <c r="W574" s="21"/>
      <c r="X574" s="21"/>
    </row>
    <row r="575" spans="1:24" ht="18.75" customHeight="1" x14ac:dyDescent="0.45">
      <c r="A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2"/>
      <c r="T575" s="22"/>
      <c r="V575" s="21"/>
      <c r="W575" s="21"/>
      <c r="X575" s="21"/>
    </row>
    <row r="576" spans="1:24" ht="18.75" customHeight="1" x14ac:dyDescent="0.45">
      <c r="A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2"/>
      <c r="T576" s="22"/>
      <c r="V576" s="21"/>
      <c r="W576" s="21"/>
      <c r="X576" s="21"/>
    </row>
    <row r="577" spans="1:24" ht="18.75" customHeight="1" x14ac:dyDescent="0.45">
      <c r="A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2"/>
      <c r="T577" s="22"/>
      <c r="V577" s="21"/>
      <c r="W577" s="21"/>
      <c r="X577" s="21"/>
    </row>
    <row r="578" spans="1:24" ht="18.75" customHeight="1" x14ac:dyDescent="0.45">
      <c r="A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2"/>
      <c r="T578" s="22"/>
      <c r="V578" s="21"/>
      <c r="W578" s="21"/>
      <c r="X578" s="21"/>
    </row>
    <row r="579" spans="1:24" ht="18.75" customHeight="1" x14ac:dyDescent="0.45">
      <c r="A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2"/>
      <c r="T579" s="22"/>
      <c r="V579" s="21"/>
      <c r="W579" s="21"/>
      <c r="X579" s="21"/>
    </row>
    <row r="580" spans="1:24" ht="18.75" customHeight="1" x14ac:dyDescent="0.45">
      <c r="A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2"/>
      <c r="T580" s="22"/>
      <c r="V580" s="21"/>
      <c r="W580" s="21"/>
      <c r="X580" s="21"/>
    </row>
    <row r="581" spans="1:24" ht="18.75" customHeight="1" x14ac:dyDescent="0.45">
      <c r="A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2"/>
      <c r="T581" s="22"/>
      <c r="V581" s="21"/>
      <c r="W581" s="21"/>
      <c r="X581" s="21"/>
    </row>
    <row r="582" spans="1:24" ht="18.75" customHeight="1" x14ac:dyDescent="0.45">
      <c r="A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2"/>
      <c r="T582" s="22"/>
      <c r="V582" s="21"/>
      <c r="W582" s="21"/>
      <c r="X582" s="21"/>
    </row>
    <row r="583" spans="1:24" ht="18.75" customHeight="1" x14ac:dyDescent="0.45">
      <c r="A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2"/>
      <c r="T583" s="22"/>
      <c r="V583" s="21"/>
      <c r="W583" s="21"/>
      <c r="X583" s="21"/>
    </row>
    <row r="584" spans="1:24" ht="18.75" customHeight="1" x14ac:dyDescent="0.45">
      <c r="A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2"/>
      <c r="T584" s="22"/>
      <c r="V584" s="21"/>
      <c r="W584" s="21"/>
      <c r="X584" s="21"/>
    </row>
    <row r="585" spans="1:24" ht="18.75" customHeight="1" x14ac:dyDescent="0.45">
      <c r="A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2"/>
      <c r="T585" s="22"/>
      <c r="V585" s="21"/>
      <c r="W585" s="21"/>
      <c r="X585" s="21"/>
    </row>
    <row r="586" spans="1:24" ht="18.75" customHeight="1" x14ac:dyDescent="0.45">
      <c r="A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2"/>
      <c r="T586" s="22"/>
      <c r="V586" s="21"/>
      <c r="W586" s="21"/>
      <c r="X586" s="21"/>
    </row>
    <row r="587" spans="1:24" ht="18.75" customHeight="1" x14ac:dyDescent="0.45">
      <c r="A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2"/>
      <c r="T587" s="22"/>
      <c r="V587" s="21"/>
      <c r="W587" s="21"/>
      <c r="X587" s="21"/>
    </row>
    <row r="588" spans="1:24" ht="18.75" customHeight="1" x14ac:dyDescent="0.45">
      <c r="A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2"/>
      <c r="T588" s="22"/>
      <c r="V588" s="21"/>
      <c r="W588" s="21"/>
      <c r="X588" s="21"/>
    </row>
    <row r="589" spans="1:24" ht="18.75" customHeight="1" x14ac:dyDescent="0.45">
      <c r="A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2"/>
      <c r="T589" s="22"/>
      <c r="V589" s="21"/>
      <c r="W589" s="21"/>
      <c r="X589" s="21"/>
    </row>
    <row r="590" spans="1:24" ht="18.75" customHeight="1" x14ac:dyDescent="0.45">
      <c r="A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2"/>
      <c r="T590" s="22"/>
      <c r="V590" s="21"/>
      <c r="W590" s="21"/>
      <c r="X590" s="21"/>
    </row>
    <row r="591" spans="1:24" ht="18.75" customHeight="1" x14ac:dyDescent="0.45">
      <c r="A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2"/>
      <c r="T591" s="22"/>
      <c r="V591" s="21"/>
      <c r="W591" s="21"/>
      <c r="X591" s="21"/>
    </row>
    <row r="592" spans="1:24" ht="18.75" customHeight="1" x14ac:dyDescent="0.45">
      <c r="A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2"/>
      <c r="T592" s="22"/>
      <c r="V592" s="21"/>
      <c r="W592" s="21"/>
      <c r="X592" s="21"/>
    </row>
    <row r="593" spans="1:24" ht="18.75" customHeight="1" x14ac:dyDescent="0.45">
      <c r="A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2"/>
      <c r="T593" s="22"/>
      <c r="V593" s="21"/>
      <c r="W593" s="21"/>
      <c r="X593" s="21"/>
    </row>
    <row r="594" spans="1:24" ht="18.75" customHeight="1" x14ac:dyDescent="0.45">
      <c r="A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2"/>
      <c r="T594" s="22"/>
      <c r="V594" s="21"/>
      <c r="W594" s="21"/>
      <c r="X594" s="21"/>
    </row>
    <row r="595" spans="1:24" ht="18.75" customHeight="1" x14ac:dyDescent="0.45">
      <c r="A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2"/>
      <c r="T595" s="22"/>
      <c r="V595" s="21"/>
      <c r="W595" s="21"/>
      <c r="X595" s="21"/>
    </row>
    <row r="596" spans="1:24" ht="18.75" customHeight="1" x14ac:dyDescent="0.45">
      <c r="A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2"/>
      <c r="T596" s="22"/>
      <c r="V596" s="21"/>
      <c r="W596" s="21"/>
      <c r="X596" s="21"/>
    </row>
    <row r="597" spans="1:24" ht="18.75" customHeight="1" x14ac:dyDescent="0.45">
      <c r="A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2"/>
      <c r="T597" s="22"/>
      <c r="V597" s="21"/>
      <c r="W597" s="21"/>
      <c r="X597" s="21"/>
    </row>
    <row r="598" spans="1:24" ht="18.75" customHeight="1" x14ac:dyDescent="0.45">
      <c r="A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2"/>
      <c r="T598" s="22"/>
      <c r="V598" s="21"/>
      <c r="W598" s="21"/>
      <c r="X598" s="21"/>
    </row>
    <row r="599" spans="1:24" ht="18.75" customHeight="1" x14ac:dyDescent="0.45">
      <c r="A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2"/>
      <c r="T599" s="22"/>
      <c r="V599" s="21"/>
      <c r="W599" s="21"/>
      <c r="X599" s="21"/>
    </row>
    <row r="600" spans="1:24" ht="18.75" customHeight="1" x14ac:dyDescent="0.45">
      <c r="A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2"/>
      <c r="T600" s="22"/>
      <c r="V600" s="21"/>
      <c r="W600" s="21"/>
      <c r="X600" s="21"/>
    </row>
    <row r="601" spans="1:24" ht="18.75" customHeight="1" x14ac:dyDescent="0.45">
      <c r="A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2"/>
      <c r="T601" s="22"/>
      <c r="V601" s="21"/>
      <c r="W601" s="21"/>
      <c r="X601" s="21"/>
    </row>
    <row r="602" spans="1:24" ht="18.75" customHeight="1" x14ac:dyDescent="0.45">
      <c r="A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2"/>
      <c r="T602" s="22"/>
      <c r="V602" s="21"/>
      <c r="W602" s="21"/>
      <c r="X602" s="21"/>
    </row>
    <row r="603" spans="1:24" ht="18.75" customHeight="1" x14ac:dyDescent="0.45">
      <c r="A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2"/>
      <c r="T603" s="22"/>
      <c r="V603" s="21"/>
      <c r="W603" s="21"/>
      <c r="X603" s="21"/>
    </row>
    <row r="604" spans="1:24" ht="18.75" customHeight="1" x14ac:dyDescent="0.45">
      <c r="A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2"/>
      <c r="T604" s="22"/>
      <c r="V604" s="21"/>
      <c r="W604" s="21"/>
      <c r="X604" s="21"/>
    </row>
    <row r="605" spans="1:24" ht="18.75" customHeight="1" x14ac:dyDescent="0.45">
      <c r="A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2"/>
      <c r="T605" s="22"/>
      <c r="V605" s="21"/>
      <c r="W605" s="21"/>
      <c r="X605" s="21"/>
    </row>
    <row r="606" spans="1:24" ht="18.75" customHeight="1" x14ac:dyDescent="0.45">
      <c r="A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2"/>
      <c r="T606" s="22"/>
      <c r="V606" s="21"/>
      <c r="W606" s="21"/>
      <c r="X606" s="21"/>
    </row>
    <row r="607" spans="1:24" ht="18.75" customHeight="1" x14ac:dyDescent="0.45">
      <c r="A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2"/>
      <c r="T607" s="22"/>
      <c r="V607" s="21"/>
      <c r="W607" s="21"/>
      <c r="X607" s="21"/>
    </row>
    <row r="608" spans="1:24" ht="18.75" customHeight="1" x14ac:dyDescent="0.45">
      <c r="A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2"/>
      <c r="T608" s="22"/>
      <c r="V608" s="21"/>
      <c r="W608" s="21"/>
      <c r="X608" s="21"/>
    </row>
    <row r="609" spans="1:24" ht="18.75" customHeight="1" x14ac:dyDescent="0.45">
      <c r="A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2"/>
      <c r="T609" s="22"/>
      <c r="V609" s="21"/>
      <c r="W609" s="21"/>
      <c r="X609" s="21"/>
    </row>
    <row r="610" spans="1:24" ht="18.75" customHeight="1" x14ac:dyDescent="0.45">
      <c r="A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2"/>
      <c r="T610" s="22"/>
      <c r="V610" s="21"/>
      <c r="W610" s="21"/>
      <c r="X610" s="21"/>
    </row>
    <row r="611" spans="1:24" ht="18.75" customHeight="1" x14ac:dyDescent="0.45">
      <c r="A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2"/>
      <c r="T611" s="22"/>
      <c r="V611" s="21"/>
      <c r="W611" s="21"/>
      <c r="X611" s="21"/>
    </row>
    <row r="612" spans="1:24" ht="18.75" customHeight="1" x14ac:dyDescent="0.45">
      <c r="A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2"/>
      <c r="T612" s="22"/>
      <c r="V612" s="21"/>
      <c r="W612" s="21"/>
      <c r="X612" s="21"/>
    </row>
    <row r="613" spans="1:24" ht="18.75" customHeight="1" x14ac:dyDescent="0.45">
      <c r="A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2"/>
      <c r="T613" s="22"/>
      <c r="V613" s="21"/>
      <c r="W613" s="21"/>
      <c r="X613" s="21"/>
    </row>
    <row r="614" spans="1:24" ht="18.75" customHeight="1" x14ac:dyDescent="0.45">
      <c r="A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2"/>
      <c r="T614" s="22"/>
      <c r="V614" s="21"/>
      <c r="W614" s="21"/>
      <c r="X614" s="21"/>
    </row>
    <row r="615" spans="1:24" ht="18.75" customHeight="1" x14ac:dyDescent="0.45">
      <c r="A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2"/>
      <c r="T615" s="22"/>
      <c r="V615" s="21"/>
      <c r="W615" s="21"/>
      <c r="X615" s="21"/>
    </row>
    <row r="616" spans="1:24" ht="18.75" customHeight="1" x14ac:dyDescent="0.45">
      <c r="A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2"/>
      <c r="T616" s="22"/>
      <c r="V616" s="21"/>
      <c r="W616" s="21"/>
      <c r="X616" s="21"/>
    </row>
    <row r="617" spans="1:24" ht="18.75" customHeight="1" x14ac:dyDescent="0.45">
      <c r="A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2"/>
      <c r="T617" s="22"/>
      <c r="V617" s="21"/>
      <c r="W617" s="21"/>
      <c r="X617" s="21"/>
    </row>
    <row r="618" spans="1:24" ht="18.75" customHeight="1" x14ac:dyDescent="0.45">
      <c r="A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2"/>
      <c r="T618" s="22"/>
      <c r="V618" s="21"/>
      <c r="W618" s="21"/>
      <c r="X618" s="21"/>
    </row>
    <row r="619" spans="1:24" ht="18.75" customHeight="1" x14ac:dyDescent="0.45">
      <c r="A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2"/>
      <c r="T619" s="22"/>
      <c r="V619" s="21"/>
      <c r="W619" s="21"/>
      <c r="X619" s="21"/>
    </row>
    <row r="620" spans="1:24" ht="18.75" customHeight="1" x14ac:dyDescent="0.45">
      <c r="A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2"/>
      <c r="T620" s="22"/>
      <c r="V620" s="21"/>
      <c r="W620" s="21"/>
      <c r="X620" s="21"/>
    </row>
    <row r="621" spans="1:24" ht="18.75" customHeight="1" x14ac:dyDescent="0.45">
      <c r="A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2"/>
      <c r="T621" s="22"/>
      <c r="V621" s="21"/>
      <c r="W621" s="21"/>
      <c r="X621" s="21"/>
    </row>
    <row r="622" spans="1:24" ht="18.75" customHeight="1" x14ac:dyDescent="0.45">
      <c r="A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2"/>
      <c r="T622" s="22"/>
      <c r="V622" s="21"/>
      <c r="W622" s="21"/>
      <c r="X622" s="21"/>
    </row>
    <row r="623" spans="1:24" ht="18.75" customHeight="1" x14ac:dyDescent="0.45">
      <c r="A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2"/>
      <c r="T623" s="22"/>
      <c r="V623" s="21"/>
      <c r="W623" s="21"/>
      <c r="X623" s="21"/>
    </row>
    <row r="624" spans="1:24" ht="18.75" customHeight="1" x14ac:dyDescent="0.45">
      <c r="A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2"/>
      <c r="T624" s="22"/>
      <c r="V624" s="21"/>
      <c r="W624" s="21"/>
      <c r="X624" s="21"/>
    </row>
    <row r="625" spans="1:24" ht="18.75" customHeight="1" x14ac:dyDescent="0.45">
      <c r="A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2"/>
      <c r="T625" s="22"/>
      <c r="V625" s="21"/>
      <c r="W625" s="21"/>
      <c r="X625" s="21"/>
    </row>
    <row r="626" spans="1:24" ht="18.75" customHeight="1" x14ac:dyDescent="0.45">
      <c r="A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2"/>
      <c r="T626" s="22"/>
      <c r="V626" s="21"/>
      <c r="W626" s="21"/>
      <c r="X626" s="21"/>
    </row>
    <row r="627" spans="1:24" ht="18.75" customHeight="1" x14ac:dyDescent="0.45">
      <c r="A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2"/>
      <c r="T627" s="22"/>
      <c r="V627" s="21"/>
      <c r="W627" s="21"/>
      <c r="X627" s="21"/>
    </row>
    <row r="628" spans="1:24" ht="18.75" customHeight="1" x14ac:dyDescent="0.45">
      <c r="A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2"/>
      <c r="T628" s="22"/>
      <c r="V628" s="21"/>
      <c r="W628" s="21"/>
      <c r="X628" s="21"/>
    </row>
    <row r="629" spans="1:24" ht="18.75" customHeight="1" x14ac:dyDescent="0.45">
      <c r="A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2"/>
      <c r="T629" s="22"/>
      <c r="V629" s="21"/>
      <c r="W629" s="21"/>
      <c r="X629" s="21"/>
    </row>
    <row r="630" spans="1:24" ht="18.75" customHeight="1" x14ac:dyDescent="0.45">
      <c r="A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2"/>
      <c r="T630" s="22"/>
      <c r="V630" s="21"/>
      <c r="W630" s="21"/>
      <c r="X630" s="21"/>
    </row>
    <row r="631" spans="1:24" ht="18.75" customHeight="1" x14ac:dyDescent="0.45">
      <c r="A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2"/>
      <c r="T631" s="22"/>
      <c r="V631" s="21"/>
      <c r="W631" s="21"/>
      <c r="X631" s="21"/>
    </row>
    <row r="632" spans="1:24" ht="18.75" customHeight="1" x14ac:dyDescent="0.45">
      <c r="A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2"/>
      <c r="T632" s="22"/>
      <c r="V632" s="21"/>
      <c r="W632" s="21"/>
      <c r="X632" s="21"/>
    </row>
    <row r="633" spans="1:24" ht="18.75" customHeight="1" x14ac:dyDescent="0.45">
      <c r="A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2"/>
      <c r="T633" s="22"/>
      <c r="V633" s="21"/>
      <c r="W633" s="21"/>
      <c r="X633" s="21"/>
    </row>
    <row r="634" spans="1:24" ht="18.75" customHeight="1" x14ac:dyDescent="0.45">
      <c r="A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2"/>
      <c r="T634" s="22"/>
      <c r="V634" s="21"/>
      <c r="W634" s="21"/>
      <c r="X634" s="21"/>
    </row>
    <row r="635" spans="1:24" ht="18.75" customHeight="1" x14ac:dyDescent="0.45">
      <c r="A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2"/>
      <c r="T635" s="22"/>
      <c r="V635" s="21"/>
      <c r="W635" s="21"/>
      <c r="X635" s="21"/>
    </row>
    <row r="636" spans="1:24" ht="18.75" customHeight="1" x14ac:dyDescent="0.45">
      <c r="A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2"/>
      <c r="T636" s="22"/>
      <c r="V636" s="21"/>
      <c r="W636" s="21"/>
      <c r="X636" s="21"/>
    </row>
    <row r="637" spans="1:24" ht="18.75" customHeight="1" x14ac:dyDescent="0.45">
      <c r="A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2"/>
      <c r="T637" s="22"/>
      <c r="V637" s="21"/>
      <c r="W637" s="21"/>
      <c r="X637" s="21"/>
    </row>
    <row r="638" spans="1:24" ht="18.75" customHeight="1" x14ac:dyDescent="0.45">
      <c r="A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2"/>
      <c r="T638" s="22"/>
      <c r="V638" s="21"/>
      <c r="W638" s="21"/>
      <c r="X638" s="21"/>
    </row>
    <row r="639" spans="1:24" ht="18.75" customHeight="1" x14ac:dyDescent="0.45">
      <c r="A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2"/>
      <c r="T639" s="22"/>
      <c r="V639" s="21"/>
      <c r="W639" s="21"/>
      <c r="X639" s="21"/>
    </row>
    <row r="640" spans="1:24" ht="18.75" customHeight="1" x14ac:dyDescent="0.45">
      <c r="A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2"/>
      <c r="T640" s="22"/>
      <c r="V640" s="21"/>
      <c r="W640" s="21"/>
      <c r="X640" s="21"/>
    </row>
    <row r="641" spans="1:24" ht="18.75" customHeight="1" x14ac:dyDescent="0.45">
      <c r="A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2"/>
      <c r="T641" s="22"/>
      <c r="V641" s="21"/>
      <c r="W641" s="21"/>
      <c r="X641" s="21"/>
    </row>
    <row r="642" spans="1:24" ht="18.75" customHeight="1" x14ac:dyDescent="0.45">
      <c r="A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2"/>
      <c r="T642" s="22"/>
      <c r="V642" s="21"/>
      <c r="W642" s="21"/>
      <c r="X642" s="21"/>
    </row>
    <row r="643" spans="1:24" ht="18.75" customHeight="1" x14ac:dyDescent="0.45">
      <c r="A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2"/>
      <c r="T643" s="22"/>
      <c r="V643" s="21"/>
      <c r="W643" s="21"/>
      <c r="X643" s="21"/>
    </row>
    <row r="644" spans="1:24" ht="18.75" customHeight="1" x14ac:dyDescent="0.45">
      <c r="A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2"/>
      <c r="T644" s="22"/>
      <c r="V644" s="21"/>
      <c r="W644" s="21"/>
      <c r="X644" s="21"/>
    </row>
    <row r="645" spans="1:24" ht="18.75" customHeight="1" x14ac:dyDescent="0.45">
      <c r="A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2"/>
      <c r="T645" s="22"/>
      <c r="V645" s="21"/>
      <c r="W645" s="21"/>
      <c r="X645" s="21"/>
    </row>
    <row r="646" spans="1:24" ht="18.75" customHeight="1" x14ac:dyDescent="0.45">
      <c r="A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2"/>
      <c r="T646" s="22"/>
      <c r="V646" s="21"/>
      <c r="W646" s="21"/>
      <c r="X646" s="21"/>
    </row>
    <row r="647" spans="1:24" ht="18.75" customHeight="1" x14ac:dyDescent="0.45">
      <c r="A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2"/>
      <c r="T647" s="22"/>
      <c r="V647" s="21"/>
      <c r="W647" s="21"/>
      <c r="X647" s="21"/>
    </row>
    <row r="648" spans="1:24" ht="18.75" customHeight="1" x14ac:dyDescent="0.45">
      <c r="A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2"/>
      <c r="T648" s="22"/>
      <c r="V648" s="21"/>
      <c r="W648" s="21"/>
      <c r="X648" s="21"/>
    </row>
    <row r="649" spans="1:24" ht="18.75" customHeight="1" x14ac:dyDescent="0.45">
      <c r="A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2"/>
      <c r="T649" s="22"/>
      <c r="V649" s="21"/>
      <c r="W649" s="21"/>
      <c r="X649" s="21"/>
    </row>
    <row r="650" spans="1:24" ht="18.75" customHeight="1" x14ac:dyDescent="0.45">
      <c r="A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2"/>
      <c r="T650" s="22"/>
      <c r="V650" s="21"/>
      <c r="W650" s="21"/>
      <c r="X650" s="21"/>
    </row>
    <row r="651" spans="1:24" ht="18.75" customHeight="1" x14ac:dyDescent="0.45">
      <c r="A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2"/>
      <c r="T651" s="22"/>
      <c r="V651" s="21"/>
      <c r="W651" s="21"/>
      <c r="X651" s="21"/>
    </row>
    <row r="652" spans="1:24" ht="18.75" customHeight="1" x14ac:dyDescent="0.45">
      <c r="A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2"/>
      <c r="T652" s="22"/>
      <c r="V652" s="21"/>
      <c r="W652" s="21"/>
      <c r="X652" s="21"/>
    </row>
    <row r="653" spans="1:24" ht="18.75" customHeight="1" x14ac:dyDescent="0.45">
      <c r="A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2"/>
      <c r="T653" s="22"/>
      <c r="V653" s="21"/>
      <c r="W653" s="21"/>
      <c r="X653" s="21"/>
    </row>
    <row r="654" spans="1:24" ht="18.75" customHeight="1" x14ac:dyDescent="0.45">
      <c r="A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2"/>
      <c r="T654" s="22"/>
      <c r="V654" s="21"/>
      <c r="W654" s="21"/>
      <c r="X654" s="21"/>
    </row>
    <row r="655" spans="1:24" ht="18.75" customHeight="1" x14ac:dyDescent="0.45">
      <c r="A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2"/>
      <c r="T655" s="22"/>
      <c r="V655" s="21"/>
      <c r="W655" s="21"/>
      <c r="X655" s="21"/>
    </row>
    <row r="656" spans="1:24" ht="18.75" customHeight="1" x14ac:dyDescent="0.45">
      <c r="A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2"/>
      <c r="T656" s="22"/>
      <c r="V656" s="21"/>
      <c r="W656" s="21"/>
      <c r="X656" s="21"/>
    </row>
    <row r="657" spans="1:24" ht="18.75" customHeight="1" x14ac:dyDescent="0.45">
      <c r="A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2"/>
      <c r="T657" s="22"/>
      <c r="V657" s="21"/>
      <c r="W657" s="21"/>
      <c r="X657" s="21"/>
    </row>
    <row r="658" spans="1:24" ht="18.75" customHeight="1" x14ac:dyDescent="0.45">
      <c r="A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2"/>
      <c r="T658" s="22"/>
      <c r="V658" s="21"/>
      <c r="W658" s="21"/>
      <c r="X658" s="21"/>
    </row>
    <row r="659" spans="1:24" ht="18.75" customHeight="1" x14ac:dyDescent="0.45">
      <c r="A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2"/>
      <c r="T659" s="22"/>
      <c r="V659" s="21"/>
      <c r="W659" s="21"/>
      <c r="X659" s="21"/>
    </row>
    <row r="660" spans="1:24" ht="18.75" customHeight="1" x14ac:dyDescent="0.45">
      <c r="A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2"/>
      <c r="T660" s="22"/>
      <c r="V660" s="21"/>
      <c r="W660" s="21"/>
      <c r="X660" s="21"/>
    </row>
    <row r="661" spans="1:24" ht="18.75" customHeight="1" x14ac:dyDescent="0.45">
      <c r="A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2"/>
      <c r="T661" s="22"/>
      <c r="V661" s="21"/>
      <c r="W661" s="21"/>
      <c r="X661" s="21"/>
    </row>
    <row r="662" spans="1:24" ht="18.75" customHeight="1" x14ac:dyDescent="0.45">
      <c r="A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2"/>
      <c r="T662" s="22"/>
      <c r="V662" s="21"/>
      <c r="W662" s="21"/>
      <c r="X662" s="21"/>
    </row>
    <row r="663" spans="1:24" ht="18.75" customHeight="1" x14ac:dyDescent="0.45">
      <c r="A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2"/>
      <c r="T663" s="22"/>
      <c r="V663" s="21"/>
      <c r="W663" s="21"/>
      <c r="X663" s="21"/>
    </row>
    <row r="664" spans="1:24" ht="18.75" customHeight="1" x14ac:dyDescent="0.45">
      <c r="A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2"/>
      <c r="T664" s="22"/>
      <c r="V664" s="21"/>
      <c r="W664" s="21"/>
      <c r="X664" s="21"/>
    </row>
    <row r="665" spans="1:24" ht="18.75" customHeight="1" x14ac:dyDescent="0.45">
      <c r="A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2"/>
      <c r="T665" s="22"/>
      <c r="V665" s="21"/>
      <c r="W665" s="21"/>
      <c r="X665" s="21"/>
    </row>
    <row r="666" spans="1:24" ht="18.75" customHeight="1" x14ac:dyDescent="0.45">
      <c r="A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2"/>
      <c r="T666" s="22"/>
      <c r="V666" s="21"/>
      <c r="W666" s="21"/>
      <c r="X666" s="21"/>
    </row>
    <row r="667" spans="1:24" ht="18.75" customHeight="1" x14ac:dyDescent="0.45">
      <c r="A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2"/>
      <c r="T667" s="22"/>
      <c r="V667" s="21"/>
      <c r="W667" s="21"/>
      <c r="X667" s="21"/>
    </row>
    <row r="668" spans="1:24" ht="18.75" customHeight="1" x14ac:dyDescent="0.45">
      <c r="A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2"/>
      <c r="T668" s="22"/>
      <c r="V668" s="21"/>
      <c r="W668" s="21"/>
      <c r="X668" s="21"/>
    </row>
    <row r="669" spans="1:24" ht="18.75" customHeight="1" x14ac:dyDescent="0.45">
      <c r="A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2"/>
      <c r="T669" s="22"/>
      <c r="V669" s="21"/>
      <c r="W669" s="21"/>
      <c r="X669" s="21"/>
    </row>
    <row r="670" spans="1:24" ht="18.75" customHeight="1" x14ac:dyDescent="0.45">
      <c r="A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2"/>
      <c r="T670" s="22"/>
      <c r="V670" s="21"/>
      <c r="W670" s="21"/>
      <c r="X670" s="21"/>
    </row>
    <row r="671" spans="1:24" ht="18.75" customHeight="1" x14ac:dyDescent="0.45">
      <c r="A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2"/>
      <c r="T671" s="22"/>
      <c r="V671" s="21"/>
      <c r="W671" s="21"/>
      <c r="X671" s="21"/>
    </row>
    <row r="672" spans="1:24" ht="18.75" customHeight="1" x14ac:dyDescent="0.45">
      <c r="A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2"/>
      <c r="T672" s="22"/>
      <c r="V672" s="21"/>
      <c r="W672" s="21"/>
      <c r="X672" s="21"/>
    </row>
    <row r="673" spans="1:24" ht="18.75" customHeight="1" x14ac:dyDescent="0.45">
      <c r="A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2"/>
      <c r="T673" s="22"/>
      <c r="V673" s="21"/>
      <c r="W673" s="21"/>
      <c r="X673" s="21"/>
    </row>
    <row r="674" spans="1:24" ht="18.75" customHeight="1" x14ac:dyDescent="0.45">
      <c r="A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2"/>
      <c r="T674" s="22"/>
      <c r="V674" s="21"/>
      <c r="W674" s="21"/>
      <c r="X674" s="21"/>
    </row>
    <row r="675" spans="1:24" ht="18.75" customHeight="1" x14ac:dyDescent="0.45">
      <c r="A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2"/>
      <c r="T675" s="22"/>
      <c r="V675" s="21"/>
      <c r="W675" s="21"/>
      <c r="X675" s="21"/>
    </row>
    <row r="676" spans="1:24" ht="18.75" customHeight="1" x14ac:dyDescent="0.45">
      <c r="A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2"/>
      <c r="T676" s="22"/>
      <c r="V676" s="21"/>
      <c r="W676" s="21"/>
      <c r="X676" s="21"/>
    </row>
    <row r="677" spans="1:24" ht="18.75" customHeight="1" x14ac:dyDescent="0.45">
      <c r="A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2"/>
      <c r="T677" s="22"/>
      <c r="V677" s="21"/>
      <c r="W677" s="21"/>
      <c r="X677" s="21"/>
    </row>
    <row r="678" spans="1:24" ht="18.75" customHeight="1" x14ac:dyDescent="0.45">
      <c r="A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2"/>
      <c r="T678" s="22"/>
      <c r="V678" s="21"/>
      <c r="W678" s="21"/>
      <c r="X678" s="21"/>
    </row>
    <row r="679" spans="1:24" ht="18.75" customHeight="1" x14ac:dyDescent="0.45">
      <c r="A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2"/>
      <c r="T679" s="22"/>
      <c r="V679" s="21"/>
      <c r="W679" s="21"/>
      <c r="X679" s="21"/>
    </row>
    <row r="680" spans="1:24" ht="18.75" customHeight="1" x14ac:dyDescent="0.45">
      <c r="A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2"/>
      <c r="T680" s="22"/>
      <c r="V680" s="21"/>
      <c r="W680" s="21"/>
      <c r="X680" s="21"/>
    </row>
    <row r="681" spans="1:24" ht="18.75" customHeight="1" x14ac:dyDescent="0.45">
      <c r="A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2"/>
      <c r="T681" s="22"/>
      <c r="V681" s="21"/>
      <c r="W681" s="21"/>
      <c r="X681" s="21"/>
    </row>
    <row r="682" spans="1:24" ht="18.75" customHeight="1" x14ac:dyDescent="0.45">
      <c r="A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2"/>
      <c r="T682" s="22"/>
      <c r="V682" s="21"/>
      <c r="W682" s="21"/>
      <c r="X682" s="21"/>
    </row>
    <row r="683" spans="1:24" ht="18.75" customHeight="1" x14ac:dyDescent="0.45">
      <c r="A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2"/>
      <c r="T683" s="22"/>
      <c r="V683" s="21"/>
      <c r="W683" s="21"/>
      <c r="X683" s="21"/>
    </row>
    <row r="684" spans="1:24" ht="18.75" customHeight="1" x14ac:dyDescent="0.45">
      <c r="A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2"/>
      <c r="T684" s="22"/>
      <c r="V684" s="21"/>
      <c r="W684" s="21"/>
      <c r="X684" s="21"/>
    </row>
    <row r="685" spans="1:24" ht="18.75" customHeight="1" x14ac:dyDescent="0.45">
      <c r="A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2"/>
      <c r="T685" s="22"/>
      <c r="V685" s="21"/>
      <c r="W685" s="21"/>
      <c r="X685" s="21"/>
    </row>
    <row r="686" spans="1:24" ht="18.75" customHeight="1" x14ac:dyDescent="0.45">
      <c r="A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2"/>
      <c r="T686" s="22"/>
      <c r="V686" s="21"/>
      <c r="W686" s="21"/>
      <c r="X686" s="21"/>
    </row>
    <row r="687" spans="1:24" ht="18.75" customHeight="1" x14ac:dyDescent="0.45">
      <c r="A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2"/>
      <c r="T687" s="22"/>
      <c r="V687" s="21"/>
      <c r="W687" s="21"/>
      <c r="X687" s="21"/>
    </row>
    <row r="688" spans="1:24" ht="18.75" customHeight="1" x14ac:dyDescent="0.45">
      <c r="A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2"/>
      <c r="T688" s="22"/>
      <c r="V688" s="21"/>
      <c r="W688" s="21"/>
      <c r="X688" s="21"/>
    </row>
    <row r="689" spans="1:24" ht="18.75" customHeight="1" x14ac:dyDescent="0.45">
      <c r="A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2"/>
      <c r="T689" s="22"/>
      <c r="V689" s="21"/>
      <c r="W689" s="21"/>
      <c r="X689" s="21"/>
    </row>
    <row r="690" spans="1:24" ht="18.75" customHeight="1" x14ac:dyDescent="0.45">
      <c r="A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2"/>
      <c r="T690" s="22"/>
      <c r="V690" s="21"/>
      <c r="W690" s="21"/>
      <c r="X690" s="21"/>
    </row>
    <row r="691" spans="1:24" ht="18.75" customHeight="1" x14ac:dyDescent="0.45">
      <c r="A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2"/>
      <c r="T691" s="22"/>
      <c r="V691" s="21"/>
      <c r="W691" s="21"/>
      <c r="X691" s="21"/>
    </row>
    <row r="692" spans="1:24" ht="18.75" customHeight="1" x14ac:dyDescent="0.45">
      <c r="A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2"/>
      <c r="T692" s="22"/>
      <c r="V692" s="21"/>
      <c r="W692" s="21"/>
      <c r="X692" s="21"/>
    </row>
    <row r="693" spans="1:24" ht="18.75" customHeight="1" x14ac:dyDescent="0.45">
      <c r="A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2"/>
      <c r="T693" s="22"/>
      <c r="V693" s="21"/>
      <c r="W693" s="21"/>
      <c r="X693" s="21"/>
    </row>
    <row r="694" spans="1:24" ht="18.75" customHeight="1" x14ac:dyDescent="0.45">
      <c r="A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2"/>
      <c r="T694" s="22"/>
      <c r="V694" s="21"/>
      <c r="W694" s="21"/>
      <c r="X694" s="21"/>
    </row>
    <row r="695" spans="1:24" ht="18.75" customHeight="1" x14ac:dyDescent="0.45">
      <c r="A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2"/>
      <c r="T695" s="22"/>
      <c r="V695" s="21"/>
      <c r="W695" s="21"/>
      <c r="X695" s="21"/>
    </row>
    <row r="696" spans="1:24" ht="18.75" customHeight="1" x14ac:dyDescent="0.45">
      <c r="A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2"/>
      <c r="T696" s="22"/>
      <c r="V696" s="21"/>
      <c r="W696" s="21"/>
      <c r="X696" s="21"/>
    </row>
    <row r="697" spans="1:24" ht="18.75" customHeight="1" x14ac:dyDescent="0.45">
      <c r="A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2"/>
      <c r="T697" s="22"/>
      <c r="V697" s="21"/>
      <c r="W697" s="21"/>
      <c r="X697" s="21"/>
    </row>
    <row r="698" spans="1:24" ht="18.75" customHeight="1" x14ac:dyDescent="0.45">
      <c r="A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2"/>
      <c r="T698" s="22"/>
      <c r="V698" s="21"/>
      <c r="W698" s="21"/>
      <c r="X698" s="21"/>
    </row>
    <row r="699" spans="1:24" ht="18.75" customHeight="1" x14ac:dyDescent="0.45">
      <c r="A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2"/>
      <c r="T699" s="22"/>
      <c r="V699" s="21"/>
      <c r="W699" s="21"/>
      <c r="X699" s="21"/>
    </row>
    <row r="700" spans="1:24" ht="18.75" customHeight="1" x14ac:dyDescent="0.45">
      <c r="A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2"/>
      <c r="T700" s="22"/>
      <c r="V700" s="21"/>
      <c r="W700" s="21"/>
      <c r="X700" s="21"/>
    </row>
    <row r="701" spans="1:24" ht="18.75" customHeight="1" x14ac:dyDescent="0.45">
      <c r="A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2"/>
      <c r="T701" s="22"/>
      <c r="V701" s="21"/>
      <c r="W701" s="21"/>
      <c r="X701" s="21"/>
    </row>
    <row r="702" spans="1:24" ht="18.75" customHeight="1" x14ac:dyDescent="0.45">
      <c r="A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2"/>
      <c r="T702" s="22"/>
      <c r="V702" s="21"/>
      <c r="W702" s="21"/>
      <c r="X702" s="21"/>
    </row>
    <row r="703" spans="1:24" ht="18.75" customHeight="1" x14ac:dyDescent="0.45">
      <c r="A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2"/>
      <c r="T703" s="22"/>
      <c r="V703" s="21"/>
      <c r="W703" s="21"/>
      <c r="X703" s="21"/>
    </row>
    <row r="704" spans="1:24" ht="18.75" customHeight="1" x14ac:dyDescent="0.45">
      <c r="A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2"/>
      <c r="T704" s="22"/>
      <c r="V704" s="21"/>
      <c r="W704" s="21"/>
      <c r="X704" s="21"/>
    </row>
    <row r="705" spans="1:24" ht="18.75" customHeight="1" x14ac:dyDescent="0.45">
      <c r="A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2"/>
      <c r="T705" s="22"/>
      <c r="V705" s="21"/>
      <c r="W705" s="21"/>
      <c r="X705" s="21"/>
    </row>
    <row r="706" spans="1:24" ht="18.75" customHeight="1" x14ac:dyDescent="0.45">
      <c r="A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2"/>
      <c r="T706" s="22"/>
      <c r="V706" s="21"/>
      <c r="W706" s="21"/>
      <c r="X706" s="21"/>
    </row>
    <row r="707" spans="1:24" ht="18.75" customHeight="1" x14ac:dyDescent="0.45">
      <c r="A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2"/>
      <c r="T707" s="22"/>
      <c r="V707" s="21"/>
      <c r="W707" s="21"/>
      <c r="X707" s="21"/>
    </row>
    <row r="708" spans="1:24" ht="18.75" customHeight="1" x14ac:dyDescent="0.45">
      <c r="A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2"/>
      <c r="T708" s="22"/>
      <c r="V708" s="21"/>
      <c r="W708" s="21"/>
      <c r="X708" s="21"/>
    </row>
    <row r="709" spans="1:24" ht="18.75" customHeight="1" x14ac:dyDescent="0.45">
      <c r="A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2"/>
      <c r="T709" s="22"/>
      <c r="V709" s="21"/>
      <c r="W709" s="21"/>
      <c r="X709" s="21"/>
    </row>
    <row r="710" spans="1:24" ht="18.75" customHeight="1" x14ac:dyDescent="0.45">
      <c r="A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2"/>
      <c r="T710" s="22"/>
      <c r="V710" s="21"/>
      <c r="W710" s="21"/>
      <c r="X710" s="21"/>
    </row>
    <row r="711" spans="1:24" ht="18.75" customHeight="1" x14ac:dyDescent="0.45">
      <c r="A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2"/>
      <c r="T711" s="22"/>
      <c r="V711" s="21"/>
      <c r="W711" s="21"/>
      <c r="X711" s="21"/>
    </row>
    <row r="712" spans="1:24" ht="18.75" customHeight="1" x14ac:dyDescent="0.45">
      <c r="A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2"/>
      <c r="T712" s="22"/>
      <c r="V712" s="21"/>
      <c r="W712" s="21"/>
      <c r="X712" s="21"/>
    </row>
    <row r="713" spans="1:24" ht="18.75" customHeight="1" x14ac:dyDescent="0.45">
      <c r="A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2"/>
      <c r="T713" s="22"/>
      <c r="V713" s="21"/>
      <c r="W713" s="21"/>
      <c r="X713" s="21"/>
    </row>
    <row r="714" spans="1:24" ht="18.75" customHeight="1" x14ac:dyDescent="0.45">
      <c r="A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2"/>
      <c r="T714" s="22"/>
      <c r="V714" s="21"/>
      <c r="W714" s="21"/>
      <c r="X714" s="21"/>
    </row>
    <row r="715" spans="1:24" ht="18.75" customHeight="1" x14ac:dyDescent="0.45">
      <c r="A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2"/>
      <c r="T715" s="22"/>
      <c r="V715" s="21"/>
      <c r="W715" s="21"/>
      <c r="X715" s="21"/>
    </row>
    <row r="716" spans="1:24" ht="18.75" customHeight="1" x14ac:dyDescent="0.45">
      <c r="A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2"/>
      <c r="T716" s="22"/>
      <c r="V716" s="21"/>
      <c r="W716" s="21"/>
      <c r="X716" s="21"/>
    </row>
    <row r="717" spans="1:24" ht="18.75" customHeight="1" x14ac:dyDescent="0.45">
      <c r="A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2"/>
      <c r="T717" s="22"/>
      <c r="V717" s="21"/>
      <c r="W717" s="21"/>
      <c r="X717" s="21"/>
    </row>
    <row r="718" spans="1:24" ht="18.75" customHeight="1" x14ac:dyDescent="0.45">
      <c r="A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2"/>
      <c r="T718" s="22"/>
      <c r="V718" s="21"/>
      <c r="W718" s="21"/>
      <c r="X718" s="21"/>
    </row>
    <row r="719" spans="1:24" ht="18.75" customHeight="1" x14ac:dyDescent="0.45">
      <c r="A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2"/>
      <c r="T719" s="22"/>
      <c r="V719" s="21"/>
      <c r="W719" s="21"/>
      <c r="X719" s="21"/>
    </row>
    <row r="720" spans="1:24" ht="18.75" customHeight="1" x14ac:dyDescent="0.45">
      <c r="A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2"/>
      <c r="T720" s="22"/>
      <c r="V720" s="21"/>
      <c r="W720" s="21"/>
      <c r="X720" s="21"/>
    </row>
    <row r="721" spans="1:24" ht="18.75" customHeight="1" x14ac:dyDescent="0.45">
      <c r="A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2"/>
      <c r="T721" s="22"/>
      <c r="V721" s="21"/>
      <c r="W721" s="21"/>
      <c r="X721" s="21"/>
    </row>
    <row r="722" spans="1:24" ht="18.75" customHeight="1" x14ac:dyDescent="0.45">
      <c r="A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2"/>
      <c r="T722" s="22"/>
      <c r="V722" s="21"/>
      <c r="W722" s="21"/>
      <c r="X722" s="21"/>
    </row>
    <row r="723" spans="1:24" ht="18.75" customHeight="1" x14ac:dyDescent="0.45">
      <c r="A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2"/>
      <c r="T723" s="22"/>
      <c r="V723" s="21"/>
      <c r="W723" s="21"/>
      <c r="X723" s="21"/>
    </row>
    <row r="724" spans="1:24" ht="18.75" customHeight="1" x14ac:dyDescent="0.45">
      <c r="A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2"/>
      <c r="T724" s="22"/>
      <c r="V724" s="21"/>
      <c r="W724" s="21"/>
      <c r="X724" s="21"/>
    </row>
    <row r="725" spans="1:24" ht="18.75" customHeight="1" x14ac:dyDescent="0.45">
      <c r="A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2"/>
      <c r="T725" s="22"/>
      <c r="V725" s="21"/>
      <c r="W725" s="21"/>
      <c r="X725" s="21"/>
    </row>
    <row r="726" spans="1:24" ht="18.75" customHeight="1" x14ac:dyDescent="0.45">
      <c r="A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2"/>
      <c r="T726" s="22"/>
      <c r="V726" s="21"/>
      <c r="W726" s="21"/>
      <c r="X726" s="21"/>
    </row>
    <row r="727" spans="1:24" ht="18.75" customHeight="1" x14ac:dyDescent="0.45">
      <c r="A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2"/>
      <c r="T727" s="22"/>
      <c r="V727" s="21"/>
      <c r="W727" s="21"/>
      <c r="X727" s="21"/>
    </row>
    <row r="728" spans="1:24" ht="18.75" customHeight="1" x14ac:dyDescent="0.45">
      <c r="A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2"/>
      <c r="T728" s="22"/>
      <c r="V728" s="21"/>
      <c r="W728" s="21"/>
      <c r="X728" s="21"/>
    </row>
    <row r="729" spans="1:24" ht="18.75" customHeight="1" x14ac:dyDescent="0.45">
      <c r="A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2"/>
      <c r="T729" s="22"/>
      <c r="V729" s="21"/>
      <c r="W729" s="21"/>
      <c r="X729" s="21"/>
    </row>
    <row r="730" spans="1:24" ht="18.75" customHeight="1" x14ac:dyDescent="0.45">
      <c r="A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2"/>
      <c r="T730" s="22"/>
      <c r="V730" s="21"/>
      <c r="W730" s="21"/>
      <c r="X730" s="21"/>
    </row>
    <row r="731" spans="1:24" ht="18.75" customHeight="1" x14ac:dyDescent="0.45">
      <c r="A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2"/>
      <c r="T731" s="22"/>
      <c r="V731" s="21"/>
      <c r="W731" s="21"/>
      <c r="X731" s="21"/>
    </row>
    <row r="732" spans="1:24" ht="18.75" customHeight="1" x14ac:dyDescent="0.45">
      <c r="A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2"/>
      <c r="T732" s="22"/>
      <c r="V732" s="21"/>
      <c r="W732" s="21"/>
      <c r="X732" s="21"/>
    </row>
    <row r="733" spans="1:24" ht="18.75" customHeight="1" x14ac:dyDescent="0.45">
      <c r="A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2"/>
      <c r="T733" s="22"/>
      <c r="V733" s="21"/>
      <c r="W733" s="21"/>
      <c r="X733" s="21"/>
    </row>
    <row r="734" spans="1:24" ht="18.75" customHeight="1" x14ac:dyDescent="0.45">
      <c r="A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2"/>
      <c r="T734" s="22"/>
      <c r="V734" s="21"/>
      <c r="W734" s="21"/>
      <c r="X734" s="21"/>
    </row>
    <row r="735" spans="1:24" ht="18.75" customHeight="1" x14ac:dyDescent="0.45">
      <c r="A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2"/>
      <c r="T735" s="22"/>
      <c r="V735" s="21"/>
      <c r="W735" s="21"/>
      <c r="X735" s="21"/>
    </row>
    <row r="736" spans="1:24" ht="18.75" customHeight="1" x14ac:dyDescent="0.45">
      <c r="A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2"/>
      <c r="T736" s="22"/>
      <c r="V736" s="21"/>
      <c r="W736" s="21"/>
      <c r="X736" s="21"/>
    </row>
    <row r="737" spans="1:24" ht="18.75" customHeight="1" x14ac:dyDescent="0.45">
      <c r="A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2"/>
      <c r="T737" s="22"/>
      <c r="V737" s="21"/>
      <c r="W737" s="21"/>
      <c r="X737" s="21"/>
    </row>
    <row r="738" spans="1:24" ht="18.75" customHeight="1" x14ac:dyDescent="0.45">
      <c r="A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2"/>
      <c r="T738" s="22"/>
      <c r="V738" s="21"/>
      <c r="W738" s="21"/>
      <c r="X738" s="21"/>
    </row>
    <row r="739" spans="1:24" ht="18.75" customHeight="1" x14ac:dyDescent="0.45">
      <c r="A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2"/>
      <c r="T739" s="22"/>
      <c r="V739" s="21"/>
      <c r="W739" s="21"/>
      <c r="X739" s="21"/>
    </row>
    <row r="740" spans="1:24" ht="18.75" customHeight="1" x14ac:dyDescent="0.45">
      <c r="A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2"/>
      <c r="T740" s="22"/>
      <c r="V740" s="21"/>
      <c r="W740" s="21"/>
      <c r="X740" s="21"/>
    </row>
    <row r="741" spans="1:24" ht="18.75" customHeight="1" x14ac:dyDescent="0.45">
      <c r="A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2"/>
      <c r="T741" s="22"/>
      <c r="V741" s="21"/>
      <c r="W741" s="21"/>
      <c r="X741" s="21"/>
    </row>
    <row r="742" spans="1:24" ht="18.75" customHeight="1" x14ac:dyDescent="0.45">
      <c r="A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2"/>
      <c r="T742" s="22"/>
      <c r="V742" s="21"/>
      <c r="W742" s="21"/>
      <c r="X742" s="21"/>
    </row>
    <row r="743" spans="1:24" ht="18.75" customHeight="1" x14ac:dyDescent="0.45">
      <c r="A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2"/>
      <c r="T743" s="22"/>
      <c r="V743" s="21"/>
      <c r="W743" s="21"/>
      <c r="X743" s="21"/>
    </row>
    <row r="744" spans="1:24" ht="18.75" customHeight="1" x14ac:dyDescent="0.45">
      <c r="A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2"/>
      <c r="T744" s="22"/>
      <c r="V744" s="21"/>
      <c r="W744" s="21"/>
      <c r="X744" s="21"/>
    </row>
    <row r="745" spans="1:24" ht="18.75" customHeight="1" x14ac:dyDescent="0.45">
      <c r="A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2"/>
      <c r="T745" s="22"/>
      <c r="V745" s="21"/>
      <c r="W745" s="21"/>
      <c r="X745" s="21"/>
    </row>
    <row r="746" spans="1:24" ht="18.75" customHeight="1" x14ac:dyDescent="0.45">
      <c r="A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2"/>
      <c r="T746" s="22"/>
      <c r="V746" s="21"/>
      <c r="W746" s="21"/>
      <c r="X746" s="21"/>
    </row>
    <row r="747" spans="1:24" ht="18.75" customHeight="1" x14ac:dyDescent="0.45">
      <c r="A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2"/>
      <c r="T747" s="22"/>
      <c r="V747" s="21"/>
      <c r="W747" s="21"/>
      <c r="X747" s="21"/>
    </row>
    <row r="748" spans="1:24" ht="18.75" customHeight="1" x14ac:dyDescent="0.45">
      <c r="A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2"/>
      <c r="T748" s="22"/>
      <c r="V748" s="21"/>
      <c r="W748" s="21"/>
      <c r="X748" s="21"/>
    </row>
    <row r="749" spans="1:24" ht="18.75" customHeight="1" x14ac:dyDescent="0.45">
      <c r="A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2"/>
      <c r="T749" s="22"/>
      <c r="V749" s="21"/>
      <c r="W749" s="21"/>
      <c r="X749" s="21"/>
    </row>
    <row r="750" spans="1:24" ht="18.75" customHeight="1" x14ac:dyDescent="0.45">
      <c r="A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2"/>
      <c r="T750" s="22"/>
      <c r="V750" s="21"/>
      <c r="W750" s="21"/>
      <c r="X750" s="21"/>
    </row>
    <row r="751" spans="1:24" ht="18.75" customHeight="1" x14ac:dyDescent="0.45">
      <c r="A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2"/>
      <c r="T751" s="22"/>
      <c r="V751" s="21"/>
      <c r="W751" s="21"/>
      <c r="X751" s="21"/>
    </row>
    <row r="752" spans="1:24" ht="18.75" customHeight="1" x14ac:dyDescent="0.45">
      <c r="A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2"/>
      <c r="T752" s="22"/>
      <c r="V752" s="21"/>
      <c r="W752" s="21"/>
      <c r="X752" s="21"/>
    </row>
    <row r="753" spans="1:24" ht="18.75" customHeight="1" x14ac:dyDescent="0.45">
      <c r="A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2"/>
      <c r="T753" s="22"/>
      <c r="V753" s="21"/>
      <c r="W753" s="21"/>
      <c r="X753" s="21"/>
    </row>
    <row r="754" spans="1:24" ht="18.75" customHeight="1" x14ac:dyDescent="0.45">
      <c r="A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2"/>
      <c r="T754" s="22"/>
      <c r="V754" s="21"/>
      <c r="W754" s="21"/>
      <c r="X754" s="21"/>
    </row>
    <row r="755" spans="1:24" ht="18.75" customHeight="1" x14ac:dyDescent="0.45">
      <c r="A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2"/>
      <c r="T755" s="22"/>
      <c r="V755" s="21"/>
      <c r="W755" s="21"/>
      <c r="X755" s="21"/>
    </row>
    <row r="756" spans="1:24" ht="18.75" customHeight="1" x14ac:dyDescent="0.45">
      <c r="A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2"/>
      <c r="T756" s="22"/>
      <c r="V756" s="21"/>
      <c r="W756" s="21"/>
      <c r="X756" s="21"/>
    </row>
    <row r="757" spans="1:24" ht="18.75" customHeight="1" x14ac:dyDescent="0.45">
      <c r="A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2"/>
      <c r="T757" s="22"/>
      <c r="V757" s="21"/>
      <c r="W757" s="21"/>
      <c r="X757" s="21"/>
    </row>
    <row r="758" spans="1:24" ht="18.75" customHeight="1" x14ac:dyDescent="0.45">
      <c r="A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2"/>
      <c r="T758" s="22"/>
      <c r="V758" s="21"/>
      <c r="W758" s="21"/>
      <c r="X758" s="21"/>
    </row>
    <row r="759" spans="1:24" ht="18.75" customHeight="1" x14ac:dyDescent="0.45">
      <c r="A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2"/>
      <c r="T759" s="22"/>
      <c r="V759" s="21"/>
      <c r="W759" s="21"/>
      <c r="X759" s="21"/>
    </row>
    <row r="760" spans="1:24" ht="18.75" customHeight="1" x14ac:dyDescent="0.45">
      <c r="A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2"/>
      <c r="T760" s="22"/>
      <c r="V760" s="21"/>
      <c r="W760" s="21"/>
      <c r="X760" s="21"/>
    </row>
    <row r="761" spans="1:24" ht="18.75" customHeight="1" x14ac:dyDescent="0.45">
      <c r="A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2"/>
      <c r="T761" s="22"/>
      <c r="V761" s="21"/>
      <c r="W761" s="21"/>
      <c r="X761" s="21"/>
    </row>
    <row r="762" spans="1:24" ht="18.75" customHeight="1" x14ac:dyDescent="0.45">
      <c r="A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2"/>
      <c r="T762" s="22"/>
      <c r="V762" s="21"/>
      <c r="W762" s="21"/>
      <c r="X762" s="21"/>
    </row>
    <row r="763" spans="1:24" ht="18.75" customHeight="1" x14ac:dyDescent="0.45">
      <c r="A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2"/>
      <c r="T763" s="22"/>
      <c r="V763" s="21"/>
      <c r="W763" s="21"/>
      <c r="X763" s="21"/>
    </row>
    <row r="764" spans="1:24" ht="18.75" customHeight="1" x14ac:dyDescent="0.45">
      <c r="A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2"/>
      <c r="T764" s="22"/>
      <c r="V764" s="21"/>
      <c r="W764" s="21"/>
      <c r="X764" s="21"/>
    </row>
    <row r="765" spans="1:24" ht="18.75" customHeight="1" x14ac:dyDescent="0.45">
      <c r="A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2"/>
      <c r="T765" s="22"/>
      <c r="V765" s="21"/>
      <c r="W765" s="21"/>
      <c r="X765" s="21"/>
    </row>
    <row r="766" spans="1:24" ht="18.75" customHeight="1" x14ac:dyDescent="0.45">
      <c r="A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2"/>
      <c r="T766" s="22"/>
      <c r="V766" s="21"/>
      <c r="W766" s="21"/>
      <c r="X766" s="21"/>
    </row>
    <row r="767" spans="1:24" ht="18.75" customHeight="1" x14ac:dyDescent="0.45">
      <c r="A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2"/>
      <c r="T767" s="22"/>
      <c r="V767" s="21"/>
      <c r="W767" s="21"/>
      <c r="X767" s="21"/>
    </row>
    <row r="768" spans="1:24" ht="18.75" customHeight="1" x14ac:dyDescent="0.45">
      <c r="A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2"/>
      <c r="T768" s="22"/>
      <c r="V768" s="21"/>
      <c r="W768" s="21"/>
      <c r="X768" s="21"/>
    </row>
    <row r="769" spans="1:24" ht="18.75" customHeight="1" x14ac:dyDescent="0.45">
      <c r="A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2"/>
      <c r="T769" s="22"/>
      <c r="V769" s="21"/>
      <c r="W769" s="21"/>
      <c r="X769" s="21"/>
    </row>
    <row r="770" spans="1:24" ht="18.75" customHeight="1" x14ac:dyDescent="0.45">
      <c r="A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2"/>
      <c r="T770" s="22"/>
      <c r="V770" s="21"/>
      <c r="W770" s="21"/>
      <c r="X770" s="21"/>
    </row>
    <row r="771" spans="1:24" ht="18.75" customHeight="1" x14ac:dyDescent="0.45">
      <c r="A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2"/>
      <c r="T771" s="22"/>
      <c r="V771" s="21"/>
      <c r="W771" s="21"/>
      <c r="X771" s="21"/>
    </row>
    <row r="772" spans="1:24" ht="18.75" customHeight="1" x14ac:dyDescent="0.45">
      <c r="A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2"/>
      <c r="T772" s="22"/>
      <c r="V772" s="21"/>
      <c r="W772" s="21"/>
      <c r="X772" s="21"/>
    </row>
    <row r="773" spans="1:24" ht="18.75" customHeight="1" x14ac:dyDescent="0.45">
      <c r="A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2"/>
      <c r="T773" s="22"/>
      <c r="V773" s="21"/>
      <c r="W773" s="21"/>
      <c r="X773" s="21"/>
    </row>
    <row r="774" spans="1:24" ht="18.75" customHeight="1" x14ac:dyDescent="0.45">
      <c r="A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2"/>
      <c r="T774" s="22"/>
      <c r="V774" s="21"/>
      <c r="W774" s="21"/>
      <c r="X774" s="21"/>
    </row>
    <row r="775" spans="1:24" ht="18.75" customHeight="1" x14ac:dyDescent="0.45">
      <c r="A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2"/>
      <c r="T775" s="22"/>
      <c r="V775" s="21"/>
      <c r="W775" s="21"/>
      <c r="X775" s="21"/>
    </row>
    <row r="776" spans="1:24" ht="18.75" customHeight="1" x14ac:dyDescent="0.45">
      <c r="A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2"/>
      <c r="T776" s="22"/>
      <c r="V776" s="21"/>
      <c r="W776" s="21"/>
      <c r="X776" s="21"/>
    </row>
    <row r="777" spans="1:24" ht="18.75" customHeight="1" x14ac:dyDescent="0.45">
      <c r="A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2"/>
      <c r="T777" s="22"/>
      <c r="V777" s="21"/>
      <c r="W777" s="21"/>
      <c r="X777" s="21"/>
    </row>
    <row r="778" spans="1:24" ht="18.75" customHeight="1" x14ac:dyDescent="0.45">
      <c r="A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2"/>
      <c r="T778" s="22"/>
      <c r="V778" s="21"/>
      <c r="W778" s="21"/>
      <c r="X778" s="21"/>
    </row>
    <row r="779" spans="1:24" ht="18.75" customHeight="1" x14ac:dyDescent="0.45">
      <c r="A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2"/>
      <c r="T779" s="22"/>
      <c r="V779" s="21"/>
      <c r="W779" s="21"/>
      <c r="X779" s="21"/>
    </row>
    <row r="780" spans="1:24" ht="18.75" customHeight="1" x14ac:dyDescent="0.45">
      <c r="A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2"/>
      <c r="T780" s="22"/>
      <c r="V780" s="21"/>
      <c r="W780" s="21"/>
      <c r="X780" s="21"/>
    </row>
    <row r="781" spans="1:24" ht="18.75" customHeight="1" x14ac:dyDescent="0.45">
      <c r="A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2"/>
      <c r="T781" s="22"/>
      <c r="V781" s="21"/>
      <c r="W781" s="21"/>
      <c r="X781" s="21"/>
    </row>
    <row r="782" spans="1:24" ht="18.75" customHeight="1" x14ac:dyDescent="0.45">
      <c r="A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2"/>
      <c r="T782" s="22"/>
      <c r="V782" s="21"/>
      <c r="W782" s="21"/>
      <c r="X782" s="21"/>
    </row>
    <row r="783" spans="1:24" ht="18.75" customHeight="1" x14ac:dyDescent="0.45">
      <c r="A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2"/>
      <c r="T783" s="22"/>
      <c r="V783" s="21"/>
      <c r="W783" s="21"/>
      <c r="X783" s="21"/>
    </row>
    <row r="784" spans="1:24" ht="18.75" customHeight="1" x14ac:dyDescent="0.45">
      <c r="A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2"/>
      <c r="T784" s="22"/>
      <c r="V784" s="21"/>
      <c r="W784" s="21"/>
      <c r="X784" s="21"/>
    </row>
    <row r="785" spans="1:24" ht="18.75" customHeight="1" x14ac:dyDescent="0.45">
      <c r="A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2"/>
      <c r="T785" s="22"/>
      <c r="V785" s="21"/>
      <c r="W785" s="21"/>
      <c r="X785" s="21"/>
    </row>
    <row r="786" spans="1:24" ht="18.75" customHeight="1" x14ac:dyDescent="0.45">
      <c r="A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2"/>
      <c r="T786" s="22"/>
      <c r="V786" s="21"/>
      <c r="W786" s="21"/>
      <c r="X786" s="21"/>
    </row>
    <row r="787" spans="1:24" ht="18.75" customHeight="1" x14ac:dyDescent="0.45">
      <c r="A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2"/>
      <c r="T787" s="22"/>
      <c r="V787" s="21"/>
      <c r="W787" s="21"/>
      <c r="X787" s="21"/>
    </row>
    <row r="788" spans="1:24" ht="18.75" customHeight="1" x14ac:dyDescent="0.45">
      <c r="A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2"/>
      <c r="T788" s="22"/>
      <c r="V788" s="21"/>
      <c r="W788" s="21"/>
      <c r="X788" s="21"/>
    </row>
    <row r="789" spans="1:24" ht="18.75" customHeight="1" x14ac:dyDescent="0.45">
      <c r="A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2"/>
      <c r="T789" s="22"/>
      <c r="V789" s="21"/>
      <c r="W789" s="21"/>
      <c r="X789" s="21"/>
    </row>
    <row r="790" spans="1:24" ht="18.75" customHeight="1" x14ac:dyDescent="0.45">
      <c r="A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2"/>
      <c r="T790" s="22"/>
      <c r="V790" s="21"/>
      <c r="W790" s="21"/>
      <c r="X790" s="21"/>
    </row>
    <row r="791" spans="1:24" ht="18.75" customHeight="1" x14ac:dyDescent="0.45">
      <c r="A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2"/>
      <c r="T791" s="22"/>
      <c r="V791" s="21"/>
      <c r="W791" s="21"/>
      <c r="X791" s="21"/>
    </row>
    <row r="792" spans="1:24" ht="18.75" customHeight="1" x14ac:dyDescent="0.45">
      <c r="A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2"/>
      <c r="T792" s="22"/>
      <c r="V792" s="21"/>
      <c r="W792" s="21"/>
      <c r="X792" s="21"/>
    </row>
    <row r="793" spans="1:24" ht="18.75" customHeight="1" x14ac:dyDescent="0.45">
      <c r="A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2"/>
      <c r="T793" s="22"/>
      <c r="V793" s="21"/>
      <c r="W793" s="21"/>
      <c r="X793" s="21"/>
    </row>
    <row r="794" spans="1:24" ht="18.75" customHeight="1" x14ac:dyDescent="0.45">
      <c r="A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2"/>
      <c r="T794" s="22"/>
      <c r="V794" s="21"/>
      <c r="W794" s="21"/>
      <c r="X794" s="21"/>
    </row>
    <row r="795" spans="1:24" ht="18.75" customHeight="1" x14ac:dyDescent="0.45">
      <c r="A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2"/>
      <c r="T795" s="22"/>
      <c r="V795" s="21"/>
      <c r="W795" s="21"/>
      <c r="X795" s="21"/>
    </row>
    <row r="796" spans="1:24" ht="18.75" customHeight="1" x14ac:dyDescent="0.45">
      <c r="A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2"/>
      <c r="T796" s="22"/>
      <c r="V796" s="21"/>
      <c r="W796" s="21"/>
      <c r="X796" s="21"/>
    </row>
    <row r="797" spans="1:24" ht="18.75" customHeight="1" x14ac:dyDescent="0.45">
      <c r="A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2"/>
      <c r="T797" s="22"/>
      <c r="V797" s="21"/>
      <c r="W797" s="21"/>
      <c r="X797" s="21"/>
    </row>
    <row r="798" spans="1:24" ht="18.75" customHeight="1" x14ac:dyDescent="0.45">
      <c r="A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2"/>
      <c r="T798" s="22"/>
      <c r="V798" s="21"/>
      <c r="W798" s="21"/>
      <c r="X798" s="21"/>
    </row>
    <row r="799" spans="1:24" ht="18.75" customHeight="1" x14ac:dyDescent="0.45">
      <c r="A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2"/>
      <c r="T799" s="22"/>
      <c r="V799" s="21"/>
      <c r="W799" s="21"/>
      <c r="X799" s="21"/>
    </row>
    <row r="800" spans="1:24" ht="18.75" customHeight="1" x14ac:dyDescent="0.45">
      <c r="A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2"/>
      <c r="T800" s="22"/>
      <c r="V800" s="21"/>
      <c r="W800" s="21"/>
      <c r="X800" s="21"/>
    </row>
    <row r="801" spans="1:24" ht="18.75" customHeight="1" x14ac:dyDescent="0.45">
      <c r="A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2"/>
      <c r="T801" s="22"/>
      <c r="V801" s="21"/>
      <c r="W801" s="21"/>
      <c r="X801" s="21"/>
    </row>
    <row r="802" spans="1:24" ht="18.75" customHeight="1" x14ac:dyDescent="0.45">
      <c r="A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2"/>
      <c r="T802" s="22"/>
      <c r="V802" s="21"/>
      <c r="W802" s="21"/>
      <c r="X802" s="21"/>
    </row>
    <row r="803" spans="1:24" ht="18.75" customHeight="1" x14ac:dyDescent="0.45">
      <c r="A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2"/>
      <c r="T803" s="22"/>
      <c r="V803" s="21"/>
      <c r="W803" s="21"/>
      <c r="X803" s="21"/>
    </row>
    <row r="804" spans="1:24" ht="18.75" customHeight="1" x14ac:dyDescent="0.45">
      <c r="A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2"/>
      <c r="T804" s="22"/>
      <c r="V804" s="21"/>
      <c r="W804" s="21"/>
      <c r="X804" s="21"/>
    </row>
    <row r="805" spans="1:24" ht="18.75" customHeight="1" x14ac:dyDescent="0.45">
      <c r="A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2"/>
      <c r="T805" s="22"/>
      <c r="V805" s="21"/>
      <c r="W805" s="21"/>
      <c r="X805" s="21"/>
    </row>
    <row r="806" spans="1:24" ht="18.75" customHeight="1" x14ac:dyDescent="0.45">
      <c r="A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2"/>
      <c r="T806" s="22"/>
      <c r="V806" s="21"/>
      <c r="W806" s="21"/>
      <c r="X806" s="21"/>
    </row>
    <row r="807" spans="1:24" ht="18.75" customHeight="1" x14ac:dyDescent="0.45">
      <c r="A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2"/>
      <c r="T807" s="22"/>
      <c r="V807" s="21"/>
      <c r="W807" s="21"/>
      <c r="X807" s="21"/>
    </row>
    <row r="808" spans="1:24" ht="18.75" customHeight="1" x14ac:dyDescent="0.45">
      <c r="A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2"/>
      <c r="T808" s="22"/>
      <c r="V808" s="21"/>
      <c r="W808" s="21"/>
      <c r="X808" s="21"/>
    </row>
    <row r="809" spans="1:24" ht="18.75" customHeight="1" x14ac:dyDescent="0.45">
      <c r="A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2"/>
      <c r="T809" s="22"/>
      <c r="V809" s="21"/>
      <c r="W809" s="21"/>
      <c r="X809" s="21"/>
    </row>
    <row r="810" spans="1:24" ht="18.75" customHeight="1" x14ac:dyDescent="0.45">
      <c r="A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2"/>
      <c r="T810" s="22"/>
      <c r="V810" s="21"/>
      <c r="W810" s="21"/>
      <c r="X810" s="21"/>
    </row>
    <row r="811" spans="1:24" ht="18.75" customHeight="1" x14ac:dyDescent="0.45">
      <c r="A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2"/>
      <c r="T811" s="22"/>
      <c r="V811" s="21"/>
      <c r="W811" s="21"/>
      <c r="X811" s="21"/>
    </row>
    <row r="812" spans="1:24" ht="18.75" customHeight="1" x14ac:dyDescent="0.45">
      <c r="A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2"/>
      <c r="T812" s="22"/>
      <c r="V812" s="21"/>
      <c r="W812" s="21"/>
      <c r="X812" s="21"/>
    </row>
    <row r="813" spans="1:24" ht="18.75" customHeight="1" x14ac:dyDescent="0.45">
      <c r="A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2"/>
      <c r="T813" s="22"/>
      <c r="V813" s="21"/>
      <c r="W813" s="21"/>
      <c r="X813" s="21"/>
    </row>
    <row r="814" spans="1:24" ht="18.75" customHeight="1" x14ac:dyDescent="0.45">
      <c r="A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2"/>
      <c r="T814" s="22"/>
      <c r="V814" s="21"/>
      <c r="W814" s="21"/>
      <c r="X814" s="21"/>
    </row>
    <row r="815" spans="1:24" ht="18.75" customHeight="1" x14ac:dyDescent="0.45">
      <c r="A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2"/>
      <c r="T815" s="22"/>
      <c r="V815" s="21"/>
      <c r="W815" s="21"/>
      <c r="X815" s="21"/>
    </row>
    <row r="816" spans="1:24" ht="18.75" customHeight="1" x14ac:dyDescent="0.45">
      <c r="A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2"/>
      <c r="T816" s="22"/>
      <c r="V816" s="21"/>
      <c r="W816" s="21"/>
      <c r="X816" s="21"/>
    </row>
    <row r="817" spans="1:24" ht="18.75" customHeight="1" x14ac:dyDescent="0.45">
      <c r="A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2"/>
      <c r="T817" s="22"/>
      <c r="V817" s="21"/>
      <c r="W817" s="21"/>
      <c r="X817" s="21"/>
    </row>
    <row r="818" spans="1:24" ht="18.75" customHeight="1" x14ac:dyDescent="0.45">
      <c r="A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2"/>
      <c r="T818" s="22"/>
      <c r="V818" s="21"/>
      <c r="W818" s="21"/>
      <c r="X818" s="21"/>
    </row>
    <row r="819" spans="1:24" ht="18.75" customHeight="1" x14ac:dyDescent="0.45">
      <c r="A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2"/>
      <c r="T819" s="22"/>
      <c r="V819" s="21"/>
      <c r="W819" s="21"/>
      <c r="X819" s="21"/>
    </row>
    <row r="820" spans="1:24" ht="18.75" customHeight="1" x14ac:dyDescent="0.45">
      <c r="A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2"/>
      <c r="T820" s="22"/>
      <c r="V820" s="21"/>
      <c r="W820" s="21"/>
      <c r="X820" s="21"/>
    </row>
    <row r="821" spans="1:24" ht="18.75" customHeight="1" x14ac:dyDescent="0.45">
      <c r="A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2"/>
      <c r="T821" s="22"/>
      <c r="V821" s="21"/>
      <c r="W821" s="21"/>
      <c r="X821" s="21"/>
    </row>
    <row r="822" spans="1:24" ht="18.75" customHeight="1" x14ac:dyDescent="0.45">
      <c r="A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2"/>
      <c r="T822" s="22"/>
      <c r="V822" s="21"/>
      <c r="W822" s="21"/>
      <c r="X822" s="21"/>
    </row>
    <row r="823" spans="1:24" ht="18.75" customHeight="1" x14ac:dyDescent="0.45">
      <c r="A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2"/>
      <c r="T823" s="22"/>
      <c r="V823" s="21"/>
      <c r="W823" s="21"/>
      <c r="X823" s="21"/>
    </row>
    <row r="824" spans="1:24" ht="18.75" customHeight="1" x14ac:dyDescent="0.45">
      <c r="A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2"/>
      <c r="T824" s="22"/>
      <c r="V824" s="21"/>
      <c r="W824" s="21"/>
      <c r="X824" s="21"/>
    </row>
    <row r="825" spans="1:24" ht="18.75" customHeight="1" x14ac:dyDescent="0.45">
      <c r="A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2"/>
      <c r="T825" s="22"/>
      <c r="V825" s="21"/>
      <c r="W825" s="21"/>
      <c r="X825" s="21"/>
    </row>
    <row r="826" spans="1:24" ht="18.75" customHeight="1" x14ac:dyDescent="0.45">
      <c r="A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2"/>
      <c r="T826" s="22"/>
      <c r="V826" s="21"/>
      <c r="W826" s="21"/>
      <c r="X826" s="21"/>
    </row>
    <row r="827" spans="1:24" ht="18.75" customHeight="1" x14ac:dyDescent="0.45">
      <c r="A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2"/>
      <c r="T827" s="22"/>
      <c r="V827" s="21"/>
      <c r="W827" s="21"/>
      <c r="X827" s="21"/>
    </row>
    <row r="828" spans="1:24" ht="18.75" customHeight="1" x14ac:dyDescent="0.45">
      <c r="A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2"/>
      <c r="T828" s="22"/>
      <c r="V828" s="21"/>
      <c r="W828" s="21"/>
      <c r="X828" s="21"/>
    </row>
    <row r="829" spans="1:24" ht="18.75" customHeight="1" x14ac:dyDescent="0.45">
      <c r="A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2"/>
      <c r="T829" s="22"/>
      <c r="V829" s="21"/>
      <c r="W829" s="21"/>
      <c r="X829" s="21"/>
    </row>
    <row r="830" spans="1:24" ht="18.75" customHeight="1" x14ac:dyDescent="0.45">
      <c r="A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2"/>
      <c r="T830" s="22"/>
      <c r="V830" s="21"/>
      <c r="W830" s="21"/>
      <c r="X830" s="21"/>
    </row>
    <row r="831" spans="1:24" ht="18.75" customHeight="1" x14ac:dyDescent="0.45">
      <c r="A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2"/>
      <c r="T831" s="22"/>
      <c r="V831" s="21"/>
      <c r="W831" s="21"/>
      <c r="X831" s="21"/>
    </row>
    <row r="832" spans="1:24" ht="18.75" customHeight="1" x14ac:dyDescent="0.45">
      <c r="A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2"/>
      <c r="T832" s="22"/>
      <c r="V832" s="21"/>
      <c r="W832" s="21"/>
      <c r="X832" s="21"/>
    </row>
    <row r="833" spans="1:24" ht="18.75" customHeight="1" x14ac:dyDescent="0.45">
      <c r="A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2"/>
      <c r="T833" s="22"/>
      <c r="V833" s="21"/>
      <c r="W833" s="21"/>
      <c r="X833" s="21"/>
    </row>
    <row r="834" spans="1:24" ht="18.75" customHeight="1" x14ac:dyDescent="0.45">
      <c r="A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2"/>
      <c r="T834" s="22"/>
      <c r="V834" s="21"/>
      <c r="W834" s="21"/>
      <c r="X834" s="21"/>
    </row>
    <row r="835" spans="1:24" ht="18.75" customHeight="1" x14ac:dyDescent="0.45">
      <c r="A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2"/>
      <c r="T835" s="22"/>
      <c r="V835" s="21"/>
      <c r="W835" s="21"/>
      <c r="X835" s="21"/>
    </row>
    <row r="836" spans="1:24" ht="18.75" customHeight="1" x14ac:dyDescent="0.45">
      <c r="A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2"/>
      <c r="T836" s="22"/>
      <c r="V836" s="21"/>
      <c r="W836" s="21"/>
      <c r="X836" s="21"/>
    </row>
    <row r="837" spans="1:24" ht="18.75" customHeight="1" x14ac:dyDescent="0.45">
      <c r="A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2"/>
      <c r="T837" s="22"/>
      <c r="V837" s="21"/>
      <c r="W837" s="21"/>
      <c r="X837" s="21"/>
    </row>
    <row r="838" spans="1:24" ht="18.75" customHeight="1" x14ac:dyDescent="0.45">
      <c r="A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2"/>
      <c r="T838" s="22"/>
      <c r="V838" s="21"/>
      <c r="W838" s="21"/>
      <c r="X838" s="21"/>
    </row>
    <row r="839" spans="1:24" ht="18.75" customHeight="1" x14ac:dyDescent="0.45">
      <c r="A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2"/>
      <c r="T839" s="22"/>
      <c r="V839" s="21"/>
      <c r="W839" s="21"/>
      <c r="X839" s="21"/>
    </row>
    <row r="840" spans="1:24" ht="18.75" customHeight="1" x14ac:dyDescent="0.45">
      <c r="A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2"/>
      <c r="T840" s="22"/>
      <c r="V840" s="21"/>
      <c r="W840" s="21"/>
      <c r="X840" s="21"/>
    </row>
    <row r="841" spans="1:24" ht="18.75" customHeight="1" x14ac:dyDescent="0.45">
      <c r="A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2"/>
      <c r="T841" s="22"/>
      <c r="V841" s="21"/>
      <c r="W841" s="21"/>
      <c r="X841" s="21"/>
    </row>
    <row r="842" spans="1:24" ht="18.75" customHeight="1" x14ac:dyDescent="0.45">
      <c r="A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2"/>
      <c r="T842" s="22"/>
      <c r="V842" s="21"/>
      <c r="W842" s="21"/>
      <c r="X842" s="21"/>
    </row>
    <row r="843" spans="1:24" ht="18.75" customHeight="1" x14ac:dyDescent="0.45">
      <c r="A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2"/>
      <c r="T843" s="22"/>
      <c r="V843" s="21"/>
      <c r="W843" s="21"/>
      <c r="X843" s="21"/>
    </row>
    <row r="844" spans="1:24" ht="18.75" customHeight="1" x14ac:dyDescent="0.45">
      <c r="A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2"/>
      <c r="T844" s="22"/>
      <c r="V844" s="21"/>
      <c r="W844" s="21"/>
      <c r="X844" s="21"/>
    </row>
    <row r="845" spans="1:24" ht="18.75" customHeight="1" x14ac:dyDescent="0.45">
      <c r="A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2"/>
      <c r="T845" s="22"/>
      <c r="V845" s="21"/>
      <c r="W845" s="21"/>
      <c r="X845" s="21"/>
    </row>
    <row r="846" spans="1:24" ht="18.75" customHeight="1" x14ac:dyDescent="0.45">
      <c r="A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2"/>
      <c r="T846" s="22"/>
      <c r="V846" s="21"/>
      <c r="W846" s="21"/>
      <c r="X846" s="21"/>
    </row>
    <row r="847" spans="1:24" ht="18.75" customHeight="1" x14ac:dyDescent="0.45">
      <c r="A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2"/>
      <c r="T847" s="22"/>
      <c r="V847" s="21"/>
      <c r="W847" s="21"/>
      <c r="X847" s="21"/>
    </row>
    <row r="848" spans="1:24" ht="18.75" customHeight="1" x14ac:dyDescent="0.45">
      <c r="A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2"/>
      <c r="T848" s="22"/>
      <c r="V848" s="21"/>
      <c r="W848" s="21"/>
      <c r="X848" s="21"/>
    </row>
    <row r="849" spans="1:24" ht="18.75" customHeight="1" x14ac:dyDescent="0.45">
      <c r="A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2"/>
      <c r="T849" s="22"/>
      <c r="V849" s="21"/>
      <c r="W849" s="21"/>
      <c r="X849" s="21"/>
    </row>
    <row r="850" spans="1:24" ht="18.75" customHeight="1" x14ac:dyDescent="0.45">
      <c r="A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2"/>
      <c r="T850" s="22"/>
      <c r="V850" s="21"/>
      <c r="W850" s="21"/>
      <c r="X850" s="21"/>
    </row>
    <row r="851" spans="1:24" ht="18.75" customHeight="1" x14ac:dyDescent="0.45">
      <c r="A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2"/>
      <c r="T851" s="22"/>
      <c r="V851" s="21"/>
      <c r="W851" s="21"/>
      <c r="X851" s="21"/>
    </row>
    <row r="852" spans="1:24" ht="18.75" customHeight="1" x14ac:dyDescent="0.45">
      <c r="A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2"/>
      <c r="T852" s="22"/>
      <c r="V852" s="21"/>
      <c r="W852" s="21"/>
      <c r="X852" s="21"/>
    </row>
    <row r="853" spans="1:24" ht="18.75" customHeight="1" x14ac:dyDescent="0.45">
      <c r="A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2"/>
      <c r="T853" s="22"/>
      <c r="V853" s="21"/>
      <c r="W853" s="21"/>
      <c r="X853" s="21"/>
    </row>
    <row r="854" spans="1:24" ht="18.75" customHeight="1" x14ac:dyDescent="0.45">
      <c r="A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2"/>
      <c r="T854" s="22"/>
      <c r="V854" s="21"/>
      <c r="W854" s="21"/>
      <c r="X854" s="21"/>
    </row>
    <row r="855" spans="1:24" ht="18.75" customHeight="1" x14ac:dyDescent="0.45">
      <c r="A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2"/>
      <c r="T855" s="22"/>
      <c r="V855" s="21"/>
      <c r="W855" s="21"/>
      <c r="X855" s="21"/>
    </row>
    <row r="856" spans="1:24" ht="18.75" customHeight="1" x14ac:dyDescent="0.45">
      <c r="A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2"/>
      <c r="T856" s="22"/>
      <c r="V856" s="21"/>
      <c r="W856" s="21"/>
      <c r="X856" s="21"/>
    </row>
    <row r="857" spans="1:24" ht="18.75" customHeight="1" x14ac:dyDescent="0.45">
      <c r="A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2"/>
      <c r="T857" s="22"/>
      <c r="V857" s="21"/>
      <c r="W857" s="21"/>
      <c r="X857" s="21"/>
    </row>
    <row r="858" spans="1:24" ht="18.75" customHeight="1" x14ac:dyDescent="0.45">
      <c r="A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2"/>
      <c r="T858" s="22"/>
      <c r="V858" s="21"/>
      <c r="W858" s="21"/>
      <c r="X858" s="21"/>
    </row>
    <row r="859" spans="1:24" ht="18.75" customHeight="1" x14ac:dyDescent="0.45">
      <c r="A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2"/>
      <c r="T859" s="22"/>
      <c r="V859" s="21"/>
      <c r="W859" s="21"/>
      <c r="X859" s="21"/>
    </row>
    <row r="860" spans="1:24" ht="18.75" customHeight="1" x14ac:dyDescent="0.45">
      <c r="A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2"/>
      <c r="T860" s="22"/>
      <c r="V860" s="21"/>
      <c r="W860" s="21"/>
      <c r="X860" s="21"/>
    </row>
    <row r="861" spans="1:24" ht="18.75" customHeight="1" x14ac:dyDescent="0.45">
      <c r="A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2"/>
      <c r="T861" s="22"/>
      <c r="V861" s="21"/>
      <c r="W861" s="21"/>
      <c r="X861" s="21"/>
    </row>
    <row r="862" spans="1:24" ht="18.75" customHeight="1" x14ac:dyDescent="0.45">
      <c r="A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2"/>
      <c r="T862" s="22"/>
      <c r="V862" s="21"/>
      <c r="W862" s="21"/>
      <c r="X862" s="21"/>
    </row>
    <row r="863" spans="1:24" ht="18.75" customHeight="1" x14ac:dyDescent="0.45">
      <c r="A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2"/>
      <c r="T863" s="22"/>
      <c r="V863" s="21"/>
      <c r="W863" s="21"/>
      <c r="X863" s="21"/>
    </row>
    <row r="864" spans="1:24" ht="18.75" customHeight="1" x14ac:dyDescent="0.45">
      <c r="A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2"/>
      <c r="T864" s="22"/>
      <c r="V864" s="21"/>
      <c r="W864" s="21"/>
      <c r="X864" s="21"/>
    </row>
    <row r="865" spans="1:24" ht="18.75" customHeight="1" x14ac:dyDescent="0.45">
      <c r="A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2"/>
      <c r="T865" s="22"/>
      <c r="V865" s="21"/>
      <c r="W865" s="21"/>
      <c r="X865" s="21"/>
    </row>
    <row r="866" spans="1:24" ht="18.75" customHeight="1" x14ac:dyDescent="0.45">
      <c r="A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2"/>
      <c r="T866" s="22"/>
      <c r="V866" s="21"/>
      <c r="W866" s="21"/>
      <c r="X866" s="21"/>
    </row>
    <row r="867" spans="1:24" ht="18.75" customHeight="1" x14ac:dyDescent="0.45">
      <c r="A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2"/>
      <c r="T867" s="22"/>
      <c r="V867" s="21"/>
      <c r="W867" s="21"/>
      <c r="X867" s="21"/>
    </row>
    <row r="868" spans="1:24" ht="18.75" customHeight="1" x14ac:dyDescent="0.45">
      <c r="A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2"/>
      <c r="T868" s="22"/>
      <c r="V868" s="21"/>
      <c r="W868" s="21"/>
      <c r="X868" s="21"/>
    </row>
    <row r="869" spans="1:24" ht="18.75" customHeight="1" x14ac:dyDescent="0.45">
      <c r="A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2"/>
      <c r="T869" s="22"/>
      <c r="V869" s="21"/>
      <c r="W869" s="21"/>
      <c r="X869" s="21"/>
    </row>
    <row r="870" spans="1:24" ht="18.75" customHeight="1" x14ac:dyDescent="0.45">
      <c r="A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2"/>
      <c r="T870" s="22"/>
      <c r="V870" s="21"/>
      <c r="W870" s="21"/>
      <c r="X870" s="21"/>
    </row>
    <row r="871" spans="1:24" ht="18.75" customHeight="1" x14ac:dyDescent="0.45">
      <c r="A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2"/>
      <c r="T871" s="22"/>
      <c r="V871" s="21"/>
      <c r="W871" s="21"/>
      <c r="X871" s="21"/>
    </row>
    <row r="872" spans="1:24" ht="18.75" customHeight="1" x14ac:dyDescent="0.45">
      <c r="A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2"/>
      <c r="T872" s="22"/>
      <c r="V872" s="21"/>
      <c r="W872" s="21"/>
      <c r="X872" s="21"/>
    </row>
    <row r="873" spans="1:24" ht="18.75" customHeight="1" x14ac:dyDescent="0.45">
      <c r="A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2"/>
      <c r="T873" s="22"/>
      <c r="V873" s="21"/>
      <c r="W873" s="21"/>
      <c r="X873" s="21"/>
    </row>
    <row r="874" spans="1:24" ht="18.75" customHeight="1" x14ac:dyDescent="0.45">
      <c r="A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2"/>
      <c r="T874" s="22"/>
      <c r="V874" s="21"/>
      <c r="W874" s="21"/>
      <c r="X874" s="21"/>
    </row>
    <row r="875" spans="1:24" ht="18.75" customHeight="1" x14ac:dyDescent="0.45">
      <c r="A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2"/>
      <c r="T875" s="22"/>
      <c r="V875" s="21"/>
      <c r="W875" s="21"/>
      <c r="X875" s="21"/>
    </row>
    <row r="876" spans="1:24" ht="18.75" customHeight="1" x14ac:dyDescent="0.45">
      <c r="A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2"/>
      <c r="T876" s="22"/>
      <c r="V876" s="21"/>
      <c r="W876" s="21"/>
      <c r="X876" s="21"/>
    </row>
    <row r="877" spans="1:24" ht="18.75" customHeight="1" x14ac:dyDescent="0.45">
      <c r="A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2"/>
      <c r="T877" s="22"/>
      <c r="V877" s="21"/>
      <c r="W877" s="21"/>
      <c r="X877" s="21"/>
    </row>
    <row r="878" spans="1:24" ht="18.75" customHeight="1" x14ac:dyDescent="0.45">
      <c r="A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2"/>
      <c r="T878" s="22"/>
      <c r="V878" s="21"/>
      <c r="W878" s="21"/>
      <c r="X878" s="21"/>
    </row>
    <row r="879" spans="1:24" ht="18.75" customHeight="1" x14ac:dyDescent="0.45">
      <c r="A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2"/>
      <c r="T879" s="22"/>
      <c r="V879" s="21"/>
      <c r="W879" s="21"/>
      <c r="X879" s="21"/>
    </row>
    <row r="880" spans="1:24" ht="18.75" customHeight="1" x14ac:dyDescent="0.45">
      <c r="A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2"/>
      <c r="T880" s="22"/>
      <c r="V880" s="21"/>
      <c r="W880" s="21"/>
      <c r="X880" s="21"/>
    </row>
    <row r="881" spans="1:24" ht="18.75" customHeight="1" x14ac:dyDescent="0.45">
      <c r="A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2"/>
      <c r="T881" s="22"/>
      <c r="V881" s="21"/>
      <c r="W881" s="21"/>
      <c r="X881" s="21"/>
    </row>
    <row r="882" spans="1:24" ht="18.75" customHeight="1" x14ac:dyDescent="0.45">
      <c r="A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2"/>
      <c r="T882" s="22"/>
      <c r="V882" s="21"/>
      <c r="W882" s="21"/>
      <c r="X882" s="21"/>
    </row>
    <row r="883" spans="1:24" ht="18.75" customHeight="1" x14ac:dyDescent="0.45">
      <c r="A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2"/>
      <c r="T883" s="22"/>
      <c r="V883" s="21"/>
      <c r="W883" s="21"/>
      <c r="X883" s="21"/>
    </row>
    <row r="884" spans="1:24" ht="18.75" customHeight="1" x14ac:dyDescent="0.45">
      <c r="A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2"/>
      <c r="T884" s="22"/>
      <c r="V884" s="21"/>
      <c r="W884" s="21"/>
      <c r="X884" s="21"/>
    </row>
    <row r="885" spans="1:24" ht="18.75" customHeight="1" x14ac:dyDescent="0.45">
      <c r="A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2"/>
      <c r="T885" s="22"/>
      <c r="V885" s="21"/>
      <c r="W885" s="21"/>
      <c r="X885" s="21"/>
    </row>
    <row r="886" spans="1:24" ht="18.75" customHeight="1" x14ac:dyDescent="0.45">
      <c r="A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2"/>
      <c r="T886" s="22"/>
      <c r="V886" s="21"/>
      <c r="W886" s="21"/>
      <c r="X886" s="21"/>
    </row>
    <row r="887" spans="1:24" ht="18.75" customHeight="1" x14ac:dyDescent="0.45">
      <c r="A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2"/>
      <c r="T887" s="22"/>
      <c r="V887" s="21"/>
      <c r="W887" s="21"/>
      <c r="X887" s="21"/>
    </row>
    <row r="888" spans="1:24" ht="18.75" customHeight="1" x14ac:dyDescent="0.45">
      <c r="A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2"/>
      <c r="T888" s="22"/>
      <c r="V888" s="21"/>
      <c r="W888" s="21"/>
      <c r="X888" s="21"/>
    </row>
    <row r="889" spans="1:24" ht="18.75" customHeight="1" x14ac:dyDescent="0.45">
      <c r="A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2"/>
      <c r="T889" s="22"/>
      <c r="V889" s="21"/>
      <c r="W889" s="21"/>
      <c r="X889" s="21"/>
    </row>
    <row r="890" spans="1:24" ht="18.75" customHeight="1" x14ac:dyDescent="0.45">
      <c r="A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2"/>
      <c r="T890" s="22"/>
      <c r="V890" s="21"/>
      <c r="W890" s="21"/>
      <c r="X890" s="21"/>
    </row>
    <row r="891" spans="1:24" ht="18.75" customHeight="1" x14ac:dyDescent="0.45">
      <c r="A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2"/>
      <c r="T891" s="22"/>
      <c r="V891" s="21"/>
      <c r="W891" s="21"/>
      <c r="X891" s="21"/>
    </row>
    <row r="892" spans="1:24" ht="18.75" customHeight="1" x14ac:dyDescent="0.45">
      <c r="A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2"/>
      <c r="T892" s="22"/>
      <c r="V892" s="21"/>
      <c r="W892" s="21"/>
      <c r="X892" s="21"/>
    </row>
    <row r="893" spans="1:24" ht="18.75" customHeight="1" x14ac:dyDescent="0.45">
      <c r="A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2"/>
      <c r="T893" s="22"/>
      <c r="V893" s="21"/>
      <c r="W893" s="21"/>
      <c r="X893" s="21"/>
    </row>
    <row r="894" spans="1:24" ht="18.75" customHeight="1" x14ac:dyDescent="0.45">
      <c r="A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2"/>
      <c r="T894" s="22"/>
      <c r="V894" s="21"/>
      <c r="W894" s="21"/>
      <c r="X894" s="21"/>
    </row>
    <row r="895" spans="1:24" ht="18.75" customHeight="1" x14ac:dyDescent="0.45">
      <c r="A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2"/>
      <c r="T895" s="22"/>
      <c r="V895" s="21"/>
      <c r="W895" s="21"/>
      <c r="X895" s="21"/>
    </row>
    <row r="896" spans="1:24" ht="18.75" customHeight="1" x14ac:dyDescent="0.45">
      <c r="A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2"/>
      <c r="T896" s="22"/>
      <c r="V896" s="21"/>
      <c r="W896" s="21"/>
      <c r="X896" s="21"/>
    </row>
    <row r="897" spans="1:24" ht="18.75" customHeight="1" x14ac:dyDescent="0.45">
      <c r="A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2"/>
      <c r="T897" s="22"/>
      <c r="V897" s="21"/>
      <c r="W897" s="21"/>
      <c r="X897" s="21"/>
    </row>
    <row r="898" spans="1:24" ht="18.75" customHeight="1" x14ac:dyDescent="0.45">
      <c r="A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2"/>
      <c r="T898" s="22"/>
      <c r="V898" s="21"/>
      <c r="W898" s="21"/>
      <c r="X898" s="21"/>
    </row>
    <row r="899" spans="1:24" ht="18.75" customHeight="1" x14ac:dyDescent="0.45">
      <c r="A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2"/>
      <c r="T899" s="22"/>
      <c r="V899" s="21"/>
      <c r="W899" s="21"/>
      <c r="X899" s="21"/>
    </row>
    <row r="900" spans="1:24" ht="18.75" customHeight="1" x14ac:dyDescent="0.45">
      <c r="A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2"/>
      <c r="T900" s="22"/>
      <c r="V900" s="21"/>
      <c r="W900" s="21"/>
      <c r="X900" s="21"/>
    </row>
    <row r="901" spans="1:24" ht="18.75" customHeight="1" x14ac:dyDescent="0.45">
      <c r="A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2"/>
      <c r="T901" s="22"/>
      <c r="V901" s="21"/>
      <c r="W901" s="21"/>
      <c r="X901" s="21"/>
    </row>
    <row r="902" spans="1:24" ht="18.75" customHeight="1" x14ac:dyDescent="0.45">
      <c r="A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2"/>
      <c r="T902" s="22"/>
      <c r="V902" s="21"/>
      <c r="W902" s="21"/>
      <c r="X902" s="21"/>
    </row>
    <row r="903" spans="1:24" ht="18.75" customHeight="1" x14ac:dyDescent="0.45">
      <c r="A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2"/>
      <c r="T903" s="22"/>
      <c r="V903" s="21"/>
      <c r="W903" s="21"/>
      <c r="X903" s="21"/>
    </row>
    <row r="904" spans="1:24" ht="18.75" customHeight="1" x14ac:dyDescent="0.45">
      <c r="A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2"/>
      <c r="T904" s="22"/>
      <c r="V904" s="21"/>
      <c r="W904" s="21"/>
      <c r="X904" s="21"/>
    </row>
    <row r="905" spans="1:24" ht="18.75" customHeight="1" x14ac:dyDescent="0.45">
      <c r="A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2"/>
      <c r="T905" s="22"/>
      <c r="V905" s="21"/>
      <c r="W905" s="21"/>
      <c r="X905" s="21"/>
    </row>
    <row r="906" spans="1:24" ht="18.75" customHeight="1" x14ac:dyDescent="0.45">
      <c r="A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2"/>
      <c r="T906" s="22"/>
      <c r="V906" s="21"/>
      <c r="W906" s="21"/>
      <c r="X906" s="21"/>
    </row>
    <row r="907" spans="1:24" ht="18.75" customHeight="1" x14ac:dyDescent="0.45">
      <c r="A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2"/>
      <c r="T907" s="22"/>
      <c r="V907" s="21"/>
      <c r="W907" s="21"/>
      <c r="X907" s="21"/>
    </row>
    <row r="908" spans="1:24" ht="18.75" customHeight="1" x14ac:dyDescent="0.45">
      <c r="A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2"/>
      <c r="T908" s="22"/>
      <c r="V908" s="21"/>
      <c r="W908" s="21"/>
      <c r="X908" s="21"/>
    </row>
    <row r="909" spans="1:24" ht="18.75" customHeight="1" x14ac:dyDescent="0.45">
      <c r="A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2"/>
      <c r="T909" s="22"/>
      <c r="V909" s="21"/>
      <c r="W909" s="21"/>
      <c r="X909" s="21"/>
    </row>
    <row r="910" spans="1:24" ht="18.75" customHeight="1" x14ac:dyDescent="0.45">
      <c r="A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2"/>
      <c r="T910" s="22"/>
      <c r="V910" s="21"/>
      <c r="W910" s="21"/>
      <c r="X910" s="21"/>
    </row>
    <row r="911" spans="1:24" ht="18.75" customHeight="1" x14ac:dyDescent="0.45">
      <c r="A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2"/>
      <c r="T911" s="22"/>
      <c r="V911" s="21"/>
      <c r="W911" s="21"/>
      <c r="X911" s="21"/>
    </row>
    <row r="912" spans="1:24" ht="18.75" customHeight="1" x14ac:dyDescent="0.45">
      <c r="A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2"/>
      <c r="T912" s="22"/>
      <c r="V912" s="21"/>
      <c r="W912" s="21"/>
      <c r="X912" s="21"/>
    </row>
    <row r="913" spans="1:24" ht="18.75" customHeight="1" x14ac:dyDescent="0.45">
      <c r="A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2"/>
      <c r="T913" s="22"/>
      <c r="V913" s="21"/>
      <c r="W913" s="21"/>
      <c r="X913" s="21"/>
    </row>
    <row r="914" spans="1:24" ht="18.75" customHeight="1" x14ac:dyDescent="0.45">
      <c r="A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2"/>
      <c r="T914" s="22"/>
      <c r="V914" s="21"/>
      <c r="W914" s="21"/>
      <c r="X914" s="21"/>
    </row>
    <row r="915" spans="1:24" ht="18.75" customHeight="1" x14ac:dyDescent="0.45">
      <c r="A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2"/>
      <c r="T915" s="22"/>
      <c r="V915" s="21"/>
      <c r="W915" s="21"/>
      <c r="X915" s="21"/>
    </row>
    <row r="916" spans="1:24" ht="18.75" customHeight="1" x14ac:dyDescent="0.45">
      <c r="A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2"/>
      <c r="T916" s="22"/>
      <c r="V916" s="21"/>
      <c r="W916" s="21"/>
      <c r="X916" s="21"/>
    </row>
    <row r="917" spans="1:24" ht="18.75" customHeight="1" x14ac:dyDescent="0.45">
      <c r="A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2"/>
      <c r="T917" s="22"/>
      <c r="V917" s="21"/>
      <c r="W917" s="21"/>
      <c r="X917" s="21"/>
    </row>
    <row r="918" spans="1:24" ht="18.75" customHeight="1" x14ac:dyDescent="0.45">
      <c r="A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2"/>
      <c r="T918" s="22"/>
      <c r="V918" s="21"/>
      <c r="W918" s="21"/>
      <c r="X918" s="21"/>
    </row>
    <row r="919" spans="1:24" ht="18.75" customHeight="1" x14ac:dyDescent="0.45">
      <c r="A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2"/>
      <c r="T919" s="22"/>
      <c r="V919" s="21"/>
      <c r="W919" s="21"/>
      <c r="X919" s="21"/>
    </row>
    <row r="920" spans="1:24" ht="18.75" customHeight="1" x14ac:dyDescent="0.45">
      <c r="A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2"/>
      <c r="T920" s="22"/>
      <c r="V920" s="21"/>
      <c r="W920" s="21"/>
      <c r="X920" s="21"/>
    </row>
    <row r="921" spans="1:24" ht="18.75" customHeight="1" x14ac:dyDescent="0.45">
      <c r="A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2"/>
      <c r="T921" s="22"/>
      <c r="V921" s="21"/>
      <c r="W921" s="21"/>
      <c r="X921" s="21"/>
    </row>
    <row r="922" spans="1:24" ht="18.75" customHeight="1" x14ac:dyDescent="0.45">
      <c r="A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2"/>
      <c r="T922" s="22"/>
      <c r="V922" s="21"/>
      <c r="W922" s="21"/>
      <c r="X922" s="21"/>
    </row>
    <row r="923" spans="1:24" ht="18.75" customHeight="1" x14ac:dyDescent="0.45">
      <c r="A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2"/>
      <c r="T923" s="22"/>
      <c r="V923" s="21"/>
      <c r="W923" s="21"/>
      <c r="X923" s="21"/>
    </row>
    <row r="924" spans="1:24" ht="18.75" customHeight="1" x14ac:dyDescent="0.45">
      <c r="A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2"/>
      <c r="T924" s="22"/>
      <c r="V924" s="21"/>
      <c r="W924" s="21"/>
      <c r="X924" s="21"/>
    </row>
    <row r="925" spans="1:24" ht="18.75" customHeight="1" x14ac:dyDescent="0.45">
      <c r="A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2"/>
      <c r="T925" s="22"/>
      <c r="V925" s="21"/>
      <c r="W925" s="21"/>
      <c r="X925" s="21"/>
    </row>
    <row r="926" spans="1:24" ht="18.75" customHeight="1" x14ac:dyDescent="0.45">
      <c r="A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2"/>
      <c r="T926" s="22"/>
      <c r="V926" s="21"/>
      <c r="W926" s="21"/>
      <c r="X926" s="21"/>
    </row>
    <row r="927" spans="1:24" ht="18.75" customHeight="1" x14ac:dyDescent="0.45">
      <c r="A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2"/>
      <c r="T927" s="22"/>
      <c r="V927" s="21"/>
      <c r="W927" s="21"/>
      <c r="X927" s="21"/>
    </row>
    <row r="928" spans="1:24" ht="18.75" customHeight="1" x14ac:dyDescent="0.45">
      <c r="A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2"/>
      <c r="T928" s="22"/>
      <c r="V928" s="21"/>
      <c r="W928" s="21"/>
      <c r="X928" s="21"/>
    </row>
    <row r="929" spans="1:24" ht="18.75" customHeight="1" x14ac:dyDescent="0.45">
      <c r="A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2"/>
      <c r="T929" s="22"/>
      <c r="V929" s="21"/>
      <c r="W929" s="21"/>
      <c r="X929" s="21"/>
    </row>
    <row r="930" spans="1:24" ht="18.75" customHeight="1" x14ac:dyDescent="0.45">
      <c r="A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2"/>
      <c r="T930" s="22"/>
      <c r="V930" s="21"/>
      <c r="W930" s="21"/>
      <c r="X930" s="21"/>
    </row>
    <row r="931" spans="1:24" ht="18.75" customHeight="1" x14ac:dyDescent="0.45">
      <c r="A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2"/>
      <c r="T931" s="22"/>
      <c r="V931" s="21"/>
      <c r="W931" s="21"/>
      <c r="X931" s="21"/>
    </row>
    <row r="932" spans="1:24" ht="18.75" customHeight="1" x14ac:dyDescent="0.45">
      <c r="A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2"/>
      <c r="T932" s="22"/>
      <c r="V932" s="21"/>
      <c r="W932" s="21"/>
      <c r="X932" s="21"/>
    </row>
    <row r="933" spans="1:24" ht="18.75" customHeight="1" x14ac:dyDescent="0.45">
      <c r="A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2"/>
      <c r="T933" s="22"/>
      <c r="V933" s="21"/>
      <c r="W933" s="21"/>
      <c r="X933" s="21"/>
    </row>
    <row r="934" spans="1:24" ht="18.75" customHeight="1" x14ac:dyDescent="0.45">
      <c r="A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2"/>
      <c r="T934" s="22"/>
      <c r="V934" s="21"/>
      <c r="W934" s="21"/>
      <c r="X934" s="21"/>
    </row>
    <row r="935" spans="1:24" ht="18.75" customHeight="1" x14ac:dyDescent="0.45">
      <c r="A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2"/>
      <c r="T935" s="22"/>
      <c r="V935" s="21"/>
      <c r="W935" s="21"/>
      <c r="X935" s="21"/>
    </row>
    <row r="936" spans="1:24" ht="18.75" customHeight="1" x14ac:dyDescent="0.45">
      <c r="A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2"/>
      <c r="T936" s="22"/>
      <c r="V936" s="21"/>
      <c r="W936" s="21"/>
      <c r="X936" s="21"/>
    </row>
    <row r="937" spans="1:24" ht="18.75" customHeight="1" x14ac:dyDescent="0.45">
      <c r="A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2"/>
      <c r="T937" s="22"/>
      <c r="V937" s="21"/>
      <c r="W937" s="21"/>
      <c r="X937" s="21"/>
    </row>
    <row r="938" spans="1:24" ht="18.75" customHeight="1" x14ac:dyDescent="0.45">
      <c r="A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2"/>
      <c r="T938" s="22"/>
      <c r="V938" s="21"/>
      <c r="W938" s="21"/>
      <c r="X938" s="21"/>
    </row>
    <row r="939" spans="1:24" ht="18.75" customHeight="1" x14ac:dyDescent="0.45">
      <c r="A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2"/>
      <c r="T939" s="22"/>
      <c r="V939" s="21"/>
      <c r="W939" s="21"/>
      <c r="X939" s="21"/>
    </row>
    <row r="940" spans="1:24" ht="18.75" customHeight="1" x14ac:dyDescent="0.45">
      <c r="A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2"/>
      <c r="T940" s="22"/>
      <c r="V940" s="21"/>
      <c r="W940" s="21"/>
      <c r="X940" s="21"/>
    </row>
    <row r="941" spans="1:24" ht="18.75" customHeight="1" x14ac:dyDescent="0.45">
      <c r="A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2"/>
      <c r="T941" s="22"/>
      <c r="V941" s="21"/>
      <c r="W941" s="21"/>
      <c r="X941" s="21"/>
    </row>
    <row r="942" spans="1:24" ht="18.75" customHeight="1" x14ac:dyDescent="0.45">
      <c r="A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2"/>
      <c r="T942" s="22"/>
      <c r="V942" s="21"/>
      <c r="W942" s="21"/>
      <c r="X942" s="21"/>
    </row>
    <row r="943" spans="1:24" ht="18.75" customHeight="1" x14ac:dyDescent="0.45">
      <c r="A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2"/>
      <c r="T943" s="22"/>
      <c r="V943" s="21"/>
      <c r="W943" s="21"/>
      <c r="X943" s="21"/>
    </row>
    <row r="944" spans="1:24" ht="18.75" customHeight="1" x14ac:dyDescent="0.45">
      <c r="A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2"/>
      <c r="T944" s="22"/>
      <c r="V944" s="21"/>
      <c r="W944" s="21"/>
      <c r="X944" s="21"/>
    </row>
    <row r="945" spans="1:24" ht="18.75" customHeight="1" x14ac:dyDescent="0.45">
      <c r="A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2"/>
      <c r="T945" s="22"/>
      <c r="V945" s="21"/>
      <c r="W945" s="21"/>
      <c r="X945" s="21"/>
    </row>
    <row r="946" spans="1:24" ht="18.75" customHeight="1" x14ac:dyDescent="0.45">
      <c r="A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2"/>
      <c r="T946" s="22"/>
      <c r="V946" s="21"/>
      <c r="W946" s="21"/>
      <c r="X946" s="21"/>
    </row>
    <row r="947" spans="1:24" ht="18.75" customHeight="1" x14ac:dyDescent="0.45">
      <c r="A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2"/>
      <c r="T947" s="22"/>
      <c r="V947" s="21"/>
      <c r="W947" s="21"/>
      <c r="X947" s="21"/>
    </row>
    <row r="948" spans="1:24" ht="18.75" customHeight="1" x14ac:dyDescent="0.45">
      <c r="A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2"/>
      <c r="T948" s="22"/>
      <c r="V948" s="21"/>
      <c r="W948" s="21"/>
      <c r="X948" s="21"/>
    </row>
    <row r="949" spans="1:24" ht="18.75" customHeight="1" x14ac:dyDescent="0.45">
      <c r="A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2"/>
      <c r="T949" s="22"/>
      <c r="V949" s="21"/>
      <c r="W949" s="21"/>
      <c r="X949" s="21"/>
    </row>
    <row r="950" spans="1:24" ht="18.75" customHeight="1" x14ac:dyDescent="0.45">
      <c r="A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2"/>
      <c r="T950" s="22"/>
      <c r="V950" s="21"/>
      <c r="W950" s="21"/>
      <c r="X950" s="21"/>
    </row>
    <row r="951" spans="1:24" ht="18.75" customHeight="1" x14ac:dyDescent="0.45">
      <c r="A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2"/>
      <c r="T951" s="22"/>
      <c r="V951" s="21"/>
      <c r="W951" s="21"/>
      <c r="X951" s="21"/>
    </row>
    <row r="952" spans="1:24" ht="18.75" customHeight="1" x14ac:dyDescent="0.45">
      <c r="A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2"/>
      <c r="T952" s="22"/>
      <c r="V952" s="21"/>
      <c r="W952" s="21"/>
      <c r="X952" s="21"/>
    </row>
    <row r="953" spans="1:24" ht="18.75" customHeight="1" x14ac:dyDescent="0.45">
      <c r="A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2"/>
      <c r="T953" s="22"/>
      <c r="V953" s="21"/>
      <c r="W953" s="21"/>
      <c r="X953" s="21"/>
    </row>
    <row r="954" spans="1:24" ht="18.75" customHeight="1" x14ac:dyDescent="0.45">
      <c r="A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2"/>
      <c r="T954" s="22"/>
      <c r="V954" s="21"/>
      <c r="W954" s="21"/>
      <c r="X954" s="21"/>
    </row>
    <row r="955" spans="1:24" ht="18.75" customHeight="1" x14ac:dyDescent="0.45">
      <c r="A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2"/>
      <c r="T955" s="22"/>
      <c r="V955" s="21"/>
      <c r="W955" s="21"/>
      <c r="X955" s="21"/>
    </row>
    <row r="956" spans="1:24" ht="18.75" customHeight="1" x14ac:dyDescent="0.45">
      <c r="A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2"/>
      <c r="T956" s="22"/>
      <c r="V956" s="21"/>
      <c r="W956" s="21"/>
      <c r="X956" s="21"/>
    </row>
    <row r="957" spans="1:24" ht="18.75" customHeight="1" x14ac:dyDescent="0.45">
      <c r="A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2"/>
      <c r="T957" s="22"/>
      <c r="V957" s="21"/>
      <c r="W957" s="21"/>
      <c r="X957" s="21"/>
    </row>
    <row r="958" spans="1:24" ht="18.75" customHeight="1" x14ac:dyDescent="0.45">
      <c r="A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2"/>
      <c r="T958" s="22"/>
      <c r="V958" s="21"/>
      <c r="W958" s="21"/>
      <c r="X958" s="21"/>
    </row>
    <row r="959" spans="1:24" ht="18.75" customHeight="1" x14ac:dyDescent="0.45">
      <c r="A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2"/>
      <c r="T959" s="22"/>
      <c r="V959" s="21"/>
      <c r="W959" s="21"/>
      <c r="X959" s="21"/>
    </row>
    <row r="960" spans="1:24" ht="18.75" customHeight="1" x14ac:dyDescent="0.45">
      <c r="A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2"/>
      <c r="T960" s="22"/>
      <c r="V960" s="21"/>
      <c r="W960" s="21"/>
      <c r="X960" s="21"/>
    </row>
    <row r="961" spans="1:24" ht="18.75" customHeight="1" x14ac:dyDescent="0.45">
      <c r="A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2"/>
      <c r="T961" s="22"/>
      <c r="V961" s="21"/>
      <c r="W961" s="21"/>
      <c r="X961" s="21"/>
    </row>
    <row r="962" spans="1:24" ht="18.75" customHeight="1" x14ac:dyDescent="0.45">
      <c r="A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2"/>
      <c r="T962" s="22"/>
      <c r="V962" s="21"/>
      <c r="W962" s="21"/>
      <c r="X962" s="21"/>
    </row>
    <row r="963" spans="1:24" ht="18.75" customHeight="1" x14ac:dyDescent="0.45">
      <c r="A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2"/>
      <c r="T963" s="22"/>
      <c r="V963" s="21"/>
      <c r="W963" s="21"/>
      <c r="X963" s="21"/>
    </row>
    <row r="964" spans="1:24" ht="18.75" customHeight="1" x14ac:dyDescent="0.45">
      <c r="A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2"/>
      <c r="T964" s="22"/>
      <c r="V964" s="21"/>
      <c r="W964" s="21"/>
      <c r="X964" s="21"/>
    </row>
    <row r="965" spans="1:24" ht="18.75" customHeight="1" x14ac:dyDescent="0.45">
      <c r="A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2"/>
      <c r="T965" s="22"/>
      <c r="V965" s="21"/>
      <c r="W965" s="21"/>
      <c r="X965" s="21"/>
    </row>
    <row r="966" spans="1:24" ht="18.75" customHeight="1" x14ac:dyDescent="0.45">
      <c r="A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2"/>
      <c r="T966" s="22"/>
      <c r="V966" s="21"/>
      <c r="W966" s="21"/>
      <c r="X966" s="21"/>
    </row>
    <row r="967" spans="1:24" ht="18.75" customHeight="1" x14ac:dyDescent="0.45">
      <c r="A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2"/>
      <c r="T967" s="22"/>
      <c r="V967" s="21"/>
      <c r="W967" s="21"/>
      <c r="X967" s="21"/>
    </row>
    <row r="968" spans="1:24" ht="18.75" customHeight="1" x14ac:dyDescent="0.45">
      <c r="A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2"/>
      <c r="T968" s="22"/>
      <c r="V968" s="21"/>
      <c r="W968" s="21"/>
      <c r="X968" s="21"/>
    </row>
    <row r="969" spans="1:24" ht="18.75" customHeight="1" x14ac:dyDescent="0.45">
      <c r="A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2"/>
      <c r="T969" s="22"/>
      <c r="V969" s="21"/>
      <c r="W969" s="21"/>
      <c r="X969" s="21"/>
    </row>
    <row r="970" spans="1:24" ht="18.75" customHeight="1" x14ac:dyDescent="0.45">
      <c r="A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2"/>
      <c r="T970" s="22"/>
      <c r="V970" s="21"/>
      <c r="W970" s="21"/>
      <c r="X970" s="21"/>
    </row>
    <row r="971" spans="1:24" ht="18.75" customHeight="1" x14ac:dyDescent="0.45">
      <c r="A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2"/>
      <c r="T971" s="22"/>
      <c r="V971" s="21"/>
      <c r="W971" s="21"/>
      <c r="X971" s="21"/>
    </row>
    <row r="972" spans="1:24" ht="18.75" customHeight="1" x14ac:dyDescent="0.45">
      <c r="A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2"/>
      <c r="T972" s="22"/>
      <c r="V972" s="21"/>
      <c r="W972" s="21"/>
      <c r="X972" s="21"/>
    </row>
    <row r="973" spans="1:24" ht="18.75" customHeight="1" x14ac:dyDescent="0.45">
      <c r="A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2"/>
      <c r="T973" s="22"/>
      <c r="V973" s="21"/>
      <c r="W973" s="21"/>
      <c r="X973" s="21"/>
    </row>
    <row r="974" spans="1:24" ht="18.75" customHeight="1" x14ac:dyDescent="0.45">
      <c r="A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2"/>
      <c r="T974" s="22"/>
      <c r="V974" s="21"/>
      <c r="W974" s="21"/>
      <c r="X974" s="21"/>
    </row>
    <row r="975" spans="1:24" ht="18.75" customHeight="1" x14ac:dyDescent="0.45">
      <c r="A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2"/>
      <c r="T975" s="22"/>
      <c r="V975" s="21"/>
      <c r="W975" s="21"/>
      <c r="X975" s="21"/>
    </row>
    <row r="976" spans="1:24" ht="18.75" customHeight="1" x14ac:dyDescent="0.45">
      <c r="A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2"/>
      <c r="T976" s="22"/>
      <c r="V976" s="21"/>
      <c r="W976" s="21"/>
      <c r="X976" s="21"/>
    </row>
    <row r="977" spans="1:24" ht="18.75" customHeight="1" x14ac:dyDescent="0.45">
      <c r="A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2"/>
      <c r="T977" s="22"/>
      <c r="V977" s="21"/>
      <c r="W977" s="21"/>
      <c r="X977" s="21"/>
    </row>
    <row r="978" spans="1:24" ht="18.75" customHeight="1" x14ac:dyDescent="0.45">
      <c r="A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2"/>
      <c r="T978" s="22"/>
      <c r="V978" s="21"/>
      <c r="W978" s="21"/>
      <c r="X978" s="21"/>
    </row>
    <row r="979" spans="1:24" ht="18.75" customHeight="1" x14ac:dyDescent="0.45">
      <c r="A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2"/>
      <c r="T979" s="22"/>
      <c r="V979" s="21"/>
      <c r="W979" s="21"/>
      <c r="X979" s="21"/>
    </row>
    <row r="980" spans="1:24" ht="18.75" customHeight="1" x14ac:dyDescent="0.45">
      <c r="A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2"/>
      <c r="T980" s="22"/>
      <c r="V980" s="21"/>
      <c r="W980" s="21"/>
      <c r="X980" s="21"/>
    </row>
    <row r="981" spans="1:24" ht="18.75" customHeight="1" x14ac:dyDescent="0.45">
      <c r="A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2"/>
      <c r="T981" s="22"/>
      <c r="V981" s="21"/>
      <c r="W981" s="21"/>
      <c r="X981" s="21"/>
    </row>
    <row r="982" spans="1:24" ht="18.75" customHeight="1" x14ac:dyDescent="0.45">
      <c r="A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2"/>
      <c r="T982" s="22"/>
      <c r="V982" s="21"/>
      <c r="W982" s="21"/>
      <c r="X982" s="21"/>
    </row>
    <row r="983" spans="1:24" ht="18.75" customHeight="1" x14ac:dyDescent="0.45">
      <c r="A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2"/>
      <c r="T983" s="22"/>
      <c r="V983" s="21"/>
      <c r="W983" s="21"/>
      <c r="X983" s="21"/>
    </row>
    <row r="984" spans="1:24" ht="18.75" customHeight="1" x14ac:dyDescent="0.45">
      <c r="A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2"/>
      <c r="T984" s="22"/>
      <c r="V984" s="21"/>
      <c r="W984" s="21"/>
      <c r="X984" s="21"/>
    </row>
    <row r="985" spans="1:24" ht="18.75" customHeight="1" x14ac:dyDescent="0.45">
      <c r="A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2"/>
      <c r="T985" s="22"/>
      <c r="V985" s="21"/>
      <c r="W985" s="21"/>
      <c r="X985" s="21"/>
    </row>
    <row r="986" spans="1:24" ht="18.75" customHeight="1" x14ac:dyDescent="0.45">
      <c r="A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2"/>
      <c r="T986" s="22"/>
      <c r="V986" s="21"/>
      <c r="W986" s="21"/>
      <c r="X986" s="21"/>
    </row>
    <row r="987" spans="1:24" ht="18.75" customHeight="1" x14ac:dyDescent="0.45">
      <c r="A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2"/>
      <c r="T987" s="22"/>
      <c r="V987" s="21"/>
      <c r="W987" s="21"/>
      <c r="X987" s="21"/>
    </row>
    <row r="988" spans="1:24" ht="18.75" customHeight="1" x14ac:dyDescent="0.45">
      <c r="A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2"/>
      <c r="T988" s="22"/>
      <c r="V988" s="21"/>
      <c r="W988" s="21"/>
      <c r="X988" s="21"/>
    </row>
    <row r="989" spans="1:24" ht="18.75" customHeight="1" x14ac:dyDescent="0.45">
      <c r="A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2"/>
      <c r="T989" s="22"/>
      <c r="V989" s="21"/>
      <c r="W989" s="21"/>
      <c r="X989" s="21"/>
    </row>
    <row r="990" spans="1:24" ht="18.75" customHeight="1" x14ac:dyDescent="0.45">
      <c r="A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2"/>
      <c r="T990" s="22"/>
      <c r="V990" s="21"/>
      <c r="W990" s="21"/>
      <c r="X990" s="21"/>
    </row>
    <row r="991" spans="1:24" ht="18.75" customHeight="1" x14ac:dyDescent="0.45">
      <c r="A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2"/>
      <c r="T991" s="22"/>
      <c r="V991" s="21"/>
      <c r="W991" s="21"/>
      <c r="X991" s="21"/>
    </row>
    <row r="992" spans="1:24" ht="18.75" customHeight="1" x14ac:dyDescent="0.45">
      <c r="A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2"/>
      <c r="T992" s="22"/>
      <c r="V992" s="21"/>
      <c r="W992" s="21"/>
      <c r="X992" s="21"/>
    </row>
    <row r="993" spans="1:24" ht="18.75" customHeight="1" x14ac:dyDescent="0.45">
      <c r="A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2"/>
      <c r="T993" s="22"/>
      <c r="V993" s="21"/>
      <c r="W993" s="21"/>
      <c r="X993" s="21"/>
    </row>
    <row r="994" spans="1:24" ht="18.75" customHeight="1" x14ac:dyDescent="0.45">
      <c r="A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2"/>
      <c r="T994" s="22"/>
      <c r="V994" s="21"/>
      <c r="W994" s="21"/>
      <c r="X994" s="21"/>
    </row>
    <row r="995" spans="1:24" ht="18.75" customHeight="1" x14ac:dyDescent="0.45">
      <c r="A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2"/>
      <c r="T995" s="22"/>
      <c r="V995" s="21"/>
      <c r="W995" s="21"/>
      <c r="X995" s="21"/>
    </row>
    <row r="996" spans="1:24" ht="18.75" customHeight="1" x14ac:dyDescent="0.45">
      <c r="A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2"/>
      <c r="T996" s="22"/>
      <c r="V996" s="21"/>
      <c r="W996" s="21"/>
      <c r="X996" s="21"/>
    </row>
    <row r="997" spans="1:24" ht="18.75" customHeight="1" x14ac:dyDescent="0.45">
      <c r="A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2"/>
      <c r="T997" s="22"/>
      <c r="V997" s="21"/>
      <c r="W997" s="21"/>
      <c r="X997" s="21"/>
    </row>
    <row r="998" spans="1:24" ht="18.75" customHeight="1" x14ac:dyDescent="0.45">
      <c r="A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2"/>
      <c r="T998" s="22"/>
      <c r="V998" s="21"/>
      <c r="W998" s="21"/>
      <c r="X998" s="21"/>
    </row>
    <row r="999" spans="1:24" ht="18.75" customHeight="1" x14ac:dyDescent="0.45">
      <c r="A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2"/>
      <c r="T999" s="22"/>
      <c r="V999" s="21"/>
      <c r="W999" s="21"/>
      <c r="X999" s="21"/>
    </row>
    <row r="1000" spans="1:24" ht="18.75" customHeight="1" x14ac:dyDescent="0.45">
      <c r="A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2"/>
      <c r="T1000" s="22"/>
      <c r="V1000" s="21"/>
      <c r="W1000" s="21"/>
      <c r="X1000" s="21"/>
    </row>
  </sheetData>
  <mergeCells count="36">
    <mergeCell ref="H352:R352"/>
    <mergeCell ref="C352:F352"/>
    <mergeCell ref="V352:X352"/>
    <mergeCell ref="H387:R387"/>
    <mergeCell ref="C387:F387"/>
    <mergeCell ref="V387:X387"/>
    <mergeCell ref="H212:R212"/>
    <mergeCell ref="V212:X212"/>
    <mergeCell ref="C212:F212"/>
    <mergeCell ref="H317:R317"/>
    <mergeCell ref="C317:F317"/>
    <mergeCell ref="H247:R247"/>
    <mergeCell ref="V247:X247"/>
    <mergeCell ref="C247:F247"/>
    <mergeCell ref="H282:R282"/>
    <mergeCell ref="V282:X282"/>
    <mergeCell ref="C282:F282"/>
    <mergeCell ref="V317:X317"/>
    <mergeCell ref="V142:X142"/>
    <mergeCell ref="C142:F142"/>
    <mergeCell ref="H142:R142"/>
    <mergeCell ref="H177:R177"/>
    <mergeCell ref="V177:X177"/>
    <mergeCell ref="C177:F177"/>
    <mergeCell ref="C72:F72"/>
    <mergeCell ref="H72:R72"/>
    <mergeCell ref="V72:X72"/>
    <mergeCell ref="H107:R107"/>
    <mergeCell ref="V107:X107"/>
    <mergeCell ref="C107:F107"/>
    <mergeCell ref="C2:F2"/>
    <mergeCell ref="H2:R2"/>
    <mergeCell ref="V2:X2"/>
    <mergeCell ref="C37:F37"/>
    <mergeCell ref="H37:R37"/>
    <mergeCell ref="V37:X3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073B-CF8F-41B5-A991-0A784D452F31}">
  <dimension ref="A1"/>
  <sheetViews>
    <sheetView topLeftCell="D1" workbookViewId="0">
      <selection activeCell="P7" sqref="P7"/>
    </sheetView>
  </sheetViews>
  <sheetFormatPr defaultRowHeight="14.5" x14ac:dyDescent="0.35"/>
  <cols>
    <col min="13" max="13" width="10.816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6"/>
  <sheetViews>
    <sheetView topLeftCell="B1" workbookViewId="0">
      <selection activeCell="K5" sqref="K5"/>
    </sheetView>
  </sheetViews>
  <sheetFormatPr defaultColWidth="14.453125" defaultRowHeight="15" customHeight="1" x14ac:dyDescent="0.35"/>
  <cols>
    <col min="1" max="1" width="9.08984375" customWidth="1"/>
    <col min="2" max="2" width="11.26953125" customWidth="1"/>
    <col min="3" max="7" width="9.08984375" customWidth="1"/>
    <col min="8" max="8" width="16" customWidth="1"/>
    <col min="9" max="9" width="9.08984375" customWidth="1"/>
    <col min="10" max="26" width="8.7265625" customWidth="1"/>
  </cols>
  <sheetData>
    <row r="1" spans="1:26" s="40" customFormat="1" ht="29" x14ac:dyDescent="0.35">
      <c r="A1" s="36"/>
      <c r="B1" s="37" t="s">
        <v>20</v>
      </c>
      <c r="C1" s="37" t="s">
        <v>21</v>
      </c>
      <c r="D1" s="37" t="s">
        <v>22</v>
      </c>
      <c r="E1" s="37" t="s">
        <v>23</v>
      </c>
      <c r="F1" s="37" t="s">
        <v>24</v>
      </c>
      <c r="G1" s="37"/>
      <c r="H1" s="38" t="s">
        <v>25</v>
      </c>
      <c r="I1" s="37" t="s">
        <v>26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4.5" x14ac:dyDescent="0.35">
      <c r="A2" s="33">
        <v>1</v>
      </c>
      <c r="B2" s="33" t="s">
        <v>27</v>
      </c>
      <c r="C2" s="34">
        <f>'April 23'!F35</f>
        <v>109993</v>
      </c>
      <c r="D2" s="33">
        <f>'April 23'!R35</f>
        <v>104987</v>
      </c>
      <c r="E2" s="34">
        <f t="shared" ref="E2:E10" si="0">C2-D2</f>
        <v>5006</v>
      </c>
      <c r="F2" s="35">
        <f t="shared" ref="F2:F10" si="1">E2/C2</f>
        <v>4.5511987126453504E-2</v>
      </c>
      <c r="G2" s="33"/>
      <c r="H2" s="34">
        <f>'April 23'!B35+(('April 23'!D35)*70%)+(('April 23'!E35)*70%)</f>
        <v>72003</v>
      </c>
      <c r="I2" s="34">
        <f>'April 23'!C35</f>
        <v>37990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5" x14ac:dyDescent="0.35">
      <c r="A3" s="33">
        <v>2</v>
      </c>
      <c r="B3" s="33" t="s">
        <v>28</v>
      </c>
      <c r="C3" s="34">
        <f>'May 23'!F35</f>
        <v>179388.3</v>
      </c>
      <c r="D3" s="33">
        <f>'May 23'!R35</f>
        <v>155380</v>
      </c>
      <c r="E3" s="34">
        <f t="shared" si="0"/>
        <v>24008.299999999988</v>
      </c>
      <c r="F3" s="35">
        <f t="shared" si="1"/>
        <v>0.13383425786408584</v>
      </c>
      <c r="G3" s="33"/>
      <c r="H3" s="34">
        <f>'May 23'!B35+(('May 23'!D35)*70%)+(('May 23'!E35)*70%)</f>
        <v>104183.29999999999</v>
      </c>
      <c r="I3" s="34">
        <f>'May 23'!C35</f>
        <v>75205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5" x14ac:dyDescent="0.35">
      <c r="A4" s="33">
        <v>3</v>
      </c>
      <c r="B4" s="33" t="s">
        <v>29</v>
      </c>
      <c r="C4" s="34">
        <f>'June 23'!F35</f>
        <v>174192.5</v>
      </c>
      <c r="D4" s="33">
        <f>'June 23'!R35</f>
        <v>153596</v>
      </c>
      <c r="E4" s="34">
        <f t="shared" si="0"/>
        <v>20596.5</v>
      </c>
      <c r="F4" s="35">
        <f t="shared" si="1"/>
        <v>0.11823987829556382</v>
      </c>
      <c r="G4" s="33"/>
      <c r="H4" s="34">
        <f>'June 23'!B35+(('June 23'!D35)*70%)+(('June 23'!E35)*70%)</f>
        <v>104012.5</v>
      </c>
      <c r="I4" s="34">
        <f>'June 23'!C35</f>
        <v>70180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5" x14ac:dyDescent="0.35">
      <c r="A5" s="33">
        <v>4</v>
      </c>
      <c r="B5" s="33" t="s">
        <v>30</v>
      </c>
      <c r="C5" s="34">
        <f>'July 23'!F35</f>
        <v>182037.8</v>
      </c>
      <c r="D5" s="33">
        <f>'July 23'!R35</f>
        <v>162790</v>
      </c>
      <c r="E5" s="34">
        <f t="shared" si="0"/>
        <v>19247.799999999988</v>
      </c>
      <c r="F5" s="35">
        <f t="shared" si="1"/>
        <v>0.1057351824730907</v>
      </c>
      <c r="G5" s="33"/>
      <c r="H5" s="34">
        <f>'July 23'!B35+(('July 23'!D35)*70%)+(('July 23'!E35)*70%)</f>
        <v>115897.8</v>
      </c>
      <c r="I5" s="34">
        <f>'July 23'!C35</f>
        <v>66140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5" x14ac:dyDescent="0.35">
      <c r="A6" s="33">
        <v>5</v>
      </c>
      <c r="B6" s="33" t="s">
        <v>31</v>
      </c>
      <c r="C6" s="34">
        <f>'Aug 23'!F35</f>
        <v>230759.5</v>
      </c>
      <c r="D6" s="33">
        <f>'Aug 23'!R35</f>
        <v>170560</v>
      </c>
      <c r="E6" s="34">
        <f t="shared" si="0"/>
        <v>60199.5</v>
      </c>
      <c r="F6" s="35">
        <f t="shared" si="1"/>
        <v>0.26087550025026057</v>
      </c>
      <c r="G6" s="33"/>
      <c r="H6" s="34">
        <f>'Aug 23'!B35+(('Aug 23'!D35)*70%)+(('Aug 23'!E35)*70%)</f>
        <v>145059.5</v>
      </c>
      <c r="I6" s="34">
        <f>'Aug 23'!C35</f>
        <v>85700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5" x14ac:dyDescent="0.35">
      <c r="A7" s="33">
        <v>6</v>
      </c>
      <c r="B7" s="33" t="s">
        <v>32</v>
      </c>
      <c r="C7" s="34">
        <f>'Sept 23'!F35</f>
        <v>240408.5</v>
      </c>
      <c r="D7" s="33">
        <f>'Sept 23'!R35</f>
        <v>192848</v>
      </c>
      <c r="E7" s="34">
        <f t="shared" si="0"/>
        <v>47560.5</v>
      </c>
      <c r="F7" s="35">
        <f t="shared" si="1"/>
        <v>0.19783202341015396</v>
      </c>
      <c r="G7" s="33"/>
      <c r="H7" s="33">
        <f>'Sept 23'!B35+(('Sept 23'!D35)*70%)+(('Sept 23'!E35)*70%)</f>
        <v>164208.5</v>
      </c>
      <c r="I7" s="34">
        <f>'Sept 23'!C35</f>
        <v>76200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5" x14ac:dyDescent="0.35">
      <c r="A8" s="33">
        <v>7</v>
      </c>
      <c r="B8" s="33" t="s">
        <v>33</v>
      </c>
      <c r="C8" s="34">
        <f>'Oct 23'!F35</f>
        <v>231205.5</v>
      </c>
      <c r="D8" s="33">
        <f>'Oct 23'!R35</f>
        <v>199757</v>
      </c>
      <c r="E8" s="34">
        <f t="shared" si="0"/>
        <v>31448.5</v>
      </c>
      <c r="F8" s="35">
        <f t="shared" si="1"/>
        <v>0.13601968811295578</v>
      </c>
      <c r="G8" s="33"/>
      <c r="H8" s="33">
        <f>'Oct 23'!B35+(('Oct 23'!D35)*70%)+(('Oct 23'!E35)*70%)</f>
        <v>143455.5</v>
      </c>
      <c r="I8" s="34">
        <f>'Oct 23'!C35</f>
        <v>87750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5" x14ac:dyDescent="0.35">
      <c r="A9" s="33">
        <v>8</v>
      </c>
      <c r="B9" s="33" t="s">
        <v>34</v>
      </c>
      <c r="C9" s="34">
        <f>'Nov 23'!F35</f>
        <v>211871.5</v>
      </c>
      <c r="D9" s="33">
        <f>'Nov 23'!R35</f>
        <v>174160</v>
      </c>
      <c r="E9" s="34">
        <f t="shared" si="0"/>
        <v>37711.5</v>
      </c>
      <c r="F9" s="35">
        <f t="shared" si="1"/>
        <v>0.17799232081709904</v>
      </c>
      <c r="G9" s="33"/>
      <c r="H9" s="33">
        <f>'Nov 23'!B35+(('Nov 23'!D35)*70%)+(('Nov 23'!E35)*70%)</f>
        <v>127771.5</v>
      </c>
      <c r="I9" s="34">
        <f>'Nov 23'!C35</f>
        <v>84100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5" x14ac:dyDescent="0.35">
      <c r="A10" s="33">
        <v>9</v>
      </c>
      <c r="B10" s="33" t="s">
        <v>35</v>
      </c>
      <c r="C10" s="34">
        <f>'Dec 23'!G35</f>
        <v>213781</v>
      </c>
      <c r="D10" s="33">
        <f>'Dec 23'!S35</f>
        <v>163038</v>
      </c>
      <c r="E10" s="34">
        <f t="shared" si="0"/>
        <v>50743</v>
      </c>
      <c r="F10" s="35">
        <f t="shared" si="1"/>
        <v>0.23735972794588855</v>
      </c>
      <c r="G10" s="33"/>
      <c r="H10" s="33">
        <f>'Dec 23'!C35+(('Dec 23'!E35)*70%)+(('Dec 23'!F35)*70%)</f>
        <v>138771</v>
      </c>
      <c r="I10" s="34">
        <f>'Dec 23'!D35</f>
        <v>75010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5" x14ac:dyDescent="0.35">
      <c r="A11" s="33"/>
      <c r="B11" s="33"/>
      <c r="C11" s="34"/>
      <c r="D11" s="33"/>
      <c r="E11" s="34"/>
      <c r="F11" s="35"/>
      <c r="G11" s="33"/>
      <c r="H11" s="33"/>
      <c r="I11" s="3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5" x14ac:dyDescent="0.35">
      <c r="A12" s="33">
        <v>10</v>
      </c>
      <c r="B12" s="33" t="s">
        <v>36</v>
      </c>
      <c r="C12" s="34">
        <f>'Jan 24'!G35</f>
        <v>236375</v>
      </c>
      <c r="D12" s="33">
        <f>'Jan 24'!S35</f>
        <v>201855</v>
      </c>
      <c r="E12" s="34">
        <f t="shared" ref="E12:E14" si="2">C12-D12</f>
        <v>34520</v>
      </c>
      <c r="F12" s="35">
        <f t="shared" ref="F12:F15" si="3">E12/C12</f>
        <v>0.14603913273400318</v>
      </c>
      <c r="G12" s="33"/>
      <c r="H12" s="34">
        <f>'Jan 24'!C35+(('Jan 24'!E35)*70%)+(('Jan 24'!F35)*70%)</f>
        <v>151435</v>
      </c>
      <c r="I12" s="34">
        <f>'Jan 24'!D35</f>
        <v>84940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5" x14ac:dyDescent="0.35">
      <c r="A13" s="33">
        <v>11</v>
      </c>
      <c r="B13" s="33" t="s">
        <v>37</v>
      </c>
      <c r="C13" s="34">
        <f>'Feb 24'!G35</f>
        <v>207239</v>
      </c>
      <c r="D13" s="33">
        <f>'Feb 24'!S35</f>
        <v>157146</v>
      </c>
      <c r="E13" s="34">
        <f t="shared" si="2"/>
        <v>50093</v>
      </c>
      <c r="F13" s="35">
        <f t="shared" si="3"/>
        <v>0.24171608625789548</v>
      </c>
      <c r="G13" s="33"/>
      <c r="H13" s="34">
        <f>'Feb 24'!C35+(('Feb 24'!E35)*70%)+(('Feb 24'!F35)*70%)</f>
        <v>131009</v>
      </c>
      <c r="I13" s="34">
        <f>'Feb 24'!D35</f>
        <v>76230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5" x14ac:dyDescent="0.35">
      <c r="A14" s="33">
        <v>12</v>
      </c>
      <c r="B14" s="33" t="s">
        <v>38</v>
      </c>
      <c r="C14" s="34">
        <f>'Mar 24'!G35</f>
        <v>222556</v>
      </c>
      <c r="D14" s="33">
        <f>'Mar 24'!S35</f>
        <v>166873</v>
      </c>
      <c r="E14" s="34">
        <f t="shared" si="2"/>
        <v>55683</v>
      </c>
      <c r="F14" s="35">
        <f t="shared" si="3"/>
        <v>0.25019770305001887</v>
      </c>
      <c r="G14" s="33"/>
      <c r="H14" s="34">
        <f>'Mar 24'!C35+(('Mar 24'!E35)*70%)+(('Mar 24'!F35)*70%)</f>
        <v>142186</v>
      </c>
      <c r="I14" s="34">
        <f>'Mar 24'!D35</f>
        <v>80370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5" x14ac:dyDescent="0.35">
      <c r="A15" s="33">
        <v>13</v>
      </c>
      <c r="B15" s="33" t="s">
        <v>27</v>
      </c>
      <c r="C15" s="34">
        <v>211312</v>
      </c>
      <c r="D15" s="34">
        <v>190217</v>
      </c>
      <c r="E15" s="34">
        <v>21095</v>
      </c>
      <c r="F15" s="35">
        <f t="shared" si="3"/>
        <v>9.9828689331415157E-2</v>
      </c>
      <c r="G15" s="33"/>
      <c r="H15" s="34"/>
      <c r="I15" s="3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5" x14ac:dyDescent="0.35">
      <c r="A16" s="4"/>
      <c r="B16" s="4"/>
      <c r="C16" s="5"/>
      <c r="D16" s="5"/>
      <c r="E16" s="5"/>
      <c r="F16" s="6"/>
      <c r="G16" s="4"/>
      <c r="H16" s="5"/>
      <c r="I16" s="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5" x14ac:dyDescent="0.35">
      <c r="A17" s="4"/>
      <c r="B17" s="4"/>
      <c r="C17" s="5"/>
      <c r="D17" s="5"/>
      <c r="E17" s="5"/>
      <c r="F17" s="6"/>
      <c r="G17" s="4"/>
      <c r="H17" s="5"/>
      <c r="I17" s="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5" x14ac:dyDescent="0.35">
      <c r="A18" s="4"/>
      <c r="B18" s="4"/>
      <c r="C18" s="5"/>
      <c r="D18" s="5"/>
      <c r="E18" s="5"/>
      <c r="F18" s="6"/>
      <c r="G18" s="4"/>
      <c r="H18" s="5"/>
      <c r="I18" s="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5" x14ac:dyDescent="0.35">
      <c r="A19" s="4"/>
      <c r="B19" s="4"/>
      <c r="C19" s="5"/>
      <c r="D19" s="5"/>
      <c r="E19" s="5"/>
      <c r="F19" s="6"/>
      <c r="G19" s="4"/>
      <c r="H19" s="5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5" x14ac:dyDescent="0.35">
      <c r="A20" s="4"/>
      <c r="B20" s="4"/>
      <c r="C20" s="5"/>
      <c r="D20" s="5"/>
      <c r="E20" s="5"/>
      <c r="F20" s="6"/>
      <c r="G20" s="4"/>
      <c r="H20" s="5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5" x14ac:dyDescent="0.35">
      <c r="A21" s="4"/>
      <c r="B21" s="4" t="s">
        <v>39</v>
      </c>
      <c r="C21" s="5">
        <f t="shared" ref="C21:E21" si="4">SUM(C2:C14)</f>
        <v>2439807.6</v>
      </c>
      <c r="D21" s="5">
        <f t="shared" si="4"/>
        <v>2002990</v>
      </c>
      <c r="E21" s="5">
        <f t="shared" si="4"/>
        <v>436817.6</v>
      </c>
      <c r="F21" s="6">
        <f>AVERAGE(F2:F14)</f>
        <v>0.17094612402812245</v>
      </c>
      <c r="G21" s="4"/>
      <c r="H21" s="5">
        <f t="shared" ref="H21:I21" si="5">SUM(H2:H14)</f>
        <v>1539992.6</v>
      </c>
      <c r="I21" s="5">
        <f t="shared" si="5"/>
        <v>899815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5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5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5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5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5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3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3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3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3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3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3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1" width="9.81640625" customWidth="1"/>
    <col min="2" max="5" width="8.7265625" customWidth="1"/>
    <col min="6" max="6" width="13.26953125" customWidth="1"/>
    <col min="7" max="7" width="8.7265625" customWidth="1"/>
    <col min="8" max="8" width="11.54296875" customWidth="1"/>
    <col min="9" max="15" width="8.7265625" customWidth="1"/>
    <col min="16" max="16" width="6.7265625" customWidth="1"/>
    <col min="17" max="17" width="5.81640625" customWidth="1"/>
    <col min="18" max="18" width="10" customWidth="1"/>
    <col min="19" max="19" width="11.453125" customWidth="1"/>
    <col min="20" max="20" width="3.54296875" customWidth="1"/>
    <col min="21" max="26" width="8.7265625" customWidth="1"/>
  </cols>
  <sheetData>
    <row r="1" spans="1:23" ht="18.75" customHeight="1" x14ac:dyDescent="0.45">
      <c r="R1" s="7"/>
      <c r="S1" s="7"/>
    </row>
    <row r="2" spans="1:23" ht="18.75" customHeight="1" x14ac:dyDescent="0.45">
      <c r="A2" s="8" t="s">
        <v>40</v>
      </c>
      <c r="B2" s="41" t="s">
        <v>41</v>
      </c>
      <c r="C2" s="42"/>
      <c r="D2" s="42"/>
      <c r="E2" s="43"/>
      <c r="F2" s="9"/>
      <c r="G2" s="41" t="s">
        <v>42</v>
      </c>
      <c r="H2" s="42"/>
      <c r="I2" s="42"/>
      <c r="J2" s="42"/>
      <c r="K2" s="42"/>
      <c r="L2" s="42"/>
      <c r="M2" s="42"/>
      <c r="N2" s="42"/>
      <c r="O2" s="42"/>
      <c r="P2" s="42"/>
      <c r="Q2" s="43"/>
      <c r="R2" s="10"/>
      <c r="S2" s="10"/>
    </row>
    <row r="3" spans="1:23" ht="18.75" customHeight="1" x14ac:dyDescent="0.45">
      <c r="A3" s="8"/>
      <c r="B3" s="8" t="s">
        <v>43</v>
      </c>
      <c r="C3" s="8" t="s">
        <v>26</v>
      </c>
      <c r="D3" s="8" t="s">
        <v>44</v>
      </c>
      <c r="E3" s="8" t="s">
        <v>45</v>
      </c>
      <c r="F3" s="11" t="s">
        <v>39</v>
      </c>
      <c r="G3" s="8" t="s">
        <v>46</v>
      </c>
      <c r="H3" s="8" t="s">
        <v>47</v>
      </c>
      <c r="I3" s="8" t="s">
        <v>48</v>
      </c>
      <c r="J3" s="8" t="s">
        <v>49</v>
      </c>
      <c r="K3" s="8" t="s">
        <v>50</v>
      </c>
      <c r="L3" s="8" t="s">
        <v>51</v>
      </c>
      <c r="M3" s="8" t="s">
        <v>4</v>
      </c>
      <c r="N3" s="8" t="s">
        <v>52</v>
      </c>
      <c r="O3" s="8" t="s">
        <v>7</v>
      </c>
      <c r="P3" s="8" t="s">
        <v>53</v>
      </c>
      <c r="Q3" s="8" t="s">
        <v>54</v>
      </c>
      <c r="R3" s="11" t="s">
        <v>39</v>
      </c>
      <c r="S3" s="12" t="s">
        <v>55</v>
      </c>
      <c r="U3" s="8" t="s">
        <v>56</v>
      </c>
      <c r="V3" s="8" t="s">
        <v>57</v>
      </c>
      <c r="W3" s="8" t="s">
        <v>58</v>
      </c>
    </row>
    <row r="4" spans="1:23" ht="18.75" customHeight="1" x14ac:dyDescent="0.45">
      <c r="A4" s="13">
        <v>45017</v>
      </c>
      <c r="B4" s="8"/>
      <c r="C4" s="8"/>
      <c r="D4" s="8"/>
      <c r="E4" s="8"/>
      <c r="F4" s="14">
        <f t="shared" ref="F4:F34" si="0">B4+C4+((D4+E4)*70%)</f>
        <v>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1">
        <f t="shared" ref="R4:R34" si="1">SUM(G4:Q4)</f>
        <v>0</v>
      </c>
      <c r="S4" s="15">
        <f t="shared" ref="S4:S34" si="2">F4-R4</f>
        <v>0</v>
      </c>
      <c r="U4" s="8"/>
      <c r="V4" s="8"/>
      <c r="W4" s="8"/>
    </row>
    <row r="5" spans="1:23" ht="18.75" customHeight="1" x14ac:dyDescent="0.45">
      <c r="A5" s="13">
        <v>45018</v>
      </c>
      <c r="B5" s="8"/>
      <c r="C5" s="8"/>
      <c r="D5" s="8"/>
      <c r="E5" s="8"/>
      <c r="F5" s="14">
        <f t="shared" si="0"/>
        <v>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1">
        <f t="shared" si="1"/>
        <v>0</v>
      </c>
      <c r="S5" s="15">
        <f t="shared" si="2"/>
        <v>0</v>
      </c>
      <c r="U5" s="8"/>
      <c r="V5" s="8"/>
      <c r="W5" s="8"/>
    </row>
    <row r="6" spans="1:23" ht="18.75" customHeight="1" x14ac:dyDescent="0.45">
      <c r="A6" s="13">
        <v>45019</v>
      </c>
      <c r="B6" s="8"/>
      <c r="C6" s="8"/>
      <c r="D6" s="8"/>
      <c r="E6" s="8"/>
      <c r="F6" s="14">
        <f t="shared" si="0"/>
        <v>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1">
        <f t="shared" si="1"/>
        <v>0</v>
      </c>
      <c r="S6" s="15">
        <f t="shared" si="2"/>
        <v>0</v>
      </c>
      <c r="U6" s="8"/>
      <c r="V6" s="8"/>
      <c r="W6" s="8"/>
    </row>
    <row r="7" spans="1:23" ht="18.75" customHeight="1" x14ac:dyDescent="0.45">
      <c r="A7" s="13">
        <v>45020</v>
      </c>
      <c r="B7" s="8"/>
      <c r="C7" s="8"/>
      <c r="D7" s="8"/>
      <c r="E7" s="8"/>
      <c r="F7" s="14">
        <f t="shared" si="0"/>
        <v>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1">
        <f t="shared" si="1"/>
        <v>0</v>
      </c>
      <c r="S7" s="15">
        <f t="shared" si="2"/>
        <v>0</v>
      </c>
      <c r="U7" s="8"/>
      <c r="V7" s="8"/>
      <c r="W7" s="8"/>
    </row>
    <row r="8" spans="1:23" ht="18.75" customHeight="1" x14ac:dyDescent="0.45">
      <c r="A8" s="13">
        <v>45021</v>
      </c>
      <c r="B8" s="8"/>
      <c r="C8" s="8"/>
      <c r="D8" s="8"/>
      <c r="E8" s="8"/>
      <c r="F8" s="14">
        <f t="shared" si="0"/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1">
        <f t="shared" si="1"/>
        <v>0</v>
      </c>
      <c r="S8" s="15">
        <f t="shared" si="2"/>
        <v>0</v>
      </c>
      <c r="U8" s="8"/>
      <c r="V8" s="8"/>
      <c r="W8" s="8"/>
    </row>
    <row r="9" spans="1:23" ht="18.75" customHeight="1" x14ac:dyDescent="0.45">
      <c r="A9" s="13">
        <v>45022</v>
      </c>
      <c r="B9" s="8"/>
      <c r="C9" s="8"/>
      <c r="D9" s="8"/>
      <c r="E9" s="8"/>
      <c r="F9" s="14">
        <f t="shared" si="0"/>
        <v>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1">
        <f t="shared" si="1"/>
        <v>0</v>
      </c>
      <c r="S9" s="15">
        <f t="shared" si="2"/>
        <v>0</v>
      </c>
      <c r="U9" s="8"/>
      <c r="V9" s="8"/>
      <c r="W9" s="8"/>
    </row>
    <row r="10" spans="1:23" ht="18.75" customHeight="1" x14ac:dyDescent="0.45">
      <c r="A10" s="13">
        <v>45023</v>
      </c>
      <c r="B10" s="8"/>
      <c r="C10" s="8"/>
      <c r="D10" s="8"/>
      <c r="E10" s="8"/>
      <c r="F10" s="14">
        <f t="shared" si="0"/>
        <v>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1">
        <f t="shared" si="1"/>
        <v>0</v>
      </c>
      <c r="S10" s="15">
        <f t="shared" si="2"/>
        <v>0</v>
      </c>
      <c r="U10" s="8"/>
      <c r="V10" s="8"/>
      <c r="W10" s="8"/>
    </row>
    <row r="11" spans="1:23" ht="18.75" customHeight="1" x14ac:dyDescent="0.45">
      <c r="A11" s="13">
        <v>45024</v>
      </c>
      <c r="B11" s="8"/>
      <c r="C11" s="8"/>
      <c r="D11" s="8"/>
      <c r="E11" s="8"/>
      <c r="F11" s="14">
        <f t="shared" si="0"/>
        <v>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1">
        <f t="shared" si="1"/>
        <v>0</v>
      </c>
      <c r="S11" s="15">
        <f t="shared" si="2"/>
        <v>0</v>
      </c>
      <c r="U11" s="8"/>
      <c r="V11" s="8"/>
      <c r="W11" s="8"/>
    </row>
    <row r="12" spans="1:23" ht="18.75" customHeight="1" x14ac:dyDescent="0.45">
      <c r="A12" s="13">
        <v>45025</v>
      </c>
      <c r="B12" s="8">
        <v>2990</v>
      </c>
      <c r="C12" s="8">
        <v>900</v>
      </c>
      <c r="D12" s="8">
        <v>3075</v>
      </c>
      <c r="E12" s="8">
        <v>0</v>
      </c>
      <c r="F12" s="14">
        <f t="shared" si="0"/>
        <v>6042.5</v>
      </c>
      <c r="G12" s="8">
        <v>36</v>
      </c>
      <c r="H12" s="8"/>
      <c r="I12" s="8">
        <v>400</v>
      </c>
      <c r="J12" s="8"/>
      <c r="K12" s="8"/>
      <c r="L12" s="8"/>
      <c r="M12" s="8"/>
      <c r="N12" s="8"/>
      <c r="O12" s="8"/>
      <c r="P12" s="8"/>
      <c r="Q12" s="8">
        <v>40</v>
      </c>
      <c r="R12" s="11">
        <f t="shared" si="1"/>
        <v>476</v>
      </c>
      <c r="S12" s="15">
        <f t="shared" si="2"/>
        <v>5566.5</v>
      </c>
      <c r="U12" s="8"/>
      <c r="V12" s="8"/>
      <c r="W12" s="8"/>
    </row>
    <row r="13" spans="1:23" ht="18.75" customHeight="1" x14ac:dyDescent="0.45">
      <c r="A13" s="13">
        <v>45026</v>
      </c>
      <c r="B13" s="8">
        <v>955</v>
      </c>
      <c r="C13" s="8">
        <v>1800</v>
      </c>
      <c r="D13" s="8">
        <v>205</v>
      </c>
      <c r="E13" s="8">
        <v>140</v>
      </c>
      <c r="F13" s="14">
        <f t="shared" si="0"/>
        <v>2996.5</v>
      </c>
      <c r="G13" s="8">
        <v>36</v>
      </c>
      <c r="H13" s="8"/>
      <c r="I13" s="8"/>
      <c r="J13" s="8">
        <v>170</v>
      </c>
      <c r="K13" s="8">
        <v>17640</v>
      </c>
      <c r="L13" s="8"/>
      <c r="M13" s="8"/>
      <c r="N13" s="8"/>
      <c r="O13" s="8"/>
      <c r="P13" s="8"/>
      <c r="Q13" s="8"/>
      <c r="R13" s="11">
        <f t="shared" si="1"/>
        <v>17846</v>
      </c>
      <c r="S13" s="15">
        <f t="shared" si="2"/>
        <v>-14849.5</v>
      </c>
      <c r="U13" s="8"/>
      <c r="V13" s="8"/>
      <c r="W13" s="8"/>
    </row>
    <row r="14" spans="1:23" ht="18.75" customHeight="1" x14ac:dyDescent="0.45">
      <c r="A14" s="13">
        <v>45027</v>
      </c>
      <c r="B14" s="8">
        <v>2600</v>
      </c>
      <c r="C14" s="8">
        <v>1300</v>
      </c>
      <c r="D14" s="8">
        <v>495</v>
      </c>
      <c r="E14" s="8">
        <v>0</v>
      </c>
      <c r="F14" s="14">
        <f t="shared" si="0"/>
        <v>4246.5</v>
      </c>
      <c r="G14" s="8">
        <v>36</v>
      </c>
      <c r="H14" s="8"/>
      <c r="I14" s="8"/>
      <c r="J14" s="8">
        <v>10</v>
      </c>
      <c r="K14" s="8"/>
      <c r="L14" s="8"/>
      <c r="M14" s="8"/>
      <c r="N14" s="8"/>
      <c r="O14" s="8"/>
      <c r="P14" s="8"/>
      <c r="Q14" s="8"/>
      <c r="R14" s="11">
        <f t="shared" si="1"/>
        <v>46</v>
      </c>
      <c r="S14" s="15">
        <f t="shared" si="2"/>
        <v>4200.5</v>
      </c>
      <c r="U14" s="8"/>
      <c r="V14" s="8"/>
      <c r="W14" s="8"/>
    </row>
    <row r="15" spans="1:23" ht="18.75" customHeight="1" x14ac:dyDescent="0.45">
      <c r="A15" s="13">
        <v>45028</v>
      </c>
      <c r="B15" s="8">
        <v>1640</v>
      </c>
      <c r="C15" s="8">
        <v>2200</v>
      </c>
      <c r="D15" s="8">
        <v>750</v>
      </c>
      <c r="E15" s="8">
        <v>0</v>
      </c>
      <c r="F15" s="14">
        <f t="shared" si="0"/>
        <v>4365</v>
      </c>
      <c r="G15" s="8">
        <v>36</v>
      </c>
      <c r="H15" s="8"/>
      <c r="I15" s="8"/>
      <c r="J15" s="8">
        <v>190</v>
      </c>
      <c r="K15" s="8"/>
      <c r="L15" s="8"/>
      <c r="M15" s="8"/>
      <c r="N15" s="8"/>
      <c r="O15" s="8"/>
      <c r="P15" s="8"/>
      <c r="Q15" s="8"/>
      <c r="R15" s="11">
        <f t="shared" si="1"/>
        <v>226</v>
      </c>
      <c r="S15" s="15">
        <f t="shared" si="2"/>
        <v>4139</v>
      </c>
      <c r="U15" s="8"/>
      <c r="V15" s="8"/>
      <c r="W15" s="8"/>
    </row>
    <row r="16" spans="1:23" ht="18.75" customHeight="1" x14ac:dyDescent="0.45">
      <c r="A16" s="13">
        <v>45029</v>
      </c>
      <c r="B16" s="8">
        <v>2060</v>
      </c>
      <c r="C16" s="8">
        <v>1500</v>
      </c>
      <c r="D16" s="8">
        <v>665</v>
      </c>
      <c r="E16" s="8">
        <v>0</v>
      </c>
      <c r="F16" s="14">
        <f t="shared" si="0"/>
        <v>4025.5</v>
      </c>
      <c r="G16" s="8">
        <v>36</v>
      </c>
      <c r="H16" s="8"/>
      <c r="I16" s="8"/>
      <c r="J16" s="8">
        <v>20</v>
      </c>
      <c r="K16" s="8"/>
      <c r="L16" s="8"/>
      <c r="M16" s="8"/>
      <c r="N16" s="8"/>
      <c r="O16" s="8"/>
      <c r="P16" s="8"/>
      <c r="Q16" s="8"/>
      <c r="R16" s="11">
        <f t="shared" si="1"/>
        <v>56</v>
      </c>
      <c r="S16" s="15">
        <f t="shared" si="2"/>
        <v>3969.5</v>
      </c>
      <c r="U16" s="8"/>
      <c r="V16" s="8"/>
      <c r="W16" s="8"/>
    </row>
    <row r="17" spans="1:23" ht="18.75" customHeight="1" x14ac:dyDescent="0.45">
      <c r="A17" s="13">
        <v>45030</v>
      </c>
      <c r="B17" s="8">
        <v>1965</v>
      </c>
      <c r="C17" s="8">
        <v>2635</v>
      </c>
      <c r="D17" s="8">
        <v>1920</v>
      </c>
      <c r="E17" s="8">
        <v>0</v>
      </c>
      <c r="F17" s="14">
        <f t="shared" si="0"/>
        <v>5944</v>
      </c>
      <c r="G17" s="8">
        <v>36</v>
      </c>
      <c r="H17" s="8"/>
      <c r="I17" s="8">
        <v>520</v>
      </c>
      <c r="J17" s="8">
        <v>45</v>
      </c>
      <c r="K17" s="8"/>
      <c r="L17" s="8">
        <v>2000</v>
      </c>
      <c r="M17" s="8"/>
      <c r="N17" s="8"/>
      <c r="O17" s="8"/>
      <c r="P17" s="8"/>
      <c r="Q17" s="8"/>
      <c r="R17" s="11">
        <f t="shared" si="1"/>
        <v>2601</v>
      </c>
      <c r="S17" s="15">
        <f t="shared" si="2"/>
        <v>3343</v>
      </c>
      <c r="U17" s="8"/>
      <c r="V17" s="8"/>
      <c r="W17" s="8"/>
    </row>
    <row r="18" spans="1:23" ht="18.75" customHeight="1" x14ac:dyDescent="0.45">
      <c r="A18" s="13">
        <v>45031</v>
      </c>
      <c r="B18" s="8">
        <v>2205</v>
      </c>
      <c r="C18" s="8">
        <v>1200</v>
      </c>
      <c r="D18" s="8">
        <v>3350</v>
      </c>
      <c r="E18" s="8">
        <v>185</v>
      </c>
      <c r="F18" s="14">
        <f t="shared" si="0"/>
        <v>5879.5</v>
      </c>
      <c r="G18" s="8">
        <v>36</v>
      </c>
      <c r="H18" s="8"/>
      <c r="I18" s="8"/>
      <c r="J18" s="8"/>
      <c r="K18" s="8"/>
      <c r="L18" s="8"/>
      <c r="M18" s="8"/>
      <c r="N18" s="8"/>
      <c r="O18" s="8"/>
      <c r="P18" s="8"/>
      <c r="Q18" s="8">
        <f>1750+130</f>
        <v>1880</v>
      </c>
      <c r="R18" s="11">
        <f t="shared" si="1"/>
        <v>1916</v>
      </c>
      <c r="S18" s="15">
        <f t="shared" si="2"/>
        <v>3963.5</v>
      </c>
      <c r="U18" s="8"/>
      <c r="V18" s="8"/>
      <c r="W18" s="8"/>
    </row>
    <row r="19" spans="1:23" ht="18.75" customHeight="1" x14ac:dyDescent="0.45">
      <c r="A19" s="13">
        <v>45032</v>
      </c>
      <c r="B19" s="8">
        <v>2175</v>
      </c>
      <c r="C19" s="8">
        <v>1500</v>
      </c>
      <c r="D19" s="8">
        <v>3880</v>
      </c>
      <c r="E19" s="8">
        <v>0</v>
      </c>
      <c r="F19" s="14">
        <f t="shared" si="0"/>
        <v>6391</v>
      </c>
      <c r="G19" s="8">
        <v>36</v>
      </c>
      <c r="H19" s="8"/>
      <c r="I19" s="8"/>
      <c r="J19" s="8">
        <v>80</v>
      </c>
      <c r="K19" s="8"/>
      <c r="L19" s="8"/>
      <c r="M19" s="8"/>
      <c r="N19" s="8"/>
      <c r="O19" s="8"/>
      <c r="P19" s="8"/>
      <c r="Q19" s="8"/>
      <c r="R19" s="11">
        <f t="shared" si="1"/>
        <v>116</v>
      </c>
      <c r="S19" s="15">
        <f t="shared" si="2"/>
        <v>6275</v>
      </c>
      <c r="U19" s="8"/>
      <c r="V19" s="8"/>
      <c r="W19" s="8"/>
    </row>
    <row r="20" spans="1:23" ht="18.75" customHeight="1" x14ac:dyDescent="0.45">
      <c r="A20" s="13">
        <v>45033</v>
      </c>
      <c r="B20" s="8">
        <v>1420</v>
      </c>
      <c r="C20" s="8">
        <v>2400</v>
      </c>
      <c r="D20" s="8">
        <v>1805</v>
      </c>
      <c r="E20" s="8">
        <v>140</v>
      </c>
      <c r="F20" s="14">
        <f t="shared" si="0"/>
        <v>5181.5</v>
      </c>
      <c r="G20" s="8">
        <v>36</v>
      </c>
      <c r="H20" s="8"/>
      <c r="I20" s="8">
        <v>390</v>
      </c>
      <c r="J20" s="8">
        <v>260</v>
      </c>
      <c r="K20" s="8">
        <v>15631</v>
      </c>
      <c r="L20" s="8"/>
      <c r="M20" s="8"/>
      <c r="N20" s="8"/>
      <c r="O20" s="8"/>
      <c r="P20" s="8"/>
      <c r="Q20" s="8"/>
      <c r="R20" s="11">
        <f t="shared" si="1"/>
        <v>16317</v>
      </c>
      <c r="S20" s="15">
        <f t="shared" si="2"/>
        <v>-11135.5</v>
      </c>
      <c r="U20" s="8"/>
      <c r="V20" s="8"/>
      <c r="W20" s="8"/>
    </row>
    <row r="21" spans="1:23" ht="18.75" customHeight="1" x14ac:dyDescent="0.45">
      <c r="A21" s="13">
        <v>45034</v>
      </c>
      <c r="B21" s="8">
        <v>1570</v>
      </c>
      <c r="C21" s="8">
        <v>1800</v>
      </c>
      <c r="D21" s="8">
        <v>1225</v>
      </c>
      <c r="E21" s="8">
        <v>0</v>
      </c>
      <c r="F21" s="14">
        <f t="shared" si="0"/>
        <v>4227.5</v>
      </c>
      <c r="G21" s="8">
        <v>36</v>
      </c>
      <c r="H21" s="8"/>
      <c r="I21" s="8"/>
      <c r="J21" s="8"/>
      <c r="K21" s="8"/>
      <c r="L21" s="8"/>
      <c r="M21" s="8">
        <v>100</v>
      </c>
      <c r="N21" s="8"/>
      <c r="O21" s="8"/>
      <c r="P21" s="8">
        <v>30000</v>
      </c>
      <c r="Q21" s="8"/>
      <c r="R21" s="11">
        <f t="shared" si="1"/>
        <v>30136</v>
      </c>
      <c r="S21" s="15">
        <f t="shared" si="2"/>
        <v>-25908.5</v>
      </c>
      <c r="U21" s="8"/>
      <c r="V21" s="8"/>
      <c r="W21" s="8"/>
    </row>
    <row r="22" spans="1:23" ht="18.75" customHeight="1" x14ac:dyDescent="0.45">
      <c r="A22" s="13">
        <v>45035</v>
      </c>
      <c r="B22" s="8">
        <v>1115</v>
      </c>
      <c r="C22" s="8">
        <v>2200</v>
      </c>
      <c r="D22" s="8">
        <v>1605</v>
      </c>
      <c r="E22" s="8">
        <v>0</v>
      </c>
      <c r="F22" s="14">
        <f t="shared" si="0"/>
        <v>4438.5</v>
      </c>
      <c r="G22" s="8">
        <v>36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11">
        <f t="shared" si="1"/>
        <v>36</v>
      </c>
      <c r="S22" s="15">
        <f t="shared" si="2"/>
        <v>4402.5</v>
      </c>
      <c r="U22" s="8"/>
      <c r="V22" s="8"/>
      <c r="W22" s="8"/>
    </row>
    <row r="23" spans="1:23" ht="18.75" customHeight="1" x14ac:dyDescent="0.45">
      <c r="A23" s="13">
        <v>45036</v>
      </c>
      <c r="B23" s="8">
        <v>1175</v>
      </c>
      <c r="C23" s="8">
        <v>1600</v>
      </c>
      <c r="D23" s="8">
        <v>1855</v>
      </c>
      <c r="E23" s="8">
        <v>0</v>
      </c>
      <c r="F23" s="14">
        <f t="shared" si="0"/>
        <v>4073.5</v>
      </c>
      <c r="G23" s="8">
        <v>36</v>
      </c>
      <c r="H23" s="8"/>
      <c r="I23" s="8"/>
      <c r="J23" s="8">
        <v>80</v>
      </c>
      <c r="K23" s="8"/>
      <c r="L23" s="8">
        <v>2000</v>
      </c>
      <c r="M23" s="8"/>
      <c r="N23" s="8"/>
      <c r="O23" s="8"/>
      <c r="P23" s="8"/>
      <c r="Q23" s="8"/>
      <c r="R23" s="11">
        <f t="shared" si="1"/>
        <v>2116</v>
      </c>
      <c r="S23" s="15">
        <f t="shared" si="2"/>
        <v>1957.5</v>
      </c>
      <c r="U23" s="8"/>
      <c r="V23" s="8"/>
      <c r="W23" s="8"/>
    </row>
    <row r="24" spans="1:23" ht="18.75" customHeight="1" x14ac:dyDescent="0.45">
      <c r="A24" s="13">
        <v>45037</v>
      </c>
      <c r="B24" s="8">
        <v>1570</v>
      </c>
      <c r="C24" s="8">
        <v>1000</v>
      </c>
      <c r="D24" s="8">
        <v>2850</v>
      </c>
      <c r="E24" s="8">
        <v>100</v>
      </c>
      <c r="F24" s="14">
        <f t="shared" si="0"/>
        <v>4635</v>
      </c>
      <c r="G24" s="8">
        <v>36</v>
      </c>
      <c r="H24" s="8"/>
      <c r="I24" s="8">
        <v>690</v>
      </c>
      <c r="J24" s="8">
        <v>30</v>
      </c>
      <c r="K24" s="8"/>
      <c r="L24" s="8"/>
      <c r="M24" s="8"/>
      <c r="N24" s="8"/>
      <c r="O24" s="8">
        <v>2160</v>
      </c>
      <c r="P24" s="8"/>
      <c r="Q24" s="8"/>
      <c r="R24" s="11">
        <f t="shared" si="1"/>
        <v>2916</v>
      </c>
      <c r="S24" s="15">
        <f t="shared" si="2"/>
        <v>1719</v>
      </c>
      <c r="U24" s="8"/>
      <c r="V24" s="8"/>
      <c r="W24" s="8"/>
    </row>
    <row r="25" spans="1:23" ht="18.75" customHeight="1" x14ac:dyDescent="0.45">
      <c r="A25" s="13">
        <v>45038</v>
      </c>
      <c r="B25" s="8">
        <v>2015</v>
      </c>
      <c r="C25" s="8">
        <v>1000</v>
      </c>
      <c r="D25" s="8">
        <v>2135</v>
      </c>
      <c r="E25" s="8">
        <v>415</v>
      </c>
      <c r="F25" s="14">
        <f t="shared" si="0"/>
        <v>4800</v>
      </c>
      <c r="G25" s="8">
        <v>36</v>
      </c>
      <c r="H25" s="8"/>
      <c r="I25" s="8"/>
      <c r="J25" s="8">
        <v>90</v>
      </c>
      <c r="K25" s="8"/>
      <c r="L25" s="8"/>
      <c r="M25" s="8"/>
      <c r="N25" s="8"/>
      <c r="O25" s="8"/>
      <c r="P25" s="8"/>
      <c r="Q25" s="8"/>
      <c r="R25" s="11">
        <f t="shared" si="1"/>
        <v>126</v>
      </c>
      <c r="S25" s="15">
        <f t="shared" si="2"/>
        <v>4674</v>
      </c>
      <c r="U25" s="8"/>
      <c r="V25" s="8"/>
      <c r="W25" s="8"/>
    </row>
    <row r="26" spans="1:23" ht="18.75" customHeight="1" x14ac:dyDescent="0.45">
      <c r="A26" s="13">
        <v>45039</v>
      </c>
      <c r="B26" s="8">
        <v>2600</v>
      </c>
      <c r="C26" s="8">
        <v>2000</v>
      </c>
      <c r="D26" s="8">
        <v>2935</v>
      </c>
      <c r="E26" s="8">
        <v>0</v>
      </c>
      <c r="F26" s="14">
        <f t="shared" si="0"/>
        <v>6654.5</v>
      </c>
      <c r="G26" s="8">
        <v>36</v>
      </c>
      <c r="H26" s="8"/>
      <c r="I26" s="8"/>
      <c r="J26" s="8">
        <v>20</v>
      </c>
      <c r="K26" s="8"/>
      <c r="L26" s="8"/>
      <c r="M26" s="8">
        <v>400</v>
      </c>
      <c r="N26" s="8"/>
      <c r="O26" s="8"/>
      <c r="P26" s="8"/>
      <c r="Q26" s="8"/>
      <c r="R26" s="11">
        <f t="shared" si="1"/>
        <v>456</v>
      </c>
      <c r="S26" s="15">
        <f t="shared" si="2"/>
        <v>6198.5</v>
      </c>
      <c r="U26" s="8"/>
      <c r="V26" s="8"/>
      <c r="W26" s="8"/>
    </row>
    <row r="27" spans="1:23" ht="18.75" customHeight="1" x14ac:dyDescent="0.45">
      <c r="A27" s="13">
        <v>45040</v>
      </c>
      <c r="B27" s="8">
        <v>1510</v>
      </c>
      <c r="C27" s="8">
        <v>1700</v>
      </c>
      <c r="D27" s="8">
        <v>1075</v>
      </c>
      <c r="E27" s="8">
        <v>0</v>
      </c>
      <c r="F27" s="14">
        <f t="shared" si="0"/>
        <v>3962.5</v>
      </c>
      <c r="G27" s="8">
        <v>36</v>
      </c>
      <c r="H27" s="8"/>
      <c r="I27" s="8">
        <v>390</v>
      </c>
      <c r="J27" s="8">
        <v>235</v>
      </c>
      <c r="K27" s="8">
        <v>20590</v>
      </c>
      <c r="L27" s="8">
        <v>2050</v>
      </c>
      <c r="M27" s="8"/>
      <c r="N27" s="8">
        <v>2240</v>
      </c>
      <c r="O27" s="8"/>
      <c r="P27" s="8"/>
      <c r="Q27" s="8">
        <v>500</v>
      </c>
      <c r="R27" s="11">
        <f t="shared" si="1"/>
        <v>26041</v>
      </c>
      <c r="S27" s="15">
        <f t="shared" si="2"/>
        <v>-22078.5</v>
      </c>
      <c r="U27" s="8"/>
      <c r="V27" s="8"/>
      <c r="W27" s="8"/>
    </row>
    <row r="28" spans="1:23" ht="18.75" customHeight="1" x14ac:dyDescent="0.45">
      <c r="A28" s="13">
        <v>45041</v>
      </c>
      <c r="B28" s="8">
        <v>1760</v>
      </c>
      <c r="C28" s="8">
        <v>1820</v>
      </c>
      <c r="D28" s="8">
        <v>1270</v>
      </c>
      <c r="E28" s="8">
        <v>0</v>
      </c>
      <c r="F28" s="14">
        <f t="shared" si="0"/>
        <v>4469</v>
      </c>
      <c r="G28" s="8">
        <v>36</v>
      </c>
      <c r="H28" s="8"/>
      <c r="I28" s="8"/>
      <c r="J28" s="8"/>
      <c r="K28" s="8"/>
      <c r="L28" s="8"/>
      <c r="M28" s="8"/>
      <c r="N28" s="8"/>
      <c r="O28" s="8"/>
      <c r="P28" s="8"/>
      <c r="Q28" s="8">
        <v>1040</v>
      </c>
      <c r="R28" s="11">
        <f t="shared" si="1"/>
        <v>1076</v>
      </c>
      <c r="S28" s="15">
        <f t="shared" si="2"/>
        <v>3393</v>
      </c>
      <c r="U28" s="8"/>
      <c r="V28" s="8"/>
      <c r="W28" s="8"/>
    </row>
    <row r="29" spans="1:23" ht="18.75" customHeight="1" x14ac:dyDescent="0.45">
      <c r="A29" s="13">
        <v>45042</v>
      </c>
      <c r="B29" s="8">
        <v>1115</v>
      </c>
      <c r="C29" s="8">
        <v>2000</v>
      </c>
      <c r="D29" s="8">
        <v>995</v>
      </c>
      <c r="E29" s="8">
        <v>280</v>
      </c>
      <c r="F29" s="14">
        <f t="shared" si="0"/>
        <v>4007.5</v>
      </c>
      <c r="G29" s="8">
        <v>36</v>
      </c>
      <c r="H29" s="8"/>
      <c r="I29" s="8"/>
      <c r="J29" s="8"/>
      <c r="K29" s="8"/>
      <c r="L29" s="8"/>
      <c r="M29" s="8">
        <v>100</v>
      </c>
      <c r="N29" s="8"/>
      <c r="O29" s="8"/>
      <c r="P29" s="8"/>
      <c r="Q29" s="8">
        <f>690+220+350</f>
        <v>1260</v>
      </c>
      <c r="R29" s="11">
        <f t="shared" si="1"/>
        <v>1396</v>
      </c>
      <c r="S29" s="15">
        <f t="shared" si="2"/>
        <v>2611.5</v>
      </c>
      <c r="U29" s="8"/>
      <c r="V29" s="8"/>
      <c r="W29" s="8"/>
    </row>
    <row r="30" spans="1:23" ht="18.75" customHeight="1" x14ac:dyDescent="0.45">
      <c r="A30" s="13">
        <v>45043</v>
      </c>
      <c r="B30" s="8">
        <v>2010</v>
      </c>
      <c r="C30" s="8">
        <v>1835</v>
      </c>
      <c r="D30" s="8">
        <v>1995</v>
      </c>
      <c r="E30" s="8">
        <v>185</v>
      </c>
      <c r="F30" s="14">
        <f t="shared" si="0"/>
        <v>5371</v>
      </c>
      <c r="G30" s="8">
        <v>36</v>
      </c>
      <c r="H30" s="8"/>
      <c r="I30" s="8"/>
      <c r="J30" s="8">
        <v>185</v>
      </c>
      <c r="K30" s="8"/>
      <c r="L30" s="8"/>
      <c r="M30" s="8"/>
      <c r="N30" s="8"/>
      <c r="O30" s="8"/>
      <c r="P30" s="8"/>
      <c r="Q30" s="8"/>
      <c r="R30" s="11">
        <f t="shared" si="1"/>
        <v>221</v>
      </c>
      <c r="S30" s="15">
        <f t="shared" si="2"/>
        <v>5150</v>
      </c>
      <c r="U30" s="8"/>
      <c r="V30" s="8"/>
      <c r="W30" s="8"/>
    </row>
    <row r="31" spans="1:23" ht="18.75" customHeight="1" x14ac:dyDescent="0.45">
      <c r="A31" s="13">
        <v>45044</v>
      </c>
      <c r="B31" s="8">
        <v>1100</v>
      </c>
      <c r="C31" s="8">
        <v>2500</v>
      </c>
      <c r="D31" s="8">
        <v>1615</v>
      </c>
      <c r="E31" s="8">
        <v>185</v>
      </c>
      <c r="F31" s="14">
        <f t="shared" si="0"/>
        <v>4860</v>
      </c>
      <c r="G31" s="8">
        <v>36</v>
      </c>
      <c r="H31" s="8"/>
      <c r="I31" s="8"/>
      <c r="J31" s="8">
        <v>30</v>
      </c>
      <c r="K31" s="8"/>
      <c r="L31" s="8"/>
      <c r="M31" s="8"/>
      <c r="N31" s="8"/>
      <c r="O31" s="8"/>
      <c r="P31" s="8"/>
      <c r="Q31" s="8"/>
      <c r="R31" s="11">
        <f t="shared" si="1"/>
        <v>66</v>
      </c>
      <c r="S31" s="15">
        <f t="shared" si="2"/>
        <v>4794</v>
      </c>
      <c r="U31" s="8"/>
      <c r="V31" s="8"/>
      <c r="W31" s="8"/>
    </row>
    <row r="32" spans="1:23" ht="18.75" customHeight="1" x14ac:dyDescent="0.45">
      <c r="A32" s="13">
        <v>45045</v>
      </c>
      <c r="B32" s="8">
        <v>3070</v>
      </c>
      <c r="C32" s="8">
        <v>1100</v>
      </c>
      <c r="D32" s="8">
        <v>3085</v>
      </c>
      <c r="E32" s="8">
        <v>0</v>
      </c>
      <c r="F32" s="14">
        <f t="shared" si="0"/>
        <v>6329.5</v>
      </c>
      <c r="G32" s="8">
        <v>36</v>
      </c>
      <c r="H32" s="8"/>
      <c r="I32" s="8">
        <v>690</v>
      </c>
      <c r="J32" s="8">
        <v>75</v>
      </c>
      <c r="K32" s="8"/>
      <c r="L32" s="8"/>
      <c r="M32" s="8"/>
      <c r="N32" s="8"/>
      <c r="O32" s="8"/>
      <c r="P32" s="8"/>
      <c r="Q32" s="8"/>
      <c r="R32" s="11">
        <f t="shared" si="1"/>
        <v>801</v>
      </c>
      <c r="S32" s="15">
        <f t="shared" si="2"/>
        <v>5528.5</v>
      </c>
      <c r="U32" s="8"/>
      <c r="V32" s="8"/>
      <c r="W32" s="8"/>
    </row>
    <row r="33" spans="1:23" ht="18.75" customHeight="1" x14ac:dyDescent="0.45">
      <c r="A33" s="13">
        <v>45046</v>
      </c>
      <c r="B33" s="8">
        <v>2555</v>
      </c>
      <c r="C33" s="8">
        <v>2000</v>
      </c>
      <c r="D33" s="8">
        <f>3445+180</f>
        <v>3625</v>
      </c>
      <c r="E33" s="8">
        <v>0</v>
      </c>
      <c r="F33" s="14">
        <f t="shared" si="0"/>
        <v>7092.5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1">
        <f t="shared" si="1"/>
        <v>0</v>
      </c>
      <c r="S33" s="15">
        <f t="shared" si="2"/>
        <v>7092.5</v>
      </c>
      <c r="U33" s="8"/>
      <c r="V33" s="8"/>
      <c r="W33" s="8"/>
    </row>
    <row r="34" spans="1:23" ht="18.75" customHeight="1" x14ac:dyDescent="0.45">
      <c r="A34" s="13"/>
      <c r="B34" s="8"/>
      <c r="C34" s="8"/>
      <c r="D34" s="8"/>
      <c r="E34" s="8"/>
      <c r="F34" s="14">
        <f t="shared" si="0"/>
        <v>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1">
        <f t="shared" si="1"/>
        <v>0</v>
      </c>
      <c r="S34" s="15">
        <f t="shared" si="2"/>
        <v>0</v>
      </c>
      <c r="U34" s="8"/>
      <c r="V34" s="8"/>
      <c r="W34" s="8"/>
    </row>
    <row r="35" spans="1:23" ht="18.75" customHeight="1" x14ac:dyDescent="0.45">
      <c r="B35" s="16">
        <f t="shared" ref="B35:S35" si="3">SUM(B4:B34)</f>
        <v>41175</v>
      </c>
      <c r="C35" s="16">
        <f t="shared" si="3"/>
        <v>37990</v>
      </c>
      <c r="D35" s="16">
        <f t="shared" si="3"/>
        <v>42410</v>
      </c>
      <c r="E35" s="16">
        <f t="shared" si="3"/>
        <v>1630</v>
      </c>
      <c r="F35" s="14">
        <f t="shared" si="3"/>
        <v>109993</v>
      </c>
      <c r="G35" s="17">
        <f t="shared" si="3"/>
        <v>756</v>
      </c>
      <c r="H35" s="17">
        <f t="shared" si="3"/>
        <v>0</v>
      </c>
      <c r="I35" s="17">
        <f t="shared" si="3"/>
        <v>3080</v>
      </c>
      <c r="J35" s="17">
        <f t="shared" si="3"/>
        <v>1520</v>
      </c>
      <c r="K35" s="18">
        <f t="shared" si="3"/>
        <v>53861</v>
      </c>
      <c r="L35" s="17">
        <f t="shared" si="3"/>
        <v>6050</v>
      </c>
      <c r="M35" s="18">
        <f t="shared" si="3"/>
        <v>600</v>
      </c>
      <c r="N35" s="17">
        <f t="shared" si="3"/>
        <v>2240</v>
      </c>
      <c r="O35" s="17">
        <f t="shared" si="3"/>
        <v>2160</v>
      </c>
      <c r="P35" s="18">
        <f t="shared" si="3"/>
        <v>30000</v>
      </c>
      <c r="Q35" s="17">
        <f t="shared" si="3"/>
        <v>4720</v>
      </c>
      <c r="R35" s="11">
        <f t="shared" si="3"/>
        <v>104987</v>
      </c>
      <c r="S35" s="15">
        <f t="shared" si="3"/>
        <v>5006</v>
      </c>
    </row>
    <row r="36" spans="1:23" ht="18.75" customHeight="1" x14ac:dyDescent="0.45">
      <c r="R36" s="7"/>
      <c r="S36" s="7"/>
    </row>
    <row r="37" spans="1:23" ht="18.75" customHeight="1" x14ac:dyDescent="0.45">
      <c r="R37" s="7"/>
      <c r="S37" s="7"/>
    </row>
    <row r="38" spans="1:23" ht="18.75" customHeight="1" x14ac:dyDescent="0.45">
      <c r="R38" s="7"/>
      <c r="S38" s="7"/>
    </row>
    <row r="39" spans="1:23" ht="18.75" customHeight="1" x14ac:dyDescent="0.45">
      <c r="R39" s="7"/>
      <c r="S39" s="7"/>
    </row>
    <row r="40" spans="1:23" ht="18.75" customHeight="1" x14ac:dyDescent="0.45">
      <c r="R40" s="7"/>
      <c r="S40" s="7"/>
    </row>
    <row r="41" spans="1:23" ht="18.75" customHeight="1" x14ac:dyDescent="0.45">
      <c r="R41" s="7"/>
      <c r="S41" s="7"/>
    </row>
    <row r="42" spans="1:23" ht="18.75" customHeight="1" x14ac:dyDescent="0.45">
      <c r="R42" s="7"/>
      <c r="S42" s="7"/>
    </row>
    <row r="43" spans="1:23" ht="18.75" customHeight="1" x14ac:dyDescent="0.45">
      <c r="R43" s="7"/>
      <c r="S43" s="7"/>
    </row>
    <row r="44" spans="1:23" ht="18.75" customHeight="1" x14ac:dyDescent="0.45">
      <c r="R44" s="7"/>
      <c r="S44" s="7"/>
    </row>
    <row r="45" spans="1:23" ht="18.75" customHeight="1" x14ac:dyDescent="0.45">
      <c r="R45" s="7"/>
      <c r="S45" s="7"/>
    </row>
    <row r="46" spans="1:23" ht="18.75" customHeight="1" x14ac:dyDescent="0.45">
      <c r="R46" s="7"/>
      <c r="S46" s="7"/>
    </row>
    <row r="47" spans="1:23" ht="18.75" customHeight="1" x14ac:dyDescent="0.45">
      <c r="R47" s="7"/>
      <c r="S47" s="7"/>
    </row>
    <row r="48" spans="1:23" ht="18.75" customHeight="1" x14ac:dyDescent="0.45">
      <c r="R48" s="7"/>
      <c r="S48" s="7"/>
    </row>
    <row r="49" spans="18:19" ht="18.75" customHeight="1" x14ac:dyDescent="0.45">
      <c r="R49" s="7"/>
      <c r="S49" s="7"/>
    </row>
    <row r="50" spans="18:19" ht="18.75" customHeight="1" x14ac:dyDescent="0.45">
      <c r="R50" s="7"/>
      <c r="S50" s="7"/>
    </row>
    <row r="51" spans="18:19" ht="18.75" customHeight="1" x14ac:dyDescent="0.45">
      <c r="R51" s="7"/>
      <c r="S51" s="7"/>
    </row>
    <row r="52" spans="18:19" ht="18.75" customHeight="1" x14ac:dyDescent="0.45">
      <c r="R52" s="7"/>
      <c r="S52" s="7"/>
    </row>
    <row r="53" spans="18:19" ht="18.75" customHeight="1" x14ac:dyDescent="0.45">
      <c r="R53" s="7"/>
      <c r="S53" s="7"/>
    </row>
    <row r="54" spans="18:19" ht="18.75" customHeight="1" x14ac:dyDescent="0.45">
      <c r="R54" s="7"/>
      <c r="S54" s="7"/>
    </row>
    <row r="55" spans="18:19" ht="18.75" customHeight="1" x14ac:dyDescent="0.45">
      <c r="R55" s="7"/>
      <c r="S55" s="7"/>
    </row>
    <row r="56" spans="18:19" ht="18.75" customHeight="1" x14ac:dyDescent="0.45">
      <c r="R56" s="7"/>
      <c r="S56" s="7"/>
    </row>
    <row r="57" spans="18:19" ht="18.75" customHeight="1" x14ac:dyDescent="0.45">
      <c r="R57" s="7"/>
      <c r="S57" s="7"/>
    </row>
    <row r="58" spans="18:19" ht="18.75" customHeight="1" x14ac:dyDescent="0.45">
      <c r="R58" s="7"/>
      <c r="S58" s="7"/>
    </row>
    <row r="59" spans="18:19" ht="18.75" customHeight="1" x14ac:dyDescent="0.45">
      <c r="R59" s="7"/>
      <c r="S59" s="7"/>
    </row>
    <row r="60" spans="18:19" ht="18.75" customHeight="1" x14ac:dyDescent="0.45">
      <c r="R60" s="7"/>
      <c r="S60" s="7"/>
    </row>
    <row r="61" spans="18:19" ht="18.75" customHeight="1" x14ac:dyDescent="0.45">
      <c r="R61" s="7"/>
      <c r="S61" s="7"/>
    </row>
    <row r="62" spans="18:19" ht="18.75" customHeight="1" x14ac:dyDescent="0.45">
      <c r="R62" s="7"/>
      <c r="S62" s="7"/>
    </row>
    <row r="63" spans="18:19" ht="18.75" customHeight="1" x14ac:dyDescent="0.45">
      <c r="R63" s="7"/>
      <c r="S63" s="7"/>
    </row>
    <row r="64" spans="18:19" ht="18.75" customHeight="1" x14ac:dyDescent="0.45">
      <c r="R64" s="7"/>
      <c r="S64" s="7"/>
    </row>
    <row r="65" spans="18:19" ht="18.75" customHeight="1" x14ac:dyDescent="0.45">
      <c r="R65" s="7"/>
      <c r="S65" s="7"/>
    </row>
    <row r="66" spans="18:19" ht="18.75" customHeight="1" x14ac:dyDescent="0.45">
      <c r="R66" s="7"/>
      <c r="S66" s="7"/>
    </row>
    <row r="67" spans="18:19" ht="18.75" customHeight="1" x14ac:dyDescent="0.45">
      <c r="R67" s="7"/>
      <c r="S67" s="7"/>
    </row>
    <row r="68" spans="18:19" ht="18.75" customHeight="1" x14ac:dyDescent="0.45">
      <c r="R68" s="7"/>
      <c r="S68" s="7"/>
    </row>
    <row r="69" spans="18:19" ht="18.75" customHeight="1" x14ac:dyDescent="0.45">
      <c r="R69" s="7"/>
      <c r="S69" s="7"/>
    </row>
    <row r="70" spans="18:19" ht="18.75" customHeight="1" x14ac:dyDescent="0.45">
      <c r="R70" s="7"/>
      <c r="S70" s="7"/>
    </row>
    <row r="71" spans="18:19" ht="18.75" customHeight="1" x14ac:dyDescent="0.45">
      <c r="R71" s="7"/>
      <c r="S71" s="7"/>
    </row>
    <row r="72" spans="18:19" ht="18.75" customHeight="1" x14ac:dyDescent="0.45">
      <c r="R72" s="7"/>
      <c r="S72" s="7"/>
    </row>
    <row r="73" spans="18:19" ht="18.75" customHeight="1" x14ac:dyDescent="0.45">
      <c r="R73" s="7"/>
      <c r="S73" s="7"/>
    </row>
    <row r="74" spans="18:19" ht="18.75" customHeight="1" x14ac:dyDescent="0.45">
      <c r="R74" s="7"/>
      <c r="S74" s="7"/>
    </row>
    <row r="75" spans="18:19" ht="18.75" customHeight="1" x14ac:dyDescent="0.45">
      <c r="R75" s="7"/>
      <c r="S75" s="7"/>
    </row>
    <row r="76" spans="18:19" ht="18.75" customHeight="1" x14ac:dyDescent="0.45">
      <c r="R76" s="7"/>
      <c r="S76" s="7"/>
    </row>
    <row r="77" spans="18:19" ht="18.75" customHeight="1" x14ac:dyDescent="0.45">
      <c r="R77" s="7"/>
      <c r="S77" s="7"/>
    </row>
    <row r="78" spans="18:19" ht="18.75" customHeight="1" x14ac:dyDescent="0.45">
      <c r="R78" s="7"/>
      <c r="S78" s="7"/>
    </row>
    <row r="79" spans="18:19" ht="18.75" customHeight="1" x14ac:dyDescent="0.45">
      <c r="R79" s="7"/>
      <c r="S79" s="7"/>
    </row>
    <row r="80" spans="18:19" ht="18.75" customHeight="1" x14ac:dyDescent="0.45">
      <c r="R80" s="7"/>
      <c r="S80" s="7"/>
    </row>
    <row r="81" spans="18:19" ht="18.75" customHeight="1" x14ac:dyDescent="0.45">
      <c r="R81" s="7"/>
      <c r="S81" s="7"/>
    </row>
    <row r="82" spans="18:19" ht="18.75" customHeight="1" x14ac:dyDescent="0.45">
      <c r="R82" s="7"/>
      <c r="S82" s="7"/>
    </row>
    <row r="83" spans="18:19" ht="18.75" customHeight="1" x14ac:dyDescent="0.45">
      <c r="R83" s="7"/>
      <c r="S83" s="7"/>
    </row>
    <row r="84" spans="18:19" ht="18.75" customHeight="1" x14ac:dyDescent="0.45">
      <c r="R84" s="7"/>
      <c r="S84" s="7"/>
    </row>
    <row r="85" spans="18:19" ht="18.75" customHeight="1" x14ac:dyDescent="0.45">
      <c r="R85" s="7"/>
      <c r="S85" s="7"/>
    </row>
    <row r="86" spans="18:19" ht="18.75" customHeight="1" x14ac:dyDescent="0.45">
      <c r="R86" s="7"/>
      <c r="S86" s="7"/>
    </row>
    <row r="87" spans="18:19" ht="18.75" customHeight="1" x14ac:dyDescent="0.45">
      <c r="R87" s="7"/>
      <c r="S87" s="7"/>
    </row>
    <row r="88" spans="18:19" ht="18.75" customHeight="1" x14ac:dyDescent="0.45">
      <c r="R88" s="7"/>
      <c r="S88" s="7"/>
    </row>
    <row r="89" spans="18:19" ht="18.75" customHeight="1" x14ac:dyDescent="0.45">
      <c r="R89" s="7"/>
      <c r="S89" s="7"/>
    </row>
    <row r="90" spans="18:19" ht="18.75" customHeight="1" x14ac:dyDescent="0.45">
      <c r="R90" s="7"/>
      <c r="S90" s="7"/>
    </row>
    <row r="91" spans="18:19" ht="18.75" customHeight="1" x14ac:dyDescent="0.45">
      <c r="R91" s="7"/>
      <c r="S91" s="7"/>
    </row>
    <row r="92" spans="18:19" ht="18.75" customHeight="1" x14ac:dyDescent="0.45">
      <c r="R92" s="7"/>
      <c r="S92" s="7"/>
    </row>
    <row r="93" spans="18:19" ht="18.75" customHeight="1" x14ac:dyDescent="0.45">
      <c r="R93" s="7"/>
      <c r="S93" s="7"/>
    </row>
    <row r="94" spans="18:19" ht="18.75" customHeight="1" x14ac:dyDescent="0.45">
      <c r="R94" s="7"/>
      <c r="S94" s="7"/>
    </row>
    <row r="95" spans="18:19" ht="18.75" customHeight="1" x14ac:dyDescent="0.45">
      <c r="R95" s="7"/>
      <c r="S95" s="7"/>
    </row>
    <row r="96" spans="18:19" ht="18.75" customHeight="1" x14ac:dyDescent="0.45">
      <c r="R96" s="7"/>
      <c r="S96" s="7"/>
    </row>
    <row r="97" spans="18:19" ht="18.75" customHeight="1" x14ac:dyDescent="0.45">
      <c r="R97" s="7"/>
      <c r="S97" s="7"/>
    </row>
    <row r="98" spans="18:19" ht="18.75" customHeight="1" x14ac:dyDescent="0.45">
      <c r="R98" s="7"/>
      <c r="S98" s="7"/>
    </row>
    <row r="99" spans="18:19" ht="18.75" customHeight="1" x14ac:dyDescent="0.45">
      <c r="R99" s="7"/>
      <c r="S99" s="7"/>
    </row>
    <row r="100" spans="18:19" ht="18.75" customHeight="1" x14ac:dyDescent="0.45">
      <c r="R100" s="7"/>
      <c r="S100" s="7"/>
    </row>
    <row r="101" spans="18:19" ht="18.75" customHeight="1" x14ac:dyDescent="0.45">
      <c r="R101" s="7"/>
      <c r="S101" s="7"/>
    </row>
    <row r="102" spans="18:19" ht="18.75" customHeight="1" x14ac:dyDescent="0.45">
      <c r="R102" s="7"/>
      <c r="S102" s="7"/>
    </row>
    <row r="103" spans="18:19" ht="18.75" customHeight="1" x14ac:dyDescent="0.45">
      <c r="R103" s="7"/>
      <c r="S103" s="7"/>
    </row>
    <row r="104" spans="18:19" ht="18.75" customHeight="1" x14ac:dyDescent="0.45">
      <c r="R104" s="7"/>
      <c r="S104" s="7"/>
    </row>
    <row r="105" spans="18:19" ht="18.75" customHeight="1" x14ac:dyDescent="0.45">
      <c r="R105" s="7"/>
      <c r="S105" s="7"/>
    </row>
    <row r="106" spans="18:19" ht="18.75" customHeight="1" x14ac:dyDescent="0.45">
      <c r="R106" s="7"/>
      <c r="S106" s="7"/>
    </row>
    <row r="107" spans="18:19" ht="18.75" customHeight="1" x14ac:dyDescent="0.45">
      <c r="R107" s="7"/>
      <c r="S107" s="7"/>
    </row>
    <row r="108" spans="18:19" ht="18.75" customHeight="1" x14ac:dyDescent="0.45">
      <c r="R108" s="7"/>
      <c r="S108" s="7"/>
    </row>
    <row r="109" spans="18:19" ht="18.75" customHeight="1" x14ac:dyDescent="0.45">
      <c r="R109" s="7"/>
      <c r="S109" s="7"/>
    </row>
    <row r="110" spans="18:19" ht="18.75" customHeight="1" x14ac:dyDescent="0.45">
      <c r="R110" s="7"/>
      <c r="S110" s="7"/>
    </row>
    <row r="111" spans="18:19" ht="18.75" customHeight="1" x14ac:dyDescent="0.45">
      <c r="R111" s="7"/>
      <c r="S111" s="7"/>
    </row>
    <row r="112" spans="18:19" ht="18.75" customHeight="1" x14ac:dyDescent="0.45">
      <c r="R112" s="7"/>
      <c r="S112" s="7"/>
    </row>
    <row r="113" spans="18:19" ht="18.75" customHeight="1" x14ac:dyDescent="0.45">
      <c r="R113" s="7"/>
      <c r="S113" s="7"/>
    </row>
    <row r="114" spans="18:19" ht="18.75" customHeight="1" x14ac:dyDescent="0.45">
      <c r="R114" s="7"/>
      <c r="S114" s="7"/>
    </row>
    <row r="115" spans="18:19" ht="18.75" customHeight="1" x14ac:dyDescent="0.45">
      <c r="R115" s="7"/>
      <c r="S115" s="7"/>
    </row>
    <row r="116" spans="18:19" ht="18.75" customHeight="1" x14ac:dyDescent="0.45">
      <c r="R116" s="7"/>
      <c r="S116" s="7"/>
    </row>
    <row r="117" spans="18:19" ht="18.75" customHeight="1" x14ac:dyDescent="0.45">
      <c r="R117" s="7"/>
      <c r="S117" s="7"/>
    </row>
    <row r="118" spans="18:19" ht="18.75" customHeight="1" x14ac:dyDescent="0.45">
      <c r="R118" s="7"/>
      <c r="S118" s="7"/>
    </row>
    <row r="119" spans="18:19" ht="18.75" customHeight="1" x14ac:dyDescent="0.45">
      <c r="R119" s="7"/>
      <c r="S119" s="7"/>
    </row>
    <row r="120" spans="18:19" ht="18.75" customHeight="1" x14ac:dyDescent="0.45">
      <c r="R120" s="7"/>
      <c r="S120" s="7"/>
    </row>
    <row r="121" spans="18:19" ht="18.75" customHeight="1" x14ac:dyDescent="0.45">
      <c r="R121" s="7"/>
      <c r="S121" s="7"/>
    </row>
    <row r="122" spans="18:19" ht="18.75" customHeight="1" x14ac:dyDescent="0.45">
      <c r="R122" s="7"/>
      <c r="S122" s="7"/>
    </row>
    <row r="123" spans="18:19" ht="18.75" customHeight="1" x14ac:dyDescent="0.45">
      <c r="R123" s="7"/>
      <c r="S123" s="7"/>
    </row>
    <row r="124" spans="18:19" ht="18.75" customHeight="1" x14ac:dyDescent="0.45">
      <c r="R124" s="7"/>
      <c r="S124" s="7"/>
    </row>
    <row r="125" spans="18:19" ht="18.75" customHeight="1" x14ac:dyDescent="0.45">
      <c r="R125" s="7"/>
      <c r="S125" s="7"/>
    </row>
    <row r="126" spans="18:19" ht="18.75" customHeight="1" x14ac:dyDescent="0.45">
      <c r="R126" s="7"/>
      <c r="S126" s="7"/>
    </row>
    <row r="127" spans="18:19" ht="18.75" customHeight="1" x14ac:dyDescent="0.45">
      <c r="R127" s="7"/>
      <c r="S127" s="7"/>
    </row>
    <row r="128" spans="18:19" ht="18.75" customHeight="1" x14ac:dyDescent="0.45">
      <c r="R128" s="7"/>
      <c r="S128" s="7"/>
    </row>
    <row r="129" spans="18:19" ht="18.75" customHeight="1" x14ac:dyDescent="0.45">
      <c r="R129" s="7"/>
      <c r="S129" s="7"/>
    </row>
    <row r="130" spans="18:19" ht="18.75" customHeight="1" x14ac:dyDescent="0.45">
      <c r="R130" s="7"/>
      <c r="S130" s="7"/>
    </row>
    <row r="131" spans="18:19" ht="18.75" customHeight="1" x14ac:dyDescent="0.45">
      <c r="R131" s="7"/>
      <c r="S131" s="7"/>
    </row>
    <row r="132" spans="18:19" ht="18.75" customHeight="1" x14ac:dyDescent="0.45">
      <c r="R132" s="7"/>
      <c r="S132" s="7"/>
    </row>
    <row r="133" spans="18:19" ht="18.75" customHeight="1" x14ac:dyDescent="0.45">
      <c r="R133" s="7"/>
      <c r="S133" s="7"/>
    </row>
    <row r="134" spans="18:19" ht="18.75" customHeight="1" x14ac:dyDescent="0.45">
      <c r="R134" s="7"/>
      <c r="S134" s="7"/>
    </row>
    <row r="135" spans="18:19" ht="18.75" customHeight="1" x14ac:dyDescent="0.45">
      <c r="R135" s="7"/>
      <c r="S135" s="7"/>
    </row>
    <row r="136" spans="18:19" ht="18.75" customHeight="1" x14ac:dyDescent="0.45">
      <c r="R136" s="7"/>
      <c r="S136" s="7"/>
    </row>
    <row r="137" spans="18:19" ht="18.75" customHeight="1" x14ac:dyDescent="0.45">
      <c r="R137" s="7"/>
      <c r="S137" s="7"/>
    </row>
    <row r="138" spans="18:19" ht="18.75" customHeight="1" x14ac:dyDescent="0.45">
      <c r="R138" s="7"/>
      <c r="S138" s="7"/>
    </row>
    <row r="139" spans="18:19" ht="18.75" customHeight="1" x14ac:dyDescent="0.45">
      <c r="R139" s="7"/>
      <c r="S139" s="7"/>
    </row>
    <row r="140" spans="18:19" ht="18.75" customHeight="1" x14ac:dyDescent="0.45">
      <c r="R140" s="7"/>
      <c r="S140" s="7"/>
    </row>
    <row r="141" spans="18:19" ht="18.75" customHeight="1" x14ac:dyDescent="0.45">
      <c r="R141" s="7"/>
      <c r="S141" s="7"/>
    </row>
    <row r="142" spans="18:19" ht="18.75" customHeight="1" x14ac:dyDescent="0.45">
      <c r="R142" s="7"/>
      <c r="S142" s="7"/>
    </row>
    <row r="143" spans="18:19" ht="18.75" customHeight="1" x14ac:dyDescent="0.45">
      <c r="R143" s="7"/>
      <c r="S143" s="7"/>
    </row>
    <row r="144" spans="18:19" ht="18.75" customHeight="1" x14ac:dyDescent="0.45">
      <c r="R144" s="7"/>
      <c r="S144" s="7"/>
    </row>
    <row r="145" spans="18:19" ht="18.75" customHeight="1" x14ac:dyDescent="0.45">
      <c r="R145" s="7"/>
      <c r="S145" s="7"/>
    </row>
    <row r="146" spans="18:19" ht="18.75" customHeight="1" x14ac:dyDescent="0.45">
      <c r="R146" s="7"/>
      <c r="S146" s="7"/>
    </row>
    <row r="147" spans="18:19" ht="18.75" customHeight="1" x14ac:dyDescent="0.45">
      <c r="R147" s="7"/>
      <c r="S147" s="7"/>
    </row>
    <row r="148" spans="18:19" ht="18.75" customHeight="1" x14ac:dyDescent="0.45">
      <c r="R148" s="7"/>
      <c r="S148" s="7"/>
    </row>
    <row r="149" spans="18:19" ht="18.75" customHeight="1" x14ac:dyDescent="0.45">
      <c r="R149" s="7"/>
      <c r="S149" s="7"/>
    </row>
    <row r="150" spans="18:19" ht="18.75" customHeight="1" x14ac:dyDescent="0.45">
      <c r="R150" s="7"/>
      <c r="S150" s="7"/>
    </row>
    <row r="151" spans="18:19" ht="18.75" customHeight="1" x14ac:dyDescent="0.45">
      <c r="R151" s="7"/>
      <c r="S151" s="7"/>
    </row>
    <row r="152" spans="18:19" ht="18.75" customHeight="1" x14ac:dyDescent="0.45">
      <c r="R152" s="7"/>
      <c r="S152" s="7"/>
    </row>
    <row r="153" spans="18:19" ht="18.75" customHeight="1" x14ac:dyDescent="0.45">
      <c r="R153" s="7"/>
      <c r="S153" s="7"/>
    </row>
    <row r="154" spans="18:19" ht="18.75" customHeight="1" x14ac:dyDescent="0.45">
      <c r="R154" s="7"/>
      <c r="S154" s="7"/>
    </row>
    <row r="155" spans="18:19" ht="18.75" customHeight="1" x14ac:dyDescent="0.45">
      <c r="R155" s="7"/>
      <c r="S155" s="7"/>
    </row>
    <row r="156" spans="18:19" ht="18.75" customHeight="1" x14ac:dyDescent="0.45">
      <c r="R156" s="7"/>
      <c r="S156" s="7"/>
    </row>
    <row r="157" spans="18:19" ht="18.75" customHeight="1" x14ac:dyDescent="0.45">
      <c r="R157" s="7"/>
      <c r="S157" s="7"/>
    </row>
    <row r="158" spans="18:19" ht="18.75" customHeight="1" x14ac:dyDescent="0.45">
      <c r="R158" s="7"/>
      <c r="S158" s="7"/>
    </row>
    <row r="159" spans="18:19" ht="18.75" customHeight="1" x14ac:dyDescent="0.45">
      <c r="R159" s="7"/>
      <c r="S159" s="7"/>
    </row>
    <row r="160" spans="18:19" ht="18.75" customHeight="1" x14ac:dyDescent="0.45">
      <c r="R160" s="7"/>
      <c r="S160" s="7"/>
    </row>
    <row r="161" spans="18:19" ht="18.75" customHeight="1" x14ac:dyDescent="0.45">
      <c r="R161" s="7"/>
      <c r="S161" s="7"/>
    </row>
    <row r="162" spans="18:19" ht="18.75" customHeight="1" x14ac:dyDescent="0.45">
      <c r="R162" s="7"/>
      <c r="S162" s="7"/>
    </row>
    <row r="163" spans="18:19" ht="18.75" customHeight="1" x14ac:dyDescent="0.45">
      <c r="R163" s="7"/>
      <c r="S163" s="7"/>
    </row>
    <row r="164" spans="18:19" ht="18.75" customHeight="1" x14ac:dyDescent="0.45">
      <c r="R164" s="7"/>
      <c r="S164" s="7"/>
    </row>
    <row r="165" spans="18:19" ht="18.75" customHeight="1" x14ac:dyDescent="0.45">
      <c r="R165" s="7"/>
      <c r="S165" s="7"/>
    </row>
    <row r="166" spans="18:19" ht="18.75" customHeight="1" x14ac:dyDescent="0.45">
      <c r="R166" s="7"/>
      <c r="S166" s="7"/>
    </row>
    <row r="167" spans="18:19" ht="18.75" customHeight="1" x14ac:dyDescent="0.45">
      <c r="R167" s="7"/>
      <c r="S167" s="7"/>
    </row>
    <row r="168" spans="18:19" ht="18.75" customHeight="1" x14ac:dyDescent="0.45">
      <c r="R168" s="7"/>
      <c r="S168" s="7"/>
    </row>
    <row r="169" spans="18:19" ht="18.75" customHeight="1" x14ac:dyDescent="0.45">
      <c r="R169" s="7"/>
      <c r="S169" s="7"/>
    </row>
    <row r="170" spans="18:19" ht="18.75" customHeight="1" x14ac:dyDescent="0.45">
      <c r="R170" s="7"/>
      <c r="S170" s="7"/>
    </row>
    <row r="171" spans="18:19" ht="18.75" customHeight="1" x14ac:dyDescent="0.45">
      <c r="R171" s="7"/>
      <c r="S171" s="7"/>
    </row>
    <row r="172" spans="18:19" ht="18.75" customHeight="1" x14ac:dyDescent="0.45">
      <c r="R172" s="7"/>
      <c r="S172" s="7"/>
    </row>
    <row r="173" spans="18:19" ht="18.75" customHeight="1" x14ac:dyDescent="0.45">
      <c r="R173" s="7"/>
      <c r="S173" s="7"/>
    </row>
    <row r="174" spans="18:19" ht="18.75" customHeight="1" x14ac:dyDescent="0.45">
      <c r="R174" s="7"/>
      <c r="S174" s="7"/>
    </row>
    <row r="175" spans="18:19" ht="18.75" customHeight="1" x14ac:dyDescent="0.45">
      <c r="R175" s="7"/>
      <c r="S175" s="7"/>
    </row>
    <row r="176" spans="18:19" ht="18.75" customHeight="1" x14ac:dyDescent="0.45">
      <c r="R176" s="7"/>
      <c r="S176" s="7"/>
    </row>
    <row r="177" spans="18:19" ht="18.75" customHeight="1" x14ac:dyDescent="0.45">
      <c r="R177" s="7"/>
      <c r="S177" s="7"/>
    </row>
    <row r="178" spans="18:19" ht="18.75" customHeight="1" x14ac:dyDescent="0.45">
      <c r="R178" s="7"/>
      <c r="S178" s="7"/>
    </row>
    <row r="179" spans="18:19" ht="18.75" customHeight="1" x14ac:dyDescent="0.45">
      <c r="R179" s="7"/>
      <c r="S179" s="7"/>
    </row>
    <row r="180" spans="18:19" ht="18.75" customHeight="1" x14ac:dyDescent="0.45">
      <c r="R180" s="7"/>
      <c r="S180" s="7"/>
    </row>
    <row r="181" spans="18:19" ht="18.75" customHeight="1" x14ac:dyDescent="0.45">
      <c r="R181" s="7"/>
      <c r="S181" s="7"/>
    </row>
    <row r="182" spans="18:19" ht="18.75" customHeight="1" x14ac:dyDescent="0.45">
      <c r="R182" s="7"/>
      <c r="S182" s="7"/>
    </row>
    <row r="183" spans="18:19" ht="18.75" customHeight="1" x14ac:dyDescent="0.45">
      <c r="R183" s="7"/>
      <c r="S183" s="7"/>
    </row>
    <row r="184" spans="18:19" ht="18.75" customHeight="1" x14ac:dyDescent="0.45">
      <c r="R184" s="7"/>
      <c r="S184" s="7"/>
    </row>
    <row r="185" spans="18:19" ht="18.75" customHeight="1" x14ac:dyDescent="0.45">
      <c r="R185" s="7"/>
      <c r="S185" s="7"/>
    </row>
    <row r="186" spans="18:19" ht="18.75" customHeight="1" x14ac:dyDescent="0.45">
      <c r="R186" s="7"/>
      <c r="S186" s="7"/>
    </row>
    <row r="187" spans="18:19" ht="18.75" customHeight="1" x14ac:dyDescent="0.45">
      <c r="R187" s="7"/>
      <c r="S187" s="7"/>
    </row>
    <row r="188" spans="18:19" ht="18.75" customHeight="1" x14ac:dyDescent="0.45">
      <c r="R188" s="7"/>
      <c r="S188" s="7"/>
    </row>
    <row r="189" spans="18:19" ht="18.75" customHeight="1" x14ac:dyDescent="0.45">
      <c r="R189" s="7"/>
      <c r="S189" s="7"/>
    </row>
    <row r="190" spans="18:19" ht="18.75" customHeight="1" x14ac:dyDescent="0.45">
      <c r="R190" s="7"/>
      <c r="S190" s="7"/>
    </row>
    <row r="191" spans="18:19" ht="18.75" customHeight="1" x14ac:dyDescent="0.45">
      <c r="R191" s="7"/>
      <c r="S191" s="7"/>
    </row>
    <row r="192" spans="18:19" ht="18.75" customHeight="1" x14ac:dyDescent="0.45">
      <c r="R192" s="7"/>
      <c r="S192" s="7"/>
    </row>
    <row r="193" spans="18:19" ht="18.75" customHeight="1" x14ac:dyDescent="0.45">
      <c r="R193" s="7"/>
      <c r="S193" s="7"/>
    </row>
    <row r="194" spans="18:19" ht="18.75" customHeight="1" x14ac:dyDescent="0.45">
      <c r="R194" s="7"/>
      <c r="S194" s="7"/>
    </row>
    <row r="195" spans="18:19" ht="18.75" customHeight="1" x14ac:dyDescent="0.45">
      <c r="R195" s="7"/>
      <c r="S195" s="7"/>
    </row>
    <row r="196" spans="18:19" ht="18.75" customHeight="1" x14ac:dyDescent="0.45">
      <c r="R196" s="7"/>
      <c r="S196" s="7"/>
    </row>
    <row r="197" spans="18:19" ht="18.75" customHeight="1" x14ac:dyDescent="0.45">
      <c r="R197" s="7"/>
      <c r="S197" s="7"/>
    </row>
    <row r="198" spans="18:19" ht="18.75" customHeight="1" x14ac:dyDescent="0.45">
      <c r="R198" s="7"/>
      <c r="S198" s="7"/>
    </row>
    <row r="199" spans="18:19" ht="18.75" customHeight="1" x14ac:dyDescent="0.45">
      <c r="R199" s="7"/>
      <c r="S199" s="7"/>
    </row>
    <row r="200" spans="18:19" ht="18.75" customHeight="1" x14ac:dyDescent="0.45">
      <c r="R200" s="7"/>
      <c r="S200" s="7"/>
    </row>
    <row r="201" spans="18:19" ht="18.75" customHeight="1" x14ac:dyDescent="0.45">
      <c r="R201" s="7"/>
      <c r="S201" s="7"/>
    </row>
    <row r="202" spans="18:19" ht="18.75" customHeight="1" x14ac:dyDescent="0.45">
      <c r="R202" s="7"/>
      <c r="S202" s="7"/>
    </row>
    <row r="203" spans="18:19" ht="18.75" customHeight="1" x14ac:dyDescent="0.45">
      <c r="R203" s="7"/>
      <c r="S203" s="7"/>
    </row>
    <row r="204" spans="18:19" ht="18.75" customHeight="1" x14ac:dyDescent="0.45">
      <c r="R204" s="7"/>
      <c r="S204" s="7"/>
    </row>
    <row r="205" spans="18:19" ht="18.75" customHeight="1" x14ac:dyDescent="0.45">
      <c r="R205" s="7"/>
      <c r="S205" s="7"/>
    </row>
    <row r="206" spans="18:19" ht="18.75" customHeight="1" x14ac:dyDescent="0.45">
      <c r="R206" s="7"/>
      <c r="S206" s="7"/>
    </row>
    <row r="207" spans="18:19" ht="18.75" customHeight="1" x14ac:dyDescent="0.45">
      <c r="R207" s="7"/>
      <c r="S207" s="7"/>
    </row>
    <row r="208" spans="18:19" ht="18.75" customHeight="1" x14ac:dyDescent="0.45">
      <c r="R208" s="7"/>
      <c r="S208" s="7"/>
    </row>
    <row r="209" spans="18:19" ht="18.75" customHeight="1" x14ac:dyDescent="0.45">
      <c r="R209" s="7"/>
      <c r="S209" s="7"/>
    </row>
    <row r="210" spans="18:19" ht="18.75" customHeight="1" x14ac:dyDescent="0.45">
      <c r="R210" s="7"/>
      <c r="S210" s="7"/>
    </row>
    <row r="211" spans="18:19" ht="18.75" customHeight="1" x14ac:dyDescent="0.45">
      <c r="R211" s="7"/>
      <c r="S211" s="7"/>
    </row>
    <row r="212" spans="18:19" ht="18.75" customHeight="1" x14ac:dyDescent="0.45">
      <c r="R212" s="7"/>
      <c r="S212" s="7"/>
    </row>
    <row r="213" spans="18:19" ht="18.75" customHeight="1" x14ac:dyDescent="0.45">
      <c r="R213" s="7"/>
      <c r="S213" s="7"/>
    </row>
    <row r="214" spans="18:19" ht="18.75" customHeight="1" x14ac:dyDescent="0.45">
      <c r="R214" s="7"/>
      <c r="S214" s="7"/>
    </row>
    <row r="215" spans="18:19" ht="18.75" customHeight="1" x14ac:dyDescent="0.45">
      <c r="R215" s="7"/>
      <c r="S215" s="7"/>
    </row>
    <row r="216" spans="18:19" ht="18.75" customHeight="1" x14ac:dyDescent="0.45">
      <c r="R216" s="7"/>
      <c r="S216" s="7"/>
    </row>
    <row r="217" spans="18:19" ht="18.75" customHeight="1" x14ac:dyDescent="0.45">
      <c r="R217" s="7"/>
      <c r="S217" s="7"/>
    </row>
    <row r="218" spans="18:19" ht="18.75" customHeight="1" x14ac:dyDescent="0.45">
      <c r="R218" s="7"/>
      <c r="S218" s="7"/>
    </row>
    <row r="219" spans="18:19" ht="18.75" customHeight="1" x14ac:dyDescent="0.45">
      <c r="R219" s="7"/>
      <c r="S219" s="7"/>
    </row>
    <row r="220" spans="18:19" ht="18.75" customHeight="1" x14ac:dyDescent="0.45">
      <c r="R220" s="7"/>
      <c r="S220" s="7"/>
    </row>
    <row r="221" spans="18:19" ht="18.75" customHeight="1" x14ac:dyDescent="0.45">
      <c r="R221" s="7"/>
      <c r="S221" s="7"/>
    </row>
    <row r="222" spans="18:19" ht="18.75" customHeight="1" x14ac:dyDescent="0.45">
      <c r="R222" s="7"/>
      <c r="S222" s="7"/>
    </row>
    <row r="223" spans="18:19" ht="18.75" customHeight="1" x14ac:dyDescent="0.45">
      <c r="R223" s="7"/>
      <c r="S223" s="7"/>
    </row>
    <row r="224" spans="18:19" ht="18.75" customHeight="1" x14ac:dyDescent="0.45">
      <c r="R224" s="7"/>
      <c r="S224" s="7"/>
    </row>
    <row r="225" spans="18:19" ht="18.75" customHeight="1" x14ac:dyDescent="0.45">
      <c r="R225" s="7"/>
      <c r="S225" s="7"/>
    </row>
    <row r="226" spans="18:19" ht="18.75" customHeight="1" x14ac:dyDescent="0.45">
      <c r="R226" s="7"/>
      <c r="S226" s="7"/>
    </row>
    <row r="227" spans="18:19" ht="18.75" customHeight="1" x14ac:dyDescent="0.45">
      <c r="R227" s="7"/>
      <c r="S227" s="7"/>
    </row>
    <row r="228" spans="18:19" ht="18.75" customHeight="1" x14ac:dyDescent="0.45">
      <c r="R228" s="7"/>
      <c r="S228" s="7"/>
    </row>
    <row r="229" spans="18:19" ht="18.75" customHeight="1" x14ac:dyDescent="0.45">
      <c r="R229" s="7"/>
      <c r="S229" s="7"/>
    </row>
    <row r="230" spans="18:19" ht="18.75" customHeight="1" x14ac:dyDescent="0.45">
      <c r="R230" s="7"/>
      <c r="S230" s="7"/>
    </row>
    <row r="231" spans="18:19" ht="18.75" customHeight="1" x14ac:dyDescent="0.45">
      <c r="R231" s="7"/>
      <c r="S231" s="7"/>
    </row>
    <row r="232" spans="18:19" ht="18.75" customHeight="1" x14ac:dyDescent="0.45">
      <c r="R232" s="7"/>
      <c r="S232" s="7"/>
    </row>
    <row r="233" spans="18:19" ht="18.75" customHeight="1" x14ac:dyDescent="0.45">
      <c r="R233" s="7"/>
      <c r="S233" s="7"/>
    </row>
    <row r="234" spans="18:19" ht="18.75" customHeight="1" x14ac:dyDescent="0.45">
      <c r="R234" s="7"/>
      <c r="S234" s="7"/>
    </row>
    <row r="235" spans="18:19" ht="18.75" customHeight="1" x14ac:dyDescent="0.45">
      <c r="R235" s="7"/>
      <c r="S235" s="7"/>
    </row>
    <row r="236" spans="18:19" ht="18.75" customHeight="1" x14ac:dyDescent="0.45">
      <c r="R236" s="7"/>
      <c r="S236" s="7"/>
    </row>
    <row r="237" spans="18:19" ht="18.75" customHeight="1" x14ac:dyDescent="0.45">
      <c r="R237" s="7"/>
      <c r="S237" s="7"/>
    </row>
    <row r="238" spans="18:19" ht="18.75" customHeight="1" x14ac:dyDescent="0.45">
      <c r="R238" s="7"/>
      <c r="S238" s="7"/>
    </row>
    <row r="239" spans="18:19" ht="18.75" customHeight="1" x14ac:dyDescent="0.45">
      <c r="R239" s="7"/>
      <c r="S239" s="7"/>
    </row>
    <row r="240" spans="18:19" ht="18.75" customHeight="1" x14ac:dyDescent="0.45">
      <c r="R240" s="7"/>
      <c r="S240" s="7"/>
    </row>
    <row r="241" spans="18:19" ht="18.75" customHeight="1" x14ac:dyDescent="0.45">
      <c r="R241" s="7"/>
      <c r="S241" s="7"/>
    </row>
    <row r="242" spans="18:19" ht="18.75" customHeight="1" x14ac:dyDescent="0.45">
      <c r="R242" s="7"/>
      <c r="S242" s="7"/>
    </row>
    <row r="243" spans="18:19" ht="18.75" customHeight="1" x14ac:dyDescent="0.45">
      <c r="R243" s="7"/>
      <c r="S243" s="7"/>
    </row>
    <row r="244" spans="18:19" ht="18.75" customHeight="1" x14ac:dyDescent="0.45">
      <c r="R244" s="7"/>
      <c r="S244" s="7"/>
    </row>
    <row r="245" spans="18:19" ht="18.75" customHeight="1" x14ac:dyDescent="0.45">
      <c r="R245" s="7"/>
      <c r="S245" s="7"/>
    </row>
    <row r="246" spans="18:19" ht="18.75" customHeight="1" x14ac:dyDescent="0.45">
      <c r="R246" s="7"/>
      <c r="S246" s="7"/>
    </row>
    <row r="247" spans="18:19" ht="18.75" customHeight="1" x14ac:dyDescent="0.45">
      <c r="R247" s="7"/>
      <c r="S247" s="7"/>
    </row>
    <row r="248" spans="18:19" ht="18.75" customHeight="1" x14ac:dyDescent="0.45">
      <c r="R248" s="7"/>
      <c r="S248" s="7"/>
    </row>
    <row r="249" spans="18:19" ht="18.75" customHeight="1" x14ac:dyDescent="0.45">
      <c r="R249" s="7"/>
      <c r="S249" s="7"/>
    </row>
    <row r="250" spans="18:19" ht="18.75" customHeight="1" x14ac:dyDescent="0.45">
      <c r="R250" s="7"/>
      <c r="S250" s="7"/>
    </row>
    <row r="251" spans="18:19" ht="18.75" customHeight="1" x14ac:dyDescent="0.45">
      <c r="R251" s="7"/>
      <c r="S251" s="7"/>
    </row>
    <row r="252" spans="18:19" ht="18.75" customHeight="1" x14ac:dyDescent="0.45">
      <c r="R252" s="7"/>
      <c r="S252" s="7"/>
    </row>
    <row r="253" spans="18:19" ht="18.75" customHeight="1" x14ac:dyDescent="0.45">
      <c r="R253" s="7"/>
      <c r="S253" s="7"/>
    </row>
    <row r="254" spans="18:19" ht="18.75" customHeight="1" x14ac:dyDescent="0.45">
      <c r="R254" s="7"/>
      <c r="S254" s="7"/>
    </row>
    <row r="255" spans="18:19" ht="18.75" customHeight="1" x14ac:dyDescent="0.45">
      <c r="R255" s="7"/>
      <c r="S255" s="7"/>
    </row>
    <row r="256" spans="18:19" ht="18.75" customHeight="1" x14ac:dyDescent="0.45">
      <c r="R256" s="7"/>
      <c r="S256" s="7"/>
    </row>
    <row r="257" spans="18:19" ht="18.75" customHeight="1" x14ac:dyDescent="0.45">
      <c r="R257" s="7"/>
      <c r="S257" s="7"/>
    </row>
    <row r="258" spans="18:19" ht="18.75" customHeight="1" x14ac:dyDescent="0.45">
      <c r="R258" s="7"/>
      <c r="S258" s="7"/>
    </row>
    <row r="259" spans="18:19" ht="18.75" customHeight="1" x14ac:dyDescent="0.45">
      <c r="R259" s="7"/>
      <c r="S259" s="7"/>
    </row>
    <row r="260" spans="18:19" ht="18.75" customHeight="1" x14ac:dyDescent="0.45">
      <c r="R260" s="7"/>
      <c r="S260" s="7"/>
    </row>
    <row r="261" spans="18:19" ht="18.75" customHeight="1" x14ac:dyDescent="0.45">
      <c r="R261" s="7"/>
      <c r="S261" s="7"/>
    </row>
    <row r="262" spans="18:19" ht="18.75" customHeight="1" x14ac:dyDescent="0.45">
      <c r="R262" s="7"/>
      <c r="S262" s="7"/>
    </row>
    <row r="263" spans="18:19" ht="18.75" customHeight="1" x14ac:dyDescent="0.45">
      <c r="R263" s="7"/>
      <c r="S263" s="7"/>
    </row>
    <row r="264" spans="18:19" ht="18.75" customHeight="1" x14ac:dyDescent="0.45">
      <c r="R264" s="7"/>
      <c r="S264" s="7"/>
    </row>
    <row r="265" spans="18:19" ht="18.75" customHeight="1" x14ac:dyDescent="0.45">
      <c r="R265" s="7"/>
      <c r="S265" s="7"/>
    </row>
    <row r="266" spans="18:19" ht="18.75" customHeight="1" x14ac:dyDescent="0.45">
      <c r="R266" s="7"/>
      <c r="S266" s="7"/>
    </row>
    <row r="267" spans="18:19" ht="18.75" customHeight="1" x14ac:dyDescent="0.45">
      <c r="R267" s="7"/>
      <c r="S267" s="7"/>
    </row>
    <row r="268" spans="18:19" ht="18.75" customHeight="1" x14ac:dyDescent="0.45">
      <c r="R268" s="7"/>
      <c r="S268" s="7"/>
    </row>
    <row r="269" spans="18:19" ht="18.75" customHeight="1" x14ac:dyDescent="0.45">
      <c r="R269" s="7"/>
      <c r="S269" s="7"/>
    </row>
    <row r="270" spans="18:19" ht="18.75" customHeight="1" x14ac:dyDescent="0.45">
      <c r="R270" s="7"/>
      <c r="S270" s="7"/>
    </row>
    <row r="271" spans="18:19" ht="18.75" customHeight="1" x14ac:dyDescent="0.45">
      <c r="R271" s="7"/>
      <c r="S271" s="7"/>
    </row>
    <row r="272" spans="18:19" ht="18.75" customHeight="1" x14ac:dyDescent="0.45">
      <c r="R272" s="7"/>
      <c r="S272" s="7"/>
    </row>
    <row r="273" spans="18:19" ht="18.75" customHeight="1" x14ac:dyDescent="0.45">
      <c r="R273" s="7"/>
      <c r="S273" s="7"/>
    </row>
    <row r="274" spans="18:19" ht="18.75" customHeight="1" x14ac:dyDescent="0.45">
      <c r="R274" s="7"/>
      <c r="S274" s="7"/>
    </row>
    <row r="275" spans="18:19" ht="18.75" customHeight="1" x14ac:dyDescent="0.45">
      <c r="R275" s="7"/>
      <c r="S275" s="7"/>
    </row>
    <row r="276" spans="18:19" ht="18.75" customHeight="1" x14ac:dyDescent="0.45">
      <c r="R276" s="7"/>
      <c r="S276" s="7"/>
    </row>
    <row r="277" spans="18:19" ht="18.75" customHeight="1" x14ac:dyDescent="0.45">
      <c r="R277" s="7"/>
      <c r="S277" s="7"/>
    </row>
    <row r="278" spans="18:19" ht="18.75" customHeight="1" x14ac:dyDescent="0.45">
      <c r="R278" s="7"/>
      <c r="S278" s="7"/>
    </row>
    <row r="279" spans="18:19" ht="18.75" customHeight="1" x14ac:dyDescent="0.45">
      <c r="R279" s="7"/>
      <c r="S279" s="7"/>
    </row>
    <row r="280" spans="18:19" ht="18.75" customHeight="1" x14ac:dyDescent="0.45">
      <c r="R280" s="7"/>
      <c r="S280" s="7"/>
    </row>
    <row r="281" spans="18:19" ht="18.75" customHeight="1" x14ac:dyDescent="0.45">
      <c r="R281" s="7"/>
      <c r="S281" s="7"/>
    </row>
    <row r="282" spans="18:19" ht="18.75" customHeight="1" x14ac:dyDescent="0.45">
      <c r="R282" s="7"/>
      <c r="S282" s="7"/>
    </row>
    <row r="283" spans="18:19" ht="18.75" customHeight="1" x14ac:dyDescent="0.45">
      <c r="R283" s="7"/>
      <c r="S283" s="7"/>
    </row>
    <row r="284" spans="18:19" ht="18.75" customHeight="1" x14ac:dyDescent="0.45">
      <c r="R284" s="7"/>
      <c r="S284" s="7"/>
    </row>
    <row r="285" spans="18:19" ht="18.75" customHeight="1" x14ac:dyDescent="0.45">
      <c r="R285" s="7"/>
      <c r="S285" s="7"/>
    </row>
    <row r="286" spans="18:19" ht="18.75" customHeight="1" x14ac:dyDescent="0.45">
      <c r="R286" s="7"/>
      <c r="S286" s="7"/>
    </row>
    <row r="287" spans="18:19" ht="18.75" customHeight="1" x14ac:dyDescent="0.45">
      <c r="R287" s="7"/>
      <c r="S287" s="7"/>
    </row>
    <row r="288" spans="18:19" ht="18.75" customHeight="1" x14ac:dyDescent="0.45">
      <c r="R288" s="7"/>
      <c r="S288" s="7"/>
    </row>
    <row r="289" spans="18:19" ht="18.75" customHeight="1" x14ac:dyDescent="0.45">
      <c r="R289" s="7"/>
      <c r="S289" s="7"/>
    </row>
    <row r="290" spans="18:19" ht="18.75" customHeight="1" x14ac:dyDescent="0.45">
      <c r="R290" s="7"/>
      <c r="S290" s="7"/>
    </row>
    <row r="291" spans="18:19" ht="18.75" customHeight="1" x14ac:dyDescent="0.45">
      <c r="R291" s="7"/>
      <c r="S291" s="7"/>
    </row>
    <row r="292" spans="18:19" ht="18.75" customHeight="1" x14ac:dyDescent="0.45">
      <c r="R292" s="7"/>
      <c r="S292" s="7"/>
    </row>
    <row r="293" spans="18:19" ht="18.75" customHeight="1" x14ac:dyDescent="0.45">
      <c r="R293" s="7"/>
      <c r="S293" s="7"/>
    </row>
    <row r="294" spans="18:19" ht="18.75" customHeight="1" x14ac:dyDescent="0.45">
      <c r="R294" s="7"/>
      <c r="S294" s="7"/>
    </row>
    <row r="295" spans="18:19" ht="18.75" customHeight="1" x14ac:dyDescent="0.45">
      <c r="R295" s="7"/>
      <c r="S295" s="7"/>
    </row>
    <row r="296" spans="18:19" ht="18.75" customHeight="1" x14ac:dyDescent="0.45">
      <c r="R296" s="7"/>
      <c r="S296" s="7"/>
    </row>
    <row r="297" spans="18:19" ht="18.75" customHeight="1" x14ac:dyDescent="0.45">
      <c r="R297" s="7"/>
      <c r="S297" s="7"/>
    </row>
    <row r="298" spans="18:19" ht="18.75" customHeight="1" x14ac:dyDescent="0.45">
      <c r="R298" s="7"/>
      <c r="S298" s="7"/>
    </row>
    <row r="299" spans="18:19" ht="18.75" customHeight="1" x14ac:dyDescent="0.45">
      <c r="R299" s="7"/>
      <c r="S299" s="7"/>
    </row>
    <row r="300" spans="18:19" ht="18.75" customHeight="1" x14ac:dyDescent="0.45">
      <c r="R300" s="7"/>
      <c r="S300" s="7"/>
    </row>
    <row r="301" spans="18:19" ht="18.75" customHeight="1" x14ac:dyDescent="0.45">
      <c r="R301" s="7"/>
      <c r="S301" s="7"/>
    </row>
    <row r="302" spans="18:19" ht="18.75" customHeight="1" x14ac:dyDescent="0.45">
      <c r="R302" s="7"/>
      <c r="S302" s="7"/>
    </row>
    <row r="303" spans="18:19" ht="18.75" customHeight="1" x14ac:dyDescent="0.45">
      <c r="R303" s="7"/>
      <c r="S303" s="7"/>
    </row>
    <row r="304" spans="18:19" ht="18.75" customHeight="1" x14ac:dyDescent="0.45">
      <c r="R304" s="7"/>
      <c r="S304" s="7"/>
    </row>
    <row r="305" spans="18:19" ht="18.75" customHeight="1" x14ac:dyDescent="0.45">
      <c r="R305" s="7"/>
      <c r="S305" s="7"/>
    </row>
    <row r="306" spans="18:19" ht="18.75" customHeight="1" x14ac:dyDescent="0.45">
      <c r="R306" s="7"/>
      <c r="S306" s="7"/>
    </row>
    <row r="307" spans="18:19" ht="18.75" customHeight="1" x14ac:dyDescent="0.45">
      <c r="R307" s="7"/>
      <c r="S307" s="7"/>
    </row>
    <row r="308" spans="18:19" ht="18.75" customHeight="1" x14ac:dyDescent="0.45">
      <c r="R308" s="7"/>
      <c r="S308" s="7"/>
    </row>
    <row r="309" spans="18:19" ht="18.75" customHeight="1" x14ac:dyDescent="0.45">
      <c r="R309" s="7"/>
      <c r="S309" s="7"/>
    </row>
    <row r="310" spans="18:19" ht="18.75" customHeight="1" x14ac:dyDescent="0.45">
      <c r="R310" s="7"/>
      <c r="S310" s="7"/>
    </row>
    <row r="311" spans="18:19" ht="18.75" customHeight="1" x14ac:dyDescent="0.45">
      <c r="R311" s="7"/>
      <c r="S311" s="7"/>
    </row>
    <row r="312" spans="18:19" ht="18.75" customHeight="1" x14ac:dyDescent="0.45">
      <c r="R312" s="7"/>
      <c r="S312" s="7"/>
    </row>
    <row r="313" spans="18:19" ht="18.75" customHeight="1" x14ac:dyDescent="0.45">
      <c r="R313" s="7"/>
      <c r="S313" s="7"/>
    </row>
    <row r="314" spans="18:19" ht="18.75" customHeight="1" x14ac:dyDescent="0.45">
      <c r="R314" s="7"/>
      <c r="S314" s="7"/>
    </row>
    <row r="315" spans="18:19" ht="18.75" customHeight="1" x14ac:dyDescent="0.45">
      <c r="R315" s="7"/>
      <c r="S315" s="7"/>
    </row>
    <row r="316" spans="18:19" ht="18.75" customHeight="1" x14ac:dyDescent="0.45">
      <c r="R316" s="7"/>
      <c r="S316" s="7"/>
    </row>
    <row r="317" spans="18:19" ht="18.75" customHeight="1" x14ac:dyDescent="0.45">
      <c r="R317" s="7"/>
      <c r="S317" s="7"/>
    </row>
    <row r="318" spans="18:19" ht="18.75" customHeight="1" x14ac:dyDescent="0.45">
      <c r="R318" s="7"/>
      <c r="S318" s="7"/>
    </row>
    <row r="319" spans="18:19" ht="18.75" customHeight="1" x14ac:dyDescent="0.45">
      <c r="R319" s="7"/>
      <c r="S319" s="7"/>
    </row>
    <row r="320" spans="18:19" ht="18.75" customHeight="1" x14ac:dyDescent="0.45">
      <c r="R320" s="7"/>
      <c r="S320" s="7"/>
    </row>
    <row r="321" spans="18:19" ht="18.75" customHeight="1" x14ac:dyDescent="0.45">
      <c r="R321" s="7"/>
      <c r="S321" s="7"/>
    </row>
    <row r="322" spans="18:19" ht="18.75" customHeight="1" x14ac:dyDescent="0.45">
      <c r="R322" s="7"/>
      <c r="S322" s="7"/>
    </row>
    <row r="323" spans="18:19" ht="18.75" customHeight="1" x14ac:dyDescent="0.45">
      <c r="R323" s="7"/>
      <c r="S323" s="7"/>
    </row>
    <row r="324" spans="18:19" ht="18.75" customHeight="1" x14ac:dyDescent="0.45">
      <c r="R324" s="7"/>
      <c r="S324" s="7"/>
    </row>
    <row r="325" spans="18:19" ht="18.75" customHeight="1" x14ac:dyDescent="0.45">
      <c r="R325" s="7"/>
      <c r="S325" s="7"/>
    </row>
    <row r="326" spans="18:19" ht="18.75" customHeight="1" x14ac:dyDescent="0.45">
      <c r="R326" s="7"/>
      <c r="S326" s="7"/>
    </row>
    <row r="327" spans="18:19" ht="18.75" customHeight="1" x14ac:dyDescent="0.45">
      <c r="R327" s="7"/>
      <c r="S327" s="7"/>
    </row>
    <row r="328" spans="18:19" ht="18.75" customHeight="1" x14ac:dyDescent="0.45">
      <c r="R328" s="7"/>
      <c r="S328" s="7"/>
    </row>
    <row r="329" spans="18:19" ht="18.75" customHeight="1" x14ac:dyDescent="0.45">
      <c r="R329" s="7"/>
      <c r="S329" s="7"/>
    </row>
    <row r="330" spans="18:19" ht="18.75" customHeight="1" x14ac:dyDescent="0.45">
      <c r="R330" s="7"/>
      <c r="S330" s="7"/>
    </row>
    <row r="331" spans="18:19" ht="18.75" customHeight="1" x14ac:dyDescent="0.45">
      <c r="R331" s="7"/>
      <c r="S331" s="7"/>
    </row>
    <row r="332" spans="18:19" ht="18.75" customHeight="1" x14ac:dyDescent="0.45">
      <c r="R332" s="7"/>
      <c r="S332" s="7"/>
    </row>
    <row r="333" spans="18:19" ht="18.75" customHeight="1" x14ac:dyDescent="0.45">
      <c r="R333" s="7"/>
      <c r="S333" s="7"/>
    </row>
    <row r="334" spans="18:19" ht="18.75" customHeight="1" x14ac:dyDescent="0.45">
      <c r="R334" s="7"/>
      <c r="S334" s="7"/>
    </row>
    <row r="335" spans="18:19" ht="18.75" customHeight="1" x14ac:dyDescent="0.45">
      <c r="R335" s="7"/>
      <c r="S335" s="7"/>
    </row>
    <row r="336" spans="18:19" ht="18.75" customHeight="1" x14ac:dyDescent="0.45">
      <c r="R336" s="7"/>
      <c r="S336" s="7"/>
    </row>
    <row r="337" spans="18:19" ht="18.75" customHeight="1" x14ac:dyDescent="0.45">
      <c r="R337" s="7"/>
      <c r="S337" s="7"/>
    </row>
    <row r="338" spans="18:19" ht="18.75" customHeight="1" x14ac:dyDescent="0.45">
      <c r="R338" s="7"/>
      <c r="S338" s="7"/>
    </row>
    <row r="339" spans="18:19" ht="18.75" customHeight="1" x14ac:dyDescent="0.45">
      <c r="R339" s="7"/>
      <c r="S339" s="7"/>
    </row>
    <row r="340" spans="18:19" ht="18.75" customHeight="1" x14ac:dyDescent="0.45">
      <c r="R340" s="7"/>
      <c r="S340" s="7"/>
    </row>
    <row r="341" spans="18:19" ht="18.75" customHeight="1" x14ac:dyDescent="0.45">
      <c r="R341" s="7"/>
      <c r="S341" s="7"/>
    </row>
    <row r="342" spans="18:19" ht="18.75" customHeight="1" x14ac:dyDescent="0.45">
      <c r="R342" s="7"/>
      <c r="S342" s="7"/>
    </row>
    <row r="343" spans="18:19" ht="18.75" customHeight="1" x14ac:dyDescent="0.45">
      <c r="R343" s="7"/>
      <c r="S343" s="7"/>
    </row>
    <row r="344" spans="18:19" ht="18.75" customHeight="1" x14ac:dyDescent="0.45">
      <c r="R344" s="7"/>
      <c r="S344" s="7"/>
    </row>
    <row r="345" spans="18:19" ht="18.75" customHeight="1" x14ac:dyDescent="0.45">
      <c r="R345" s="7"/>
      <c r="S345" s="7"/>
    </row>
    <row r="346" spans="18:19" ht="18.75" customHeight="1" x14ac:dyDescent="0.45">
      <c r="R346" s="7"/>
      <c r="S346" s="7"/>
    </row>
    <row r="347" spans="18:19" ht="18.75" customHeight="1" x14ac:dyDescent="0.45">
      <c r="R347" s="7"/>
      <c r="S347" s="7"/>
    </row>
    <row r="348" spans="18:19" ht="18.75" customHeight="1" x14ac:dyDescent="0.45">
      <c r="R348" s="7"/>
      <c r="S348" s="7"/>
    </row>
    <row r="349" spans="18:19" ht="18.75" customHeight="1" x14ac:dyDescent="0.45">
      <c r="R349" s="7"/>
      <c r="S349" s="7"/>
    </row>
    <row r="350" spans="18:19" ht="18.75" customHeight="1" x14ac:dyDescent="0.45">
      <c r="R350" s="7"/>
      <c r="S350" s="7"/>
    </row>
    <row r="351" spans="18:19" ht="18.75" customHeight="1" x14ac:dyDescent="0.45">
      <c r="R351" s="7"/>
      <c r="S351" s="7"/>
    </row>
    <row r="352" spans="18:19" ht="18.75" customHeight="1" x14ac:dyDescent="0.45">
      <c r="R352" s="7"/>
      <c r="S352" s="7"/>
    </row>
    <row r="353" spans="18:19" ht="18.75" customHeight="1" x14ac:dyDescent="0.45">
      <c r="R353" s="7"/>
      <c r="S353" s="7"/>
    </row>
    <row r="354" spans="18:19" ht="18.75" customHeight="1" x14ac:dyDescent="0.45">
      <c r="R354" s="7"/>
      <c r="S354" s="7"/>
    </row>
    <row r="355" spans="18:19" ht="18.75" customHeight="1" x14ac:dyDescent="0.45">
      <c r="R355" s="7"/>
      <c r="S355" s="7"/>
    </row>
    <row r="356" spans="18:19" ht="18.75" customHeight="1" x14ac:dyDescent="0.45">
      <c r="R356" s="7"/>
      <c r="S356" s="7"/>
    </row>
    <row r="357" spans="18:19" ht="18.75" customHeight="1" x14ac:dyDescent="0.45">
      <c r="R357" s="7"/>
      <c r="S357" s="7"/>
    </row>
    <row r="358" spans="18:19" ht="18.75" customHeight="1" x14ac:dyDescent="0.45">
      <c r="R358" s="7"/>
      <c r="S358" s="7"/>
    </row>
    <row r="359" spans="18:19" ht="18.75" customHeight="1" x14ac:dyDescent="0.45">
      <c r="R359" s="7"/>
      <c r="S359" s="7"/>
    </row>
    <row r="360" spans="18:19" ht="18.75" customHeight="1" x14ac:dyDescent="0.45">
      <c r="R360" s="7"/>
      <c r="S360" s="7"/>
    </row>
    <row r="361" spans="18:19" ht="18.75" customHeight="1" x14ac:dyDescent="0.45">
      <c r="R361" s="7"/>
      <c r="S361" s="7"/>
    </row>
    <row r="362" spans="18:19" ht="18.75" customHeight="1" x14ac:dyDescent="0.45">
      <c r="R362" s="7"/>
      <c r="S362" s="7"/>
    </row>
    <row r="363" spans="18:19" ht="18.75" customHeight="1" x14ac:dyDescent="0.45">
      <c r="R363" s="7"/>
      <c r="S363" s="7"/>
    </row>
    <row r="364" spans="18:19" ht="18.75" customHeight="1" x14ac:dyDescent="0.45">
      <c r="R364" s="7"/>
      <c r="S364" s="7"/>
    </row>
    <row r="365" spans="18:19" ht="18.75" customHeight="1" x14ac:dyDescent="0.45">
      <c r="R365" s="7"/>
      <c r="S365" s="7"/>
    </row>
    <row r="366" spans="18:19" ht="18.75" customHeight="1" x14ac:dyDescent="0.45">
      <c r="R366" s="7"/>
      <c r="S366" s="7"/>
    </row>
    <row r="367" spans="18:19" ht="18.75" customHeight="1" x14ac:dyDescent="0.45">
      <c r="R367" s="7"/>
      <c r="S367" s="7"/>
    </row>
    <row r="368" spans="18:19" ht="18.75" customHeight="1" x14ac:dyDescent="0.45">
      <c r="R368" s="7"/>
      <c r="S368" s="7"/>
    </row>
    <row r="369" spans="18:19" ht="18.75" customHeight="1" x14ac:dyDescent="0.45">
      <c r="R369" s="7"/>
      <c r="S369" s="7"/>
    </row>
    <row r="370" spans="18:19" ht="18.75" customHeight="1" x14ac:dyDescent="0.45">
      <c r="R370" s="7"/>
      <c r="S370" s="7"/>
    </row>
    <row r="371" spans="18:19" ht="18.75" customHeight="1" x14ac:dyDescent="0.45">
      <c r="R371" s="7"/>
      <c r="S371" s="7"/>
    </row>
    <row r="372" spans="18:19" ht="18.75" customHeight="1" x14ac:dyDescent="0.45">
      <c r="R372" s="7"/>
      <c r="S372" s="7"/>
    </row>
    <row r="373" spans="18:19" ht="18.75" customHeight="1" x14ac:dyDescent="0.45">
      <c r="R373" s="7"/>
      <c r="S373" s="7"/>
    </row>
    <row r="374" spans="18:19" ht="18.75" customHeight="1" x14ac:dyDescent="0.45">
      <c r="R374" s="7"/>
      <c r="S374" s="7"/>
    </row>
    <row r="375" spans="18:19" ht="18.75" customHeight="1" x14ac:dyDescent="0.45">
      <c r="R375" s="7"/>
      <c r="S375" s="7"/>
    </row>
    <row r="376" spans="18:19" ht="18.75" customHeight="1" x14ac:dyDescent="0.45">
      <c r="R376" s="7"/>
      <c r="S376" s="7"/>
    </row>
    <row r="377" spans="18:19" ht="18.75" customHeight="1" x14ac:dyDescent="0.45">
      <c r="R377" s="7"/>
      <c r="S377" s="7"/>
    </row>
    <row r="378" spans="18:19" ht="18.75" customHeight="1" x14ac:dyDescent="0.45">
      <c r="R378" s="7"/>
      <c r="S378" s="7"/>
    </row>
    <row r="379" spans="18:19" ht="18.75" customHeight="1" x14ac:dyDescent="0.45">
      <c r="R379" s="7"/>
      <c r="S379" s="7"/>
    </row>
    <row r="380" spans="18:19" ht="18.75" customHeight="1" x14ac:dyDescent="0.45">
      <c r="R380" s="7"/>
      <c r="S380" s="7"/>
    </row>
    <row r="381" spans="18:19" ht="18.75" customHeight="1" x14ac:dyDescent="0.45">
      <c r="R381" s="7"/>
      <c r="S381" s="7"/>
    </row>
    <row r="382" spans="18:19" ht="18.75" customHeight="1" x14ac:dyDescent="0.45">
      <c r="R382" s="7"/>
      <c r="S382" s="7"/>
    </row>
    <row r="383" spans="18:19" ht="18.75" customHeight="1" x14ac:dyDescent="0.45">
      <c r="R383" s="7"/>
      <c r="S383" s="7"/>
    </row>
    <row r="384" spans="18:19" ht="18.75" customHeight="1" x14ac:dyDescent="0.45">
      <c r="R384" s="7"/>
      <c r="S384" s="7"/>
    </row>
    <row r="385" spans="18:19" ht="18.75" customHeight="1" x14ac:dyDescent="0.45">
      <c r="R385" s="7"/>
      <c r="S385" s="7"/>
    </row>
    <row r="386" spans="18:19" ht="18.75" customHeight="1" x14ac:dyDescent="0.45">
      <c r="R386" s="7"/>
      <c r="S386" s="7"/>
    </row>
    <row r="387" spans="18:19" ht="18.75" customHeight="1" x14ac:dyDescent="0.45">
      <c r="R387" s="7"/>
      <c r="S387" s="7"/>
    </row>
    <row r="388" spans="18:19" ht="18.75" customHeight="1" x14ac:dyDescent="0.45">
      <c r="R388" s="7"/>
      <c r="S388" s="7"/>
    </row>
    <row r="389" spans="18:19" ht="18.75" customHeight="1" x14ac:dyDescent="0.45">
      <c r="R389" s="7"/>
      <c r="S389" s="7"/>
    </row>
    <row r="390" spans="18:19" ht="18.75" customHeight="1" x14ac:dyDescent="0.45">
      <c r="R390" s="7"/>
      <c r="S390" s="7"/>
    </row>
    <row r="391" spans="18:19" ht="18.75" customHeight="1" x14ac:dyDescent="0.45">
      <c r="R391" s="7"/>
      <c r="S391" s="7"/>
    </row>
    <row r="392" spans="18:19" ht="18.75" customHeight="1" x14ac:dyDescent="0.45">
      <c r="R392" s="7"/>
      <c r="S392" s="7"/>
    </row>
    <row r="393" spans="18:19" ht="18.75" customHeight="1" x14ac:dyDescent="0.45">
      <c r="R393" s="7"/>
      <c r="S393" s="7"/>
    </row>
    <row r="394" spans="18:19" ht="18.75" customHeight="1" x14ac:dyDescent="0.45">
      <c r="R394" s="7"/>
      <c r="S394" s="7"/>
    </row>
    <row r="395" spans="18:19" ht="18.75" customHeight="1" x14ac:dyDescent="0.45">
      <c r="R395" s="7"/>
      <c r="S395" s="7"/>
    </row>
    <row r="396" spans="18:19" ht="18.75" customHeight="1" x14ac:dyDescent="0.45">
      <c r="R396" s="7"/>
      <c r="S396" s="7"/>
    </row>
    <row r="397" spans="18:19" ht="18.75" customHeight="1" x14ac:dyDescent="0.45">
      <c r="R397" s="7"/>
      <c r="S397" s="7"/>
    </row>
    <row r="398" spans="18:19" ht="18.75" customHeight="1" x14ac:dyDescent="0.45">
      <c r="R398" s="7"/>
      <c r="S398" s="7"/>
    </row>
    <row r="399" spans="18:19" ht="18.75" customHeight="1" x14ac:dyDescent="0.45">
      <c r="R399" s="7"/>
      <c r="S399" s="7"/>
    </row>
    <row r="400" spans="18:19" ht="18.75" customHeight="1" x14ac:dyDescent="0.45">
      <c r="R400" s="7"/>
      <c r="S400" s="7"/>
    </row>
    <row r="401" spans="18:19" ht="18.75" customHeight="1" x14ac:dyDescent="0.45">
      <c r="R401" s="7"/>
      <c r="S401" s="7"/>
    </row>
    <row r="402" spans="18:19" ht="18.75" customHeight="1" x14ac:dyDescent="0.45">
      <c r="R402" s="7"/>
      <c r="S402" s="7"/>
    </row>
    <row r="403" spans="18:19" ht="18.75" customHeight="1" x14ac:dyDescent="0.45">
      <c r="R403" s="7"/>
      <c r="S403" s="7"/>
    </row>
    <row r="404" spans="18:19" ht="18.75" customHeight="1" x14ac:dyDescent="0.45">
      <c r="R404" s="7"/>
      <c r="S404" s="7"/>
    </row>
    <row r="405" spans="18:19" ht="18.75" customHeight="1" x14ac:dyDescent="0.45">
      <c r="R405" s="7"/>
      <c r="S405" s="7"/>
    </row>
    <row r="406" spans="18:19" ht="18.75" customHeight="1" x14ac:dyDescent="0.45">
      <c r="R406" s="7"/>
      <c r="S406" s="7"/>
    </row>
    <row r="407" spans="18:19" ht="18.75" customHeight="1" x14ac:dyDescent="0.45">
      <c r="R407" s="7"/>
      <c r="S407" s="7"/>
    </row>
    <row r="408" spans="18:19" ht="18.75" customHeight="1" x14ac:dyDescent="0.45">
      <c r="R408" s="7"/>
      <c r="S408" s="7"/>
    </row>
    <row r="409" spans="18:19" ht="18.75" customHeight="1" x14ac:dyDescent="0.45">
      <c r="R409" s="7"/>
      <c r="S409" s="7"/>
    </row>
    <row r="410" spans="18:19" ht="18.75" customHeight="1" x14ac:dyDescent="0.45">
      <c r="R410" s="7"/>
      <c r="S410" s="7"/>
    </row>
    <row r="411" spans="18:19" ht="18.75" customHeight="1" x14ac:dyDescent="0.45">
      <c r="R411" s="7"/>
      <c r="S411" s="7"/>
    </row>
    <row r="412" spans="18:19" ht="18.75" customHeight="1" x14ac:dyDescent="0.45">
      <c r="R412" s="7"/>
      <c r="S412" s="7"/>
    </row>
    <row r="413" spans="18:19" ht="18.75" customHeight="1" x14ac:dyDescent="0.45">
      <c r="R413" s="7"/>
      <c r="S413" s="7"/>
    </row>
    <row r="414" spans="18:19" ht="18.75" customHeight="1" x14ac:dyDescent="0.45">
      <c r="R414" s="7"/>
      <c r="S414" s="7"/>
    </row>
    <row r="415" spans="18:19" ht="18.75" customHeight="1" x14ac:dyDescent="0.45">
      <c r="R415" s="7"/>
      <c r="S415" s="7"/>
    </row>
    <row r="416" spans="18:19" ht="18.75" customHeight="1" x14ac:dyDescent="0.45">
      <c r="R416" s="7"/>
      <c r="S416" s="7"/>
    </row>
    <row r="417" spans="18:19" ht="18.75" customHeight="1" x14ac:dyDescent="0.45">
      <c r="R417" s="7"/>
      <c r="S417" s="7"/>
    </row>
    <row r="418" spans="18:19" ht="18.75" customHeight="1" x14ac:dyDescent="0.45">
      <c r="R418" s="7"/>
      <c r="S418" s="7"/>
    </row>
    <row r="419" spans="18:19" ht="18.75" customHeight="1" x14ac:dyDescent="0.45">
      <c r="R419" s="7"/>
      <c r="S419" s="7"/>
    </row>
    <row r="420" spans="18:19" ht="18.75" customHeight="1" x14ac:dyDescent="0.45">
      <c r="R420" s="7"/>
      <c r="S420" s="7"/>
    </row>
    <row r="421" spans="18:19" ht="18.75" customHeight="1" x14ac:dyDescent="0.45">
      <c r="R421" s="7"/>
      <c r="S421" s="7"/>
    </row>
    <row r="422" spans="18:19" ht="18.75" customHeight="1" x14ac:dyDescent="0.45">
      <c r="R422" s="7"/>
      <c r="S422" s="7"/>
    </row>
    <row r="423" spans="18:19" ht="18.75" customHeight="1" x14ac:dyDescent="0.45">
      <c r="R423" s="7"/>
      <c r="S423" s="7"/>
    </row>
    <row r="424" spans="18:19" ht="18.75" customHeight="1" x14ac:dyDescent="0.45">
      <c r="R424" s="7"/>
      <c r="S424" s="7"/>
    </row>
    <row r="425" spans="18:19" ht="18.75" customHeight="1" x14ac:dyDescent="0.45">
      <c r="R425" s="7"/>
      <c r="S425" s="7"/>
    </row>
    <row r="426" spans="18:19" ht="18.75" customHeight="1" x14ac:dyDescent="0.45">
      <c r="R426" s="7"/>
      <c r="S426" s="7"/>
    </row>
    <row r="427" spans="18:19" ht="18.75" customHeight="1" x14ac:dyDescent="0.45">
      <c r="R427" s="7"/>
      <c r="S427" s="7"/>
    </row>
    <row r="428" spans="18:19" ht="18.75" customHeight="1" x14ac:dyDescent="0.45">
      <c r="R428" s="7"/>
      <c r="S428" s="7"/>
    </row>
    <row r="429" spans="18:19" ht="18.75" customHeight="1" x14ac:dyDescent="0.45">
      <c r="R429" s="7"/>
      <c r="S429" s="7"/>
    </row>
    <row r="430" spans="18:19" ht="18.75" customHeight="1" x14ac:dyDescent="0.45">
      <c r="R430" s="7"/>
      <c r="S430" s="7"/>
    </row>
    <row r="431" spans="18:19" ht="18.75" customHeight="1" x14ac:dyDescent="0.45">
      <c r="R431" s="7"/>
      <c r="S431" s="7"/>
    </row>
    <row r="432" spans="18:19" ht="18.75" customHeight="1" x14ac:dyDescent="0.45">
      <c r="R432" s="7"/>
      <c r="S432" s="7"/>
    </row>
    <row r="433" spans="18:19" ht="18.75" customHeight="1" x14ac:dyDescent="0.45">
      <c r="R433" s="7"/>
      <c r="S433" s="7"/>
    </row>
    <row r="434" spans="18:19" ht="18.75" customHeight="1" x14ac:dyDescent="0.45">
      <c r="R434" s="7"/>
      <c r="S434" s="7"/>
    </row>
    <row r="435" spans="18:19" ht="18.75" customHeight="1" x14ac:dyDescent="0.45">
      <c r="R435" s="7"/>
      <c r="S435" s="7"/>
    </row>
    <row r="436" spans="18:19" ht="18.75" customHeight="1" x14ac:dyDescent="0.45">
      <c r="R436" s="7"/>
      <c r="S436" s="7"/>
    </row>
    <row r="437" spans="18:19" ht="18.75" customHeight="1" x14ac:dyDescent="0.45">
      <c r="R437" s="7"/>
      <c r="S437" s="7"/>
    </row>
    <row r="438" spans="18:19" ht="18.75" customHeight="1" x14ac:dyDescent="0.45">
      <c r="R438" s="7"/>
      <c r="S438" s="7"/>
    </row>
    <row r="439" spans="18:19" ht="18.75" customHeight="1" x14ac:dyDescent="0.45">
      <c r="R439" s="7"/>
      <c r="S439" s="7"/>
    </row>
    <row r="440" spans="18:19" ht="18.75" customHeight="1" x14ac:dyDescent="0.45">
      <c r="R440" s="7"/>
      <c r="S440" s="7"/>
    </row>
    <row r="441" spans="18:19" ht="18.75" customHeight="1" x14ac:dyDescent="0.45">
      <c r="R441" s="7"/>
      <c r="S441" s="7"/>
    </row>
    <row r="442" spans="18:19" ht="18.75" customHeight="1" x14ac:dyDescent="0.45">
      <c r="R442" s="7"/>
      <c r="S442" s="7"/>
    </row>
    <row r="443" spans="18:19" ht="18.75" customHeight="1" x14ac:dyDescent="0.45">
      <c r="R443" s="7"/>
      <c r="S443" s="7"/>
    </row>
    <row r="444" spans="18:19" ht="18.75" customHeight="1" x14ac:dyDescent="0.45">
      <c r="R444" s="7"/>
      <c r="S444" s="7"/>
    </row>
    <row r="445" spans="18:19" ht="18.75" customHeight="1" x14ac:dyDescent="0.45">
      <c r="R445" s="7"/>
      <c r="S445" s="7"/>
    </row>
    <row r="446" spans="18:19" ht="18.75" customHeight="1" x14ac:dyDescent="0.45">
      <c r="R446" s="7"/>
      <c r="S446" s="7"/>
    </row>
    <row r="447" spans="18:19" ht="18.75" customHeight="1" x14ac:dyDescent="0.45">
      <c r="R447" s="7"/>
      <c r="S447" s="7"/>
    </row>
    <row r="448" spans="18:19" ht="18.75" customHeight="1" x14ac:dyDescent="0.45">
      <c r="R448" s="7"/>
      <c r="S448" s="7"/>
    </row>
    <row r="449" spans="18:19" ht="18.75" customHeight="1" x14ac:dyDescent="0.45">
      <c r="R449" s="7"/>
      <c r="S449" s="7"/>
    </row>
    <row r="450" spans="18:19" ht="18.75" customHeight="1" x14ac:dyDescent="0.45">
      <c r="R450" s="7"/>
      <c r="S450" s="7"/>
    </row>
    <row r="451" spans="18:19" ht="18.75" customHeight="1" x14ac:dyDescent="0.45">
      <c r="R451" s="7"/>
      <c r="S451" s="7"/>
    </row>
    <row r="452" spans="18:19" ht="18.75" customHeight="1" x14ac:dyDescent="0.45">
      <c r="R452" s="7"/>
      <c r="S452" s="7"/>
    </row>
    <row r="453" spans="18:19" ht="18.75" customHeight="1" x14ac:dyDescent="0.45">
      <c r="R453" s="7"/>
      <c r="S453" s="7"/>
    </row>
    <row r="454" spans="18:19" ht="18.75" customHeight="1" x14ac:dyDescent="0.45">
      <c r="R454" s="7"/>
      <c r="S454" s="7"/>
    </row>
    <row r="455" spans="18:19" ht="18.75" customHeight="1" x14ac:dyDescent="0.45">
      <c r="R455" s="7"/>
      <c r="S455" s="7"/>
    </row>
    <row r="456" spans="18:19" ht="18.75" customHeight="1" x14ac:dyDescent="0.45">
      <c r="R456" s="7"/>
      <c r="S456" s="7"/>
    </row>
    <row r="457" spans="18:19" ht="18.75" customHeight="1" x14ac:dyDescent="0.45">
      <c r="R457" s="7"/>
      <c r="S457" s="7"/>
    </row>
    <row r="458" spans="18:19" ht="18.75" customHeight="1" x14ac:dyDescent="0.45">
      <c r="R458" s="7"/>
      <c r="S458" s="7"/>
    </row>
    <row r="459" spans="18:19" ht="18.75" customHeight="1" x14ac:dyDescent="0.45">
      <c r="R459" s="7"/>
      <c r="S459" s="7"/>
    </row>
    <row r="460" spans="18:19" ht="18.75" customHeight="1" x14ac:dyDescent="0.45">
      <c r="R460" s="7"/>
      <c r="S460" s="7"/>
    </row>
    <row r="461" spans="18:19" ht="18.75" customHeight="1" x14ac:dyDescent="0.45">
      <c r="R461" s="7"/>
      <c r="S461" s="7"/>
    </row>
    <row r="462" spans="18:19" ht="18.75" customHeight="1" x14ac:dyDescent="0.45">
      <c r="R462" s="7"/>
      <c r="S462" s="7"/>
    </row>
    <row r="463" spans="18:19" ht="18.75" customHeight="1" x14ac:dyDescent="0.45">
      <c r="R463" s="7"/>
      <c r="S463" s="7"/>
    </row>
    <row r="464" spans="18:19" ht="18.75" customHeight="1" x14ac:dyDescent="0.45">
      <c r="R464" s="7"/>
      <c r="S464" s="7"/>
    </row>
    <row r="465" spans="18:19" ht="18.75" customHeight="1" x14ac:dyDescent="0.45">
      <c r="R465" s="7"/>
      <c r="S465" s="7"/>
    </row>
    <row r="466" spans="18:19" ht="18.75" customHeight="1" x14ac:dyDescent="0.45">
      <c r="R466" s="7"/>
      <c r="S466" s="7"/>
    </row>
    <row r="467" spans="18:19" ht="18.75" customHeight="1" x14ac:dyDescent="0.45">
      <c r="R467" s="7"/>
      <c r="S467" s="7"/>
    </row>
    <row r="468" spans="18:19" ht="18.75" customHeight="1" x14ac:dyDescent="0.45">
      <c r="R468" s="7"/>
      <c r="S468" s="7"/>
    </row>
    <row r="469" spans="18:19" ht="18.75" customHeight="1" x14ac:dyDescent="0.45">
      <c r="R469" s="7"/>
      <c r="S469" s="7"/>
    </row>
    <row r="470" spans="18:19" ht="18.75" customHeight="1" x14ac:dyDescent="0.45">
      <c r="R470" s="7"/>
      <c r="S470" s="7"/>
    </row>
    <row r="471" spans="18:19" ht="18.75" customHeight="1" x14ac:dyDescent="0.45">
      <c r="R471" s="7"/>
      <c r="S471" s="7"/>
    </row>
    <row r="472" spans="18:19" ht="18.75" customHeight="1" x14ac:dyDescent="0.45">
      <c r="R472" s="7"/>
      <c r="S472" s="7"/>
    </row>
    <row r="473" spans="18:19" ht="18.75" customHeight="1" x14ac:dyDescent="0.45">
      <c r="R473" s="7"/>
      <c r="S473" s="7"/>
    </row>
    <row r="474" spans="18:19" ht="18.75" customHeight="1" x14ac:dyDescent="0.45">
      <c r="R474" s="7"/>
      <c r="S474" s="7"/>
    </row>
    <row r="475" spans="18:19" ht="18.75" customHeight="1" x14ac:dyDescent="0.45">
      <c r="R475" s="7"/>
      <c r="S475" s="7"/>
    </row>
    <row r="476" spans="18:19" ht="18.75" customHeight="1" x14ac:dyDescent="0.45">
      <c r="R476" s="7"/>
      <c r="S476" s="7"/>
    </row>
    <row r="477" spans="18:19" ht="18.75" customHeight="1" x14ac:dyDescent="0.45">
      <c r="R477" s="7"/>
      <c r="S477" s="7"/>
    </row>
    <row r="478" spans="18:19" ht="18.75" customHeight="1" x14ac:dyDescent="0.45">
      <c r="R478" s="7"/>
      <c r="S478" s="7"/>
    </row>
    <row r="479" spans="18:19" ht="18.75" customHeight="1" x14ac:dyDescent="0.45">
      <c r="R479" s="7"/>
      <c r="S479" s="7"/>
    </row>
    <row r="480" spans="18:19" ht="18.75" customHeight="1" x14ac:dyDescent="0.45">
      <c r="R480" s="7"/>
      <c r="S480" s="7"/>
    </row>
    <row r="481" spans="18:19" ht="18.75" customHeight="1" x14ac:dyDescent="0.45">
      <c r="R481" s="7"/>
      <c r="S481" s="7"/>
    </row>
    <row r="482" spans="18:19" ht="18.75" customHeight="1" x14ac:dyDescent="0.45">
      <c r="R482" s="7"/>
      <c r="S482" s="7"/>
    </row>
    <row r="483" spans="18:19" ht="18.75" customHeight="1" x14ac:dyDescent="0.45">
      <c r="R483" s="7"/>
      <c r="S483" s="7"/>
    </row>
    <row r="484" spans="18:19" ht="18.75" customHeight="1" x14ac:dyDescent="0.45">
      <c r="R484" s="7"/>
      <c r="S484" s="7"/>
    </row>
    <row r="485" spans="18:19" ht="18.75" customHeight="1" x14ac:dyDescent="0.45">
      <c r="R485" s="7"/>
      <c r="S485" s="7"/>
    </row>
    <row r="486" spans="18:19" ht="18.75" customHeight="1" x14ac:dyDescent="0.45">
      <c r="R486" s="7"/>
      <c r="S486" s="7"/>
    </row>
    <row r="487" spans="18:19" ht="18.75" customHeight="1" x14ac:dyDescent="0.45">
      <c r="R487" s="7"/>
      <c r="S487" s="7"/>
    </row>
    <row r="488" spans="18:19" ht="18.75" customHeight="1" x14ac:dyDescent="0.45">
      <c r="R488" s="7"/>
      <c r="S488" s="7"/>
    </row>
    <row r="489" spans="18:19" ht="18.75" customHeight="1" x14ac:dyDescent="0.45">
      <c r="R489" s="7"/>
      <c r="S489" s="7"/>
    </row>
    <row r="490" spans="18:19" ht="18.75" customHeight="1" x14ac:dyDescent="0.45">
      <c r="R490" s="7"/>
      <c r="S490" s="7"/>
    </row>
    <row r="491" spans="18:19" ht="18.75" customHeight="1" x14ac:dyDescent="0.45">
      <c r="R491" s="7"/>
      <c r="S491" s="7"/>
    </row>
    <row r="492" spans="18:19" ht="18.75" customHeight="1" x14ac:dyDescent="0.45">
      <c r="R492" s="7"/>
      <c r="S492" s="7"/>
    </row>
    <row r="493" spans="18:19" ht="18.75" customHeight="1" x14ac:dyDescent="0.45">
      <c r="R493" s="7"/>
      <c r="S493" s="7"/>
    </row>
    <row r="494" spans="18:19" ht="18.75" customHeight="1" x14ac:dyDescent="0.45">
      <c r="R494" s="7"/>
      <c r="S494" s="7"/>
    </row>
    <row r="495" spans="18:19" ht="18.75" customHeight="1" x14ac:dyDescent="0.45">
      <c r="R495" s="7"/>
      <c r="S495" s="7"/>
    </row>
    <row r="496" spans="18:19" ht="18.75" customHeight="1" x14ac:dyDescent="0.45">
      <c r="R496" s="7"/>
      <c r="S496" s="7"/>
    </row>
    <row r="497" spans="18:19" ht="18.75" customHeight="1" x14ac:dyDescent="0.45">
      <c r="R497" s="7"/>
      <c r="S497" s="7"/>
    </row>
    <row r="498" spans="18:19" ht="18.75" customHeight="1" x14ac:dyDescent="0.45">
      <c r="R498" s="7"/>
      <c r="S498" s="7"/>
    </row>
    <row r="499" spans="18:19" ht="18.75" customHeight="1" x14ac:dyDescent="0.45">
      <c r="R499" s="7"/>
      <c r="S499" s="7"/>
    </row>
    <row r="500" spans="18:19" ht="18.75" customHeight="1" x14ac:dyDescent="0.45">
      <c r="R500" s="7"/>
      <c r="S500" s="7"/>
    </row>
    <row r="501" spans="18:19" ht="18.75" customHeight="1" x14ac:dyDescent="0.45">
      <c r="R501" s="7"/>
      <c r="S501" s="7"/>
    </row>
    <row r="502" spans="18:19" ht="18.75" customHeight="1" x14ac:dyDescent="0.45">
      <c r="R502" s="7"/>
      <c r="S502" s="7"/>
    </row>
    <row r="503" spans="18:19" ht="18.75" customHeight="1" x14ac:dyDescent="0.45">
      <c r="R503" s="7"/>
      <c r="S503" s="7"/>
    </row>
    <row r="504" spans="18:19" ht="18.75" customHeight="1" x14ac:dyDescent="0.45">
      <c r="R504" s="7"/>
      <c r="S504" s="7"/>
    </row>
    <row r="505" spans="18:19" ht="18.75" customHeight="1" x14ac:dyDescent="0.45">
      <c r="R505" s="7"/>
      <c r="S505" s="7"/>
    </row>
    <row r="506" spans="18:19" ht="18.75" customHeight="1" x14ac:dyDescent="0.45">
      <c r="R506" s="7"/>
      <c r="S506" s="7"/>
    </row>
    <row r="507" spans="18:19" ht="18.75" customHeight="1" x14ac:dyDescent="0.45">
      <c r="R507" s="7"/>
      <c r="S507" s="7"/>
    </row>
    <row r="508" spans="18:19" ht="18.75" customHeight="1" x14ac:dyDescent="0.45">
      <c r="R508" s="7"/>
      <c r="S508" s="7"/>
    </row>
    <row r="509" spans="18:19" ht="18.75" customHeight="1" x14ac:dyDescent="0.45">
      <c r="R509" s="7"/>
      <c r="S509" s="7"/>
    </row>
    <row r="510" spans="18:19" ht="18.75" customHeight="1" x14ac:dyDescent="0.45">
      <c r="R510" s="7"/>
      <c r="S510" s="7"/>
    </row>
    <row r="511" spans="18:19" ht="18.75" customHeight="1" x14ac:dyDescent="0.45">
      <c r="R511" s="7"/>
      <c r="S511" s="7"/>
    </row>
    <row r="512" spans="18:19" ht="18.75" customHeight="1" x14ac:dyDescent="0.45">
      <c r="R512" s="7"/>
      <c r="S512" s="7"/>
    </row>
    <row r="513" spans="18:19" ht="18.75" customHeight="1" x14ac:dyDescent="0.45">
      <c r="R513" s="7"/>
      <c r="S513" s="7"/>
    </row>
    <row r="514" spans="18:19" ht="18.75" customHeight="1" x14ac:dyDescent="0.45">
      <c r="R514" s="7"/>
      <c r="S514" s="7"/>
    </row>
    <row r="515" spans="18:19" ht="18.75" customHeight="1" x14ac:dyDescent="0.45">
      <c r="R515" s="7"/>
      <c r="S515" s="7"/>
    </row>
    <row r="516" spans="18:19" ht="18.75" customHeight="1" x14ac:dyDescent="0.45">
      <c r="R516" s="7"/>
      <c r="S516" s="7"/>
    </row>
    <row r="517" spans="18:19" ht="18.75" customHeight="1" x14ac:dyDescent="0.45">
      <c r="R517" s="7"/>
      <c r="S517" s="7"/>
    </row>
    <row r="518" spans="18:19" ht="18.75" customHeight="1" x14ac:dyDescent="0.45">
      <c r="R518" s="7"/>
      <c r="S518" s="7"/>
    </row>
    <row r="519" spans="18:19" ht="18.75" customHeight="1" x14ac:dyDescent="0.45">
      <c r="R519" s="7"/>
      <c r="S519" s="7"/>
    </row>
    <row r="520" spans="18:19" ht="18.75" customHeight="1" x14ac:dyDescent="0.45">
      <c r="R520" s="7"/>
      <c r="S520" s="7"/>
    </row>
    <row r="521" spans="18:19" ht="18.75" customHeight="1" x14ac:dyDescent="0.45">
      <c r="R521" s="7"/>
      <c r="S521" s="7"/>
    </row>
    <row r="522" spans="18:19" ht="18.75" customHeight="1" x14ac:dyDescent="0.45">
      <c r="R522" s="7"/>
      <c r="S522" s="7"/>
    </row>
    <row r="523" spans="18:19" ht="18.75" customHeight="1" x14ac:dyDescent="0.45">
      <c r="R523" s="7"/>
      <c r="S523" s="7"/>
    </row>
    <row r="524" spans="18:19" ht="18.75" customHeight="1" x14ac:dyDescent="0.45">
      <c r="R524" s="7"/>
      <c r="S524" s="7"/>
    </row>
    <row r="525" spans="18:19" ht="18.75" customHeight="1" x14ac:dyDescent="0.45">
      <c r="R525" s="7"/>
      <c r="S525" s="7"/>
    </row>
    <row r="526" spans="18:19" ht="18.75" customHeight="1" x14ac:dyDescent="0.45">
      <c r="R526" s="7"/>
      <c r="S526" s="7"/>
    </row>
    <row r="527" spans="18:19" ht="18.75" customHeight="1" x14ac:dyDescent="0.45">
      <c r="R527" s="7"/>
      <c r="S527" s="7"/>
    </row>
    <row r="528" spans="18:19" ht="18.75" customHeight="1" x14ac:dyDescent="0.45">
      <c r="R528" s="7"/>
      <c r="S528" s="7"/>
    </row>
    <row r="529" spans="18:19" ht="18.75" customHeight="1" x14ac:dyDescent="0.45">
      <c r="R529" s="7"/>
      <c r="S529" s="7"/>
    </row>
    <row r="530" spans="18:19" ht="18.75" customHeight="1" x14ac:dyDescent="0.45">
      <c r="R530" s="7"/>
      <c r="S530" s="7"/>
    </row>
    <row r="531" spans="18:19" ht="18.75" customHeight="1" x14ac:dyDescent="0.45">
      <c r="R531" s="7"/>
      <c r="S531" s="7"/>
    </row>
    <row r="532" spans="18:19" ht="18.75" customHeight="1" x14ac:dyDescent="0.45">
      <c r="R532" s="7"/>
      <c r="S532" s="7"/>
    </row>
    <row r="533" spans="18:19" ht="18.75" customHeight="1" x14ac:dyDescent="0.45">
      <c r="R533" s="7"/>
      <c r="S533" s="7"/>
    </row>
    <row r="534" spans="18:19" ht="18.75" customHeight="1" x14ac:dyDescent="0.45">
      <c r="R534" s="7"/>
      <c r="S534" s="7"/>
    </row>
    <row r="535" spans="18:19" ht="18.75" customHeight="1" x14ac:dyDescent="0.45">
      <c r="R535" s="7"/>
      <c r="S535" s="7"/>
    </row>
    <row r="536" spans="18:19" ht="18.75" customHeight="1" x14ac:dyDescent="0.45">
      <c r="R536" s="7"/>
      <c r="S536" s="7"/>
    </row>
    <row r="537" spans="18:19" ht="18.75" customHeight="1" x14ac:dyDescent="0.45">
      <c r="R537" s="7"/>
      <c r="S537" s="7"/>
    </row>
    <row r="538" spans="18:19" ht="18.75" customHeight="1" x14ac:dyDescent="0.45">
      <c r="R538" s="7"/>
      <c r="S538" s="7"/>
    </row>
    <row r="539" spans="18:19" ht="18.75" customHeight="1" x14ac:dyDescent="0.45">
      <c r="R539" s="7"/>
      <c r="S539" s="7"/>
    </row>
    <row r="540" spans="18:19" ht="18.75" customHeight="1" x14ac:dyDescent="0.45">
      <c r="R540" s="7"/>
      <c r="S540" s="7"/>
    </row>
    <row r="541" spans="18:19" ht="18.75" customHeight="1" x14ac:dyDescent="0.45">
      <c r="R541" s="7"/>
      <c r="S541" s="7"/>
    </row>
    <row r="542" spans="18:19" ht="18.75" customHeight="1" x14ac:dyDescent="0.45">
      <c r="R542" s="7"/>
      <c r="S542" s="7"/>
    </row>
    <row r="543" spans="18:19" ht="18.75" customHeight="1" x14ac:dyDescent="0.45">
      <c r="R543" s="7"/>
      <c r="S543" s="7"/>
    </row>
    <row r="544" spans="18:19" ht="18.75" customHeight="1" x14ac:dyDescent="0.45">
      <c r="R544" s="7"/>
      <c r="S544" s="7"/>
    </row>
    <row r="545" spans="18:19" ht="18.75" customHeight="1" x14ac:dyDescent="0.45">
      <c r="R545" s="7"/>
      <c r="S545" s="7"/>
    </row>
    <row r="546" spans="18:19" ht="18.75" customHeight="1" x14ac:dyDescent="0.45">
      <c r="R546" s="7"/>
      <c r="S546" s="7"/>
    </row>
    <row r="547" spans="18:19" ht="18.75" customHeight="1" x14ac:dyDescent="0.45">
      <c r="R547" s="7"/>
      <c r="S547" s="7"/>
    </row>
    <row r="548" spans="18:19" ht="18.75" customHeight="1" x14ac:dyDescent="0.45">
      <c r="R548" s="7"/>
      <c r="S548" s="7"/>
    </row>
    <row r="549" spans="18:19" ht="18.75" customHeight="1" x14ac:dyDescent="0.45">
      <c r="R549" s="7"/>
      <c r="S549" s="7"/>
    </row>
    <row r="550" spans="18:19" ht="18.75" customHeight="1" x14ac:dyDescent="0.45">
      <c r="R550" s="7"/>
      <c r="S550" s="7"/>
    </row>
    <row r="551" spans="18:19" ht="18.75" customHeight="1" x14ac:dyDescent="0.45">
      <c r="R551" s="7"/>
      <c r="S551" s="7"/>
    </row>
    <row r="552" spans="18:19" ht="18.75" customHeight="1" x14ac:dyDescent="0.45">
      <c r="R552" s="7"/>
      <c r="S552" s="7"/>
    </row>
    <row r="553" spans="18:19" ht="18.75" customHeight="1" x14ac:dyDescent="0.45">
      <c r="R553" s="7"/>
      <c r="S553" s="7"/>
    </row>
    <row r="554" spans="18:19" ht="18.75" customHeight="1" x14ac:dyDescent="0.45">
      <c r="R554" s="7"/>
      <c r="S554" s="7"/>
    </row>
    <row r="555" spans="18:19" ht="18.75" customHeight="1" x14ac:dyDescent="0.45">
      <c r="R555" s="7"/>
      <c r="S555" s="7"/>
    </row>
    <row r="556" spans="18:19" ht="18.75" customHeight="1" x14ac:dyDescent="0.45">
      <c r="R556" s="7"/>
      <c r="S556" s="7"/>
    </row>
    <row r="557" spans="18:19" ht="18.75" customHeight="1" x14ac:dyDescent="0.45">
      <c r="R557" s="7"/>
      <c r="S557" s="7"/>
    </row>
    <row r="558" spans="18:19" ht="18.75" customHeight="1" x14ac:dyDescent="0.45">
      <c r="R558" s="7"/>
      <c r="S558" s="7"/>
    </row>
    <row r="559" spans="18:19" ht="18.75" customHeight="1" x14ac:dyDescent="0.45">
      <c r="R559" s="7"/>
      <c r="S559" s="7"/>
    </row>
    <row r="560" spans="18:19" ht="18.75" customHeight="1" x14ac:dyDescent="0.45">
      <c r="R560" s="7"/>
      <c r="S560" s="7"/>
    </row>
    <row r="561" spans="18:19" ht="18.75" customHeight="1" x14ac:dyDescent="0.45">
      <c r="R561" s="7"/>
      <c r="S561" s="7"/>
    </row>
    <row r="562" spans="18:19" ht="18.75" customHeight="1" x14ac:dyDescent="0.45">
      <c r="R562" s="7"/>
      <c r="S562" s="7"/>
    </row>
    <row r="563" spans="18:19" ht="18.75" customHeight="1" x14ac:dyDescent="0.45">
      <c r="R563" s="7"/>
      <c r="S563" s="7"/>
    </row>
    <row r="564" spans="18:19" ht="18.75" customHeight="1" x14ac:dyDescent="0.45">
      <c r="R564" s="7"/>
      <c r="S564" s="7"/>
    </row>
    <row r="565" spans="18:19" ht="18.75" customHeight="1" x14ac:dyDescent="0.45">
      <c r="R565" s="7"/>
      <c r="S565" s="7"/>
    </row>
    <row r="566" spans="18:19" ht="18.75" customHeight="1" x14ac:dyDescent="0.45">
      <c r="R566" s="7"/>
      <c r="S566" s="7"/>
    </row>
    <row r="567" spans="18:19" ht="18.75" customHeight="1" x14ac:dyDescent="0.45">
      <c r="R567" s="7"/>
      <c r="S567" s="7"/>
    </row>
    <row r="568" spans="18:19" ht="18.75" customHeight="1" x14ac:dyDescent="0.45">
      <c r="R568" s="7"/>
      <c r="S568" s="7"/>
    </row>
    <row r="569" spans="18:19" ht="18.75" customHeight="1" x14ac:dyDescent="0.45">
      <c r="R569" s="7"/>
      <c r="S569" s="7"/>
    </row>
    <row r="570" spans="18:19" ht="18.75" customHeight="1" x14ac:dyDescent="0.45">
      <c r="R570" s="7"/>
      <c r="S570" s="7"/>
    </row>
    <row r="571" spans="18:19" ht="18.75" customHeight="1" x14ac:dyDescent="0.45">
      <c r="R571" s="7"/>
      <c r="S571" s="7"/>
    </row>
    <row r="572" spans="18:19" ht="18.75" customHeight="1" x14ac:dyDescent="0.45">
      <c r="R572" s="7"/>
      <c r="S572" s="7"/>
    </row>
    <row r="573" spans="18:19" ht="18.75" customHeight="1" x14ac:dyDescent="0.45">
      <c r="R573" s="7"/>
      <c r="S573" s="7"/>
    </row>
    <row r="574" spans="18:19" ht="18.75" customHeight="1" x14ac:dyDescent="0.45">
      <c r="R574" s="7"/>
      <c r="S574" s="7"/>
    </row>
    <row r="575" spans="18:19" ht="18.75" customHeight="1" x14ac:dyDescent="0.45">
      <c r="R575" s="7"/>
      <c r="S575" s="7"/>
    </row>
    <row r="576" spans="18:19" ht="18.75" customHeight="1" x14ac:dyDescent="0.45">
      <c r="R576" s="7"/>
      <c r="S576" s="7"/>
    </row>
    <row r="577" spans="18:19" ht="18.75" customHeight="1" x14ac:dyDescent="0.45">
      <c r="R577" s="7"/>
      <c r="S577" s="7"/>
    </row>
    <row r="578" spans="18:19" ht="18.75" customHeight="1" x14ac:dyDescent="0.45">
      <c r="R578" s="7"/>
      <c r="S578" s="7"/>
    </row>
    <row r="579" spans="18:19" ht="18.75" customHeight="1" x14ac:dyDescent="0.45">
      <c r="R579" s="7"/>
      <c r="S579" s="7"/>
    </row>
    <row r="580" spans="18:19" ht="18.75" customHeight="1" x14ac:dyDescent="0.45">
      <c r="R580" s="7"/>
      <c r="S580" s="7"/>
    </row>
    <row r="581" spans="18:19" ht="18.75" customHeight="1" x14ac:dyDescent="0.45">
      <c r="R581" s="7"/>
      <c r="S581" s="7"/>
    </row>
    <row r="582" spans="18:19" ht="18.75" customHeight="1" x14ac:dyDescent="0.45">
      <c r="R582" s="7"/>
      <c r="S582" s="7"/>
    </row>
    <row r="583" spans="18:19" ht="18.75" customHeight="1" x14ac:dyDescent="0.45">
      <c r="R583" s="7"/>
      <c r="S583" s="7"/>
    </row>
    <row r="584" spans="18:19" ht="18.75" customHeight="1" x14ac:dyDescent="0.45">
      <c r="R584" s="7"/>
      <c r="S584" s="7"/>
    </row>
    <row r="585" spans="18:19" ht="18.75" customHeight="1" x14ac:dyDescent="0.45">
      <c r="R585" s="7"/>
      <c r="S585" s="7"/>
    </row>
    <row r="586" spans="18:19" ht="18.75" customHeight="1" x14ac:dyDescent="0.45">
      <c r="R586" s="7"/>
      <c r="S586" s="7"/>
    </row>
    <row r="587" spans="18:19" ht="18.75" customHeight="1" x14ac:dyDescent="0.45">
      <c r="R587" s="7"/>
      <c r="S587" s="7"/>
    </row>
    <row r="588" spans="18:19" ht="18.75" customHeight="1" x14ac:dyDescent="0.45">
      <c r="R588" s="7"/>
      <c r="S588" s="7"/>
    </row>
    <row r="589" spans="18:19" ht="18.75" customHeight="1" x14ac:dyDescent="0.45">
      <c r="R589" s="7"/>
      <c r="S589" s="7"/>
    </row>
    <row r="590" spans="18:19" ht="18.75" customHeight="1" x14ac:dyDescent="0.45">
      <c r="R590" s="7"/>
      <c r="S590" s="7"/>
    </row>
    <row r="591" spans="18:19" ht="18.75" customHeight="1" x14ac:dyDescent="0.45">
      <c r="R591" s="7"/>
      <c r="S591" s="7"/>
    </row>
    <row r="592" spans="18:19" ht="18.75" customHeight="1" x14ac:dyDescent="0.45">
      <c r="R592" s="7"/>
      <c r="S592" s="7"/>
    </row>
    <row r="593" spans="18:19" ht="18.75" customHeight="1" x14ac:dyDescent="0.45">
      <c r="R593" s="7"/>
      <c r="S593" s="7"/>
    </row>
    <row r="594" spans="18:19" ht="18.75" customHeight="1" x14ac:dyDescent="0.45">
      <c r="R594" s="7"/>
      <c r="S594" s="7"/>
    </row>
    <row r="595" spans="18:19" ht="18.75" customHeight="1" x14ac:dyDescent="0.45">
      <c r="R595" s="7"/>
      <c r="S595" s="7"/>
    </row>
    <row r="596" spans="18:19" ht="18.75" customHeight="1" x14ac:dyDescent="0.45">
      <c r="R596" s="7"/>
      <c r="S596" s="7"/>
    </row>
    <row r="597" spans="18:19" ht="18.75" customHeight="1" x14ac:dyDescent="0.45">
      <c r="R597" s="7"/>
      <c r="S597" s="7"/>
    </row>
    <row r="598" spans="18:19" ht="18.75" customHeight="1" x14ac:dyDescent="0.45">
      <c r="R598" s="7"/>
      <c r="S598" s="7"/>
    </row>
    <row r="599" spans="18:19" ht="18.75" customHeight="1" x14ac:dyDescent="0.45">
      <c r="R599" s="7"/>
      <c r="S599" s="7"/>
    </row>
    <row r="600" spans="18:19" ht="18.75" customHeight="1" x14ac:dyDescent="0.45">
      <c r="R600" s="7"/>
      <c r="S600" s="7"/>
    </row>
    <row r="601" spans="18:19" ht="18.75" customHeight="1" x14ac:dyDescent="0.45">
      <c r="R601" s="7"/>
      <c r="S601" s="7"/>
    </row>
    <row r="602" spans="18:19" ht="18.75" customHeight="1" x14ac:dyDescent="0.45">
      <c r="R602" s="7"/>
      <c r="S602" s="7"/>
    </row>
    <row r="603" spans="18:19" ht="18.75" customHeight="1" x14ac:dyDescent="0.45">
      <c r="R603" s="7"/>
      <c r="S603" s="7"/>
    </row>
    <row r="604" spans="18:19" ht="18.75" customHeight="1" x14ac:dyDescent="0.45">
      <c r="R604" s="7"/>
      <c r="S604" s="7"/>
    </row>
    <row r="605" spans="18:19" ht="18.75" customHeight="1" x14ac:dyDescent="0.45">
      <c r="R605" s="7"/>
      <c r="S605" s="7"/>
    </row>
    <row r="606" spans="18:19" ht="18.75" customHeight="1" x14ac:dyDescent="0.45">
      <c r="R606" s="7"/>
      <c r="S606" s="7"/>
    </row>
    <row r="607" spans="18:19" ht="18.75" customHeight="1" x14ac:dyDescent="0.45">
      <c r="R607" s="7"/>
      <c r="S607" s="7"/>
    </row>
    <row r="608" spans="18:19" ht="18.75" customHeight="1" x14ac:dyDescent="0.45">
      <c r="R608" s="7"/>
      <c r="S608" s="7"/>
    </row>
    <row r="609" spans="18:19" ht="18.75" customHeight="1" x14ac:dyDescent="0.45">
      <c r="R609" s="7"/>
      <c r="S609" s="7"/>
    </row>
    <row r="610" spans="18:19" ht="18.75" customHeight="1" x14ac:dyDescent="0.45">
      <c r="R610" s="7"/>
      <c r="S610" s="7"/>
    </row>
    <row r="611" spans="18:19" ht="18.75" customHeight="1" x14ac:dyDescent="0.45">
      <c r="R611" s="7"/>
      <c r="S611" s="7"/>
    </row>
    <row r="612" spans="18:19" ht="18.75" customHeight="1" x14ac:dyDescent="0.45">
      <c r="R612" s="7"/>
      <c r="S612" s="7"/>
    </row>
    <row r="613" spans="18:19" ht="18.75" customHeight="1" x14ac:dyDescent="0.45">
      <c r="R613" s="7"/>
      <c r="S613" s="7"/>
    </row>
    <row r="614" spans="18:19" ht="18.75" customHeight="1" x14ac:dyDescent="0.45">
      <c r="R614" s="7"/>
      <c r="S614" s="7"/>
    </row>
    <row r="615" spans="18:19" ht="18.75" customHeight="1" x14ac:dyDescent="0.45">
      <c r="R615" s="7"/>
      <c r="S615" s="7"/>
    </row>
    <row r="616" spans="18:19" ht="18.75" customHeight="1" x14ac:dyDescent="0.45">
      <c r="R616" s="7"/>
      <c r="S616" s="7"/>
    </row>
    <row r="617" spans="18:19" ht="18.75" customHeight="1" x14ac:dyDescent="0.45">
      <c r="R617" s="7"/>
      <c r="S617" s="7"/>
    </row>
    <row r="618" spans="18:19" ht="18.75" customHeight="1" x14ac:dyDescent="0.45">
      <c r="R618" s="7"/>
      <c r="S618" s="7"/>
    </row>
    <row r="619" spans="18:19" ht="18.75" customHeight="1" x14ac:dyDescent="0.45">
      <c r="R619" s="7"/>
      <c r="S619" s="7"/>
    </row>
    <row r="620" spans="18:19" ht="18.75" customHeight="1" x14ac:dyDescent="0.45">
      <c r="R620" s="7"/>
      <c r="S620" s="7"/>
    </row>
    <row r="621" spans="18:19" ht="18.75" customHeight="1" x14ac:dyDescent="0.45">
      <c r="R621" s="7"/>
      <c r="S621" s="7"/>
    </row>
    <row r="622" spans="18:19" ht="18.75" customHeight="1" x14ac:dyDescent="0.45">
      <c r="R622" s="7"/>
      <c r="S622" s="7"/>
    </row>
    <row r="623" spans="18:19" ht="18.75" customHeight="1" x14ac:dyDescent="0.45">
      <c r="R623" s="7"/>
      <c r="S623" s="7"/>
    </row>
    <row r="624" spans="18:19" ht="18.75" customHeight="1" x14ac:dyDescent="0.45">
      <c r="R624" s="7"/>
      <c r="S624" s="7"/>
    </row>
    <row r="625" spans="18:19" ht="18.75" customHeight="1" x14ac:dyDescent="0.45">
      <c r="R625" s="7"/>
      <c r="S625" s="7"/>
    </row>
    <row r="626" spans="18:19" ht="18.75" customHeight="1" x14ac:dyDescent="0.45">
      <c r="R626" s="7"/>
      <c r="S626" s="7"/>
    </row>
    <row r="627" spans="18:19" ht="18.75" customHeight="1" x14ac:dyDescent="0.45">
      <c r="R627" s="7"/>
      <c r="S627" s="7"/>
    </row>
    <row r="628" spans="18:19" ht="18.75" customHeight="1" x14ac:dyDescent="0.45">
      <c r="R628" s="7"/>
      <c r="S628" s="7"/>
    </row>
    <row r="629" spans="18:19" ht="18.75" customHeight="1" x14ac:dyDescent="0.45">
      <c r="R629" s="7"/>
      <c r="S629" s="7"/>
    </row>
    <row r="630" spans="18:19" ht="18.75" customHeight="1" x14ac:dyDescent="0.45">
      <c r="R630" s="7"/>
      <c r="S630" s="7"/>
    </row>
    <row r="631" spans="18:19" ht="18.75" customHeight="1" x14ac:dyDescent="0.45">
      <c r="R631" s="7"/>
      <c r="S631" s="7"/>
    </row>
    <row r="632" spans="18:19" ht="18.75" customHeight="1" x14ac:dyDescent="0.45">
      <c r="R632" s="7"/>
      <c r="S632" s="7"/>
    </row>
    <row r="633" spans="18:19" ht="18.75" customHeight="1" x14ac:dyDescent="0.45">
      <c r="R633" s="7"/>
      <c r="S633" s="7"/>
    </row>
    <row r="634" spans="18:19" ht="18.75" customHeight="1" x14ac:dyDescent="0.45">
      <c r="R634" s="7"/>
      <c r="S634" s="7"/>
    </row>
    <row r="635" spans="18:19" ht="18.75" customHeight="1" x14ac:dyDescent="0.45">
      <c r="R635" s="7"/>
      <c r="S635" s="7"/>
    </row>
    <row r="636" spans="18:19" ht="18.75" customHeight="1" x14ac:dyDescent="0.45">
      <c r="R636" s="7"/>
      <c r="S636" s="7"/>
    </row>
    <row r="637" spans="18:19" ht="18.75" customHeight="1" x14ac:dyDescent="0.45">
      <c r="R637" s="7"/>
      <c r="S637" s="7"/>
    </row>
    <row r="638" spans="18:19" ht="18.75" customHeight="1" x14ac:dyDescent="0.45">
      <c r="R638" s="7"/>
      <c r="S638" s="7"/>
    </row>
    <row r="639" spans="18:19" ht="18.75" customHeight="1" x14ac:dyDescent="0.45">
      <c r="R639" s="7"/>
      <c r="S639" s="7"/>
    </row>
    <row r="640" spans="18:19" ht="18.75" customHeight="1" x14ac:dyDescent="0.45">
      <c r="R640" s="7"/>
      <c r="S640" s="7"/>
    </row>
    <row r="641" spans="18:19" ht="18.75" customHeight="1" x14ac:dyDescent="0.45">
      <c r="R641" s="7"/>
      <c r="S641" s="7"/>
    </row>
    <row r="642" spans="18:19" ht="18.75" customHeight="1" x14ac:dyDescent="0.45">
      <c r="R642" s="7"/>
      <c r="S642" s="7"/>
    </row>
    <row r="643" spans="18:19" ht="18.75" customHeight="1" x14ac:dyDescent="0.45">
      <c r="R643" s="7"/>
      <c r="S643" s="7"/>
    </row>
    <row r="644" spans="18:19" ht="18.75" customHeight="1" x14ac:dyDescent="0.45">
      <c r="R644" s="7"/>
      <c r="S644" s="7"/>
    </row>
    <row r="645" spans="18:19" ht="18.75" customHeight="1" x14ac:dyDescent="0.45">
      <c r="R645" s="7"/>
      <c r="S645" s="7"/>
    </row>
    <row r="646" spans="18:19" ht="18.75" customHeight="1" x14ac:dyDescent="0.45">
      <c r="R646" s="7"/>
      <c r="S646" s="7"/>
    </row>
    <row r="647" spans="18:19" ht="18.75" customHeight="1" x14ac:dyDescent="0.45">
      <c r="R647" s="7"/>
      <c r="S647" s="7"/>
    </row>
    <row r="648" spans="18:19" ht="18.75" customHeight="1" x14ac:dyDescent="0.45">
      <c r="R648" s="7"/>
      <c r="S648" s="7"/>
    </row>
    <row r="649" spans="18:19" ht="18.75" customHeight="1" x14ac:dyDescent="0.45">
      <c r="R649" s="7"/>
      <c r="S649" s="7"/>
    </row>
    <row r="650" spans="18:19" ht="18.75" customHeight="1" x14ac:dyDescent="0.45">
      <c r="R650" s="7"/>
      <c r="S650" s="7"/>
    </row>
    <row r="651" spans="18:19" ht="18.75" customHeight="1" x14ac:dyDescent="0.45">
      <c r="R651" s="7"/>
      <c r="S651" s="7"/>
    </row>
    <row r="652" spans="18:19" ht="18.75" customHeight="1" x14ac:dyDescent="0.45">
      <c r="R652" s="7"/>
      <c r="S652" s="7"/>
    </row>
    <row r="653" spans="18:19" ht="18.75" customHeight="1" x14ac:dyDescent="0.45">
      <c r="R653" s="7"/>
      <c r="S653" s="7"/>
    </row>
    <row r="654" spans="18:19" ht="18.75" customHeight="1" x14ac:dyDescent="0.45">
      <c r="R654" s="7"/>
      <c r="S654" s="7"/>
    </row>
    <row r="655" spans="18:19" ht="18.75" customHeight="1" x14ac:dyDescent="0.45">
      <c r="R655" s="7"/>
      <c r="S655" s="7"/>
    </row>
    <row r="656" spans="18:19" ht="18.75" customHeight="1" x14ac:dyDescent="0.45">
      <c r="R656" s="7"/>
      <c r="S656" s="7"/>
    </row>
    <row r="657" spans="18:19" ht="18.75" customHeight="1" x14ac:dyDescent="0.45">
      <c r="R657" s="7"/>
      <c r="S657" s="7"/>
    </row>
    <row r="658" spans="18:19" ht="18.75" customHeight="1" x14ac:dyDescent="0.45">
      <c r="R658" s="7"/>
      <c r="S658" s="7"/>
    </row>
    <row r="659" spans="18:19" ht="18.75" customHeight="1" x14ac:dyDescent="0.45">
      <c r="R659" s="7"/>
      <c r="S659" s="7"/>
    </row>
    <row r="660" spans="18:19" ht="18.75" customHeight="1" x14ac:dyDescent="0.45">
      <c r="R660" s="7"/>
      <c r="S660" s="7"/>
    </row>
    <row r="661" spans="18:19" ht="18.75" customHeight="1" x14ac:dyDescent="0.45">
      <c r="R661" s="7"/>
      <c r="S661" s="7"/>
    </row>
    <row r="662" spans="18:19" ht="18.75" customHeight="1" x14ac:dyDescent="0.45">
      <c r="R662" s="7"/>
      <c r="S662" s="7"/>
    </row>
    <row r="663" spans="18:19" ht="18.75" customHeight="1" x14ac:dyDescent="0.45">
      <c r="R663" s="7"/>
      <c r="S663" s="7"/>
    </row>
    <row r="664" spans="18:19" ht="18.75" customHeight="1" x14ac:dyDescent="0.45">
      <c r="R664" s="7"/>
      <c r="S664" s="7"/>
    </row>
    <row r="665" spans="18:19" ht="18.75" customHeight="1" x14ac:dyDescent="0.45">
      <c r="R665" s="7"/>
      <c r="S665" s="7"/>
    </row>
    <row r="666" spans="18:19" ht="18.75" customHeight="1" x14ac:dyDescent="0.45">
      <c r="R666" s="7"/>
      <c r="S666" s="7"/>
    </row>
    <row r="667" spans="18:19" ht="18.75" customHeight="1" x14ac:dyDescent="0.45">
      <c r="R667" s="7"/>
      <c r="S667" s="7"/>
    </row>
    <row r="668" spans="18:19" ht="18.75" customHeight="1" x14ac:dyDescent="0.45">
      <c r="R668" s="7"/>
      <c r="S668" s="7"/>
    </row>
    <row r="669" spans="18:19" ht="18.75" customHeight="1" x14ac:dyDescent="0.45">
      <c r="R669" s="7"/>
      <c r="S669" s="7"/>
    </row>
    <row r="670" spans="18:19" ht="18.75" customHeight="1" x14ac:dyDescent="0.45">
      <c r="R670" s="7"/>
      <c r="S670" s="7"/>
    </row>
    <row r="671" spans="18:19" ht="18.75" customHeight="1" x14ac:dyDescent="0.45">
      <c r="R671" s="7"/>
      <c r="S671" s="7"/>
    </row>
    <row r="672" spans="18:19" ht="18.75" customHeight="1" x14ac:dyDescent="0.45">
      <c r="R672" s="7"/>
      <c r="S672" s="7"/>
    </row>
    <row r="673" spans="18:19" ht="18.75" customHeight="1" x14ac:dyDescent="0.45">
      <c r="R673" s="7"/>
      <c r="S673" s="7"/>
    </row>
    <row r="674" spans="18:19" ht="18.75" customHeight="1" x14ac:dyDescent="0.45">
      <c r="R674" s="7"/>
      <c r="S674" s="7"/>
    </row>
    <row r="675" spans="18:19" ht="18.75" customHeight="1" x14ac:dyDescent="0.45">
      <c r="R675" s="7"/>
      <c r="S675" s="7"/>
    </row>
    <row r="676" spans="18:19" ht="18.75" customHeight="1" x14ac:dyDescent="0.45">
      <c r="R676" s="7"/>
      <c r="S676" s="7"/>
    </row>
    <row r="677" spans="18:19" ht="18.75" customHeight="1" x14ac:dyDescent="0.45">
      <c r="R677" s="7"/>
      <c r="S677" s="7"/>
    </row>
    <row r="678" spans="18:19" ht="18.75" customHeight="1" x14ac:dyDescent="0.45">
      <c r="R678" s="7"/>
      <c r="S678" s="7"/>
    </row>
    <row r="679" spans="18:19" ht="18.75" customHeight="1" x14ac:dyDescent="0.45">
      <c r="R679" s="7"/>
      <c r="S679" s="7"/>
    </row>
    <row r="680" spans="18:19" ht="18.75" customHeight="1" x14ac:dyDescent="0.45">
      <c r="R680" s="7"/>
      <c r="S680" s="7"/>
    </row>
    <row r="681" spans="18:19" ht="18.75" customHeight="1" x14ac:dyDescent="0.45">
      <c r="R681" s="7"/>
      <c r="S681" s="7"/>
    </row>
    <row r="682" spans="18:19" ht="18.75" customHeight="1" x14ac:dyDescent="0.45">
      <c r="R682" s="7"/>
      <c r="S682" s="7"/>
    </row>
    <row r="683" spans="18:19" ht="18.75" customHeight="1" x14ac:dyDescent="0.45">
      <c r="R683" s="7"/>
      <c r="S683" s="7"/>
    </row>
    <row r="684" spans="18:19" ht="18.75" customHeight="1" x14ac:dyDescent="0.45">
      <c r="R684" s="7"/>
      <c r="S684" s="7"/>
    </row>
    <row r="685" spans="18:19" ht="18.75" customHeight="1" x14ac:dyDescent="0.45">
      <c r="R685" s="7"/>
      <c r="S685" s="7"/>
    </row>
    <row r="686" spans="18:19" ht="18.75" customHeight="1" x14ac:dyDescent="0.45">
      <c r="R686" s="7"/>
      <c r="S686" s="7"/>
    </row>
    <row r="687" spans="18:19" ht="18.75" customHeight="1" x14ac:dyDescent="0.45">
      <c r="R687" s="7"/>
      <c r="S687" s="7"/>
    </row>
    <row r="688" spans="18:19" ht="18.75" customHeight="1" x14ac:dyDescent="0.45">
      <c r="R688" s="7"/>
      <c r="S688" s="7"/>
    </row>
    <row r="689" spans="18:19" ht="18.75" customHeight="1" x14ac:dyDescent="0.45">
      <c r="R689" s="7"/>
      <c r="S689" s="7"/>
    </row>
    <row r="690" spans="18:19" ht="18.75" customHeight="1" x14ac:dyDescent="0.45">
      <c r="R690" s="7"/>
      <c r="S690" s="7"/>
    </row>
    <row r="691" spans="18:19" ht="18.75" customHeight="1" x14ac:dyDescent="0.45">
      <c r="R691" s="7"/>
      <c r="S691" s="7"/>
    </row>
    <row r="692" spans="18:19" ht="18.75" customHeight="1" x14ac:dyDescent="0.45">
      <c r="R692" s="7"/>
      <c r="S692" s="7"/>
    </row>
    <row r="693" spans="18:19" ht="18.75" customHeight="1" x14ac:dyDescent="0.45">
      <c r="R693" s="7"/>
      <c r="S693" s="7"/>
    </row>
    <row r="694" spans="18:19" ht="18.75" customHeight="1" x14ac:dyDescent="0.45">
      <c r="R694" s="7"/>
      <c r="S694" s="7"/>
    </row>
    <row r="695" spans="18:19" ht="18.75" customHeight="1" x14ac:dyDescent="0.45">
      <c r="R695" s="7"/>
      <c r="S695" s="7"/>
    </row>
    <row r="696" spans="18:19" ht="18.75" customHeight="1" x14ac:dyDescent="0.45">
      <c r="R696" s="7"/>
      <c r="S696" s="7"/>
    </row>
    <row r="697" spans="18:19" ht="18.75" customHeight="1" x14ac:dyDescent="0.45">
      <c r="R697" s="7"/>
      <c r="S697" s="7"/>
    </row>
    <row r="698" spans="18:19" ht="18.75" customHeight="1" x14ac:dyDescent="0.45">
      <c r="R698" s="7"/>
      <c r="S698" s="7"/>
    </row>
    <row r="699" spans="18:19" ht="18.75" customHeight="1" x14ac:dyDescent="0.45">
      <c r="R699" s="7"/>
      <c r="S699" s="7"/>
    </row>
    <row r="700" spans="18:19" ht="18.75" customHeight="1" x14ac:dyDescent="0.45">
      <c r="R700" s="7"/>
      <c r="S700" s="7"/>
    </row>
    <row r="701" spans="18:19" ht="18.75" customHeight="1" x14ac:dyDescent="0.45">
      <c r="R701" s="7"/>
      <c r="S701" s="7"/>
    </row>
    <row r="702" spans="18:19" ht="18.75" customHeight="1" x14ac:dyDescent="0.45">
      <c r="R702" s="7"/>
      <c r="S702" s="7"/>
    </row>
    <row r="703" spans="18:19" ht="18.75" customHeight="1" x14ac:dyDescent="0.45">
      <c r="R703" s="7"/>
      <c r="S703" s="7"/>
    </row>
    <row r="704" spans="18:19" ht="18.75" customHeight="1" x14ac:dyDescent="0.45">
      <c r="R704" s="7"/>
      <c r="S704" s="7"/>
    </row>
    <row r="705" spans="18:19" ht="18.75" customHeight="1" x14ac:dyDescent="0.45">
      <c r="R705" s="7"/>
      <c r="S705" s="7"/>
    </row>
    <row r="706" spans="18:19" ht="18.75" customHeight="1" x14ac:dyDescent="0.45">
      <c r="R706" s="7"/>
      <c r="S706" s="7"/>
    </row>
    <row r="707" spans="18:19" ht="18.75" customHeight="1" x14ac:dyDescent="0.45">
      <c r="R707" s="7"/>
      <c r="S707" s="7"/>
    </row>
    <row r="708" spans="18:19" ht="18.75" customHeight="1" x14ac:dyDescent="0.45">
      <c r="R708" s="7"/>
      <c r="S708" s="7"/>
    </row>
    <row r="709" spans="18:19" ht="18.75" customHeight="1" x14ac:dyDescent="0.45">
      <c r="R709" s="7"/>
      <c r="S709" s="7"/>
    </row>
    <row r="710" spans="18:19" ht="18.75" customHeight="1" x14ac:dyDescent="0.45">
      <c r="R710" s="7"/>
      <c r="S710" s="7"/>
    </row>
    <row r="711" spans="18:19" ht="18.75" customHeight="1" x14ac:dyDescent="0.45">
      <c r="R711" s="7"/>
      <c r="S711" s="7"/>
    </row>
    <row r="712" spans="18:19" ht="18.75" customHeight="1" x14ac:dyDescent="0.45">
      <c r="R712" s="7"/>
      <c r="S712" s="7"/>
    </row>
    <row r="713" spans="18:19" ht="18.75" customHeight="1" x14ac:dyDescent="0.45">
      <c r="R713" s="7"/>
      <c r="S713" s="7"/>
    </row>
    <row r="714" spans="18:19" ht="18.75" customHeight="1" x14ac:dyDescent="0.45">
      <c r="R714" s="7"/>
      <c r="S714" s="7"/>
    </row>
    <row r="715" spans="18:19" ht="18.75" customHeight="1" x14ac:dyDescent="0.45">
      <c r="R715" s="7"/>
      <c r="S715" s="7"/>
    </row>
    <row r="716" spans="18:19" ht="18.75" customHeight="1" x14ac:dyDescent="0.45">
      <c r="R716" s="7"/>
      <c r="S716" s="7"/>
    </row>
    <row r="717" spans="18:19" ht="18.75" customHeight="1" x14ac:dyDescent="0.45">
      <c r="R717" s="7"/>
      <c r="S717" s="7"/>
    </row>
    <row r="718" spans="18:19" ht="18.75" customHeight="1" x14ac:dyDescent="0.45">
      <c r="R718" s="7"/>
      <c r="S718" s="7"/>
    </row>
    <row r="719" spans="18:19" ht="18.75" customHeight="1" x14ac:dyDescent="0.45">
      <c r="R719" s="7"/>
      <c r="S719" s="7"/>
    </row>
    <row r="720" spans="18:19" ht="18.75" customHeight="1" x14ac:dyDescent="0.45">
      <c r="R720" s="7"/>
      <c r="S720" s="7"/>
    </row>
    <row r="721" spans="18:19" ht="18.75" customHeight="1" x14ac:dyDescent="0.45">
      <c r="R721" s="7"/>
      <c r="S721" s="7"/>
    </row>
    <row r="722" spans="18:19" ht="18.75" customHeight="1" x14ac:dyDescent="0.45">
      <c r="R722" s="7"/>
      <c r="S722" s="7"/>
    </row>
    <row r="723" spans="18:19" ht="18.75" customHeight="1" x14ac:dyDescent="0.45">
      <c r="R723" s="7"/>
      <c r="S723" s="7"/>
    </row>
    <row r="724" spans="18:19" ht="18.75" customHeight="1" x14ac:dyDescent="0.45">
      <c r="R724" s="7"/>
      <c r="S724" s="7"/>
    </row>
    <row r="725" spans="18:19" ht="18.75" customHeight="1" x14ac:dyDescent="0.45">
      <c r="R725" s="7"/>
      <c r="S725" s="7"/>
    </row>
    <row r="726" spans="18:19" ht="18.75" customHeight="1" x14ac:dyDescent="0.45">
      <c r="R726" s="7"/>
      <c r="S726" s="7"/>
    </row>
    <row r="727" spans="18:19" ht="18.75" customHeight="1" x14ac:dyDescent="0.45">
      <c r="R727" s="7"/>
      <c r="S727" s="7"/>
    </row>
    <row r="728" spans="18:19" ht="18.75" customHeight="1" x14ac:dyDescent="0.45">
      <c r="R728" s="7"/>
      <c r="S728" s="7"/>
    </row>
    <row r="729" spans="18:19" ht="18.75" customHeight="1" x14ac:dyDescent="0.45">
      <c r="R729" s="7"/>
      <c r="S729" s="7"/>
    </row>
    <row r="730" spans="18:19" ht="18.75" customHeight="1" x14ac:dyDescent="0.45">
      <c r="R730" s="7"/>
      <c r="S730" s="7"/>
    </row>
    <row r="731" spans="18:19" ht="18.75" customHeight="1" x14ac:dyDescent="0.45">
      <c r="R731" s="7"/>
      <c r="S731" s="7"/>
    </row>
    <row r="732" spans="18:19" ht="18.75" customHeight="1" x14ac:dyDescent="0.45">
      <c r="R732" s="7"/>
      <c r="S732" s="7"/>
    </row>
    <row r="733" spans="18:19" ht="18.75" customHeight="1" x14ac:dyDescent="0.45">
      <c r="R733" s="7"/>
      <c r="S733" s="7"/>
    </row>
    <row r="734" spans="18:19" ht="18.75" customHeight="1" x14ac:dyDescent="0.45">
      <c r="R734" s="7"/>
      <c r="S734" s="7"/>
    </row>
    <row r="735" spans="18:19" ht="18.75" customHeight="1" x14ac:dyDescent="0.45">
      <c r="R735" s="7"/>
      <c r="S735" s="7"/>
    </row>
    <row r="736" spans="18:19" ht="18.75" customHeight="1" x14ac:dyDescent="0.45">
      <c r="R736" s="7"/>
      <c r="S736" s="7"/>
    </row>
    <row r="737" spans="18:19" ht="18.75" customHeight="1" x14ac:dyDescent="0.45">
      <c r="R737" s="7"/>
      <c r="S737" s="7"/>
    </row>
    <row r="738" spans="18:19" ht="18.75" customHeight="1" x14ac:dyDescent="0.45">
      <c r="R738" s="7"/>
      <c r="S738" s="7"/>
    </row>
    <row r="739" spans="18:19" ht="18.75" customHeight="1" x14ac:dyDescent="0.45">
      <c r="R739" s="7"/>
      <c r="S739" s="7"/>
    </row>
    <row r="740" spans="18:19" ht="18.75" customHeight="1" x14ac:dyDescent="0.45">
      <c r="R740" s="7"/>
      <c r="S740" s="7"/>
    </row>
    <row r="741" spans="18:19" ht="18.75" customHeight="1" x14ac:dyDescent="0.45">
      <c r="R741" s="7"/>
      <c r="S741" s="7"/>
    </row>
    <row r="742" spans="18:19" ht="18.75" customHeight="1" x14ac:dyDescent="0.45">
      <c r="R742" s="7"/>
      <c r="S742" s="7"/>
    </row>
    <row r="743" spans="18:19" ht="18.75" customHeight="1" x14ac:dyDescent="0.45">
      <c r="R743" s="7"/>
      <c r="S743" s="7"/>
    </row>
    <row r="744" spans="18:19" ht="18.75" customHeight="1" x14ac:dyDescent="0.45">
      <c r="R744" s="7"/>
      <c r="S744" s="7"/>
    </row>
    <row r="745" spans="18:19" ht="18.75" customHeight="1" x14ac:dyDescent="0.45">
      <c r="R745" s="7"/>
      <c r="S745" s="7"/>
    </row>
    <row r="746" spans="18:19" ht="18.75" customHeight="1" x14ac:dyDescent="0.45">
      <c r="R746" s="7"/>
      <c r="S746" s="7"/>
    </row>
    <row r="747" spans="18:19" ht="18.75" customHeight="1" x14ac:dyDescent="0.45">
      <c r="R747" s="7"/>
      <c r="S747" s="7"/>
    </row>
    <row r="748" spans="18:19" ht="18.75" customHeight="1" x14ac:dyDescent="0.45">
      <c r="R748" s="7"/>
      <c r="S748" s="7"/>
    </row>
    <row r="749" spans="18:19" ht="18.75" customHeight="1" x14ac:dyDescent="0.45">
      <c r="R749" s="7"/>
      <c r="S749" s="7"/>
    </row>
    <row r="750" spans="18:19" ht="18.75" customHeight="1" x14ac:dyDescent="0.45">
      <c r="R750" s="7"/>
      <c r="S750" s="7"/>
    </row>
    <row r="751" spans="18:19" ht="18.75" customHeight="1" x14ac:dyDescent="0.45">
      <c r="R751" s="7"/>
      <c r="S751" s="7"/>
    </row>
    <row r="752" spans="18:19" ht="18.75" customHeight="1" x14ac:dyDescent="0.45">
      <c r="R752" s="7"/>
      <c r="S752" s="7"/>
    </row>
    <row r="753" spans="18:19" ht="18.75" customHeight="1" x14ac:dyDescent="0.45">
      <c r="R753" s="7"/>
      <c r="S753" s="7"/>
    </row>
    <row r="754" spans="18:19" ht="18.75" customHeight="1" x14ac:dyDescent="0.45">
      <c r="R754" s="7"/>
      <c r="S754" s="7"/>
    </row>
    <row r="755" spans="18:19" ht="18.75" customHeight="1" x14ac:dyDescent="0.45">
      <c r="R755" s="7"/>
      <c r="S755" s="7"/>
    </row>
    <row r="756" spans="18:19" ht="18.75" customHeight="1" x14ac:dyDescent="0.45">
      <c r="R756" s="7"/>
      <c r="S756" s="7"/>
    </row>
    <row r="757" spans="18:19" ht="18.75" customHeight="1" x14ac:dyDescent="0.45">
      <c r="R757" s="7"/>
      <c r="S757" s="7"/>
    </row>
    <row r="758" spans="18:19" ht="18.75" customHeight="1" x14ac:dyDescent="0.45">
      <c r="R758" s="7"/>
      <c r="S758" s="7"/>
    </row>
    <row r="759" spans="18:19" ht="18.75" customHeight="1" x14ac:dyDescent="0.45">
      <c r="R759" s="7"/>
      <c r="S759" s="7"/>
    </row>
    <row r="760" spans="18:19" ht="18.75" customHeight="1" x14ac:dyDescent="0.45">
      <c r="R760" s="7"/>
      <c r="S760" s="7"/>
    </row>
    <row r="761" spans="18:19" ht="18.75" customHeight="1" x14ac:dyDescent="0.45">
      <c r="R761" s="7"/>
      <c r="S761" s="7"/>
    </row>
    <row r="762" spans="18:19" ht="18.75" customHeight="1" x14ac:dyDescent="0.45">
      <c r="R762" s="7"/>
      <c r="S762" s="7"/>
    </row>
    <row r="763" spans="18:19" ht="18.75" customHeight="1" x14ac:dyDescent="0.45">
      <c r="R763" s="7"/>
      <c r="S763" s="7"/>
    </row>
    <row r="764" spans="18:19" ht="18.75" customHeight="1" x14ac:dyDescent="0.45">
      <c r="R764" s="7"/>
      <c r="S764" s="7"/>
    </row>
    <row r="765" spans="18:19" ht="18.75" customHeight="1" x14ac:dyDescent="0.45">
      <c r="R765" s="7"/>
      <c r="S765" s="7"/>
    </row>
    <row r="766" spans="18:19" ht="18.75" customHeight="1" x14ac:dyDescent="0.45">
      <c r="R766" s="7"/>
      <c r="S766" s="7"/>
    </row>
    <row r="767" spans="18:19" ht="18.75" customHeight="1" x14ac:dyDescent="0.45">
      <c r="R767" s="7"/>
      <c r="S767" s="7"/>
    </row>
    <row r="768" spans="18:19" ht="18.75" customHeight="1" x14ac:dyDescent="0.45">
      <c r="R768" s="7"/>
      <c r="S768" s="7"/>
    </row>
    <row r="769" spans="18:19" ht="18.75" customHeight="1" x14ac:dyDescent="0.45">
      <c r="R769" s="7"/>
      <c r="S769" s="7"/>
    </row>
    <row r="770" spans="18:19" ht="18.75" customHeight="1" x14ac:dyDescent="0.45">
      <c r="R770" s="7"/>
      <c r="S770" s="7"/>
    </row>
    <row r="771" spans="18:19" ht="18.75" customHeight="1" x14ac:dyDescent="0.45">
      <c r="R771" s="7"/>
      <c r="S771" s="7"/>
    </row>
    <row r="772" spans="18:19" ht="18.75" customHeight="1" x14ac:dyDescent="0.45">
      <c r="R772" s="7"/>
      <c r="S772" s="7"/>
    </row>
    <row r="773" spans="18:19" ht="18.75" customHeight="1" x14ac:dyDescent="0.45">
      <c r="R773" s="7"/>
      <c r="S773" s="7"/>
    </row>
    <row r="774" spans="18:19" ht="18.75" customHeight="1" x14ac:dyDescent="0.45">
      <c r="R774" s="7"/>
      <c r="S774" s="7"/>
    </row>
    <row r="775" spans="18:19" ht="18.75" customHeight="1" x14ac:dyDescent="0.45">
      <c r="R775" s="7"/>
      <c r="S775" s="7"/>
    </row>
    <row r="776" spans="18:19" ht="18.75" customHeight="1" x14ac:dyDescent="0.45">
      <c r="R776" s="7"/>
      <c r="S776" s="7"/>
    </row>
    <row r="777" spans="18:19" ht="18.75" customHeight="1" x14ac:dyDescent="0.45">
      <c r="R777" s="7"/>
      <c r="S777" s="7"/>
    </row>
    <row r="778" spans="18:19" ht="18.75" customHeight="1" x14ac:dyDescent="0.45">
      <c r="R778" s="7"/>
      <c r="S778" s="7"/>
    </row>
    <row r="779" spans="18:19" ht="18.75" customHeight="1" x14ac:dyDescent="0.45">
      <c r="R779" s="7"/>
      <c r="S779" s="7"/>
    </row>
    <row r="780" spans="18:19" ht="18.75" customHeight="1" x14ac:dyDescent="0.45">
      <c r="R780" s="7"/>
      <c r="S780" s="7"/>
    </row>
    <row r="781" spans="18:19" ht="18.75" customHeight="1" x14ac:dyDescent="0.45">
      <c r="R781" s="7"/>
      <c r="S781" s="7"/>
    </row>
    <row r="782" spans="18:19" ht="18.75" customHeight="1" x14ac:dyDescent="0.45">
      <c r="R782" s="7"/>
      <c r="S782" s="7"/>
    </row>
    <row r="783" spans="18:19" ht="18.75" customHeight="1" x14ac:dyDescent="0.45">
      <c r="R783" s="7"/>
      <c r="S783" s="7"/>
    </row>
    <row r="784" spans="18:19" ht="18.75" customHeight="1" x14ac:dyDescent="0.45">
      <c r="R784" s="7"/>
      <c r="S784" s="7"/>
    </row>
    <row r="785" spans="18:19" ht="18.75" customHeight="1" x14ac:dyDescent="0.45">
      <c r="R785" s="7"/>
      <c r="S785" s="7"/>
    </row>
    <row r="786" spans="18:19" ht="18.75" customHeight="1" x14ac:dyDescent="0.45">
      <c r="R786" s="7"/>
      <c r="S786" s="7"/>
    </row>
    <row r="787" spans="18:19" ht="18.75" customHeight="1" x14ac:dyDescent="0.45">
      <c r="R787" s="7"/>
      <c r="S787" s="7"/>
    </row>
    <row r="788" spans="18:19" ht="18.75" customHeight="1" x14ac:dyDescent="0.45">
      <c r="R788" s="7"/>
      <c r="S788" s="7"/>
    </row>
    <row r="789" spans="18:19" ht="18.75" customHeight="1" x14ac:dyDescent="0.45">
      <c r="R789" s="7"/>
      <c r="S789" s="7"/>
    </row>
    <row r="790" spans="18:19" ht="18.75" customHeight="1" x14ac:dyDescent="0.45">
      <c r="R790" s="7"/>
      <c r="S790" s="7"/>
    </row>
    <row r="791" spans="18:19" ht="18.75" customHeight="1" x14ac:dyDescent="0.45">
      <c r="R791" s="7"/>
      <c r="S791" s="7"/>
    </row>
    <row r="792" spans="18:19" ht="18.75" customHeight="1" x14ac:dyDescent="0.45">
      <c r="R792" s="7"/>
      <c r="S792" s="7"/>
    </row>
    <row r="793" spans="18:19" ht="18.75" customHeight="1" x14ac:dyDescent="0.45">
      <c r="R793" s="7"/>
      <c r="S793" s="7"/>
    </row>
    <row r="794" spans="18:19" ht="18.75" customHeight="1" x14ac:dyDescent="0.45">
      <c r="R794" s="7"/>
      <c r="S794" s="7"/>
    </row>
    <row r="795" spans="18:19" ht="18.75" customHeight="1" x14ac:dyDescent="0.45">
      <c r="R795" s="7"/>
      <c r="S795" s="7"/>
    </row>
    <row r="796" spans="18:19" ht="18.75" customHeight="1" x14ac:dyDescent="0.45">
      <c r="R796" s="7"/>
      <c r="S796" s="7"/>
    </row>
    <row r="797" spans="18:19" ht="18.75" customHeight="1" x14ac:dyDescent="0.45">
      <c r="R797" s="7"/>
      <c r="S797" s="7"/>
    </row>
    <row r="798" spans="18:19" ht="18.75" customHeight="1" x14ac:dyDescent="0.45">
      <c r="R798" s="7"/>
      <c r="S798" s="7"/>
    </row>
    <row r="799" spans="18:19" ht="18.75" customHeight="1" x14ac:dyDescent="0.45">
      <c r="R799" s="7"/>
      <c r="S799" s="7"/>
    </row>
    <row r="800" spans="18:19" ht="18.75" customHeight="1" x14ac:dyDescent="0.45">
      <c r="R800" s="7"/>
      <c r="S800" s="7"/>
    </row>
    <row r="801" spans="18:19" ht="18.75" customHeight="1" x14ac:dyDescent="0.45">
      <c r="R801" s="7"/>
      <c r="S801" s="7"/>
    </row>
    <row r="802" spans="18:19" ht="18.75" customHeight="1" x14ac:dyDescent="0.45">
      <c r="R802" s="7"/>
      <c r="S802" s="7"/>
    </row>
    <row r="803" spans="18:19" ht="18.75" customHeight="1" x14ac:dyDescent="0.45">
      <c r="R803" s="7"/>
      <c r="S803" s="7"/>
    </row>
    <row r="804" spans="18:19" ht="18.75" customHeight="1" x14ac:dyDescent="0.45">
      <c r="R804" s="7"/>
      <c r="S804" s="7"/>
    </row>
    <row r="805" spans="18:19" ht="18.75" customHeight="1" x14ac:dyDescent="0.45">
      <c r="R805" s="7"/>
      <c r="S805" s="7"/>
    </row>
    <row r="806" spans="18:19" ht="18.75" customHeight="1" x14ac:dyDescent="0.45">
      <c r="R806" s="7"/>
      <c r="S806" s="7"/>
    </row>
    <row r="807" spans="18:19" ht="18.75" customHeight="1" x14ac:dyDescent="0.45">
      <c r="R807" s="7"/>
      <c r="S807" s="7"/>
    </row>
    <row r="808" spans="18:19" ht="18.75" customHeight="1" x14ac:dyDescent="0.45">
      <c r="R808" s="7"/>
      <c r="S808" s="7"/>
    </row>
    <row r="809" spans="18:19" ht="18.75" customHeight="1" x14ac:dyDescent="0.45">
      <c r="R809" s="7"/>
      <c r="S809" s="7"/>
    </row>
    <row r="810" spans="18:19" ht="18.75" customHeight="1" x14ac:dyDescent="0.45">
      <c r="R810" s="7"/>
      <c r="S810" s="7"/>
    </row>
    <row r="811" spans="18:19" ht="18.75" customHeight="1" x14ac:dyDescent="0.45">
      <c r="R811" s="7"/>
      <c r="S811" s="7"/>
    </row>
    <row r="812" spans="18:19" ht="18.75" customHeight="1" x14ac:dyDescent="0.45">
      <c r="R812" s="7"/>
      <c r="S812" s="7"/>
    </row>
    <row r="813" spans="18:19" ht="18.75" customHeight="1" x14ac:dyDescent="0.45">
      <c r="R813" s="7"/>
      <c r="S813" s="7"/>
    </row>
    <row r="814" spans="18:19" ht="18.75" customHeight="1" x14ac:dyDescent="0.45">
      <c r="R814" s="7"/>
      <c r="S814" s="7"/>
    </row>
    <row r="815" spans="18:19" ht="18.75" customHeight="1" x14ac:dyDescent="0.45">
      <c r="R815" s="7"/>
      <c r="S815" s="7"/>
    </row>
    <row r="816" spans="18:19" ht="18.75" customHeight="1" x14ac:dyDescent="0.45">
      <c r="R816" s="7"/>
      <c r="S816" s="7"/>
    </row>
    <row r="817" spans="18:19" ht="18.75" customHeight="1" x14ac:dyDescent="0.45">
      <c r="R817" s="7"/>
      <c r="S817" s="7"/>
    </row>
    <row r="818" spans="18:19" ht="18.75" customHeight="1" x14ac:dyDescent="0.45">
      <c r="R818" s="7"/>
      <c r="S818" s="7"/>
    </row>
    <row r="819" spans="18:19" ht="18.75" customHeight="1" x14ac:dyDescent="0.45">
      <c r="R819" s="7"/>
      <c r="S819" s="7"/>
    </row>
    <row r="820" spans="18:19" ht="18.75" customHeight="1" x14ac:dyDescent="0.45">
      <c r="R820" s="7"/>
      <c r="S820" s="7"/>
    </row>
    <row r="821" spans="18:19" ht="18.75" customHeight="1" x14ac:dyDescent="0.45">
      <c r="R821" s="7"/>
      <c r="S821" s="7"/>
    </row>
    <row r="822" spans="18:19" ht="18.75" customHeight="1" x14ac:dyDescent="0.45">
      <c r="R822" s="7"/>
      <c r="S822" s="7"/>
    </row>
    <row r="823" spans="18:19" ht="18.75" customHeight="1" x14ac:dyDescent="0.45">
      <c r="R823" s="7"/>
      <c r="S823" s="7"/>
    </row>
    <row r="824" spans="18:19" ht="18.75" customHeight="1" x14ac:dyDescent="0.45">
      <c r="R824" s="7"/>
      <c r="S824" s="7"/>
    </row>
    <row r="825" spans="18:19" ht="18.75" customHeight="1" x14ac:dyDescent="0.45">
      <c r="R825" s="7"/>
      <c r="S825" s="7"/>
    </row>
    <row r="826" spans="18:19" ht="18.75" customHeight="1" x14ac:dyDescent="0.45">
      <c r="R826" s="7"/>
      <c r="S826" s="7"/>
    </row>
    <row r="827" spans="18:19" ht="18.75" customHeight="1" x14ac:dyDescent="0.45">
      <c r="R827" s="7"/>
      <c r="S827" s="7"/>
    </row>
    <row r="828" spans="18:19" ht="18.75" customHeight="1" x14ac:dyDescent="0.45">
      <c r="R828" s="7"/>
      <c r="S828" s="7"/>
    </row>
    <row r="829" spans="18:19" ht="18.75" customHeight="1" x14ac:dyDescent="0.45">
      <c r="R829" s="7"/>
      <c r="S829" s="7"/>
    </row>
    <row r="830" spans="18:19" ht="18.75" customHeight="1" x14ac:dyDescent="0.45">
      <c r="R830" s="7"/>
      <c r="S830" s="7"/>
    </row>
    <row r="831" spans="18:19" ht="18.75" customHeight="1" x14ac:dyDescent="0.45">
      <c r="R831" s="7"/>
      <c r="S831" s="7"/>
    </row>
    <row r="832" spans="18:19" ht="18.75" customHeight="1" x14ac:dyDescent="0.45">
      <c r="R832" s="7"/>
      <c r="S832" s="7"/>
    </row>
    <row r="833" spans="18:19" ht="18.75" customHeight="1" x14ac:dyDescent="0.45">
      <c r="R833" s="7"/>
      <c r="S833" s="7"/>
    </row>
    <row r="834" spans="18:19" ht="18.75" customHeight="1" x14ac:dyDescent="0.45">
      <c r="R834" s="7"/>
      <c r="S834" s="7"/>
    </row>
    <row r="835" spans="18:19" ht="18.75" customHeight="1" x14ac:dyDescent="0.45">
      <c r="R835" s="7"/>
      <c r="S835" s="7"/>
    </row>
    <row r="836" spans="18:19" ht="18.75" customHeight="1" x14ac:dyDescent="0.45">
      <c r="R836" s="7"/>
      <c r="S836" s="7"/>
    </row>
    <row r="837" spans="18:19" ht="18.75" customHeight="1" x14ac:dyDescent="0.45">
      <c r="R837" s="7"/>
      <c r="S837" s="7"/>
    </row>
    <row r="838" spans="18:19" ht="18.75" customHeight="1" x14ac:dyDescent="0.45">
      <c r="R838" s="7"/>
      <c r="S838" s="7"/>
    </row>
    <row r="839" spans="18:19" ht="18.75" customHeight="1" x14ac:dyDescent="0.45">
      <c r="R839" s="7"/>
      <c r="S839" s="7"/>
    </row>
    <row r="840" spans="18:19" ht="18.75" customHeight="1" x14ac:dyDescent="0.45">
      <c r="R840" s="7"/>
      <c r="S840" s="7"/>
    </row>
    <row r="841" spans="18:19" ht="18.75" customHeight="1" x14ac:dyDescent="0.45">
      <c r="R841" s="7"/>
      <c r="S841" s="7"/>
    </row>
    <row r="842" spans="18:19" ht="18.75" customHeight="1" x14ac:dyDescent="0.45">
      <c r="R842" s="7"/>
      <c r="S842" s="7"/>
    </row>
    <row r="843" spans="18:19" ht="18.75" customHeight="1" x14ac:dyDescent="0.45">
      <c r="R843" s="7"/>
      <c r="S843" s="7"/>
    </row>
    <row r="844" spans="18:19" ht="18.75" customHeight="1" x14ac:dyDescent="0.45">
      <c r="R844" s="7"/>
      <c r="S844" s="7"/>
    </row>
    <row r="845" spans="18:19" ht="18.75" customHeight="1" x14ac:dyDescent="0.45">
      <c r="R845" s="7"/>
      <c r="S845" s="7"/>
    </row>
    <row r="846" spans="18:19" ht="18.75" customHeight="1" x14ac:dyDescent="0.45">
      <c r="R846" s="7"/>
      <c r="S846" s="7"/>
    </row>
    <row r="847" spans="18:19" ht="18.75" customHeight="1" x14ac:dyDescent="0.45">
      <c r="R847" s="7"/>
      <c r="S847" s="7"/>
    </row>
    <row r="848" spans="18:19" ht="18.75" customHeight="1" x14ac:dyDescent="0.45">
      <c r="R848" s="7"/>
      <c r="S848" s="7"/>
    </row>
    <row r="849" spans="18:19" ht="18.75" customHeight="1" x14ac:dyDescent="0.45">
      <c r="R849" s="7"/>
      <c r="S849" s="7"/>
    </row>
    <row r="850" spans="18:19" ht="18.75" customHeight="1" x14ac:dyDescent="0.45">
      <c r="R850" s="7"/>
      <c r="S850" s="7"/>
    </row>
    <row r="851" spans="18:19" ht="18.75" customHeight="1" x14ac:dyDescent="0.45">
      <c r="R851" s="7"/>
      <c r="S851" s="7"/>
    </row>
    <row r="852" spans="18:19" ht="18.75" customHeight="1" x14ac:dyDescent="0.45">
      <c r="R852" s="7"/>
      <c r="S852" s="7"/>
    </row>
    <row r="853" spans="18:19" ht="18.75" customHeight="1" x14ac:dyDescent="0.45">
      <c r="R853" s="7"/>
      <c r="S853" s="7"/>
    </row>
    <row r="854" spans="18:19" ht="18.75" customHeight="1" x14ac:dyDescent="0.45">
      <c r="R854" s="7"/>
      <c r="S854" s="7"/>
    </row>
    <row r="855" spans="18:19" ht="18.75" customHeight="1" x14ac:dyDescent="0.45">
      <c r="R855" s="7"/>
      <c r="S855" s="7"/>
    </row>
    <row r="856" spans="18:19" ht="18.75" customHeight="1" x14ac:dyDescent="0.45">
      <c r="R856" s="7"/>
      <c r="S856" s="7"/>
    </row>
    <row r="857" spans="18:19" ht="18.75" customHeight="1" x14ac:dyDescent="0.45">
      <c r="R857" s="7"/>
      <c r="S857" s="7"/>
    </row>
    <row r="858" spans="18:19" ht="18.75" customHeight="1" x14ac:dyDescent="0.45">
      <c r="R858" s="7"/>
      <c r="S858" s="7"/>
    </row>
    <row r="859" spans="18:19" ht="18.75" customHeight="1" x14ac:dyDescent="0.45">
      <c r="R859" s="7"/>
      <c r="S859" s="7"/>
    </row>
    <row r="860" spans="18:19" ht="18.75" customHeight="1" x14ac:dyDescent="0.45">
      <c r="R860" s="7"/>
      <c r="S860" s="7"/>
    </row>
    <row r="861" spans="18:19" ht="18.75" customHeight="1" x14ac:dyDescent="0.45">
      <c r="R861" s="7"/>
      <c r="S861" s="7"/>
    </row>
    <row r="862" spans="18:19" ht="18.75" customHeight="1" x14ac:dyDescent="0.45">
      <c r="R862" s="7"/>
      <c r="S862" s="7"/>
    </row>
    <row r="863" spans="18:19" ht="18.75" customHeight="1" x14ac:dyDescent="0.45">
      <c r="R863" s="7"/>
      <c r="S863" s="7"/>
    </row>
    <row r="864" spans="18:19" ht="18.75" customHeight="1" x14ac:dyDescent="0.45">
      <c r="R864" s="7"/>
      <c r="S864" s="7"/>
    </row>
    <row r="865" spans="18:19" ht="18.75" customHeight="1" x14ac:dyDescent="0.45">
      <c r="R865" s="7"/>
      <c r="S865" s="7"/>
    </row>
    <row r="866" spans="18:19" ht="18.75" customHeight="1" x14ac:dyDescent="0.45">
      <c r="R866" s="7"/>
      <c r="S866" s="7"/>
    </row>
    <row r="867" spans="18:19" ht="18.75" customHeight="1" x14ac:dyDescent="0.45">
      <c r="R867" s="7"/>
      <c r="S867" s="7"/>
    </row>
    <row r="868" spans="18:19" ht="18.75" customHeight="1" x14ac:dyDescent="0.45">
      <c r="R868" s="7"/>
      <c r="S868" s="7"/>
    </row>
    <row r="869" spans="18:19" ht="18.75" customHeight="1" x14ac:dyDescent="0.45">
      <c r="R869" s="7"/>
      <c r="S869" s="7"/>
    </row>
    <row r="870" spans="18:19" ht="18.75" customHeight="1" x14ac:dyDescent="0.45">
      <c r="R870" s="7"/>
      <c r="S870" s="7"/>
    </row>
    <row r="871" spans="18:19" ht="18.75" customHeight="1" x14ac:dyDescent="0.45">
      <c r="R871" s="7"/>
      <c r="S871" s="7"/>
    </row>
    <row r="872" spans="18:19" ht="18.75" customHeight="1" x14ac:dyDescent="0.45">
      <c r="R872" s="7"/>
      <c r="S872" s="7"/>
    </row>
    <row r="873" spans="18:19" ht="18.75" customHeight="1" x14ac:dyDescent="0.45">
      <c r="R873" s="7"/>
      <c r="S873" s="7"/>
    </row>
    <row r="874" spans="18:19" ht="18.75" customHeight="1" x14ac:dyDescent="0.45">
      <c r="R874" s="7"/>
      <c r="S874" s="7"/>
    </row>
    <row r="875" spans="18:19" ht="18.75" customHeight="1" x14ac:dyDescent="0.45">
      <c r="R875" s="7"/>
      <c r="S875" s="7"/>
    </row>
    <row r="876" spans="18:19" ht="18.75" customHeight="1" x14ac:dyDescent="0.45">
      <c r="R876" s="7"/>
      <c r="S876" s="7"/>
    </row>
    <row r="877" spans="18:19" ht="18.75" customHeight="1" x14ac:dyDescent="0.45">
      <c r="R877" s="7"/>
      <c r="S877" s="7"/>
    </row>
    <row r="878" spans="18:19" ht="18.75" customHeight="1" x14ac:dyDescent="0.45">
      <c r="R878" s="7"/>
      <c r="S878" s="7"/>
    </row>
    <row r="879" spans="18:19" ht="18.75" customHeight="1" x14ac:dyDescent="0.45">
      <c r="R879" s="7"/>
      <c r="S879" s="7"/>
    </row>
    <row r="880" spans="18:19" ht="18.75" customHeight="1" x14ac:dyDescent="0.45">
      <c r="R880" s="7"/>
      <c r="S880" s="7"/>
    </row>
    <row r="881" spans="18:19" ht="18.75" customHeight="1" x14ac:dyDescent="0.45">
      <c r="R881" s="7"/>
      <c r="S881" s="7"/>
    </row>
    <row r="882" spans="18:19" ht="18.75" customHeight="1" x14ac:dyDescent="0.45">
      <c r="R882" s="7"/>
      <c r="S882" s="7"/>
    </row>
    <row r="883" spans="18:19" ht="18.75" customHeight="1" x14ac:dyDescent="0.45">
      <c r="R883" s="7"/>
      <c r="S883" s="7"/>
    </row>
    <row r="884" spans="18:19" ht="18.75" customHeight="1" x14ac:dyDescent="0.45">
      <c r="R884" s="7"/>
      <c r="S884" s="7"/>
    </row>
    <row r="885" spans="18:19" ht="18.75" customHeight="1" x14ac:dyDescent="0.45">
      <c r="R885" s="7"/>
      <c r="S885" s="7"/>
    </row>
    <row r="886" spans="18:19" ht="18.75" customHeight="1" x14ac:dyDescent="0.45">
      <c r="R886" s="7"/>
      <c r="S886" s="7"/>
    </row>
    <row r="887" spans="18:19" ht="18.75" customHeight="1" x14ac:dyDescent="0.45">
      <c r="R887" s="7"/>
      <c r="S887" s="7"/>
    </row>
    <row r="888" spans="18:19" ht="18.75" customHeight="1" x14ac:dyDescent="0.45">
      <c r="R888" s="7"/>
      <c r="S888" s="7"/>
    </row>
    <row r="889" spans="18:19" ht="18.75" customHeight="1" x14ac:dyDescent="0.45">
      <c r="R889" s="7"/>
      <c r="S889" s="7"/>
    </row>
    <row r="890" spans="18:19" ht="18.75" customHeight="1" x14ac:dyDescent="0.45">
      <c r="R890" s="7"/>
      <c r="S890" s="7"/>
    </row>
    <row r="891" spans="18:19" ht="18.75" customHeight="1" x14ac:dyDescent="0.45">
      <c r="R891" s="7"/>
      <c r="S891" s="7"/>
    </row>
    <row r="892" spans="18:19" ht="18.75" customHeight="1" x14ac:dyDescent="0.45">
      <c r="R892" s="7"/>
      <c r="S892" s="7"/>
    </row>
    <row r="893" spans="18:19" ht="18.75" customHeight="1" x14ac:dyDescent="0.45">
      <c r="R893" s="7"/>
      <c r="S893" s="7"/>
    </row>
    <row r="894" spans="18:19" ht="18.75" customHeight="1" x14ac:dyDescent="0.45">
      <c r="R894" s="7"/>
      <c r="S894" s="7"/>
    </row>
    <row r="895" spans="18:19" ht="18.75" customHeight="1" x14ac:dyDescent="0.45">
      <c r="R895" s="7"/>
      <c r="S895" s="7"/>
    </row>
    <row r="896" spans="18:19" ht="18.75" customHeight="1" x14ac:dyDescent="0.45">
      <c r="R896" s="7"/>
      <c r="S896" s="7"/>
    </row>
    <row r="897" spans="18:19" ht="18.75" customHeight="1" x14ac:dyDescent="0.45">
      <c r="R897" s="7"/>
      <c r="S897" s="7"/>
    </row>
    <row r="898" spans="18:19" ht="18.75" customHeight="1" x14ac:dyDescent="0.45">
      <c r="R898" s="7"/>
      <c r="S898" s="7"/>
    </row>
    <row r="899" spans="18:19" ht="18.75" customHeight="1" x14ac:dyDescent="0.45">
      <c r="R899" s="7"/>
      <c r="S899" s="7"/>
    </row>
    <row r="900" spans="18:19" ht="18.75" customHeight="1" x14ac:dyDescent="0.45">
      <c r="R900" s="7"/>
      <c r="S900" s="7"/>
    </row>
    <row r="901" spans="18:19" ht="18.75" customHeight="1" x14ac:dyDescent="0.45">
      <c r="R901" s="7"/>
      <c r="S901" s="7"/>
    </row>
    <row r="902" spans="18:19" ht="18.75" customHeight="1" x14ac:dyDescent="0.45">
      <c r="R902" s="7"/>
      <c r="S902" s="7"/>
    </row>
    <row r="903" spans="18:19" ht="18.75" customHeight="1" x14ac:dyDescent="0.45">
      <c r="R903" s="7"/>
      <c r="S903" s="7"/>
    </row>
    <row r="904" spans="18:19" ht="18.75" customHeight="1" x14ac:dyDescent="0.45">
      <c r="R904" s="7"/>
      <c r="S904" s="7"/>
    </row>
    <row r="905" spans="18:19" ht="18.75" customHeight="1" x14ac:dyDescent="0.45">
      <c r="R905" s="7"/>
      <c r="S905" s="7"/>
    </row>
    <row r="906" spans="18:19" ht="18.75" customHeight="1" x14ac:dyDescent="0.45">
      <c r="R906" s="7"/>
      <c r="S906" s="7"/>
    </row>
    <row r="907" spans="18:19" ht="18.75" customHeight="1" x14ac:dyDescent="0.45">
      <c r="R907" s="7"/>
      <c r="S907" s="7"/>
    </row>
    <row r="908" spans="18:19" ht="18.75" customHeight="1" x14ac:dyDescent="0.45">
      <c r="R908" s="7"/>
      <c r="S908" s="7"/>
    </row>
    <row r="909" spans="18:19" ht="18.75" customHeight="1" x14ac:dyDescent="0.45">
      <c r="R909" s="7"/>
      <c r="S909" s="7"/>
    </row>
    <row r="910" spans="18:19" ht="18.75" customHeight="1" x14ac:dyDescent="0.45">
      <c r="R910" s="7"/>
      <c r="S910" s="7"/>
    </row>
    <row r="911" spans="18:19" ht="18.75" customHeight="1" x14ac:dyDescent="0.45">
      <c r="R911" s="7"/>
      <c r="S911" s="7"/>
    </row>
    <row r="912" spans="18:19" ht="18.75" customHeight="1" x14ac:dyDescent="0.45">
      <c r="R912" s="7"/>
      <c r="S912" s="7"/>
    </row>
    <row r="913" spans="18:19" ht="18.75" customHeight="1" x14ac:dyDescent="0.45">
      <c r="R913" s="7"/>
      <c r="S913" s="7"/>
    </row>
    <row r="914" spans="18:19" ht="18.75" customHeight="1" x14ac:dyDescent="0.45">
      <c r="R914" s="7"/>
      <c r="S914" s="7"/>
    </row>
    <row r="915" spans="18:19" ht="18.75" customHeight="1" x14ac:dyDescent="0.45">
      <c r="R915" s="7"/>
      <c r="S915" s="7"/>
    </row>
    <row r="916" spans="18:19" ht="18.75" customHeight="1" x14ac:dyDescent="0.45">
      <c r="R916" s="7"/>
      <c r="S916" s="7"/>
    </row>
    <row r="917" spans="18:19" ht="18.75" customHeight="1" x14ac:dyDescent="0.45">
      <c r="R917" s="7"/>
      <c r="S917" s="7"/>
    </row>
    <row r="918" spans="18:19" ht="18.75" customHeight="1" x14ac:dyDescent="0.45">
      <c r="R918" s="7"/>
      <c r="S918" s="7"/>
    </row>
    <row r="919" spans="18:19" ht="18.75" customHeight="1" x14ac:dyDescent="0.45">
      <c r="R919" s="7"/>
      <c r="S919" s="7"/>
    </row>
    <row r="920" spans="18:19" ht="18.75" customHeight="1" x14ac:dyDescent="0.45">
      <c r="R920" s="7"/>
      <c r="S920" s="7"/>
    </row>
    <row r="921" spans="18:19" ht="18.75" customHeight="1" x14ac:dyDescent="0.45">
      <c r="R921" s="7"/>
      <c r="S921" s="7"/>
    </row>
    <row r="922" spans="18:19" ht="18.75" customHeight="1" x14ac:dyDescent="0.45">
      <c r="R922" s="7"/>
      <c r="S922" s="7"/>
    </row>
    <row r="923" spans="18:19" ht="18.75" customHeight="1" x14ac:dyDescent="0.45">
      <c r="R923" s="7"/>
      <c r="S923" s="7"/>
    </row>
    <row r="924" spans="18:19" ht="18.75" customHeight="1" x14ac:dyDescent="0.45">
      <c r="R924" s="7"/>
      <c r="S924" s="7"/>
    </row>
    <row r="925" spans="18:19" ht="18.75" customHeight="1" x14ac:dyDescent="0.45">
      <c r="R925" s="7"/>
      <c r="S925" s="7"/>
    </row>
    <row r="926" spans="18:19" ht="18.75" customHeight="1" x14ac:dyDescent="0.45">
      <c r="R926" s="7"/>
      <c r="S926" s="7"/>
    </row>
    <row r="927" spans="18:19" ht="18.75" customHeight="1" x14ac:dyDescent="0.45">
      <c r="R927" s="7"/>
      <c r="S927" s="7"/>
    </row>
    <row r="928" spans="18:19" ht="18.75" customHeight="1" x14ac:dyDescent="0.45">
      <c r="R928" s="7"/>
      <c r="S928" s="7"/>
    </row>
    <row r="929" spans="18:19" ht="18.75" customHeight="1" x14ac:dyDescent="0.45">
      <c r="R929" s="7"/>
      <c r="S929" s="7"/>
    </row>
    <row r="930" spans="18:19" ht="18.75" customHeight="1" x14ac:dyDescent="0.45">
      <c r="R930" s="7"/>
      <c r="S930" s="7"/>
    </row>
    <row r="931" spans="18:19" ht="18.75" customHeight="1" x14ac:dyDescent="0.45">
      <c r="R931" s="7"/>
      <c r="S931" s="7"/>
    </row>
    <row r="932" spans="18:19" ht="18.75" customHeight="1" x14ac:dyDescent="0.45">
      <c r="R932" s="7"/>
      <c r="S932" s="7"/>
    </row>
    <row r="933" spans="18:19" ht="18.75" customHeight="1" x14ac:dyDescent="0.45">
      <c r="R933" s="7"/>
      <c r="S933" s="7"/>
    </row>
    <row r="934" spans="18:19" ht="18.75" customHeight="1" x14ac:dyDescent="0.45">
      <c r="R934" s="7"/>
      <c r="S934" s="7"/>
    </row>
    <row r="935" spans="18:19" ht="18.75" customHeight="1" x14ac:dyDescent="0.45">
      <c r="R935" s="7"/>
      <c r="S935" s="7"/>
    </row>
    <row r="936" spans="18:19" ht="18.75" customHeight="1" x14ac:dyDescent="0.45">
      <c r="R936" s="7"/>
      <c r="S936" s="7"/>
    </row>
    <row r="937" spans="18:19" ht="18.75" customHeight="1" x14ac:dyDescent="0.45">
      <c r="R937" s="7"/>
      <c r="S937" s="7"/>
    </row>
    <row r="938" spans="18:19" ht="18.75" customHeight="1" x14ac:dyDescent="0.45">
      <c r="R938" s="7"/>
      <c r="S938" s="7"/>
    </row>
    <row r="939" spans="18:19" ht="18.75" customHeight="1" x14ac:dyDescent="0.45">
      <c r="R939" s="7"/>
      <c r="S939" s="7"/>
    </row>
    <row r="940" spans="18:19" ht="18.75" customHeight="1" x14ac:dyDescent="0.45">
      <c r="R940" s="7"/>
      <c r="S940" s="7"/>
    </row>
    <row r="941" spans="18:19" ht="18.75" customHeight="1" x14ac:dyDescent="0.45">
      <c r="R941" s="7"/>
      <c r="S941" s="7"/>
    </row>
    <row r="942" spans="18:19" ht="18.75" customHeight="1" x14ac:dyDescent="0.45">
      <c r="R942" s="7"/>
      <c r="S942" s="7"/>
    </row>
    <row r="943" spans="18:19" ht="18.75" customHeight="1" x14ac:dyDescent="0.45">
      <c r="R943" s="7"/>
      <c r="S943" s="7"/>
    </row>
    <row r="944" spans="18:19" ht="18.75" customHeight="1" x14ac:dyDescent="0.45">
      <c r="R944" s="7"/>
      <c r="S944" s="7"/>
    </row>
    <row r="945" spans="18:19" ht="18.75" customHeight="1" x14ac:dyDescent="0.45">
      <c r="R945" s="7"/>
      <c r="S945" s="7"/>
    </row>
    <row r="946" spans="18:19" ht="18.75" customHeight="1" x14ac:dyDescent="0.45">
      <c r="R946" s="7"/>
      <c r="S946" s="7"/>
    </row>
    <row r="947" spans="18:19" ht="18.75" customHeight="1" x14ac:dyDescent="0.45">
      <c r="R947" s="7"/>
      <c r="S947" s="7"/>
    </row>
    <row r="948" spans="18:19" ht="18.75" customHeight="1" x14ac:dyDescent="0.45">
      <c r="R948" s="7"/>
      <c r="S948" s="7"/>
    </row>
    <row r="949" spans="18:19" ht="18.75" customHeight="1" x14ac:dyDescent="0.45">
      <c r="R949" s="7"/>
      <c r="S949" s="7"/>
    </row>
    <row r="950" spans="18:19" ht="18.75" customHeight="1" x14ac:dyDescent="0.45">
      <c r="R950" s="7"/>
      <c r="S950" s="7"/>
    </row>
    <row r="951" spans="18:19" ht="18.75" customHeight="1" x14ac:dyDescent="0.45">
      <c r="R951" s="7"/>
      <c r="S951" s="7"/>
    </row>
    <row r="952" spans="18:19" ht="18.75" customHeight="1" x14ac:dyDescent="0.45">
      <c r="R952" s="7"/>
      <c r="S952" s="7"/>
    </row>
    <row r="953" spans="18:19" ht="18.75" customHeight="1" x14ac:dyDescent="0.45">
      <c r="R953" s="7"/>
      <c r="S953" s="7"/>
    </row>
    <row r="954" spans="18:19" ht="18.75" customHeight="1" x14ac:dyDescent="0.45">
      <c r="R954" s="7"/>
      <c r="S954" s="7"/>
    </row>
    <row r="955" spans="18:19" ht="18.75" customHeight="1" x14ac:dyDescent="0.45">
      <c r="R955" s="7"/>
      <c r="S955" s="7"/>
    </row>
    <row r="956" spans="18:19" ht="18.75" customHeight="1" x14ac:dyDescent="0.45">
      <c r="R956" s="7"/>
      <c r="S956" s="7"/>
    </row>
    <row r="957" spans="18:19" ht="18.75" customHeight="1" x14ac:dyDescent="0.45">
      <c r="R957" s="7"/>
      <c r="S957" s="7"/>
    </row>
    <row r="958" spans="18:19" ht="18.75" customHeight="1" x14ac:dyDescent="0.45">
      <c r="R958" s="7"/>
      <c r="S958" s="7"/>
    </row>
    <row r="959" spans="18:19" ht="18.75" customHeight="1" x14ac:dyDescent="0.45">
      <c r="R959" s="7"/>
      <c r="S959" s="7"/>
    </row>
    <row r="960" spans="18:19" ht="18.75" customHeight="1" x14ac:dyDescent="0.45">
      <c r="R960" s="7"/>
      <c r="S960" s="7"/>
    </row>
    <row r="961" spans="18:19" ht="18.75" customHeight="1" x14ac:dyDescent="0.45">
      <c r="R961" s="7"/>
      <c r="S961" s="7"/>
    </row>
    <row r="962" spans="18:19" ht="18.75" customHeight="1" x14ac:dyDescent="0.45">
      <c r="R962" s="7"/>
      <c r="S962" s="7"/>
    </row>
    <row r="963" spans="18:19" ht="18.75" customHeight="1" x14ac:dyDescent="0.45">
      <c r="R963" s="7"/>
      <c r="S963" s="7"/>
    </row>
    <row r="964" spans="18:19" ht="18.75" customHeight="1" x14ac:dyDescent="0.45">
      <c r="R964" s="7"/>
      <c r="S964" s="7"/>
    </row>
    <row r="965" spans="18:19" ht="18.75" customHeight="1" x14ac:dyDescent="0.45">
      <c r="R965" s="7"/>
      <c r="S965" s="7"/>
    </row>
    <row r="966" spans="18:19" ht="18.75" customHeight="1" x14ac:dyDescent="0.45">
      <c r="R966" s="7"/>
      <c r="S966" s="7"/>
    </row>
    <row r="967" spans="18:19" ht="18.75" customHeight="1" x14ac:dyDescent="0.45">
      <c r="R967" s="7"/>
      <c r="S967" s="7"/>
    </row>
    <row r="968" spans="18:19" ht="18.75" customHeight="1" x14ac:dyDescent="0.45">
      <c r="R968" s="7"/>
      <c r="S968" s="7"/>
    </row>
    <row r="969" spans="18:19" ht="18.75" customHeight="1" x14ac:dyDescent="0.45">
      <c r="R969" s="7"/>
      <c r="S969" s="7"/>
    </row>
    <row r="970" spans="18:19" ht="18.75" customHeight="1" x14ac:dyDescent="0.45">
      <c r="R970" s="7"/>
      <c r="S970" s="7"/>
    </row>
    <row r="971" spans="18:19" ht="18.75" customHeight="1" x14ac:dyDescent="0.45">
      <c r="R971" s="7"/>
      <c r="S971" s="7"/>
    </row>
    <row r="972" spans="18:19" ht="18.75" customHeight="1" x14ac:dyDescent="0.45">
      <c r="R972" s="7"/>
      <c r="S972" s="7"/>
    </row>
    <row r="973" spans="18:19" ht="18.75" customHeight="1" x14ac:dyDescent="0.45">
      <c r="R973" s="7"/>
      <c r="S973" s="7"/>
    </row>
    <row r="974" spans="18:19" ht="18.75" customHeight="1" x14ac:dyDescent="0.45">
      <c r="R974" s="7"/>
      <c r="S974" s="7"/>
    </row>
    <row r="975" spans="18:19" ht="18.75" customHeight="1" x14ac:dyDescent="0.45">
      <c r="R975" s="7"/>
      <c r="S975" s="7"/>
    </row>
    <row r="976" spans="18:19" ht="18.75" customHeight="1" x14ac:dyDescent="0.45">
      <c r="R976" s="7"/>
      <c r="S976" s="7"/>
    </row>
    <row r="977" spans="18:19" ht="18.75" customHeight="1" x14ac:dyDescent="0.45">
      <c r="R977" s="7"/>
      <c r="S977" s="7"/>
    </row>
    <row r="978" spans="18:19" ht="18.75" customHeight="1" x14ac:dyDescent="0.45">
      <c r="R978" s="7"/>
      <c r="S978" s="7"/>
    </row>
    <row r="979" spans="18:19" ht="18.75" customHeight="1" x14ac:dyDescent="0.45">
      <c r="R979" s="7"/>
      <c r="S979" s="7"/>
    </row>
    <row r="980" spans="18:19" ht="18.75" customHeight="1" x14ac:dyDescent="0.45">
      <c r="R980" s="7"/>
      <c r="S980" s="7"/>
    </row>
    <row r="981" spans="18:19" ht="18.75" customHeight="1" x14ac:dyDescent="0.45">
      <c r="R981" s="7"/>
      <c r="S981" s="7"/>
    </row>
    <row r="982" spans="18:19" ht="18.75" customHeight="1" x14ac:dyDescent="0.45">
      <c r="R982" s="7"/>
      <c r="S982" s="7"/>
    </row>
    <row r="983" spans="18:19" ht="18.75" customHeight="1" x14ac:dyDescent="0.45">
      <c r="R983" s="7"/>
      <c r="S983" s="7"/>
    </row>
    <row r="984" spans="18:19" ht="18.75" customHeight="1" x14ac:dyDescent="0.45">
      <c r="R984" s="7"/>
      <c r="S984" s="7"/>
    </row>
    <row r="985" spans="18:19" ht="18.75" customHeight="1" x14ac:dyDescent="0.45">
      <c r="R985" s="7"/>
      <c r="S985" s="7"/>
    </row>
    <row r="986" spans="18:19" ht="18.75" customHeight="1" x14ac:dyDescent="0.45">
      <c r="R986" s="7"/>
      <c r="S986" s="7"/>
    </row>
    <row r="987" spans="18:19" ht="18.75" customHeight="1" x14ac:dyDescent="0.45">
      <c r="R987" s="7"/>
      <c r="S987" s="7"/>
    </row>
    <row r="988" spans="18:19" ht="18.75" customHeight="1" x14ac:dyDescent="0.45">
      <c r="R988" s="7"/>
      <c r="S988" s="7"/>
    </row>
    <row r="989" spans="18:19" ht="18.75" customHeight="1" x14ac:dyDescent="0.45">
      <c r="R989" s="7"/>
      <c r="S989" s="7"/>
    </row>
    <row r="990" spans="18:19" ht="18.75" customHeight="1" x14ac:dyDescent="0.45">
      <c r="R990" s="7"/>
      <c r="S990" s="7"/>
    </row>
    <row r="991" spans="18:19" ht="18.75" customHeight="1" x14ac:dyDescent="0.45">
      <c r="R991" s="7"/>
      <c r="S991" s="7"/>
    </row>
    <row r="992" spans="18:19" ht="18.75" customHeight="1" x14ac:dyDescent="0.45">
      <c r="R992" s="7"/>
      <c r="S992" s="7"/>
    </row>
    <row r="993" spans="18:19" ht="18.75" customHeight="1" x14ac:dyDescent="0.45">
      <c r="R993" s="7"/>
      <c r="S993" s="7"/>
    </row>
    <row r="994" spans="18:19" ht="18.75" customHeight="1" x14ac:dyDescent="0.45">
      <c r="R994" s="7"/>
      <c r="S994" s="7"/>
    </row>
    <row r="995" spans="18:19" ht="18.75" customHeight="1" x14ac:dyDescent="0.45">
      <c r="R995" s="7"/>
      <c r="S995" s="7"/>
    </row>
    <row r="996" spans="18:19" ht="18.75" customHeight="1" x14ac:dyDescent="0.45">
      <c r="R996" s="7"/>
      <c r="S996" s="7"/>
    </row>
    <row r="997" spans="18:19" ht="18.75" customHeight="1" x14ac:dyDescent="0.45">
      <c r="R997" s="7"/>
      <c r="S997" s="7"/>
    </row>
    <row r="998" spans="18:19" ht="18.75" customHeight="1" x14ac:dyDescent="0.45">
      <c r="R998" s="7"/>
      <c r="S998" s="7"/>
    </row>
    <row r="999" spans="18:19" ht="18.75" customHeight="1" x14ac:dyDescent="0.45">
      <c r="R999" s="7"/>
      <c r="S999" s="7"/>
    </row>
    <row r="1000" spans="18:19" ht="18.75" customHeight="1" x14ac:dyDescent="0.45">
      <c r="R1000" s="7"/>
      <c r="S1000" s="7"/>
    </row>
  </sheetData>
  <mergeCells count="2">
    <mergeCell ref="B2:E2"/>
    <mergeCell ref="G2:Q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S4" sqref="A2:S35"/>
    </sheetView>
  </sheetViews>
  <sheetFormatPr defaultColWidth="14.453125" defaultRowHeight="15" customHeight="1" x14ac:dyDescent="0.35"/>
  <cols>
    <col min="1" max="1" width="10.54296875" customWidth="1"/>
    <col min="2" max="5" width="8.7265625" customWidth="1"/>
    <col min="6" max="6" width="13.26953125" customWidth="1"/>
    <col min="7" max="7" width="8.7265625" customWidth="1"/>
    <col min="8" max="8" width="11.54296875" customWidth="1"/>
    <col min="9" max="15" width="8.7265625" customWidth="1"/>
    <col min="16" max="16" width="6.7265625" customWidth="1"/>
    <col min="17" max="17" width="5.81640625" customWidth="1"/>
    <col min="18" max="18" width="10" customWidth="1"/>
    <col min="19" max="19" width="11.453125" customWidth="1"/>
    <col min="20" max="20" width="3.54296875" customWidth="1"/>
    <col min="21" max="26" width="8.7265625" customWidth="1"/>
  </cols>
  <sheetData>
    <row r="1" spans="1:23" ht="19.5" customHeight="1" x14ac:dyDescent="0.45">
      <c r="R1" s="7"/>
      <c r="S1" s="7"/>
    </row>
    <row r="2" spans="1:23" ht="18.75" customHeight="1" x14ac:dyDescent="0.45">
      <c r="A2" s="8" t="s">
        <v>40</v>
      </c>
      <c r="B2" s="41" t="s">
        <v>41</v>
      </c>
      <c r="C2" s="42"/>
      <c r="D2" s="42"/>
      <c r="E2" s="43"/>
      <c r="F2" s="9"/>
      <c r="G2" s="41" t="s">
        <v>42</v>
      </c>
      <c r="H2" s="42"/>
      <c r="I2" s="42"/>
      <c r="J2" s="42"/>
      <c r="K2" s="42"/>
      <c r="L2" s="42"/>
      <c r="M2" s="42"/>
      <c r="N2" s="42"/>
      <c r="O2" s="42"/>
      <c r="P2" s="42"/>
      <c r="Q2" s="43"/>
      <c r="R2" s="10"/>
      <c r="S2" s="10"/>
    </row>
    <row r="3" spans="1:23" ht="18.75" customHeight="1" x14ac:dyDescent="0.45">
      <c r="A3" s="8"/>
      <c r="B3" s="8" t="s">
        <v>43</v>
      </c>
      <c r="C3" s="8" t="s">
        <v>26</v>
      </c>
      <c r="D3" s="8" t="s">
        <v>44</v>
      </c>
      <c r="E3" s="8" t="s">
        <v>45</v>
      </c>
      <c r="F3" s="11" t="s">
        <v>39</v>
      </c>
      <c r="G3" s="8" t="s">
        <v>46</v>
      </c>
      <c r="H3" s="8" t="s">
        <v>47</v>
      </c>
      <c r="I3" s="8" t="s">
        <v>48</v>
      </c>
      <c r="J3" s="8" t="s">
        <v>49</v>
      </c>
      <c r="K3" s="8" t="s">
        <v>50</v>
      </c>
      <c r="L3" s="8" t="s">
        <v>51</v>
      </c>
      <c r="M3" s="8" t="s">
        <v>4</v>
      </c>
      <c r="N3" s="8" t="s">
        <v>52</v>
      </c>
      <c r="O3" s="8" t="s">
        <v>7</v>
      </c>
      <c r="P3" s="8" t="s">
        <v>53</v>
      </c>
      <c r="Q3" s="8" t="s">
        <v>54</v>
      </c>
      <c r="R3" s="11" t="s">
        <v>39</v>
      </c>
      <c r="S3" s="12" t="s">
        <v>55</v>
      </c>
      <c r="U3" s="8" t="s">
        <v>56</v>
      </c>
      <c r="V3" s="8" t="s">
        <v>57</v>
      </c>
      <c r="W3" s="8" t="s">
        <v>58</v>
      </c>
    </row>
    <row r="4" spans="1:23" ht="18.75" customHeight="1" x14ac:dyDescent="0.45">
      <c r="A4" s="13">
        <v>45047</v>
      </c>
      <c r="B4" s="8">
        <v>2050</v>
      </c>
      <c r="C4" s="8">
        <v>3200</v>
      </c>
      <c r="D4" s="8">
        <v>2790</v>
      </c>
      <c r="E4" s="8">
        <v>685</v>
      </c>
      <c r="F4" s="14">
        <f t="shared" ref="F4:F34" si="0">B4+C4+((D4+E4)*70%)</f>
        <v>7682.5</v>
      </c>
      <c r="G4" s="8">
        <v>0</v>
      </c>
      <c r="H4" s="8"/>
      <c r="I4" s="8">
        <v>690</v>
      </c>
      <c r="J4" s="8">
        <v>230</v>
      </c>
      <c r="K4" s="8">
        <v>16408</v>
      </c>
      <c r="L4" s="8"/>
      <c r="M4" s="8"/>
      <c r="N4" s="8"/>
      <c r="O4" s="8"/>
      <c r="P4" s="8"/>
      <c r="Q4" s="8"/>
      <c r="R4" s="11">
        <f t="shared" ref="R4:R34" si="1">SUM(G4:Q4)</f>
        <v>17328</v>
      </c>
      <c r="S4" s="15">
        <f t="shared" ref="S4:S34" si="2">F4-R4</f>
        <v>-9645.5</v>
      </c>
      <c r="U4" s="8"/>
      <c r="V4" s="8"/>
      <c r="W4" s="8"/>
    </row>
    <row r="5" spans="1:23" ht="18.75" customHeight="1" x14ac:dyDescent="0.45">
      <c r="A5" s="13">
        <v>45048</v>
      </c>
      <c r="B5" s="8">
        <v>715</v>
      </c>
      <c r="C5" s="8">
        <v>1500</v>
      </c>
      <c r="D5" s="8">
        <v>2810</v>
      </c>
      <c r="E5" s="8">
        <v>220</v>
      </c>
      <c r="F5" s="14">
        <f t="shared" si="0"/>
        <v>4336</v>
      </c>
      <c r="G5" s="8">
        <v>36</v>
      </c>
      <c r="H5" s="8"/>
      <c r="I5" s="8"/>
      <c r="J5" s="8"/>
      <c r="K5" s="8"/>
      <c r="L5" s="8"/>
      <c r="M5" s="8">
        <v>10000</v>
      </c>
      <c r="N5" s="8"/>
      <c r="O5" s="8"/>
      <c r="P5" s="8"/>
      <c r="Q5" s="8">
        <v>100</v>
      </c>
      <c r="R5" s="11">
        <f t="shared" si="1"/>
        <v>10136</v>
      </c>
      <c r="S5" s="15">
        <f t="shared" si="2"/>
        <v>-5800</v>
      </c>
      <c r="U5" s="8"/>
      <c r="V5" s="8"/>
      <c r="W5" s="8"/>
    </row>
    <row r="6" spans="1:23" ht="18.75" customHeight="1" x14ac:dyDescent="0.45">
      <c r="A6" s="13">
        <v>45049</v>
      </c>
      <c r="B6" s="8">
        <v>1080</v>
      </c>
      <c r="C6" s="8">
        <v>1800</v>
      </c>
      <c r="D6" s="8">
        <v>1485</v>
      </c>
      <c r="E6" s="8">
        <v>100</v>
      </c>
      <c r="F6" s="14">
        <f t="shared" si="0"/>
        <v>3989.5</v>
      </c>
      <c r="G6" s="8"/>
      <c r="H6" s="8"/>
      <c r="I6" s="8"/>
      <c r="J6" s="8">
        <v>130</v>
      </c>
      <c r="K6" s="8"/>
      <c r="L6" s="8"/>
      <c r="M6" s="8"/>
      <c r="N6" s="8"/>
      <c r="O6" s="8"/>
      <c r="P6" s="8"/>
      <c r="Q6" s="8"/>
      <c r="R6" s="11">
        <f t="shared" si="1"/>
        <v>130</v>
      </c>
      <c r="S6" s="15">
        <f t="shared" si="2"/>
        <v>3859.5</v>
      </c>
      <c r="U6" s="8"/>
      <c r="V6" s="8"/>
      <c r="W6" s="8"/>
    </row>
    <row r="7" spans="1:23" ht="18.75" customHeight="1" x14ac:dyDescent="0.45">
      <c r="A7" s="13">
        <v>45050</v>
      </c>
      <c r="B7" s="8">
        <v>505</v>
      </c>
      <c r="C7" s="8">
        <v>1800</v>
      </c>
      <c r="D7" s="8">
        <v>2745</v>
      </c>
      <c r="E7" s="8">
        <v>0</v>
      </c>
      <c r="F7" s="14">
        <f t="shared" si="0"/>
        <v>4226.5</v>
      </c>
      <c r="G7" s="8">
        <v>36</v>
      </c>
      <c r="H7" s="8"/>
      <c r="I7" s="8"/>
      <c r="J7" s="8">
        <v>60</v>
      </c>
      <c r="K7" s="8"/>
      <c r="L7" s="8"/>
      <c r="M7" s="8"/>
      <c r="N7" s="8"/>
      <c r="O7" s="8"/>
      <c r="P7" s="8"/>
      <c r="Q7" s="8"/>
      <c r="R7" s="11">
        <f t="shared" si="1"/>
        <v>96</v>
      </c>
      <c r="S7" s="15">
        <f t="shared" si="2"/>
        <v>4130.5</v>
      </c>
      <c r="U7" s="8"/>
      <c r="V7" s="8"/>
      <c r="W7" s="8"/>
    </row>
    <row r="8" spans="1:23" ht="18.75" customHeight="1" x14ac:dyDescent="0.45">
      <c r="A8" s="13">
        <v>45051</v>
      </c>
      <c r="B8" s="8">
        <v>1450</v>
      </c>
      <c r="C8" s="8">
        <v>2100</v>
      </c>
      <c r="D8" s="8">
        <v>1510</v>
      </c>
      <c r="E8" s="8">
        <v>140</v>
      </c>
      <c r="F8" s="14">
        <f t="shared" si="0"/>
        <v>4705</v>
      </c>
      <c r="G8" s="8">
        <v>36</v>
      </c>
      <c r="H8" s="8"/>
      <c r="I8" s="8"/>
      <c r="J8" s="8">
        <v>200</v>
      </c>
      <c r="K8" s="8"/>
      <c r="L8" s="8"/>
      <c r="M8" s="8"/>
      <c r="N8" s="8"/>
      <c r="O8" s="8"/>
      <c r="P8" s="8"/>
      <c r="Q8" s="8"/>
      <c r="R8" s="11">
        <f t="shared" si="1"/>
        <v>236</v>
      </c>
      <c r="S8" s="15">
        <f t="shared" si="2"/>
        <v>4469</v>
      </c>
      <c r="U8" s="8"/>
      <c r="V8" s="8"/>
      <c r="W8" s="8"/>
    </row>
    <row r="9" spans="1:23" ht="18.75" customHeight="1" x14ac:dyDescent="0.45">
      <c r="A9" s="13">
        <v>45052</v>
      </c>
      <c r="B9" s="8">
        <v>3005</v>
      </c>
      <c r="C9" s="8">
        <f>2700+35+225</f>
        <v>2960</v>
      </c>
      <c r="D9" s="8">
        <v>3185</v>
      </c>
      <c r="E9" s="8">
        <v>0</v>
      </c>
      <c r="F9" s="14">
        <f t="shared" si="0"/>
        <v>8194.5</v>
      </c>
      <c r="G9" s="8">
        <v>36</v>
      </c>
      <c r="H9" s="8"/>
      <c r="I9" s="8">
        <v>470</v>
      </c>
      <c r="J9" s="8">
        <v>65</v>
      </c>
      <c r="K9" s="8"/>
      <c r="L9" s="8">
        <v>1850</v>
      </c>
      <c r="M9" s="8"/>
      <c r="N9" s="8">
        <v>225</v>
      </c>
      <c r="O9" s="8"/>
      <c r="P9" s="8"/>
      <c r="Q9" s="8"/>
      <c r="R9" s="11">
        <f t="shared" si="1"/>
        <v>2646</v>
      </c>
      <c r="S9" s="15">
        <f t="shared" si="2"/>
        <v>5548.5</v>
      </c>
      <c r="U9" s="8"/>
      <c r="V9" s="8"/>
      <c r="W9" s="8"/>
    </row>
    <row r="10" spans="1:23" ht="18.75" customHeight="1" x14ac:dyDescent="0.45">
      <c r="A10" s="13">
        <v>45053</v>
      </c>
      <c r="B10" s="8">
        <v>2295</v>
      </c>
      <c r="C10" s="8">
        <v>3300</v>
      </c>
      <c r="D10" s="8">
        <v>3795</v>
      </c>
      <c r="E10" s="8">
        <v>1115</v>
      </c>
      <c r="F10" s="14">
        <f t="shared" si="0"/>
        <v>9032</v>
      </c>
      <c r="G10" s="8"/>
      <c r="H10" s="8"/>
      <c r="I10" s="8"/>
      <c r="J10" s="8">
        <v>20</v>
      </c>
      <c r="K10" s="8"/>
      <c r="L10" s="8"/>
      <c r="M10" s="8"/>
      <c r="N10" s="8"/>
      <c r="O10" s="8"/>
      <c r="P10" s="8"/>
      <c r="Q10" s="8"/>
      <c r="R10" s="11">
        <f t="shared" si="1"/>
        <v>20</v>
      </c>
      <c r="S10" s="15">
        <f t="shared" si="2"/>
        <v>9012</v>
      </c>
      <c r="U10" s="8"/>
      <c r="V10" s="8"/>
      <c r="W10" s="8"/>
    </row>
    <row r="11" spans="1:23" ht="18.75" customHeight="1" x14ac:dyDescent="0.45">
      <c r="A11" s="13">
        <v>45054</v>
      </c>
      <c r="B11" s="8">
        <v>2470</v>
      </c>
      <c r="C11" s="8">
        <v>1800</v>
      </c>
      <c r="D11" s="8">
        <v>1515</v>
      </c>
      <c r="E11" s="8">
        <v>0</v>
      </c>
      <c r="F11" s="14">
        <f t="shared" si="0"/>
        <v>5330.5</v>
      </c>
      <c r="G11" s="8">
        <v>36</v>
      </c>
      <c r="H11" s="8"/>
      <c r="I11" s="8"/>
      <c r="J11" s="8">
        <v>100</v>
      </c>
      <c r="K11" s="8">
        <v>16340</v>
      </c>
      <c r="L11" s="8"/>
      <c r="M11" s="8"/>
      <c r="N11" s="8"/>
      <c r="O11" s="8"/>
      <c r="P11" s="8"/>
      <c r="Q11" s="8"/>
      <c r="R11" s="11">
        <f t="shared" si="1"/>
        <v>16476</v>
      </c>
      <c r="S11" s="15">
        <f t="shared" si="2"/>
        <v>-11145.5</v>
      </c>
      <c r="U11" s="8"/>
      <c r="V11" s="8"/>
      <c r="W11" s="8"/>
    </row>
    <row r="12" spans="1:23" ht="18.75" customHeight="1" x14ac:dyDescent="0.45">
      <c r="A12" s="13">
        <v>45055</v>
      </c>
      <c r="B12" s="8">
        <v>2030</v>
      </c>
      <c r="C12" s="8">
        <v>2500</v>
      </c>
      <c r="D12" s="8">
        <v>1740</v>
      </c>
      <c r="E12" s="8">
        <v>345</v>
      </c>
      <c r="F12" s="14">
        <f t="shared" si="0"/>
        <v>5989.5</v>
      </c>
      <c r="G12" s="8">
        <v>36</v>
      </c>
      <c r="H12" s="8"/>
      <c r="I12" s="8">
        <v>360</v>
      </c>
      <c r="J12" s="8">
        <v>30</v>
      </c>
      <c r="K12" s="8"/>
      <c r="L12" s="8"/>
      <c r="M12" s="8">
        <v>200</v>
      </c>
      <c r="N12" s="8"/>
      <c r="O12" s="8"/>
      <c r="P12" s="8"/>
      <c r="Q12" s="8"/>
      <c r="R12" s="11">
        <f t="shared" si="1"/>
        <v>626</v>
      </c>
      <c r="S12" s="15">
        <f t="shared" si="2"/>
        <v>5363.5</v>
      </c>
      <c r="U12" s="8"/>
      <c r="V12" s="8"/>
      <c r="W12" s="8"/>
    </row>
    <row r="13" spans="1:23" ht="18.75" customHeight="1" x14ac:dyDescent="0.45">
      <c r="A13" s="13">
        <v>45056</v>
      </c>
      <c r="B13" s="8">
        <v>1595</v>
      </c>
      <c r="C13" s="8">
        <v>2900</v>
      </c>
      <c r="D13" s="8">
        <f>1640+85</f>
        <v>1725</v>
      </c>
      <c r="E13" s="8">
        <v>0</v>
      </c>
      <c r="F13" s="14">
        <f t="shared" si="0"/>
        <v>5702.5</v>
      </c>
      <c r="G13" s="8">
        <v>36</v>
      </c>
      <c r="H13" s="8"/>
      <c r="I13" s="8">
        <v>210</v>
      </c>
      <c r="J13" s="8">
        <v>100</v>
      </c>
      <c r="K13" s="8"/>
      <c r="L13" s="8"/>
      <c r="M13" s="8"/>
      <c r="N13" s="8"/>
      <c r="O13" s="8"/>
      <c r="P13" s="8"/>
      <c r="Q13" s="8"/>
      <c r="R13" s="11">
        <f t="shared" si="1"/>
        <v>346</v>
      </c>
      <c r="S13" s="15">
        <f t="shared" si="2"/>
        <v>5356.5</v>
      </c>
      <c r="U13" s="8"/>
      <c r="V13" s="8"/>
      <c r="W13" s="8"/>
    </row>
    <row r="14" spans="1:23" ht="18.75" customHeight="1" x14ac:dyDescent="0.45">
      <c r="A14" s="13">
        <v>45057</v>
      </c>
      <c r="B14" s="8">
        <v>2065</v>
      </c>
      <c r="C14" s="8">
        <v>2800</v>
      </c>
      <c r="D14" s="8">
        <v>1815</v>
      </c>
      <c r="E14" s="8">
        <v>235</v>
      </c>
      <c r="F14" s="14">
        <f t="shared" si="0"/>
        <v>6300</v>
      </c>
      <c r="G14" s="8">
        <v>36</v>
      </c>
      <c r="H14" s="8"/>
      <c r="I14" s="8"/>
      <c r="J14" s="8">
        <v>240</v>
      </c>
      <c r="K14" s="8"/>
      <c r="L14" s="8"/>
      <c r="M14" s="8"/>
      <c r="N14" s="8"/>
      <c r="O14" s="8"/>
      <c r="P14" s="8"/>
      <c r="Q14" s="8"/>
      <c r="R14" s="11">
        <f t="shared" si="1"/>
        <v>276</v>
      </c>
      <c r="S14" s="15">
        <f t="shared" si="2"/>
        <v>6024</v>
      </c>
      <c r="U14" s="8"/>
      <c r="V14" s="8"/>
      <c r="W14" s="8"/>
    </row>
    <row r="15" spans="1:23" ht="18.75" customHeight="1" x14ac:dyDescent="0.45">
      <c r="A15" s="13">
        <v>45058</v>
      </c>
      <c r="B15" s="8">
        <v>2130</v>
      </c>
      <c r="C15" s="8">
        <v>1600</v>
      </c>
      <c r="D15" s="8">
        <v>1425</v>
      </c>
      <c r="E15" s="8">
        <v>185</v>
      </c>
      <c r="F15" s="14">
        <f t="shared" si="0"/>
        <v>4857</v>
      </c>
      <c r="G15" s="8">
        <v>36</v>
      </c>
      <c r="H15" s="8"/>
      <c r="I15" s="8"/>
      <c r="J15" s="8">
        <v>15</v>
      </c>
      <c r="K15" s="8"/>
      <c r="L15" s="8"/>
      <c r="M15" s="8">
        <v>10300</v>
      </c>
      <c r="N15" s="8"/>
      <c r="O15" s="8">
        <v>2130</v>
      </c>
      <c r="P15" s="8"/>
      <c r="Q15" s="8">
        <v>60</v>
      </c>
      <c r="R15" s="11">
        <f t="shared" si="1"/>
        <v>12541</v>
      </c>
      <c r="S15" s="15">
        <f t="shared" si="2"/>
        <v>-7684</v>
      </c>
      <c r="U15" s="8"/>
      <c r="V15" s="8"/>
      <c r="W15" s="8"/>
    </row>
    <row r="16" spans="1:23" ht="18.75" customHeight="1" x14ac:dyDescent="0.45">
      <c r="A16" s="13">
        <v>45059</v>
      </c>
      <c r="B16" s="8">
        <v>2195</v>
      </c>
      <c r="C16" s="8">
        <v>2500</v>
      </c>
      <c r="D16" s="8">
        <v>2860</v>
      </c>
      <c r="E16" s="8">
        <v>0</v>
      </c>
      <c r="F16" s="14">
        <f t="shared" si="0"/>
        <v>6697</v>
      </c>
      <c r="G16" s="8">
        <v>36</v>
      </c>
      <c r="H16" s="8"/>
      <c r="I16" s="8">
        <v>400</v>
      </c>
      <c r="J16" s="8">
        <v>60</v>
      </c>
      <c r="K16" s="8"/>
      <c r="L16" s="8">
        <v>1850</v>
      </c>
      <c r="M16" s="8"/>
      <c r="N16" s="8"/>
      <c r="O16" s="8"/>
      <c r="P16" s="8"/>
      <c r="Q16" s="8"/>
      <c r="R16" s="11">
        <f t="shared" si="1"/>
        <v>2346</v>
      </c>
      <c r="S16" s="15">
        <f t="shared" si="2"/>
        <v>4351</v>
      </c>
      <c r="U16" s="8"/>
      <c r="V16" s="8"/>
      <c r="W16" s="8"/>
    </row>
    <row r="17" spans="1:23" ht="18.75" customHeight="1" x14ac:dyDescent="0.45">
      <c r="A17" s="13">
        <v>45060</v>
      </c>
      <c r="B17" s="8">
        <v>2990</v>
      </c>
      <c r="C17" s="8">
        <v>4000</v>
      </c>
      <c r="D17" s="8">
        <v>3740</v>
      </c>
      <c r="E17" s="8">
        <v>0</v>
      </c>
      <c r="F17" s="14">
        <f t="shared" si="0"/>
        <v>9608</v>
      </c>
      <c r="G17" s="8">
        <v>36</v>
      </c>
      <c r="H17" s="8"/>
      <c r="I17" s="8"/>
      <c r="J17" s="8">
        <v>20</v>
      </c>
      <c r="K17" s="8"/>
      <c r="L17" s="8"/>
      <c r="M17" s="8"/>
      <c r="N17" s="8"/>
      <c r="O17" s="8"/>
      <c r="P17" s="8"/>
      <c r="Q17" s="8"/>
      <c r="R17" s="11">
        <f t="shared" si="1"/>
        <v>56</v>
      </c>
      <c r="S17" s="15">
        <f t="shared" si="2"/>
        <v>9552</v>
      </c>
      <c r="U17" s="8"/>
      <c r="V17" s="8"/>
      <c r="W17" s="8"/>
    </row>
    <row r="18" spans="1:23" ht="18.75" customHeight="1" x14ac:dyDescent="0.45">
      <c r="A18" s="13">
        <v>45061</v>
      </c>
      <c r="B18" s="8">
        <v>2235</v>
      </c>
      <c r="C18" s="8">
        <v>2100</v>
      </c>
      <c r="D18" s="8">
        <f>1720+150</f>
        <v>1870</v>
      </c>
      <c r="E18" s="8">
        <v>330</v>
      </c>
      <c r="F18" s="14">
        <f t="shared" si="0"/>
        <v>5875</v>
      </c>
      <c r="G18" s="8">
        <v>72</v>
      </c>
      <c r="H18" s="8"/>
      <c r="I18" s="8"/>
      <c r="J18" s="8">
        <v>50</v>
      </c>
      <c r="K18" s="8">
        <v>21333</v>
      </c>
      <c r="L18" s="8"/>
      <c r="M18" s="8"/>
      <c r="N18" s="8"/>
      <c r="O18" s="8"/>
      <c r="P18" s="8">
        <v>30000</v>
      </c>
      <c r="Q18" s="8"/>
      <c r="R18" s="11">
        <f t="shared" si="1"/>
        <v>51455</v>
      </c>
      <c r="S18" s="15">
        <f t="shared" si="2"/>
        <v>-45580</v>
      </c>
      <c r="U18" s="8"/>
      <c r="V18" s="8"/>
      <c r="W18" s="8"/>
    </row>
    <row r="19" spans="1:23" ht="18.75" customHeight="1" x14ac:dyDescent="0.45">
      <c r="A19" s="13">
        <v>45062</v>
      </c>
      <c r="B19" s="8">
        <v>2095</v>
      </c>
      <c r="C19" s="8">
        <v>2100</v>
      </c>
      <c r="D19" s="8">
        <v>2275</v>
      </c>
      <c r="E19" s="8">
        <v>150</v>
      </c>
      <c r="F19" s="14">
        <f t="shared" si="0"/>
        <v>5892.5</v>
      </c>
      <c r="G19" s="8">
        <v>36</v>
      </c>
      <c r="H19" s="8"/>
      <c r="I19" s="8"/>
      <c r="J19" s="8">
        <v>25</v>
      </c>
      <c r="K19" s="8"/>
      <c r="L19" s="8"/>
      <c r="M19" s="8">
        <v>1050</v>
      </c>
      <c r="N19" s="8"/>
      <c r="O19" s="8"/>
      <c r="P19" s="8"/>
      <c r="Q19" s="8"/>
      <c r="R19" s="11">
        <f t="shared" si="1"/>
        <v>1111</v>
      </c>
      <c r="S19" s="15">
        <f t="shared" si="2"/>
        <v>4781.5</v>
      </c>
      <c r="U19" s="8"/>
      <c r="V19" s="8"/>
      <c r="W19" s="8"/>
    </row>
    <row r="20" spans="1:23" ht="18.75" customHeight="1" x14ac:dyDescent="0.45">
      <c r="A20" s="13">
        <v>45063</v>
      </c>
      <c r="B20" s="8">
        <v>1455</v>
      </c>
      <c r="C20" s="8">
        <v>2000</v>
      </c>
      <c r="D20" s="8">
        <v>955</v>
      </c>
      <c r="E20" s="8">
        <v>0</v>
      </c>
      <c r="F20" s="14">
        <f t="shared" si="0"/>
        <v>4123.5</v>
      </c>
      <c r="G20" s="8">
        <v>36</v>
      </c>
      <c r="H20" s="8"/>
      <c r="I20" s="8">
        <v>220</v>
      </c>
      <c r="J20" s="8">
        <v>210</v>
      </c>
      <c r="K20" s="8"/>
      <c r="L20" s="8"/>
      <c r="M20" s="8"/>
      <c r="N20" s="8"/>
      <c r="O20" s="8"/>
      <c r="P20" s="8"/>
      <c r="Q20" s="8"/>
      <c r="R20" s="11">
        <f t="shared" si="1"/>
        <v>466</v>
      </c>
      <c r="S20" s="15">
        <f t="shared" si="2"/>
        <v>3657.5</v>
      </c>
      <c r="U20" s="8"/>
      <c r="V20" s="8"/>
      <c r="W20" s="8"/>
    </row>
    <row r="21" spans="1:23" ht="18.75" customHeight="1" x14ac:dyDescent="0.45">
      <c r="A21" s="13">
        <v>45064</v>
      </c>
      <c r="B21" s="8">
        <v>1280</v>
      </c>
      <c r="C21" s="8">
        <v>2000</v>
      </c>
      <c r="D21" s="8">
        <f>980+180</f>
        <v>1160</v>
      </c>
      <c r="E21" s="8">
        <v>280</v>
      </c>
      <c r="F21" s="14">
        <f t="shared" si="0"/>
        <v>4288</v>
      </c>
      <c r="G21" s="8">
        <v>36</v>
      </c>
      <c r="H21" s="8"/>
      <c r="I21" s="8"/>
      <c r="J21" s="8">
        <v>130</v>
      </c>
      <c r="K21" s="8">
        <v>280</v>
      </c>
      <c r="L21" s="8"/>
      <c r="M21" s="8"/>
      <c r="N21" s="8"/>
      <c r="O21" s="8"/>
      <c r="P21" s="8"/>
      <c r="Q21" s="8"/>
      <c r="R21" s="11">
        <f t="shared" si="1"/>
        <v>446</v>
      </c>
      <c r="S21" s="15">
        <f t="shared" si="2"/>
        <v>3842</v>
      </c>
      <c r="U21" s="8"/>
      <c r="V21" s="8"/>
      <c r="W21" s="8"/>
    </row>
    <row r="22" spans="1:23" ht="18.75" customHeight="1" x14ac:dyDescent="0.45">
      <c r="A22" s="13">
        <v>45065</v>
      </c>
      <c r="B22" s="8">
        <v>2055</v>
      </c>
      <c r="C22" s="8">
        <v>3200</v>
      </c>
      <c r="D22" s="8">
        <v>370</v>
      </c>
      <c r="E22" s="8">
        <v>185</v>
      </c>
      <c r="F22" s="14">
        <f t="shared" si="0"/>
        <v>5643.5</v>
      </c>
      <c r="G22" s="8">
        <v>36</v>
      </c>
      <c r="H22" s="8"/>
      <c r="I22" s="8"/>
      <c r="J22" s="8">
        <v>60</v>
      </c>
      <c r="K22" s="8"/>
      <c r="L22" s="8"/>
      <c r="M22" s="8"/>
      <c r="N22" s="8"/>
      <c r="O22" s="8">
        <v>2160</v>
      </c>
      <c r="P22" s="8"/>
      <c r="Q22" s="8"/>
      <c r="R22" s="11">
        <f t="shared" si="1"/>
        <v>2256</v>
      </c>
      <c r="S22" s="15">
        <f t="shared" si="2"/>
        <v>3387.5</v>
      </c>
      <c r="U22" s="8"/>
      <c r="V22" s="8"/>
      <c r="W22" s="8"/>
    </row>
    <row r="23" spans="1:23" ht="18.75" customHeight="1" x14ac:dyDescent="0.45">
      <c r="A23" s="13">
        <v>45066</v>
      </c>
      <c r="B23" s="8">
        <v>1915</v>
      </c>
      <c r="C23" s="8">
        <v>2400</v>
      </c>
      <c r="D23" s="8">
        <v>1690</v>
      </c>
      <c r="E23" s="8">
        <v>510</v>
      </c>
      <c r="F23" s="14">
        <f t="shared" si="0"/>
        <v>5855</v>
      </c>
      <c r="G23" s="8">
        <v>36</v>
      </c>
      <c r="H23" s="8"/>
      <c r="I23" s="8">
        <v>370</v>
      </c>
      <c r="J23" s="8">
        <v>120</v>
      </c>
      <c r="K23" s="8"/>
      <c r="L23" s="8"/>
      <c r="M23" s="8"/>
      <c r="N23" s="8"/>
      <c r="O23" s="8"/>
      <c r="P23" s="8"/>
      <c r="Q23" s="8"/>
      <c r="R23" s="11">
        <f t="shared" si="1"/>
        <v>526</v>
      </c>
      <c r="S23" s="15">
        <f t="shared" si="2"/>
        <v>5329</v>
      </c>
      <c r="U23" s="8"/>
      <c r="V23" s="8"/>
      <c r="W23" s="8"/>
    </row>
    <row r="24" spans="1:23" ht="18.75" customHeight="1" x14ac:dyDescent="0.45">
      <c r="A24" s="13">
        <v>45067</v>
      </c>
      <c r="B24" s="8">
        <v>2545</v>
      </c>
      <c r="C24" s="8">
        <v>3200</v>
      </c>
      <c r="D24" s="8">
        <v>2910</v>
      </c>
      <c r="E24" s="8">
        <v>0</v>
      </c>
      <c r="F24" s="14">
        <f t="shared" si="0"/>
        <v>7782</v>
      </c>
      <c r="G24" s="8">
        <v>36</v>
      </c>
      <c r="H24" s="8"/>
      <c r="I24" s="8"/>
      <c r="J24" s="8"/>
      <c r="K24" s="8"/>
      <c r="L24" s="8"/>
      <c r="M24" s="8"/>
      <c r="N24" s="8"/>
      <c r="O24" s="8"/>
      <c r="P24" s="8"/>
      <c r="Q24" s="8">
        <v>40</v>
      </c>
      <c r="R24" s="11">
        <f t="shared" si="1"/>
        <v>76</v>
      </c>
      <c r="S24" s="15">
        <f t="shared" si="2"/>
        <v>7706</v>
      </c>
      <c r="U24" s="8"/>
      <c r="V24" s="8"/>
      <c r="W24" s="8"/>
    </row>
    <row r="25" spans="1:23" ht="18.75" customHeight="1" x14ac:dyDescent="0.45">
      <c r="A25" s="13">
        <v>45068</v>
      </c>
      <c r="B25" s="8">
        <v>1850</v>
      </c>
      <c r="C25" s="8">
        <v>3600</v>
      </c>
      <c r="D25" s="8">
        <v>1520</v>
      </c>
      <c r="E25" s="8">
        <v>0</v>
      </c>
      <c r="F25" s="14">
        <f t="shared" si="0"/>
        <v>6514</v>
      </c>
      <c r="G25" s="8">
        <v>36</v>
      </c>
      <c r="H25" s="8"/>
      <c r="I25" s="8"/>
      <c r="J25" s="8">
        <v>40</v>
      </c>
      <c r="K25" s="8">
        <v>12000</v>
      </c>
      <c r="L25" s="8"/>
      <c r="M25" s="8"/>
      <c r="N25" s="8"/>
      <c r="O25" s="8"/>
      <c r="P25" s="8"/>
      <c r="Q25" s="8">
        <v>50</v>
      </c>
      <c r="R25" s="11">
        <f t="shared" si="1"/>
        <v>12126</v>
      </c>
      <c r="S25" s="15">
        <f t="shared" si="2"/>
        <v>-5612</v>
      </c>
      <c r="U25" s="8"/>
      <c r="V25" s="8"/>
      <c r="W25" s="8"/>
    </row>
    <row r="26" spans="1:23" ht="18.75" customHeight="1" x14ac:dyDescent="0.45">
      <c r="A26" s="13">
        <v>45069</v>
      </c>
      <c r="B26" s="8">
        <v>1385</v>
      </c>
      <c r="C26" s="8">
        <v>2945</v>
      </c>
      <c r="D26" s="8">
        <v>1140</v>
      </c>
      <c r="E26" s="8">
        <v>400</v>
      </c>
      <c r="F26" s="14">
        <f t="shared" si="0"/>
        <v>5408</v>
      </c>
      <c r="G26" s="8">
        <v>36</v>
      </c>
      <c r="H26" s="8"/>
      <c r="I26" s="8"/>
      <c r="J26" s="8">
        <v>80</v>
      </c>
      <c r="K26" s="8"/>
      <c r="L26" s="8">
        <v>1850</v>
      </c>
      <c r="M26" s="8"/>
      <c r="N26" s="8"/>
      <c r="O26" s="8"/>
      <c r="P26" s="8"/>
      <c r="Q26" s="8">
        <v>1600</v>
      </c>
      <c r="R26" s="11">
        <f t="shared" si="1"/>
        <v>3566</v>
      </c>
      <c r="S26" s="15">
        <f t="shared" si="2"/>
        <v>1842</v>
      </c>
      <c r="U26" s="8"/>
      <c r="V26" s="8"/>
      <c r="W26" s="8"/>
    </row>
    <row r="27" spans="1:23" ht="18.75" customHeight="1" x14ac:dyDescent="0.45">
      <c r="A27" s="13">
        <v>45070</v>
      </c>
      <c r="B27" s="8">
        <v>1115</v>
      </c>
      <c r="C27" s="8">
        <v>1500</v>
      </c>
      <c r="D27" s="8">
        <v>1515</v>
      </c>
      <c r="E27" s="8">
        <v>280</v>
      </c>
      <c r="F27" s="14">
        <f t="shared" si="0"/>
        <v>3871.5</v>
      </c>
      <c r="G27" s="8">
        <v>36</v>
      </c>
      <c r="H27" s="8"/>
      <c r="I27" s="8">
        <v>470</v>
      </c>
      <c r="J27" s="8">
        <v>260</v>
      </c>
      <c r="K27" s="8"/>
      <c r="L27" s="8"/>
      <c r="M27" s="8"/>
      <c r="N27" s="8"/>
      <c r="O27" s="8"/>
      <c r="P27" s="8"/>
      <c r="Q27" s="8"/>
      <c r="R27" s="11">
        <f t="shared" si="1"/>
        <v>766</v>
      </c>
      <c r="S27" s="15">
        <f t="shared" si="2"/>
        <v>3105.5</v>
      </c>
      <c r="U27" s="8"/>
      <c r="V27" s="8"/>
      <c r="W27" s="8"/>
    </row>
    <row r="28" spans="1:23" ht="18.75" customHeight="1" x14ac:dyDescent="0.45">
      <c r="A28" s="13">
        <v>45071</v>
      </c>
      <c r="B28" s="8">
        <v>1365</v>
      </c>
      <c r="C28" s="8">
        <v>3100</v>
      </c>
      <c r="D28" s="8">
        <v>1670</v>
      </c>
      <c r="E28" s="8">
        <v>100</v>
      </c>
      <c r="F28" s="14">
        <f t="shared" si="0"/>
        <v>5704</v>
      </c>
      <c r="G28" s="8">
        <v>36</v>
      </c>
      <c r="H28" s="8"/>
      <c r="I28" s="8"/>
      <c r="J28" s="8">
        <v>80</v>
      </c>
      <c r="K28" s="8"/>
      <c r="L28" s="8"/>
      <c r="M28" s="8"/>
      <c r="N28" s="8"/>
      <c r="O28" s="8"/>
      <c r="P28" s="8"/>
      <c r="Q28" s="8"/>
      <c r="R28" s="11">
        <f t="shared" si="1"/>
        <v>116</v>
      </c>
      <c r="S28" s="15">
        <f t="shared" si="2"/>
        <v>5588</v>
      </c>
      <c r="U28" s="8"/>
      <c r="V28" s="8"/>
      <c r="W28" s="8"/>
    </row>
    <row r="29" spans="1:23" ht="18.75" customHeight="1" x14ac:dyDescent="0.45">
      <c r="A29" s="13">
        <v>45072</v>
      </c>
      <c r="B29" s="8">
        <v>1595</v>
      </c>
      <c r="C29" s="8">
        <v>2350</v>
      </c>
      <c r="D29" s="8">
        <v>1850</v>
      </c>
      <c r="E29" s="8">
        <v>0</v>
      </c>
      <c r="F29" s="14">
        <f t="shared" si="0"/>
        <v>5240</v>
      </c>
      <c r="G29" s="8">
        <v>36</v>
      </c>
      <c r="H29" s="8"/>
      <c r="I29" s="8"/>
      <c r="J29" s="8"/>
      <c r="K29" s="8"/>
      <c r="L29" s="8">
        <v>1850</v>
      </c>
      <c r="M29" s="8"/>
      <c r="N29" s="8"/>
      <c r="O29" s="8"/>
      <c r="P29" s="8"/>
      <c r="Q29" s="8">
        <v>205</v>
      </c>
      <c r="R29" s="11">
        <f t="shared" si="1"/>
        <v>2091</v>
      </c>
      <c r="S29" s="15">
        <f t="shared" si="2"/>
        <v>3149</v>
      </c>
      <c r="U29" s="8"/>
      <c r="V29" s="8"/>
      <c r="W29" s="8"/>
    </row>
    <row r="30" spans="1:23" ht="18.75" customHeight="1" x14ac:dyDescent="0.45">
      <c r="A30" s="13">
        <v>45073</v>
      </c>
      <c r="B30" s="8">
        <v>2355</v>
      </c>
      <c r="C30" s="8">
        <v>2800</v>
      </c>
      <c r="D30" s="8">
        <f>2980+85</f>
        <v>3065</v>
      </c>
      <c r="E30" s="8">
        <v>0</v>
      </c>
      <c r="F30" s="14">
        <f t="shared" si="0"/>
        <v>7300.5</v>
      </c>
      <c r="G30" s="8">
        <v>36</v>
      </c>
      <c r="H30" s="8"/>
      <c r="I30" s="8">
        <v>570</v>
      </c>
      <c r="J30" s="8">
        <v>50</v>
      </c>
      <c r="K30" s="8"/>
      <c r="L30" s="8"/>
      <c r="M30" s="8">
        <v>3000</v>
      </c>
      <c r="N30" s="8"/>
      <c r="O30" s="8"/>
      <c r="P30" s="8"/>
      <c r="Q30" s="8"/>
      <c r="R30" s="11">
        <f t="shared" si="1"/>
        <v>3656</v>
      </c>
      <c r="S30" s="15">
        <f t="shared" si="2"/>
        <v>3644.5</v>
      </c>
      <c r="U30" s="8"/>
      <c r="V30" s="8"/>
      <c r="W30" s="8"/>
    </row>
    <row r="31" spans="1:23" ht="18.75" customHeight="1" x14ac:dyDescent="0.45">
      <c r="A31" s="13">
        <v>45074</v>
      </c>
      <c r="B31" s="8">
        <v>2495</v>
      </c>
      <c r="C31" s="8">
        <v>2900</v>
      </c>
      <c r="D31" s="8">
        <v>3265</v>
      </c>
      <c r="E31" s="8">
        <v>185</v>
      </c>
      <c r="F31" s="14">
        <f t="shared" si="0"/>
        <v>7810</v>
      </c>
      <c r="G31" s="8">
        <v>36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11">
        <f t="shared" si="1"/>
        <v>36</v>
      </c>
      <c r="S31" s="15">
        <f t="shared" si="2"/>
        <v>7774</v>
      </c>
      <c r="U31" s="8"/>
      <c r="V31" s="8"/>
      <c r="W31" s="8"/>
    </row>
    <row r="32" spans="1:23" ht="18.75" customHeight="1" x14ac:dyDescent="0.45">
      <c r="A32" s="13">
        <v>45075</v>
      </c>
      <c r="B32" s="8">
        <v>1335</v>
      </c>
      <c r="C32" s="8">
        <v>1500</v>
      </c>
      <c r="D32" s="8">
        <v>1985</v>
      </c>
      <c r="E32" s="8">
        <v>565</v>
      </c>
      <c r="F32" s="14">
        <f t="shared" si="0"/>
        <v>4620</v>
      </c>
      <c r="G32" s="8">
        <v>36</v>
      </c>
      <c r="H32" s="8"/>
      <c r="I32" s="8"/>
      <c r="J32" s="8">
        <v>320</v>
      </c>
      <c r="K32" s="8">
        <v>10000</v>
      </c>
      <c r="L32" s="8"/>
      <c r="M32" s="8">
        <v>500</v>
      </c>
      <c r="N32" s="8"/>
      <c r="O32" s="8"/>
      <c r="P32" s="8"/>
      <c r="Q32" s="8"/>
      <c r="R32" s="11">
        <f t="shared" si="1"/>
        <v>10856</v>
      </c>
      <c r="S32" s="15">
        <f t="shared" si="2"/>
        <v>-6236</v>
      </c>
      <c r="U32" s="8"/>
      <c r="V32" s="8"/>
      <c r="W32" s="8"/>
    </row>
    <row r="33" spans="1:23" ht="18.75" customHeight="1" x14ac:dyDescent="0.45">
      <c r="A33" s="13">
        <v>45076</v>
      </c>
      <c r="B33" s="8">
        <v>885</v>
      </c>
      <c r="C33" s="8">
        <f>1200+450</f>
        <v>1650</v>
      </c>
      <c r="D33" s="8">
        <v>564</v>
      </c>
      <c r="E33" s="8">
        <v>0</v>
      </c>
      <c r="F33" s="14">
        <f t="shared" si="0"/>
        <v>2929.8</v>
      </c>
      <c r="G33" s="8">
        <v>36</v>
      </c>
      <c r="H33" s="8"/>
      <c r="I33" s="8"/>
      <c r="J33" s="8">
        <v>90</v>
      </c>
      <c r="K33" s="8"/>
      <c r="L33" s="8">
        <v>1850</v>
      </c>
      <c r="M33" s="8"/>
      <c r="N33" s="8"/>
      <c r="O33" s="8"/>
      <c r="P33" s="8"/>
      <c r="Q33" s="8"/>
      <c r="R33" s="11">
        <f t="shared" si="1"/>
        <v>1976</v>
      </c>
      <c r="S33" s="15">
        <f t="shared" si="2"/>
        <v>953.80000000000018</v>
      </c>
      <c r="U33" s="8"/>
      <c r="V33" s="8"/>
      <c r="W33" s="8"/>
    </row>
    <row r="34" spans="1:23" ht="18.75" customHeight="1" x14ac:dyDescent="0.45">
      <c r="A34" s="13">
        <v>45077</v>
      </c>
      <c r="B34" s="8">
        <v>880</v>
      </c>
      <c r="C34" s="8">
        <v>1100</v>
      </c>
      <c r="D34" s="8">
        <v>2715</v>
      </c>
      <c r="E34" s="8">
        <v>0</v>
      </c>
      <c r="F34" s="14">
        <f t="shared" si="0"/>
        <v>3880.5</v>
      </c>
      <c r="G34" s="8">
        <v>36</v>
      </c>
      <c r="H34" s="8"/>
      <c r="I34" s="8">
        <v>540</v>
      </c>
      <c r="J34" s="8"/>
      <c r="K34" s="8"/>
      <c r="L34" s="8"/>
      <c r="M34" s="8">
        <v>20</v>
      </c>
      <c r="N34" s="8"/>
      <c r="O34" s="8"/>
      <c r="P34" s="8"/>
      <c r="Q34" s="8"/>
      <c r="R34" s="11">
        <f t="shared" si="1"/>
        <v>596</v>
      </c>
      <c r="S34" s="15">
        <f t="shared" si="2"/>
        <v>3284.5</v>
      </c>
      <c r="U34" s="8"/>
      <c r="V34" s="8"/>
      <c r="W34" s="8"/>
    </row>
    <row r="35" spans="1:23" ht="18.75" customHeight="1" x14ac:dyDescent="0.45">
      <c r="B35" s="16">
        <f t="shared" ref="B35:S35" si="3">SUM(B4:B34)</f>
        <v>55415</v>
      </c>
      <c r="C35" s="16">
        <f t="shared" si="3"/>
        <v>75205</v>
      </c>
      <c r="D35" s="16">
        <f t="shared" si="3"/>
        <v>63659</v>
      </c>
      <c r="E35" s="16">
        <f t="shared" si="3"/>
        <v>6010</v>
      </c>
      <c r="F35" s="14">
        <f t="shared" si="3"/>
        <v>179388.3</v>
      </c>
      <c r="G35" s="17">
        <f t="shared" si="3"/>
        <v>1044</v>
      </c>
      <c r="H35" s="17">
        <f t="shared" si="3"/>
        <v>0</v>
      </c>
      <c r="I35" s="17">
        <f t="shared" si="3"/>
        <v>4300</v>
      </c>
      <c r="J35" s="17">
        <f t="shared" si="3"/>
        <v>2785</v>
      </c>
      <c r="K35" s="18">
        <f t="shared" si="3"/>
        <v>76361</v>
      </c>
      <c r="L35" s="17">
        <f t="shared" si="3"/>
        <v>9250</v>
      </c>
      <c r="M35" s="18">
        <f t="shared" si="3"/>
        <v>25070</v>
      </c>
      <c r="N35" s="17">
        <f t="shared" si="3"/>
        <v>225</v>
      </c>
      <c r="O35" s="17">
        <f t="shared" si="3"/>
        <v>4290</v>
      </c>
      <c r="P35" s="18">
        <f t="shared" si="3"/>
        <v>30000</v>
      </c>
      <c r="Q35" s="17">
        <f t="shared" si="3"/>
        <v>2055</v>
      </c>
      <c r="R35" s="11">
        <f t="shared" si="3"/>
        <v>155380</v>
      </c>
      <c r="S35" s="15">
        <f t="shared" si="3"/>
        <v>24008.3</v>
      </c>
    </row>
    <row r="36" spans="1:23" ht="18.75" customHeight="1" x14ac:dyDescent="0.45">
      <c r="R36" s="7"/>
      <c r="S36" s="7"/>
    </row>
    <row r="37" spans="1:23" ht="18.75" customHeight="1" x14ac:dyDescent="0.45">
      <c r="R37" s="7"/>
      <c r="S37" s="7"/>
    </row>
    <row r="38" spans="1:23" ht="18.75" customHeight="1" x14ac:dyDescent="0.45">
      <c r="R38" s="7"/>
      <c r="S38" s="7"/>
    </row>
    <row r="39" spans="1:23" ht="18.75" customHeight="1" x14ac:dyDescent="0.45">
      <c r="R39" s="7"/>
      <c r="S39" s="7"/>
    </row>
    <row r="40" spans="1:23" ht="18.75" customHeight="1" x14ac:dyDescent="0.45">
      <c r="R40" s="7"/>
      <c r="S40" s="7"/>
    </row>
    <row r="41" spans="1:23" ht="18.75" customHeight="1" x14ac:dyDescent="0.45">
      <c r="R41" s="7"/>
      <c r="S41" s="7"/>
    </row>
    <row r="42" spans="1:23" ht="18.75" customHeight="1" x14ac:dyDescent="0.45">
      <c r="R42" s="7"/>
      <c r="S42" s="7"/>
    </row>
    <row r="43" spans="1:23" ht="18.75" customHeight="1" x14ac:dyDescent="0.45">
      <c r="R43" s="7"/>
      <c r="S43" s="7"/>
    </row>
    <row r="44" spans="1:23" ht="18.75" customHeight="1" x14ac:dyDescent="0.45">
      <c r="R44" s="7"/>
      <c r="S44" s="7"/>
    </row>
    <row r="45" spans="1:23" ht="18.75" customHeight="1" x14ac:dyDescent="0.45">
      <c r="R45" s="7"/>
      <c r="S45" s="7"/>
    </row>
    <row r="46" spans="1:23" ht="18.75" customHeight="1" x14ac:dyDescent="0.45">
      <c r="R46" s="7"/>
      <c r="S46" s="7"/>
    </row>
    <row r="47" spans="1:23" ht="18.75" customHeight="1" x14ac:dyDescent="0.45">
      <c r="R47" s="7"/>
      <c r="S47" s="7"/>
    </row>
    <row r="48" spans="1:23" ht="18.75" customHeight="1" x14ac:dyDescent="0.45">
      <c r="R48" s="7"/>
      <c r="S48" s="7"/>
    </row>
    <row r="49" spans="18:19" ht="18.75" customHeight="1" x14ac:dyDescent="0.45">
      <c r="R49" s="7"/>
      <c r="S49" s="7"/>
    </row>
    <row r="50" spans="18:19" ht="18.75" customHeight="1" x14ac:dyDescent="0.45">
      <c r="R50" s="7"/>
      <c r="S50" s="7"/>
    </row>
    <row r="51" spans="18:19" ht="18.75" customHeight="1" x14ac:dyDescent="0.45">
      <c r="R51" s="7"/>
      <c r="S51" s="7"/>
    </row>
    <row r="52" spans="18:19" ht="18.75" customHeight="1" x14ac:dyDescent="0.45">
      <c r="R52" s="7"/>
      <c r="S52" s="7"/>
    </row>
    <row r="53" spans="18:19" ht="18.75" customHeight="1" x14ac:dyDescent="0.45">
      <c r="R53" s="7"/>
      <c r="S53" s="7"/>
    </row>
    <row r="54" spans="18:19" ht="18.75" customHeight="1" x14ac:dyDescent="0.45">
      <c r="R54" s="7"/>
      <c r="S54" s="7"/>
    </row>
    <row r="55" spans="18:19" ht="18.75" customHeight="1" x14ac:dyDescent="0.45">
      <c r="R55" s="7"/>
      <c r="S55" s="7"/>
    </row>
    <row r="56" spans="18:19" ht="18.75" customHeight="1" x14ac:dyDescent="0.45">
      <c r="R56" s="7"/>
      <c r="S56" s="7"/>
    </row>
    <row r="57" spans="18:19" ht="18.75" customHeight="1" x14ac:dyDescent="0.45">
      <c r="R57" s="7"/>
      <c r="S57" s="7"/>
    </row>
    <row r="58" spans="18:19" ht="18.75" customHeight="1" x14ac:dyDescent="0.45">
      <c r="R58" s="7"/>
      <c r="S58" s="7"/>
    </row>
    <row r="59" spans="18:19" ht="18.75" customHeight="1" x14ac:dyDescent="0.45">
      <c r="R59" s="7"/>
      <c r="S59" s="7"/>
    </row>
    <row r="60" spans="18:19" ht="18.75" customHeight="1" x14ac:dyDescent="0.45">
      <c r="R60" s="7"/>
      <c r="S60" s="7"/>
    </row>
    <row r="61" spans="18:19" ht="18.75" customHeight="1" x14ac:dyDescent="0.45">
      <c r="R61" s="7"/>
      <c r="S61" s="7"/>
    </row>
    <row r="62" spans="18:19" ht="18.75" customHeight="1" x14ac:dyDescent="0.45">
      <c r="R62" s="7"/>
      <c r="S62" s="7"/>
    </row>
    <row r="63" spans="18:19" ht="18.75" customHeight="1" x14ac:dyDescent="0.45">
      <c r="R63" s="7"/>
      <c r="S63" s="7"/>
    </row>
    <row r="64" spans="18:19" ht="18.75" customHeight="1" x14ac:dyDescent="0.45">
      <c r="R64" s="7"/>
      <c r="S64" s="7"/>
    </row>
    <row r="65" spans="18:19" ht="18.75" customHeight="1" x14ac:dyDescent="0.45">
      <c r="R65" s="7"/>
      <c r="S65" s="7"/>
    </row>
    <row r="66" spans="18:19" ht="18.75" customHeight="1" x14ac:dyDescent="0.45">
      <c r="R66" s="7"/>
      <c r="S66" s="7"/>
    </row>
    <row r="67" spans="18:19" ht="18.75" customHeight="1" x14ac:dyDescent="0.45">
      <c r="R67" s="7"/>
      <c r="S67" s="7"/>
    </row>
    <row r="68" spans="18:19" ht="18.75" customHeight="1" x14ac:dyDescent="0.45">
      <c r="R68" s="7"/>
      <c r="S68" s="7"/>
    </row>
    <row r="69" spans="18:19" ht="18.75" customHeight="1" x14ac:dyDescent="0.45">
      <c r="R69" s="7"/>
      <c r="S69" s="7"/>
    </row>
    <row r="70" spans="18:19" ht="18.75" customHeight="1" x14ac:dyDescent="0.45">
      <c r="R70" s="7"/>
      <c r="S70" s="7"/>
    </row>
    <row r="71" spans="18:19" ht="18.75" customHeight="1" x14ac:dyDescent="0.45">
      <c r="R71" s="7"/>
      <c r="S71" s="7"/>
    </row>
    <row r="72" spans="18:19" ht="18.75" customHeight="1" x14ac:dyDescent="0.45">
      <c r="R72" s="7"/>
      <c r="S72" s="7"/>
    </row>
    <row r="73" spans="18:19" ht="18.75" customHeight="1" x14ac:dyDescent="0.45">
      <c r="R73" s="7"/>
      <c r="S73" s="7"/>
    </row>
    <row r="74" spans="18:19" ht="18.75" customHeight="1" x14ac:dyDescent="0.45">
      <c r="R74" s="7"/>
      <c r="S74" s="7"/>
    </row>
    <row r="75" spans="18:19" ht="18.75" customHeight="1" x14ac:dyDescent="0.45">
      <c r="R75" s="7"/>
      <c r="S75" s="7"/>
    </row>
    <row r="76" spans="18:19" ht="18.75" customHeight="1" x14ac:dyDescent="0.45">
      <c r="R76" s="7"/>
      <c r="S76" s="7"/>
    </row>
    <row r="77" spans="18:19" ht="18.75" customHeight="1" x14ac:dyDescent="0.45">
      <c r="R77" s="7"/>
      <c r="S77" s="7"/>
    </row>
    <row r="78" spans="18:19" ht="18.75" customHeight="1" x14ac:dyDescent="0.45">
      <c r="R78" s="7"/>
      <c r="S78" s="7"/>
    </row>
    <row r="79" spans="18:19" ht="18.75" customHeight="1" x14ac:dyDescent="0.45">
      <c r="R79" s="7"/>
      <c r="S79" s="7"/>
    </row>
    <row r="80" spans="18:19" ht="18.75" customHeight="1" x14ac:dyDescent="0.45">
      <c r="R80" s="7"/>
      <c r="S80" s="7"/>
    </row>
    <row r="81" spans="18:19" ht="18.75" customHeight="1" x14ac:dyDescent="0.45">
      <c r="R81" s="7"/>
      <c r="S81" s="7"/>
    </row>
    <row r="82" spans="18:19" ht="18.75" customHeight="1" x14ac:dyDescent="0.45">
      <c r="R82" s="7"/>
      <c r="S82" s="7"/>
    </row>
    <row r="83" spans="18:19" ht="18.75" customHeight="1" x14ac:dyDescent="0.45">
      <c r="R83" s="7"/>
      <c r="S83" s="7"/>
    </row>
    <row r="84" spans="18:19" ht="18.75" customHeight="1" x14ac:dyDescent="0.45">
      <c r="R84" s="7"/>
      <c r="S84" s="7"/>
    </row>
    <row r="85" spans="18:19" ht="18.75" customHeight="1" x14ac:dyDescent="0.45">
      <c r="R85" s="7"/>
      <c r="S85" s="7"/>
    </row>
    <row r="86" spans="18:19" ht="18.75" customHeight="1" x14ac:dyDescent="0.45">
      <c r="R86" s="7"/>
      <c r="S86" s="7"/>
    </row>
    <row r="87" spans="18:19" ht="18.75" customHeight="1" x14ac:dyDescent="0.45">
      <c r="R87" s="7"/>
      <c r="S87" s="7"/>
    </row>
    <row r="88" spans="18:19" ht="18.75" customHeight="1" x14ac:dyDescent="0.45">
      <c r="R88" s="7"/>
      <c r="S88" s="7"/>
    </row>
    <row r="89" spans="18:19" ht="18.75" customHeight="1" x14ac:dyDescent="0.45">
      <c r="R89" s="7"/>
      <c r="S89" s="7"/>
    </row>
    <row r="90" spans="18:19" ht="18.75" customHeight="1" x14ac:dyDescent="0.45">
      <c r="R90" s="7"/>
      <c r="S90" s="7"/>
    </row>
    <row r="91" spans="18:19" ht="18.75" customHeight="1" x14ac:dyDescent="0.45">
      <c r="R91" s="7"/>
      <c r="S91" s="7"/>
    </row>
    <row r="92" spans="18:19" ht="18.75" customHeight="1" x14ac:dyDescent="0.45">
      <c r="R92" s="7"/>
      <c r="S92" s="7"/>
    </row>
    <row r="93" spans="18:19" ht="18.75" customHeight="1" x14ac:dyDescent="0.45">
      <c r="R93" s="7"/>
      <c r="S93" s="7"/>
    </row>
    <row r="94" spans="18:19" ht="18.75" customHeight="1" x14ac:dyDescent="0.45">
      <c r="R94" s="7"/>
      <c r="S94" s="7"/>
    </row>
    <row r="95" spans="18:19" ht="18.75" customHeight="1" x14ac:dyDescent="0.45">
      <c r="R95" s="7"/>
      <c r="S95" s="7"/>
    </row>
    <row r="96" spans="18:19" ht="18.75" customHeight="1" x14ac:dyDescent="0.45">
      <c r="R96" s="7"/>
      <c r="S96" s="7"/>
    </row>
    <row r="97" spans="18:19" ht="18.75" customHeight="1" x14ac:dyDescent="0.45">
      <c r="R97" s="7"/>
      <c r="S97" s="7"/>
    </row>
    <row r="98" spans="18:19" ht="18.75" customHeight="1" x14ac:dyDescent="0.45">
      <c r="R98" s="7"/>
      <c r="S98" s="7"/>
    </row>
    <row r="99" spans="18:19" ht="18.75" customHeight="1" x14ac:dyDescent="0.45">
      <c r="R99" s="7"/>
      <c r="S99" s="7"/>
    </row>
    <row r="100" spans="18:19" ht="18.75" customHeight="1" x14ac:dyDescent="0.45">
      <c r="R100" s="7"/>
      <c r="S100" s="7"/>
    </row>
    <row r="101" spans="18:19" ht="18.75" customHeight="1" x14ac:dyDescent="0.45">
      <c r="R101" s="7"/>
      <c r="S101" s="7"/>
    </row>
    <row r="102" spans="18:19" ht="18.75" customHeight="1" x14ac:dyDescent="0.45">
      <c r="R102" s="7"/>
      <c r="S102" s="7"/>
    </row>
    <row r="103" spans="18:19" ht="18.75" customHeight="1" x14ac:dyDescent="0.45">
      <c r="R103" s="7"/>
      <c r="S103" s="7"/>
    </row>
    <row r="104" spans="18:19" ht="18.75" customHeight="1" x14ac:dyDescent="0.45">
      <c r="R104" s="7"/>
      <c r="S104" s="7"/>
    </row>
    <row r="105" spans="18:19" ht="18.75" customHeight="1" x14ac:dyDescent="0.45">
      <c r="R105" s="7"/>
      <c r="S105" s="7"/>
    </row>
    <row r="106" spans="18:19" ht="18.75" customHeight="1" x14ac:dyDescent="0.45">
      <c r="R106" s="7"/>
      <c r="S106" s="7"/>
    </row>
    <row r="107" spans="18:19" ht="18.75" customHeight="1" x14ac:dyDescent="0.45">
      <c r="R107" s="7"/>
      <c r="S107" s="7"/>
    </row>
    <row r="108" spans="18:19" ht="18.75" customHeight="1" x14ac:dyDescent="0.45">
      <c r="R108" s="7"/>
      <c r="S108" s="7"/>
    </row>
    <row r="109" spans="18:19" ht="18.75" customHeight="1" x14ac:dyDescent="0.45">
      <c r="R109" s="7"/>
      <c r="S109" s="7"/>
    </row>
    <row r="110" spans="18:19" ht="18.75" customHeight="1" x14ac:dyDescent="0.45">
      <c r="R110" s="7"/>
      <c r="S110" s="7"/>
    </row>
    <row r="111" spans="18:19" ht="18.75" customHeight="1" x14ac:dyDescent="0.45">
      <c r="R111" s="7"/>
      <c r="S111" s="7"/>
    </row>
    <row r="112" spans="18:19" ht="18.75" customHeight="1" x14ac:dyDescent="0.45">
      <c r="R112" s="7"/>
      <c r="S112" s="7"/>
    </row>
    <row r="113" spans="18:19" ht="18.75" customHeight="1" x14ac:dyDescent="0.45">
      <c r="R113" s="7"/>
      <c r="S113" s="7"/>
    </row>
    <row r="114" spans="18:19" ht="18.75" customHeight="1" x14ac:dyDescent="0.45">
      <c r="R114" s="7"/>
      <c r="S114" s="7"/>
    </row>
    <row r="115" spans="18:19" ht="18.75" customHeight="1" x14ac:dyDescent="0.45">
      <c r="R115" s="7"/>
      <c r="S115" s="7"/>
    </row>
    <row r="116" spans="18:19" ht="18.75" customHeight="1" x14ac:dyDescent="0.45">
      <c r="R116" s="7"/>
      <c r="S116" s="7"/>
    </row>
    <row r="117" spans="18:19" ht="18.75" customHeight="1" x14ac:dyDescent="0.45">
      <c r="R117" s="7"/>
      <c r="S117" s="7"/>
    </row>
    <row r="118" spans="18:19" ht="18.75" customHeight="1" x14ac:dyDescent="0.45">
      <c r="R118" s="7"/>
      <c r="S118" s="7"/>
    </row>
    <row r="119" spans="18:19" ht="18.75" customHeight="1" x14ac:dyDescent="0.45">
      <c r="R119" s="7"/>
      <c r="S119" s="7"/>
    </row>
    <row r="120" spans="18:19" ht="18.75" customHeight="1" x14ac:dyDescent="0.45">
      <c r="R120" s="7"/>
      <c r="S120" s="7"/>
    </row>
    <row r="121" spans="18:19" ht="18.75" customHeight="1" x14ac:dyDescent="0.45">
      <c r="R121" s="7"/>
      <c r="S121" s="7"/>
    </row>
    <row r="122" spans="18:19" ht="18.75" customHeight="1" x14ac:dyDescent="0.45">
      <c r="R122" s="7"/>
      <c r="S122" s="7"/>
    </row>
    <row r="123" spans="18:19" ht="18.75" customHeight="1" x14ac:dyDescent="0.45">
      <c r="R123" s="7"/>
      <c r="S123" s="7"/>
    </row>
    <row r="124" spans="18:19" ht="18.75" customHeight="1" x14ac:dyDescent="0.45">
      <c r="R124" s="7"/>
      <c r="S124" s="7"/>
    </row>
    <row r="125" spans="18:19" ht="18.75" customHeight="1" x14ac:dyDescent="0.45">
      <c r="R125" s="7"/>
      <c r="S125" s="7"/>
    </row>
    <row r="126" spans="18:19" ht="18.75" customHeight="1" x14ac:dyDescent="0.45">
      <c r="R126" s="7"/>
      <c r="S126" s="7"/>
    </row>
    <row r="127" spans="18:19" ht="18.75" customHeight="1" x14ac:dyDescent="0.45">
      <c r="R127" s="7"/>
      <c r="S127" s="7"/>
    </row>
    <row r="128" spans="18:19" ht="18.75" customHeight="1" x14ac:dyDescent="0.45">
      <c r="R128" s="7"/>
      <c r="S128" s="7"/>
    </row>
    <row r="129" spans="18:19" ht="18.75" customHeight="1" x14ac:dyDescent="0.45">
      <c r="R129" s="7"/>
      <c r="S129" s="7"/>
    </row>
    <row r="130" spans="18:19" ht="18.75" customHeight="1" x14ac:dyDescent="0.45">
      <c r="R130" s="7"/>
      <c r="S130" s="7"/>
    </row>
    <row r="131" spans="18:19" ht="18.75" customHeight="1" x14ac:dyDescent="0.45">
      <c r="R131" s="7"/>
      <c r="S131" s="7"/>
    </row>
    <row r="132" spans="18:19" ht="18.75" customHeight="1" x14ac:dyDescent="0.45">
      <c r="R132" s="7"/>
      <c r="S132" s="7"/>
    </row>
    <row r="133" spans="18:19" ht="18.75" customHeight="1" x14ac:dyDescent="0.45">
      <c r="R133" s="7"/>
      <c r="S133" s="7"/>
    </row>
    <row r="134" spans="18:19" ht="18.75" customHeight="1" x14ac:dyDescent="0.45">
      <c r="R134" s="7"/>
      <c r="S134" s="7"/>
    </row>
    <row r="135" spans="18:19" ht="18.75" customHeight="1" x14ac:dyDescent="0.45">
      <c r="R135" s="7"/>
      <c r="S135" s="7"/>
    </row>
    <row r="136" spans="18:19" ht="18.75" customHeight="1" x14ac:dyDescent="0.45">
      <c r="R136" s="7"/>
      <c r="S136" s="7"/>
    </row>
    <row r="137" spans="18:19" ht="18.75" customHeight="1" x14ac:dyDescent="0.45">
      <c r="R137" s="7"/>
      <c r="S137" s="7"/>
    </row>
    <row r="138" spans="18:19" ht="18.75" customHeight="1" x14ac:dyDescent="0.45">
      <c r="R138" s="7"/>
      <c r="S138" s="7"/>
    </row>
    <row r="139" spans="18:19" ht="18.75" customHeight="1" x14ac:dyDescent="0.45">
      <c r="R139" s="7"/>
      <c r="S139" s="7"/>
    </row>
    <row r="140" spans="18:19" ht="18.75" customHeight="1" x14ac:dyDescent="0.45">
      <c r="R140" s="7"/>
      <c r="S140" s="7"/>
    </row>
    <row r="141" spans="18:19" ht="18.75" customHeight="1" x14ac:dyDescent="0.45">
      <c r="R141" s="7"/>
      <c r="S141" s="7"/>
    </row>
    <row r="142" spans="18:19" ht="18.75" customHeight="1" x14ac:dyDescent="0.45">
      <c r="R142" s="7"/>
      <c r="S142" s="7"/>
    </row>
    <row r="143" spans="18:19" ht="18.75" customHeight="1" x14ac:dyDescent="0.45">
      <c r="R143" s="7"/>
      <c r="S143" s="7"/>
    </row>
    <row r="144" spans="18:19" ht="18.75" customHeight="1" x14ac:dyDescent="0.45">
      <c r="R144" s="7"/>
      <c r="S144" s="7"/>
    </row>
    <row r="145" spans="18:19" ht="18.75" customHeight="1" x14ac:dyDescent="0.45">
      <c r="R145" s="7"/>
      <c r="S145" s="7"/>
    </row>
    <row r="146" spans="18:19" ht="18.75" customHeight="1" x14ac:dyDescent="0.45">
      <c r="R146" s="7"/>
      <c r="S146" s="7"/>
    </row>
    <row r="147" spans="18:19" ht="18.75" customHeight="1" x14ac:dyDescent="0.45">
      <c r="R147" s="7"/>
      <c r="S147" s="7"/>
    </row>
    <row r="148" spans="18:19" ht="18.75" customHeight="1" x14ac:dyDescent="0.45">
      <c r="R148" s="7"/>
      <c r="S148" s="7"/>
    </row>
    <row r="149" spans="18:19" ht="18.75" customHeight="1" x14ac:dyDescent="0.45">
      <c r="R149" s="7"/>
      <c r="S149" s="7"/>
    </row>
    <row r="150" spans="18:19" ht="18.75" customHeight="1" x14ac:dyDescent="0.45">
      <c r="R150" s="7"/>
      <c r="S150" s="7"/>
    </row>
    <row r="151" spans="18:19" ht="18.75" customHeight="1" x14ac:dyDescent="0.45">
      <c r="R151" s="7"/>
      <c r="S151" s="7"/>
    </row>
    <row r="152" spans="18:19" ht="18.75" customHeight="1" x14ac:dyDescent="0.45">
      <c r="R152" s="7"/>
      <c r="S152" s="7"/>
    </row>
    <row r="153" spans="18:19" ht="18.75" customHeight="1" x14ac:dyDescent="0.45">
      <c r="R153" s="7"/>
      <c r="S153" s="7"/>
    </row>
    <row r="154" spans="18:19" ht="18.75" customHeight="1" x14ac:dyDescent="0.45">
      <c r="R154" s="7"/>
      <c r="S154" s="7"/>
    </row>
    <row r="155" spans="18:19" ht="18.75" customHeight="1" x14ac:dyDescent="0.45">
      <c r="R155" s="7"/>
      <c r="S155" s="7"/>
    </row>
    <row r="156" spans="18:19" ht="18.75" customHeight="1" x14ac:dyDescent="0.45">
      <c r="R156" s="7"/>
      <c r="S156" s="7"/>
    </row>
    <row r="157" spans="18:19" ht="18.75" customHeight="1" x14ac:dyDescent="0.45">
      <c r="R157" s="7"/>
      <c r="S157" s="7"/>
    </row>
    <row r="158" spans="18:19" ht="18.75" customHeight="1" x14ac:dyDescent="0.45">
      <c r="R158" s="7"/>
      <c r="S158" s="7"/>
    </row>
    <row r="159" spans="18:19" ht="18.75" customHeight="1" x14ac:dyDescent="0.45">
      <c r="R159" s="7"/>
      <c r="S159" s="7"/>
    </row>
    <row r="160" spans="18:19" ht="18.75" customHeight="1" x14ac:dyDescent="0.45">
      <c r="R160" s="7"/>
      <c r="S160" s="7"/>
    </row>
    <row r="161" spans="18:19" ht="18.75" customHeight="1" x14ac:dyDescent="0.45">
      <c r="R161" s="7"/>
      <c r="S161" s="7"/>
    </row>
    <row r="162" spans="18:19" ht="18.75" customHeight="1" x14ac:dyDescent="0.45">
      <c r="R162" s="7"/>
      <c r="S162" s="7"/>
    </row>
    <row r="163" spans="18:19" ht="18.75" customHeight="1" x14ac:dyDescent="0.45">
      <c r="R163" s="7"/>
      <c r="S163" s="7"/>
    </row>
    <row r="164" spans="18:19" ht="18.75" customHeight="1" x14ac:dyDescent="0.45">
      <c r="R164" s="7"/>
      <c r="S164" s="7"/>
    </row>
    <row r="165" spans="18:19" ht="18.75" customHeight="1" x14ac:dyDescent="0.45">
      <c r="R165" s="7"/>
      <c r="S165" s="7"/>
    </row>
    <row r="166" spans="18:19" ht="18.75" customHeight="1" x14ac:dyDescent="0.45">
      <c r="R166" s="7"/>
      <c r="S166" s="7"/>
    </row>
    <row r="167" spans="18:19" ht="18.75" customHeight="1" x14ac:dyDescent="0.45">
      <c r="R167" s="7"/>
      <c r="S167" s="7"/>
    </row>
    <row r="168" spans="18:19" ht="18.75" customHeight="1" x14ac:dyDescent="0.45">
      <c r="R168" s="7"/>
      <c r="S168" s="7"/>
    </row>
    <row r="169" spans="18:19" ht="18.75" customHeight="1" x14ac:dyDescent="0.45">
      <c r="R169" s="7"/>
      <c r="S169" s="7"/>
    </row>
    <row r="170" spans="18:19" ht="18.75" customHeight="1" x14ac:dyDescent="0.45">
      <c r="R170" s="7"/>
      <c r="S170" s="7"/>
    </row>
    <row r="171" spans="18:19" ht="18.75" customHeight="1" x14ac:dyDescent="0.45">
      <c r="R171" s="7"/>
      <c r="S171" s="7"/>
    </row>
    <row r="172" spans="18:19" ht="18.75" customHeight="1" x14ac:dyDescent="0.45">
      <c r="R172" s="7"/>
      <c r="S172" s="7"/>
    </row>
    <row r="173" spans="18:19" ht="18.75" customHeight="1" x14ac:dyDescent="0.45">
      <c r="R173" s="7"/>
      <c r="S173" s="7"/>
    </row>
    <row r="174" spans="18:19" ht="18.75" customHeight="1" x14ac:dyDescent="0.45">
      <c r="R174" s="7"/>
      <c r="S174" s="7"/>
    </row>
    <row r="175" spans="18:19" ht="18.75" customHeight="1" x14ac:dyDescent="0.45">
      <c r="R175" s="7"/>
      <c r="S175" s="7"/>
    </row>
    <row r="176" spans="18:19" ht="18.75" customHeight="1" x14ac:dyDescent="0.45">
      <c r="R176" s="7"/>
      <c r="S176" s="7"/>
    </row>
    <row r="177" spans="18:19" ht="18.75" customHeight="1" x14ac:dyDescent="0.45">
      <c r="R177" s="7"/>
      <c r="S177" s="7"/>
    </row>
    <row r="178" spans="18:19" ht="18.75" customHeight="1" x14ac:dyDescent="0.45">
      <c r="R178" s="7"/>
      <c r="S178" s="7"/>
    </row>
    <row r="179" spans="18:19" ht="18.75" customHeight="1" x14ac:dyDescent="0.45">
      <c r="R179" s="7"/>
      <c r="S179" s="7"/>
    </row>
    <row r="180" spans="18:19" ht="18.75" customHeight="1" x14ac:dyDescent="0.45">
      <c r="R180" s="7"/>
      <c r="S180" s="7"/>
    </row>
    <row r="181" spans="18:19" ht="18.75" customHeight="1" x14ac:dyDescent="0.45">
      <c r="R181" s="7"/>
      <c r="S181" s="7"/>
    </row>
    <row r="182" spans="18:19" ht="18.75" customHeight="1" x14ac:dyDescent="0.45">
      <c r="R182" s="7"/>
      <c r="S182" s="7"/>
    </row>
    <row r="183" spans="18:19" ht="18.75" customHeight="1" x14ac:dyDescent="0.45">
      <c r="R183" s="7"/>
      <c r="S183" s="7"/>
    </row>
    <row r="184" spans="18:19" ht="18.75" customHeight="1" x14ac:dyDescent="0.45">
      <c r="R184" s="7"/>
      <c r="S184" s="7"/>
    </row>
    <row r="185" spans="18:19" ht="18.75" customHeight="1" x14ac:dyDescent="0.45">
      <c r="R185" s="7"/>
      <c r="S185" s="7"/>
    </row>
    <row r="186" spans="18:19" ht="18.75" customHeight="1" x14ac:dyDescent="0.45">
      <c r="R186" s="7"/>
      <c r="S186" s="7"/>
    </row>
    <row r="187" spans="18:19" ht="18.75" customHeight="1" x14ac:dyDescent="0.45">
      <c r="R187" s="7"/>
      <c r="S187" s="7"/>
    </row>
    <row r="188" spans="18:19" ht="18.75" customHeight="1" x14ac:dyDescent="0.45">
      <c r="R188" s="7"/>
      <c r="S188" s="7"/>
    </row>
    <row r="189" spans="18:19" ht="18.75" customHeight="1" x14ac:dyDescent="0.45">
      <c r="R189" s="7"/>
      <c r="S189" s="7"/>
    </row>
    <row r="190" spans="18:19" ht="18.75" customHeight="1" x14ac:dyDescent="0.45">
      <c r="R190" s="7"/>
      <c r="S190" s="7"/>
    </row>
    <row r="191" spans="18:19" ht="18.75" customHeight="1" x14ac:dyDescent="0.45">
      <c r="R191" s="7"/>
      <c r="S191" s="7"/>
    </row>
    <row r="192" spans="18:19" ht="18.75" customHeight="1" x14ac:dyDescent="0.45">
      <c r="R192" s="7"/>
      <c r="S192" s="7"/>
    </row>
    <row r="193" spans="18:19" ht="18.75" customHeight="1" x14ac:dyDescent="0.45">
      <c r="R193" s="7"/>
      <c r="S193" s="7"/>
    </row>
    <row r="194" spans="18:19" ht="18.75" customHeight="1" x14ac:dyDescent="0.45">
      <c r="R194" s="7"/>
      <c r="S194" s="7"/>
    </row>
    <row r="195" spans="18:19" ht="18.75" customHeight="1" x14ac:dyDescent="0.45">
      <c r="R195" s="7"/>
      <c r="S195" s="7"/>
    </row>
    <row r="196" spans="18:19" ht="18.75" customHeight="1" x14ac:dyDescent="0.45">
      <c r="R196" s="7"/>
      <c r="S196" s="7"/>
    </row>
    <row r="197" spans="18:19" ht="18.75" customHeight="1" x14ac:dyDescent="0.45">
      <c r="R197" s="7"/>
      <c r="S197" s="7"/>
    </row>
    <row r="198" spans="18:19" ht="18.75" customHeight="1" x14ac:dyDescent="0.45">
      <c r="R198" s="7"/>
      <c r="S198" s="7"/>
    </row>
    <row r="199" spans="18:19" ht="18.75" customHeight="1" x14ac:dyDescent="0.45">
      <c r="R199" s="7"/>
      <c r="S199" s="7"/>
    </row>
    <row r="200" spans="18:19" ht="18.75" customHeight="1" x14ac:dyDescent="0.45">
      <c r="R200" s="7"/>
      <c r="S200" s="7"/>
    </row>
    <row r="201" spans="18:19" ht="18.75" customHeight="1" x14ac:dyDescent="0.45">
      <c r="R201" s="7"/>
      <c r="S201" s="7"/>
    </row>
    <row r="202" spans="18:19" ht="18.75" customHeight="1" x14ac:dyDescent="0.45">
      <c r="R202" s="7"/>
      <c r="S202" s="7"/>
    </row>
    <row r="203" spans="18:19" ht="18.75" customHeight="1" x14ac:dyDescent="0.45">
      <c r="R203" s="7"/>
      <c r="S203" s="7"/>
    </row>
    <row r="204" spans="18:19" ht="18.75" customHeight="1" x14ac:dyDescent="0.45">
      <c r="R204" s="7"/>
      <c r="S204" s="7"/>
    </row>
    <row r="205" spans="18:19" ht="18.75" customHeight="1" x14ac:dyDescent="0.45">
      <c r="R205" s="7"/>
      <c r="S205" s="7"/>
    </row>
    <row r="206" spans="18:19" ht="18.75" customHeight="1" x14ac:dyDescent="0.45">
      <c r="R206" s="7"/>
      <c r="S206" s="7"/>
    </row>
    <row r="207" spans="18:19" ht="18.75" customHeight="1" x14ac:dyDescent="0.45">
      <c r="R207" s="7"/>
      <c r="S207" s="7"/>
    </row>
    <row r="208" spans="18:19" ht="18.75" customHeight="1" x14ac:dyDescent="0.45">
      <c r="R208" s="7"/>
      <c r="S208" s="7"/>
    </row>
    <row r="209" spans="18:19" ht="18.75" customHeight="1" x14ac:dyDescent="0.45">
      <c r="R209" s="7"/>
      <c r="S209" s="7"/>
    </row>
    <row r="210" spans="18:19" ht="18.75" customHeight="1" x14ac:dyDescent="0.45">
      <c r="R210" s="7"/>
      <c r="S210" s="7"/>
    </row>
    <row r="211" spans="18:19" ht="18.75" customHeight="1" x14ac:dyDescent="0.45">
      <c r="R211" s="7"/>
      <c r="S211" s="7"/>
    </row>
    <row r="212" spans="18:19" ht="18.75" customHeight="1" x14ac:dyDescent="0.45">
      <c r="R212" s="7"/>
      <c r="S212" s="7"/>
    </row>
    <row r="213" spans="18:19" ht="18.75" customHeight="1" x14ac:dyDescent="0.45">
      <c r="R213" s="7"/>
      <c r="S213" s="7"/>
    </row>
    <row r="214" spans="18:19" ht="18.75" customHeight="1" x14ac:dyDescent="0.45">
      <c r="R214" s="7"/>
      <c r="S214" s="7"/>
    </row>
    <row r="215" spans="18:19" ht="18.75" customHeight="1" x14ac:dyDescent="0.45">
      <c r="R215" s="7"/>
      <c r="S215" s="7"/>
    </row>
    <row r="216" spans="18:19" ht="18.75" customHeight="1" x14ac:dyDescent="0.45">
      <c r="R216" s="7"/>
      <c r="S216" s="7"/>
    </row>
    <row r="217" spans="18:19" ht="18.75" customHeight="1" x14ac:dyDescent="0.45">
      <c r="R217" s="7"/>
      <c r="S217" s="7"/>
    </row>
    <row r="218" spans="18:19" ht="18.75" customHeight="1" x14ac:dyDescent="0.45">
      <c r="R218" s="7"/>
      <c r="S218" s="7"/>
    </row>
    <row r="219" spans="18:19" ht="18.75" customHeight="1" x14ac:dyDescent="0.45">
      <c r="R219" s="7"/>
      <c r="S219" s="7"/>
    </row>
    <row r="220" spans="18:19" ht="18.75" customHeight="1" x14ac:dyDescent="0.45">
      <c r="R220" s="7"/>
      <c r="S220" s="7"/>
    </row>
    <row r="221" spans="18:19" ht="18.75" customHeight="1" x14ac:dyDescent="0.45">
      <c r="R221" s="7"/>
      <c r="S221" s="7"/>
    </row>
    <row r="222" spans="18:19" ht="18.75" customHeight="1" x14ac:dyDescent="0.45">
      <c r="R222" s="7"/>
      <c r="S222" s="7"/>
    </row>
    <row r="223" spans="18:19" ht="18.75" customHeight="1" x14ac:dyDescent="0.45">
      <c r="R223" s="7"/>
      <c r="S223" s="7"/>
    </row>
    <row r="224" spans="18:19" ht="18.75" customHeight="1" x14ac:dyDescent="0.45">
      <c r="R224" s="7"/>
      <c r="S224" s="7"/>
    </row>
    <row r="225" spans="18:19" ht="18.75" customHeight="1" x14ac:dyDescent="0.45">
      <c r="R225" s="7"/>
      <c r="S225" s="7"/>
    </row>
    <row r="226" spans="18:19" ht="18.75" customHeight="1" x14ac:dyDescent="0.45">
      <c r="R226" s="7"/>
      <c r="S226" s="7"/>
    </row>
    <row r="227" spans="18:19" ht="18.75" customHeight="1" x14ac:dyDescent="0.45">
      <c r="R227" s="7"/>
      <c r="S227" s="7"/>
    </row>
    <row r="228" spans="18:19" ht="18.75" customHeight="1" x14ac:dyDescent="0.45">
      <c r="R228" s="7"/>
      <c r="S228" s="7"/>
    </row>
    <row r="229" spans="18:19" ht="18.75" customHeight="1" x14ac:dyDescent="0.45">
      <c r="R229" s="7"/>
      <c r="S229" s="7"/>
    </row>
    <row r="230" spans="18:19" ht="18.75" customHeight="1" x14ac:dyDescent="0.45">
      <c r="R230" s="7"/>
      <c r="S230" s="7"/>
    </row>
    <row r="231" spans="18:19" ht="18.75" customHeight="1" x14ac:dyDescent="0.45">
      <c r="R231" s="7"/>
      <c r="S231" s="7"/>
    </row>
    <row r="232" spans="18:19" ht="18.75" customHeight="1" x14ac:dyDescent="0.45">
      <c r="R232" s="7"/>
      <c r="S232" s="7"/>
    </row>
    <row r="233" spans="18:19" ht="18.75" customHeight="1" x14ac:dyDescent="0.45">
      <c r="R233" s="7"/>
      <c r="S233" s="7"/>
    </row>
    <row r="234" spans="18:19" ht="18.75" customHeight="1" x14ac:dyDescent="0.45">
      <c r="R234" s="7"/>
      <c r="S234" s="7"/>
    </row>
    <row r="235" spans="18:19" ht="18.75" customHeight="1" x14ac:dyDescent="0.45">
      <c r="R235" s="7"/>
      <c r="S235" s="7"/>
    </row>
    <row r="236" spans="18:19" ht="18.75" customHeight="1" x14ac:dyDescent="0.45">
      <c r="R236" s="7"/>
      <c r="S236" s="7"/>
    </row>
    <row r="237" spans="18:19" ht="18.75" customHeight="1" x14ac:dyDescent="0.45">
      <c r="R237" s="7"/>
      <c r="S237" s="7"/>
    </row>
    <row r="238" spans="18:19" ht="18.75" customHeight="1" x14ac:dyDescent="0.45">
      <c r="R238" s="7"/>
      <c r="S238" s="7"/>
    </row>
    <row r="239" spans="18:19" ht="18.75" customHeight="1" x14ac:dyDescent="0.45">
      <c r="R239" s="7"/>
      <c r="S239" s="7"/>
    </row>
    <row r="240" spans="18:19" ht="18.75" customHeight="1" x14ac:dyDescent="0.45">
      <c r="R240" s="7"/>
      <c r="S240" s="7"/>
    </row>
    <row r="241" spans="18:19" ht="18.75" customHeight="1" x14ac:dyDescent="0.45">
      <c r="R241" s="7"/>
      <c r="S241" s="7"/>
    </row>
    <row r="242" spans="18:19" ht="18.75" customHeight="1" x14ac:dyDescent="0.45">
      <c r="R242" s="7"/>
      <c r="S242" s="7"/>
    </row>
    <row r="243" spans="18:19" ht="18.75" customHeight="1" x14ac:dyDescent="0.45">
      <c r="R243" s="7"/>
      <c r="S243" s="7"/>
    </row>
    <row r="244" spans="18:19" ht="18.75" customHeight="1" x14ac:dyDescent="0.45">
      <c r="R244" s="7"/>
      <c r="S244" s="7"/>
    </row>
    <row r="245" spans="18:19" ht="18.75" customHeight="1" x14ac:dyDescent="0.45">
      <c r="R245" s="7"/>
      <c r="S245" s="7"/>
    </row>
    <row r="246" spans="18:19" ht="18.75" customHeight="1" x14ac:dyDescent="0.45">
      <c r="R246" s="7"/>
      <c r="S246" s="7"/>
    </row>
    <row r="247" spans="18:19" ht="18.75" customHeight="1" x14ac:dyDescent="0.45">
      <c r="R247" s="7"/>
      <c r="S247" s="7"/>
    </row>
    <row r="248" spans="18:19" ht="18.75" customHeight="1" x14ac:dyDescent="0.45">
      <c r="R248" s="7"/>
      <c r="S248" s="7"/>
    </row>
    <row r="249" spans="18:19" ht="18.75" customHeight="1" x14ac:dyDescent="0.45">
      <c r="R249" s="7"/>
      <c r="S249" s="7"/>
    </row>
    <row r="250" spans="18:19" ht="18.75" customHeight="1" x14ac:dyDescent="0.45">
      <c r="R250" s="7"/>
      <c r="S250" s="7"/>
    </row>
    <row r="251" spans="18:19" ht="18.75" customHeight="1" x14ac:dyDescent="0.45">
      <c r="R251" s="7"/>
      <c r="S251" s="7"/>
    </row>
    <row r="252" spans="18:19" ht="18.75" customHeight="1" x14ac:dyDescent="0.45">
      <c r="R252" s="7"/>
      <c r="S252" s="7"/>
    </row>
    <row r="253" spans="18:19" ht="18.75" customHeight="1" x14ac:dyDescent="0.45">
      <c r="R253" s="7"/>
      <c r="S253" s="7"/>
    </row>
    <row r="254" spans="18:19" ht="18.75" customHeight="1" x14ac:dyDescent="0.45">
      <c r="R254" s="7"/>
      <c r="S254" s="7"/>
    </row>
    <row r="255" spans="18:19" ht="18.75" customHeight="1" x14ac:dyDescent="0.45">
      <c r="R255" s="7"/>
      <c r="S255" s="7"/>
    </row>
    <row r="256" spans="18:19" ht="18.75" customHeight="1" x14ac:dyDescent="0.45">
      <c r="R256" s="7"/>
      <c r="S256" s="7"/>
    </row>
    <row r="257" spans="18:19" ht="18.75" customHeight="1" x14ac:dyDescent="0.45">
      <c r="R257" s="7"/>
      <c r="S257" s="7"/>
    </row>
    <row r="258" spans="18:19" ht="18.75" customHeight="1" x14ac:dyDescent="0.45">
      <c r="R258" s="7"/>
      <c r="S258" s="7"/>
    </row>
    <row r="259" spans="18:19" ht="18.75" customHeight="1" x14ac:dyDescent="0.45">
      <c r="R259" s="7"/>
      <c r="S259" s="7"/>
    </row>
    <row r="260" spans="18:19" ht="18.75" customHeight="1" x14ac:dyDescent="0.45">
      <c r="R260" s="7"/>
      <c r="S260" s="7"/>
    </row>
    <row r="261" spans="18:19" ht="18.75" customHeight="1" x14ac:dyDescent="0.45">
      <c r="R261" s="7"/>
      <c r="S261" s="7"/>
    </row>
    <row r="262" spans="18:19" ht="18.75" customHeight="1" x14ac:dyDescent="0.45">
      <c r="R262" s="7"/>
      <c r="S262" s="7"/>
    </row>
    <row r="263" spans="18:19" ht="18.75" customHeight="1" x14ac:dyDescent="0.45">
      <c r="R263" s="7"/>
      <c r="S263" s="7"/>
    </row>
    <row r="264" spans="18:19" ht="18.75" customHeight="1" x14ac:dyDescent="0.45">
      <c r="R264" s="7"/>
      <c r="S264" s="7"/>
    </row>
    <row r="265" spans="18:19" ht="18.75" customHeight="1" x14ac:dyDescent="0.45">
      <c r="R265" s="7"/>
      <c r="S265" s="7"/>
    </row>
    <row r="266" spans="18:19" ht="18.75" customHeight="1" x14ac:dyDescent="0.45">
      <c r="R266" s="7"/>
      <c r="S266" s="7"/>
    </row>
    <row r="267" spans="18:19" ht="18.75" customHeight="1" x14ac:dyDescent="0.45">
      <c r="R267" s="7"/>
      <c r="S267" s="7"/>
    </row>
    <row r="268" spans="18:19" ht="18.75" customHeight="1" x14ac:dyDescent="0.45">
      <c r="R268" s="7"/>
      <c r="S268" s="7"/>
    </row>
    <row r="269" spans="18:19" ht="18.75" customHeight="1" x14ac:dyDescent="0.45">
      <c r="R269" s="7"/>
      <c r="S269" s="7"/>
    </row>
    <row r="270" spans="18:19" ht="18.75" customHeight="1" x14ac:dyDescent="0.45">
      <c r="R270" s="7"/>
      <c r="S270" s="7"/>
    </row>
    <row r="271" spans="18:19" ht="18.75" customHeight="1" x14ac:dyDescent="0.45">
      <c r="R271" s="7"/>
      <c r="S271" s="7"/>
    </row>
    <row r="272" spans="18:19" ht="18.75" customHeight="1" x14ac:dyDescent="0.45">
      <c r="R272" s="7"/>
      <c r="S272" s="7"/>
    </row>
    <row r="273" spans="18:19" ht="18.75" customHeight="1" x14ac:dyDescent="0.45">
      <c r="R273" s="7"/>
      <c r="S273" s="7"/>
    </row>
    <row r="274" spans="18:19" ht="18.75" customHeight="1" x14ac:dyDescent="0.45">
      <c r="R274" s="7"/>
      <c r="S274" s="7"/>
    </row>
    <row r="275" spans="18:19" ht="18.75" customHeight="1" x14ac:dyDescent="0.45">
      <c r="R275" s="7"/>
      <c r="S275" s="7"/>
    </row>
    <row r="276" spans="18:19" ht="18.75" customHeight="1" x14ac:dyDescent="0.45">
      <c r="R276" s="7"/>
      <c r="S276" s="7"/>
    </row>
    <row r="277" spans="18:19" ht="18.75" customHeight="1" x14ac:dyDescent="0.45">
      <c r="R277" s="7"/>
      <c r="S277" s="7"/>
    </row>
    <row r="278" spans="18:19" ht="18.75" customHeight="1" x14ac:dyDescent="0.45">
      <c r="R278" s="7"/>
      <c r="S278" s="7"/>
    </row>
    <row r="279" spans="18:19" ht="18.75" customHeight="1" x14ac:dyDescent="0.45">
      <c r="R279" s="7"/>
      <c r="S279" s="7"/>
    </row>
    <row r="280" spans="18:19" ht="18.75" customHeight="1" x14ac:dyDescent="0.45">
      <c r="R280" s="7"/>
      <c r="S280" s="7"/>
    </row>
    <row r="281" spans="18:19" ht="18.75" customHeight="1" x14ac:dyDescent="0.45">
      <c r="R281" s="7"/>
      <c r="S281" s="7"/>
    </row>
    <row r="282" spans="18:19" ht="18.75" customHeight="1" x14ac:dyDescent="0.45">
      <c r="R282" s="7"/>
      <c r="S282" s="7"/>
    </row>
    <row r="283" spans="18:19" ht="18.75" customHeight="1" x14ac:dyDescent="0.45">
      <c r="R283" s="7"/>
      <c r="S283" s="7"/>
    </row>
    <row r="284" spans="18:19" ht="18.75" customHeight="1" x14ac:dyDescent="0.45">
      <c r="R284" s="7"/>
      <c r="S284" s="7"/>
    </row>
    <row r="285" spans="18:19" ht="18.75" customHeight="1" x14ac:dyDescent="0.45">
      <c r="R285" s="7"/>
      <c r="S285" s="7"/>
    </row>
    <row r="286" spans="18:19" ht="18.75" customHeight="1" x14ac:dyDescent="0.45">
      <c r="R286" s="7"/>
      <c r="S286" s="7"/>
    </row>
    <row r="287" spans="18:19" ht="18.75" customHeight="1" x14ac:dyDescent="0.45">
      <c r="R287" s="7"/>
      <c r="S287" s="7"/>
    </row>
    <row r="288" spans="18:19" ht="18.75" customHeight="1" x14ac:dyDescent="0.45">
      <c r="R288" s="7"/>
      <c r="S288" s="7"/>
    </row>
    <row r="289" spans="18:19" ht="18.75" customHeight="1" x14ac:dyDescent="0.45">
      <c r="R289" s="7"/>
      <c r="S289" s="7"/>
    </row>
    <row r="290" spans="18:19" ht="18.75" customHeight="1" x14ac:dyDescent="0.45">
      <c r="R290" s="7"/>
      <c r="S290" s="7"/>
    </row>
    <row r="291" spans="18:19" ht="18.75" customHeight="1" x14ac:dyDescent="0.45">
      <c r="R291" s="7"/>
      <c r="S291" s="7"/>
    </row>
    <row r="292" spans="18:19" ht="18.75" customHeight="1" x14ac:dyDescent="0.45">
      <c r="R292" s="7"/>
      <c r="S292" s="7"/>
    </row>
    <row r="293" spans="18:19" ht="18.75" customHeight="1" x14ac:dyDescent="0.45">
      <c r="R293" s="7"/>
      <c r="S293" s="7"/>
    </row>
    <row r="294" spans="18:19" ht="18.75" customHeight="1" x14ac:dyDescent="0.45">
      <c r="R294" s="7"/>
      <c r="S294" s="7"/>
    </row>
    <row r="295" spans="18:19" ht="18.75" customHeight="1" x14ac:dyDescent="0.45">
      <c r="R295" s="7"/>
      <c r="S295" s="7"/>
    </row>
    <row r="296" spans="18:19" ht="18.75" customHeight="1" x14ac:dyDescent="0.45">
      <c r="R296" s="7"/>
      <c r="S296" s="7"/>
    </row>
    <row r="297" spans="18:19" ht="18.75" customHeight="1" x14ac:dyDescent="0.45">
      <c r="R297" s="7"/>
      <c r="S297" s="7"/>
    </row>
    <row r="298" spans="18:19" ht="18.75" customHeight="1" x14ac:dyDescent="0.45">
      <c r="R298" s="7"/>
      <c r="S298" s="7"/>
    </row>
    <row r="299" spans="18:19" ht="18.75" customHeight="1" x14ac:dyDescent="0.45">
      <c r="R299" s="7"/>
      <c r="S299" s="7"/>
    </row>
    <row r="300" spans="18:19" ht="18.75" customHeight="1" x14ac:dyDescent="0.45">
      <c r="R300" s="7"/>
      <c r="S300" s="7"/>
    </row>
    <row r="301" spans="18:19" ht="18.75" customHeight="1" x14ac:dyDescent="0.45">
      <c r="R301" s="7"/>
      <c r="S301" s="7"/>
    </row>
    <row r="302" spans="18:19" ht="18.75" customHeight="1" x14ac:dyDescent="0.45">
      <c r="R302" s="7"/>
      <c r="S302" s="7"/>
    </row>
    <row r="303" spans="18:19" ht="18.75" customHeight="1" x14ac:dyDescent="0.45">
      <c r="R303" s="7"/>
      <c r="S303" s="7"/>
    </row>
    <row r="304" spans="18:19" ht="18.75" customHeight="1" x14ac:dyDescent="0.45">
      <c r="R304" s="7"/>
      <c r="S304" s="7"/>
    </row>
    <row r="305" spans="18:19" ht="18.75" customHeight="1" x14ac:dyDescent="0.45">
      <c r="R305" s="7"/>
      <c r="S305" s="7"/>
    </row>
    <row r="306" spans="18:19" ht="18.75" customHeight="1" x14ac:dyDescent="0.45">
      <c r="R306" s="7"/>
      <c r="S306" s="7"/>
    </row>
    <row r="307" spans="18:19" ht="18.75" customHeight="1" x14ac:dyDescent="0.45">
      <c r="R307" s="7"/>
      <c r="S307" s="7"/>
    </row>
    <row r="308" spans="18:19" ht="18.75" customHeight="1" x14ac:dyDescent="0.45">
      <c r="R308" s="7"/>
      <c r="S308" s="7"/>
    </row>
    <row r="309" spans="18:19" ht="18.75" customHeight="1" x14ac:dyDescent="0.45">
      <c r="R309" s="7"/>
      <c r="S309" s="7"/>
    </row>
    <row r="310" spans="18:19" ht="18.75" customHeight="1" x14ac:dyDescent="0.45">
      <c r="R310" s="7"/>
      <c r="S310" s="7"/>
    </row>
    <row r="311" spans="18:19" ht="18.75" customHeight="1" x14ac:dyDescent="0.45">
      <c r="R311" s="7"/>
      <c r="S311" s="7"/>
    </row>
    <row r="312" spans="18:19" ht="18.75" customHeight="1" x14ac:dyDescent="0.45">
      <c r="R312" s="7"/>
      <c r="S312" s="7"/>
    </row>
    <row r="313" spans="18:19" ht="18.75" customHeight="1" x14ac:dyDescent="0.45">
      <c r="R313" s="7"/>
      <c r="S313" s="7"/>
    </row>
    <row r="314" spans="18:19" ht="18.75" customHeight="1" x14ac:dyDescent="0.45">
      <c r="R314" s="7"/>
      <c r="S314" s="7"/>
    </row>
    <row r="315" spans="18:19" ht="18.75" customHeight="1" x14ac:dyDescent="0.45">
      <c r="R315" s="7"/>
      <c r="S315" s="7"/>
    </row>
    <row r="316" spans="18:19" ht="18.75" customHeight="1" x14ac:dyDescent="0.45">
      <c r="R316" s="7"/>
      <c r="S316" s="7"/>
    </row>
    <row r="317" spans="18:19" ht="18.75" customHeight="1" x14ac:dyDescent="0.45">
      <c r="R317" s="7"/>
      <c r="S317" s="7"/>
    </row>
    <row r="318" spans="18:19" ht="18.75" customHeight="1" x14ac:dyDescent="0.45">
      <c r="R318" s="7"/>
      <c r="S318" s="7"/>
    </row>
    <row r="319" spans="18:19" ht="18.75" customHeight="1" x14ac:dyDescent="0.45">
      <c r="R319" s="7"/>
      <c r="S319" s="7"/>
    </row>
    <row r="320" spans="18:19" ht="18.75" customHeight="1" x14ac:dyDescent="0.45">
      <c r="R320" s="7"/>
      <c r="S320" s="7"/>
    </row>
    <row r="321" spans="18:19" ht="18.75" customHeight="1" x14ac:dyDescent="0.45">
      <c r="R321" s="7"/>
      <c r="S321" s="7"/>
    </row>
    <row r="322" spans="18:19" ht="18.75" customHeight="1" x14ac:dyDescent="0.45">
      <c r="R322" s="7"/>
      <c r="S322" s="7"/>
    </row>
    <row r="323" spans="18:19" ht="18.75" customHeight="1" x14ac:dyDescent="0.45">
      <c r="R323" s="7"/>
      <c r="S323" s="7"/>
    </row>
    <row r="324" spans="18:19" ht="18.75" customHeight="1" x14ac:dyDescent="0.45">
      <c r="R324" s="7"/>
      <c r="S324" s="7"/>
    </row>
    <row r="325" spans="18:19" ht="18.75" customHeight="1" x14ac:dyDescent="0.45">
      <c r="R325" s="7"/>
      <c r="S325" s="7"/>
    </row>
    <row r="326" spans="18:19" ht="18.75" customHeight="1" x14ac:dyDescent="0.45">
      <c r="R326" s="7"/>
      <c r="S326" s="7"/>
    </row>
    <row r="327" spans="18:19" ht="18.75" customHeight="1" x14ac:dyDescent="0.45">
      <c r="R327" s="7"/>
      <c r="S327" s="7"/>
    </row>
    <row r="328" spans="18:19" ht="18.75" customHeight="1" x14ac:dyDescent="0.45">
      <c r="R328" s="7"/>
      <c r="S328" s="7"/>
    </row>
    <row r="329" spans="18:19" ht="18.75" customHeight="1" x14ac:dyDescent="0.45">
      <c r="R329" s="7"/>
      <c r="S329" s="7"/>
    </row>
    <row r="330" spans="18:19" ht="18.75" customHeight="1" x14ac:dyDescent="0.45">
      <c r="R330" s="7"/>
      <c r="S330" s="7"/>
    </row>
    <row r="331" spans="18:19" ht="18.75" customHeight="1" x14ac:dyDescent="0.45">
      <c r="R331" s="7"/>
      <c r="S331" s="7"/>
    </row>
    <row r="332" spans="18:19" ht="18.75" customHeight="1" x14ac:dyDescent="0.45">
      <c r="R332" s="7"/>
      <c r="S332" s="7"/>
    </row>
    <row r="333" spans="18:19" ht="18.75" customHeight="1" x14ac:dyDescent="0.45">
      <c r="R333" s="7"/>
      <c r="S333" s="7"/>
    </row>
    <row r="334" spans="18:19" ht="18.75" customHeight="1" x14ac:dyDescent="0.45">
      <c r="R334" s="7"/>
      <c r="S334" s="7"/>
    </row>
    <row r="335" spans="18:19" ht="18.75" customHeight="1" x14ac:dyDescent="0.45">
      <c r="R335" s="7"/>
      <c r="S335" s="7"/>
    </row>
    <row r="336" spans="18:19" ht="18.75" customHeight="1" x14ac:dyDescent="0.45">
      <c r="R336" s="7"/>
      <c r="S336" s="7"/>
    </row>
    <row r="337" spans="18:19" ht="18.75" customHeight="1" x14ac:dyDescent="0.45">
      <c r="R337" s="7"/>
      <c r="S337" s="7"/>
    </row>
    <row r="338" spans="18:19" ht="18.75" customHeight="1" x14ac:dyDescent="0.45">
      <c r="R338" s="7"/>
      <c r="S338" s="7"/>
    </row>
    <row r="339" spans="18:19" ht="18.75" customHeight="1" x14ac:dyDescent="0.45">
      <c r="R339" s="7"/>
      <c r="S339" s="7"/>
    </row>
    <row r="340" spans="18:19" ht="18.75" customHeight="1" x14ac:dyDescent="0.45">
      <c r="R340" s="7"/>
      <c r="S340" s="7"/>
    </row>
    <row r="341" spans="18:19" ht="18.75" customHeight="1" x14ac:dyDescent="0.45">
      <c r="R341" s="7"/>
      <c r="S341" s="7"/>
    </row>
    <row r="342" spans="18:19" ht="18.75" customHeight="1" x14ac:dyDescent="0.45">
      <c r="R342" s="7"/>
      <c r="S342" s="7"/>
    </row>
    <row r="343" spans="18:19" ht="18.75" customHeight="1" x14ac:dyDescent="0.45">
      <c r="R343" s="7"/>
      <c r="S343" s="7"/>
    </row>
    <row r="344" spans="18:19" ht="18.75" customHeight="1" x14ac:dyDescent="0.45">
      <c r="R344" s="7"/>
      <c r="S344" s="7"/>
    </row>
    <row r="345" spans="18:19" ht="18.75" customHeight="1" x14ac:dyDescent="0.45">
      <c r="R345" s="7"/>
      <c r="S345" s="7"/>
    </row>
    <row r="346" spans="18:19" ht="18.75" customHeight="1" x14ac:dyDescent="0.45">
      <c r="R346" s="7"/>
      <c r="S346" s="7"/>
    </row>
    <row r="347" spans="18:19" ht="18.75" customHeight="1" x14ac:dyDescent="0.45">
      <c r="R347" s="7"/>
      <c r="S347" s="7"/>
    </row>
    <row r="348" spans="18:19" ht="18.75" customHeight="1" x14ac:dyDescent="0.45">
      <c r="R348" s="7"/>
      <c r="S348" s="7"/>
    </row>
    <row r="349" spans="18:19" ht="18.75" customHeight="1" x14ac:dyDescent="0.45">
      <c r="R349" s="7"/>
      <c r="S349" s="7"/>
    </row>
    <row r="350" spans="18:19" ht="18.75" customHeight="1" x14ac:dyDescent="0.45">
      <c r="R350" s="7"/>
      <c r="S350" s="7"/>
    </row>
    <row r="351" spans="18:19" ht="18.75" customHeight="1" x14ac:dyDescent="0.45">
      <c r="R351" s="7"/>
      <c r="S351" s="7"/>
    </row>
    <row r="352" spans="18:19" ht="18.75" customHeight="1" x14ac:dyDescent="0.45">
      <c r="R352" s="7"/>
      <c r="S352" s="7"/>
    </row>
    <row r="353" spans="18:19" ht="18.75" customHeight="1" x14ac:dyDescent="0.45">
      <c r="R353" s="7"/>
      <c r="S353" s="7"/>
    </row>
    <row r="354" spans="18:19" ht="18.75" customHeight="1" x14ac:dyDescent="0.45">
      <c r="R354" s="7"/>
      <c r="S354" s="7"/>
    </row>
    <row r="355" spans="18:19" ht="18.75" customHeight="1" x14ac:dyDescent="0.45">
      <c r="R355" s="7"/>
      <c r="S355" s="7"/>
    </row>
    <row r="356" spans="18:19" ht="18.75" customHeight="1" x14ac:dyDescent="0.45">
      <c r="R356" s="7"/>
      <c r="S356" s="7"/>
    </row>
    <row r="357" spans="18:19" ht="18.75" customHeight="1" x14ac:dyDescent="0.45">
      <c r="R357" s="7"/>
      <c r="S357" s="7"/>
    </row>
    <row r="358" spans="18:19" ht="18.75" customHeight="1" x14ac:dyDescent="0.45">
      <c r="R358" s="7"/>
      <c r="S358" s="7"/>
    </row>
    <row r="359" spans="18:19" ht="18.75" customHeight="1" x14ac:dyDescent="0.45">
      <c r="R359" s="7"/>
      <c r="S359" s="7"/>
    </row>
    <row r="360" spans="18:19" ht="18.75" customHeight="1" x14ac:dyDescent="0.45">
      <c r="R360" s="7"/>
      <c r="S360" s="7"/>
    </row>
    <row r="361" spans="18:19" ht="18.75" customHeight="1" x14ac:dyDescent="0.45">
      <c r="R361" s="7"/>
      <c r="S361" s="7"/>
    </row>
    <row r="362" spans="18:19" ht="18.75" customHeight="1" x14ac:dyDescent="0.45">
      <c r="R362" s="7"/>
      <c r="S362" s="7"/>
    </row>
    <row r="363" spans="18:19" ht="18.75" customHeight="1" x14ac:dyDescent="0.45">
      <c r="R363" s="7"/>
      <c r="S363" s="7"/>
    </row>
    <row r="364" spans="18:19" ht="18.75" customHeight="1" x14ac:dyDescent="0.45">
      <c r="R364" s="7"/>
      <c r="S364" s="7"/>
    </row>
    <row r="365" spans="18:19" ht="18.75" customHeight="1" x14ac:dyDescent="0.45">
      <c r="R365" s="7"/>
      <c r="S365" s="7"/>
    </row>
    <row r="366" spans="18:19" ht="18.75" customHeight="1" x14ac:dyDescent="0.45">
      <c r="R366" s="7"/>
      <c r="S366" s="7"/>
    </row>
    <row r="367" spans="18:19" ht="18.75" customHeight="1" x14ac:dyDescent="0.45">
      <c r="R367" s="7"/>
      <c r="S367" s="7"/>
    </row>
    <row r="368" spans="18:19" ht="18.75" customHeight="1" x14ac:dyDescent="0.45">
      <c r="R368" s="7"/>
      <c r="S368" s="7"/>
    </row>
    <row r="369" spans="18:19" ht="18.75" customHeight="1" x14ac:dyDescent="0.45">
      <c r="R369" s="7"/>
      <c r="S369" s="7"/>
    </row>
    <row r="370" spans="18:19" ht="18.75" customHeight="1" x14ac:dyDescent="0.45">
      <c r="R370" s="7"/>
      <c r="S370" s="7"/>
    </row>
    <row r="371" spans="18:19" ht="18.75" customHeight="1" x14ac:dyDescent="0.45">
      <c r="R371" s="7"/>
      <c r="S371" s="7"/>
    </row>
    <row r="372" spans="18:19" ht="18.75" customHeight="1" x14ac:dyDescent="0.45">
      <c r="R372" s="7"/>
      <c r="S372" s="7"/>
    </row>
    <row r="373" spans="18:19" ht="18.75" customHeight="1" x14ac:dyDescent="0.45">
      <c r="R373" s="7"/>
      <c r="S373" s="7"/>
    </row>
    <row r="374" spans="18:19" ht="18.75" customHeight="1" x14ac:dyDescent="0.45">
      <c r="R374" s="7"/>
      <c r="S374" s="7"/>
    </row>
    <row r="375" spans="18:19" ht="18.75" customHeight="1" x14ac:dyDescent="0.45">
      <c r="R375" s="7"/>
      <c r="S375" s="7"/>
    </row>
    <row r="376" spans="18:19" ht="18.75" customHeight="1" x14ac:dyDescent="0.45">
      <c r="R376" s="7"/>
      <c r="S376" s="7"/>
    </row>
    <row r="377" spans="18:19" ht="18.75" customHeight="1" x14ac:dyDescent="0.45">
      <c r="R377" s="7"/>
      <c r="S377" s="7"/>
    </row>
    <row r="378" spans="18:19" ht="18.75" customHeight="1" x14ac:dyDescent="0.45">
      <c r="R378" s="7"/>
      <c r="S378" s="7"/>
    </row>
    <row r="379" spans="18:19" ht="18.75" customHeight="1" x14ac:dyDescent="0.45">
      <c r="R379" s="7"/>
      <c r="S379" s="7"/>
    </row>
    <row r="380" spans="18:19" ht="18.75" customHeight="1" x14ac:dyDescent="0.45">
      <c r="R380" s="7"/>
      <c r="S380" s="7"/>
    </row>
    <row r="381" spans="18:19" ht="18.75" customHeight="1" x14ac:dyDescent="0.45">
      <c r="R381" s="7"/>
      <c r="S381" s="7"/>
    </row>
    <row r="382" spans="18:19" ht="18.75" customHeight="1" x14ac:dyDescent="0.45">
      <c r="R382" s="7"/>
      <c r="S382" s="7"/>
    </row>
    <row r="383" spans="18:19" ht="18.75" customHeight="1" x14ac:dyDescent="0.45">
      <c r="R383" s="7"/>
      <c r="S383" s="7"/>
    </row>
    <row r="384" spans="18:19" ht="18.75" customHeight="1" x14ac:dyDescent="0.45">
      <c r="R384" s="7"/>
      <c r="S384" s="7"/>
    </row>
    <row r="385" spans="18:19" ht="18.75" customHeight="1" x14ac:dyDescent="0.45">
      <c r="R385" s="7"/>
      <c r="S385" s="7"/>
    </row>
    <row r="386" spans="18:19" ht="18.75" customHeight="1" x14ac:dyDescent="0.45">
      <c r="R386" s="7"/>
      <c r="S386" s="7"/>
    </row>
    <row r="387" spans="18:19" ht="18.75" customHeight="1" x14ac:dyDescent="0.45">
      <c r="R387" s="7"/>
      <c r="S387" s="7"/>
    </row>
    <row r="388" spans="18:19" ht="18.75" customHeight="1" x14ac:dyDescent="0.45">
      <c r="R388" s="7"/>
      <c r="S388" s="7"/>
    </row>
    <row r="389" spans="18:19" ht="18.75" customHeight="1" x14ac:dyDescent="0.45">
      <c r="R389" s="7"/>
      <c r="S389" s="7"/>
    </row>
    <row r="390" spans="18:19" ht="18.75" customHeight="1" x14ac:dyDescent="0.45">
      <c r="R390" s="7"/>
      <c r="S390" s="7"/>
    </row>
    <row r="391" spans="18:19" ht="18.75" customHeight="1" x14ac:dyDescent="0.45">
      <c r="R391" s="7"/>
      <c r="S391" s="7"/>
    </row>
    <row r="392" spans="18:19" ht="18.75" customHeight="1" x14ac:dyDescent="0.45">
      <c r="R392" s="7"/>
      <c r="S392" s="7"/>
    </row>
    <row r="393" spans="18:19" ht="18.75" customHeight="1" x14ac:dyDescent="0.45">
      <c r="R393" s="7"/>
      <c r="S393" s="7"/>
    </row>
    <row r="394" spans="18:19" ht="18.75" customHeight="1" x14ac:dyDescent="0.45">
      <c r="R394" s="7"/>
      <c r="S394" s="7"/>
    </row>
    <row r="395" spans="18:19" ht="18.75" customHeight="1" x14ac:dyDescent="0.45">
      <c r="R395" s="7"/>
      <c r="S395" s="7"/>
    </row>
    <row r="396" spans="18:19" ht="18.75" customHeight="1" x14ac:dyDescent="0.45">
      <c r="R396" s="7"/>
      <c r="S396" s="7"/>
    </row>
    <row r="397" spans="18:19" ht="18.75" customHeight="1" x14ac:dyDescent="0.45">
      <c r="R397" s="7"/>
      <c r="S397" s="7"/>
    </row>
    <row r="398" spans="18:19" ht="18.75" customHeight="1" x14ac:dyDescent="0.45">
      <c r="R398" s="7"/>
      <c r="S398" s="7"/>
    </row>
    <row r="399" spans="18:19" ht="18.75" customHeight="1" x14ac:dyDescent="0.45">
      <c r="R399" s="7"/>
      <c r="S399" s="7"/>
    </row>
    <row r="400" spans="18:19" ht="18.75" customHeight="1" x14ac:dyDescent="0.45">
      <c r="R400" s="7"/>
      <c r="S400" s="7"/>
    </row>
    <row r="401" spans="18:19" ht="18.75" customHeight="1" x14ac:dyDescent="0.45">
      <c r="R401" s="7"/>
      <c r="S401" s="7"/>
    </row>
    <row r="402" spans="18:19" ht="18.75" customHeight="1" x14ac:dyDescent="0.45">
      <c r="R402" s="7"/>
      <c r="S402" s="7"/>
    </row>
    <row r="403" spans="18:19" ht="18.75" customHeight="1" x14ac:dyDescent="0.45">
      <c r="R403" s="7"/>
      <c r="S403" s="7"/>
    </row>
    <row r="404" spans="18:19" ht="18.75" customHeight="1" x14ac:dyDescent="0.45">
      <c r="R404" s="7"/>
      <c r="S404" s="7"/>
    </row>
    <row r="405" spans="18:19" ht="18.75" customHeight="1" x14ac:dyDescent="0.45">
      <c r="R405" s="7"/>
      <c r="S405" s="7"/>
    </row>
    <row r="406" spans="18:19" ht="18.75" customHeight="1" x14ac:dyDescent="0.45">
      <c r="R406" s="7"/>
      <c r="S406" s="7"/>
    </row>
    <row r="407" spans="18:19" ht="18.75" customHeight="1" x14ac:dyDescent="0.45">
      <c r="R407" s="7"/>
      <c r="S407" s="7"/>
    </row>
    <row r="408" spans="18:19" ht="18.75" customHeight="1" x14ac:dyDescent="0.45">
      <c r="R408" s="7"/>
      <c r="S408" s="7"/>
    </row>
    <row r="409" spans="18:19" ht="18.75" customHeight="1" x14ac:dyDescent="0.45">
      <c r="R409" s="7"/>
      <c r="S409" s="7"/>
    </row>
    <row r="410" spans="18:19" ht="18.75" customHeight="1" x14ac:dyDescent="0.45">
      <c r="R410" s="7"/>
      <c r="S410" s="7"/>
    </row>
    <row r="411" spans="18:19" ht="18.75" customHeight="1" x14ac:dyDescent="0.45">
      <c r="R411" s="7"/>
      <c r="S411" s="7"/>
    </row>
    <row r="412" spans="18:19" ht="18.75" customHeight="1" x14ac:dyDescent="0.45">
      <c r="R412" s="7"/>
      <c r="S412" s="7"/>
    </row>
    <row r="413" spans="18:19" ht="18.75" customHeight="1" x14ac:dyDescent="0.45">
      <c r="R413" s="7"/>
      <c r="S413" s="7"/>
    </row>
    <row r="414" spans="18:19" ht="18.75" customHeight="1" x14ac:dyDescent="0.45">
      <c r="R414" s="7"/>
      <c r="S414" s="7"/>
    </row>
    <row r="415" spans="18:19" ht="18.75" customHeight="1" x14ac:dyDescent="0.45">
      <c r="R415" s="7"/>
      <c r="S415" s="7"/>
    </row>
    <row r="416" spans="18:19" ht="18.75" customHeight="1" x14ac:dyDescent="0.45">
      <c r="R416" s="7"/>
      <c r="S416" s="7"/>
    </row>
    <row r="417" spans="18:19" ht="18.75" customHeight="1" x14ac:dyDescent="0.45">
      <c r="R417" s="7"/>
      <c r="S417" s="7"/>
    </row>
    <row r="418" spans="18:19" ht="18.75" customHeight="1" x14ac:dyDescent="0.45">
      <c r="R418" s="7"/>
      <c r="S418" s="7"/>
    </row>
    <row r="419" spans="18:19" ht="18.75" customHeight="1" x14ac:dyDescent="0.45">
      <c r="R419" s="7"/>
      <c r="S419" s="7"/>
    </row>
    <row r="420" spans="18:19" ht="18.75" customHeight="1" x14ac:dyDescent="0.45">
      <c r="R420" s="7"/>
      <c r="S420" s="7"/>
    </row>
    <row r="421" spans="18:19" ht="18.75" customHeight="1" x14ac:dyDescent="0.45">
      <c r="R421" s="7"/>
      <c r="S421" s="7"/>
    </row>
    <row r="422" spans="18:19" ht="18.75" customHeight="1" x14ac:dyDescent="0.45">
      <c r="R422" s="7"/>
      <c r="S422" s="7"/>
    </row>
    <row r="423" spans="18:19" ht="18.75" customHeight="1" x14ac:dyDescent="0.45">
      <c r="R423" s="7"/>
      <c r="S423" s="7"/>
    </row>
    <row r="424" spans="18:19" ht="18.75" customHeight="1" x14ac:dyDescent="0.45">
      <c r="R424" s="7"/>
      <c r="S424" s="7"/>
    </row>
    <row r="425" spans="18:19" ht="18.75" customHeight="1" x14ac:dyDescent="0.45">
      <c r="R425" s="7"/>
      <c r="S425" s="7"/>
    </row>
    <row r="426" spans="18:19" ht="18.75" customHeight="1" x14ac:dyDescent="0.45">
      <c r="R426" s="7"/>
      <c r="S426" s="7"/>
    </row>
    <row r="427" spans="18:19" ht="18.75" customHeight="1" x14ac:dyDescent="0.45">
      <c r="R427" s="7"/>
      <c r="S427" s="7"/>
    </row>
    <row r="428" spans="18:19" ht="18.75" customHeight="1" x14ac:dyDescent="0.45">
      <c r="R428" s="7"/>
      <c r="S428" s="7"/>
    </row>
    <row r="429" spans="18:19" ht="18.75" customHeight="1" x14ac:dyDescent="0.45">
      <c r="R429" s="7"/>
      <c r="S429" s="7"/>
    </row>
    <row r="430" spans="18:19" ht="18.75" customHeight="1" x14ac:dyDescent="0.45">
      <c r="R430" s="7"/>
      <c r="S430" s="7"/>
    </row>
    <row r="431" spans="18:19" ht="18.75" customHeight="1" x14ac:dyDescent="0.45">
      <c r="R431" s="7"/>
      <c r="S431" s="7"/>
    </row>
    <row r="432" spans="18:19" ht="18.75" customHeight="1" x14ac:dyDescent="0.45">
      <c r="R432" s="7"/>
      <c r="S432" s="7"/>
    </row>
    <row r="433" spans="18:19" ht="18.75" customHeight="1" x14ac:dyDescent="0.45">
      <c r="R433" s="7"/>
      <c r="S433" s="7"/>
    </row>
    <row r="434" spans="18:19" ht="18.75" customHeight="1" x14ac:dyDescent="0.45">
      <c r="R434" s="7"/>
      <c r="S434" s="7"/>
    </row>
    <row r="435" spans="18:19" ht="18.75" customHeight="1" x14ac:dyDescent="0.45">
      <c r="R435" s="7"/>
      <c r="S435" s="7"/>
    </row>
    <row r="436" spans="18:19" ht="18.75" customHeight="1" x14ac:dyDescent="0.45">
      <c r="R436" s="7"/>
      <c r="S436" s="7"/>
    </row>
    <row r="437" spans="18:19" ht="18.75" customHeight="1" x14ac:dyDescent="0.45">
      <c r="R437" s="7"/>
      <c r="S437" s="7"/>
    </row>
    <row r="438" spans="18:19" ht="18.75" customHeight="1" x14ac:dyDescent="0.45">
      <c r="R438" s="7"/>
      <c r="S438" s="7"/>
    </row>
    <row r="439" spans="18:19" ht="18.75" customHeight="1" x14ac:dyDescent="0.45">
      <c r="R439" s="7"/>
      <c r="S439" s="7"/>
    </row>
    <row r="440" spans="18:19" ht="18.75" customHeight="1" x14ac:dyDescent="0.45">
      <c r="R440" s="7"/>
      <c r="S440" s="7"/>
    </row>
    <row r="441" spans="18:19" ht="18.75" customHeight="1" x14ac:dyDescent="0.45">
      <c r="R441" s="7"/>
      <c r="S441" s="7"/>
    </row>
    <row r="442" spans="18:19" ht="18.75" customHeight="1" x14ac:dyDescent="0.45">
      <c r="R442" s="7"/>
      <c r="S442" s="7"/>
    </row>
    <row r="443" spans="18:19" ht="18.75" customHeight="1" x14ac:dyDescent="0.45">
      <c r="R443" s="7"/>
      <c r="S443" s="7"/>
    </row>
    <row r="444" spans="18:19" ht="18.75" customHeight="1" x14ac:dyDescent="0.45">
      <c r="R444" s="7"/>
      <c r="S444" s="7"/>
    </row>
    <row r="445" spans="18:19" ht="18.75" customHeight="1" x14ac:dyDescent="0.45">
      <c r="R445" s="7"/>
      <c r="S445" s="7"/>
    </row>
    <row r="446" spans="18:19" ht="18.75" customHeight="1" x14ac:dyDescent="0.45">
      <c r="R446" s="7"/>
      <c r="S446" s="7"/>
    </row>
    <row r="447" spans="18:19" ht="18.75" customHeight="1" x14ac:dyDescent="0.45">
      <c r="R447" s="7"/>
      <c r="S447" s="7"/>
    </row>
    <row r="448" spans="18:19" ht="18.75" customHeight="1" x14ac:dyDescent="0.45">
      <c r="R448" s="7"/>
      <c r="S448" s="7"/>
    </row>
    <row r="449" spans="18:19" ht="18.75" customHeight="1" x14ac:dyDescent="0.45">
      <c r="R449" s="7"/>
      <c r="S449" s="7"/>
    </row>
    <row r="450" spans="18:19" ht="18.75" customHeight="1" x14ac:dyDescent="0.45">
      <c r="R450" s="7"/>
      <c r="S450" s="7"/>
    </row>
    <row r="451" spans="18:19" ht="18.75" customHeight="1" x14ac:dyDescent="0.45">
      <c r="R451" s="7"/>
      <c r="S451" s="7"/>
    </row>
    <row r="452" spans="18:19" ht="18.75" customHeight="1" x14ac:dyDescent="0.45">
      <c r="R452" s="7"/>
      <c r="S452" s="7"/>
    </row>
    <row r="453" spans="18:19" ht="18.75" customHeight="1" x14ac:dyDescent="0.45">
      <c r="R453" s="7"/>
      <c r="S453" s="7"/>
    </row>
    <row r="454" spans="18:19" ht="18.75" customHeight="1" x14ac:dyDescent="0.45">
      <c r="R454" s="7"/>
      <c r="S454" s="7"/>
    </row>
    <row r="455" spans="18:19" ht="18.75" customHeight="1" x14ac:dyDescent="0.45">
      <c r="R455" s="7"/>
      <c r="S455" s="7"/>
    </row>
    <row r="456" spans="18:19" ht="18.75" customHeight="1" x14ac:dyDescent="0.45">
      <c r="R456" s="7"/>
      <c r="S456" s="7"/>
    </row>
    <row r="457" spans="18:19" ht="18.75" customHeight="1" x14ac:dyDescent="0.45">
      <c r="R457" s="7"/>
      <c r="S457" s="7"/>
    </row>
    <row r="458" spans="18:19" ht="18.75" customHeight="1" x14ac:dyDescent="0.45">
      <c r="R458" s="7"/>
      <c r="S458" s="7"/>
    </row>
    <row r="459" spans="18:19" ht="18.75" customHeight="1" x14ac:dyDescent="0.45">
      <c r="R459" s="7"/>
      <c r="S459" s="7"/>
    </row>
    <row r="460" spans="18:19" ht="18.75" customHeight="1" x14ac:dyDescent="0.45">
      <c r="R460" s="7"/>
      <c r="S460" s="7"/>
    </row>
    <row r="461" spans="18:19" ht="18.75" customHeight="1" x14ac:dyDescent="0.45">
      <c r="R461" s="7"/>
      <c r="S461" s="7"/>
    </row>
    <row r="462" spans="18:19" ht="18.75" customHeight="1" x14ac:dyDescent="0.45">
      <c r="R462" s="7"/>
      <c r="S462" s="7"/>
    </row>
    <row r="463" spans="18:19" ht="18.75" customHeight="1" x14ac:dyDescent="0.45">
      <c r="R463" s="7"/>
      <c r="S463" s="7"/>
    </row>
    <row r="464" spans="18:19" ht="18.75" customHeight="1" x14ac:dyDescent="0.45">
      <c r="R464" s="7"/>
      <c r="S464" s="7"/>
    </row>
    <row r="465" spans="18:19" ht="18.75" customHeight="1" x14ac:dyDescent="0.45">
      <c r="R465" s="7"/>
      <c r="S465" s="7"/>
    </row>
    <row r="466" spans="18:19" ht="18.75" customHeight="1" x14ac:dyDescent="0.45">
      <c r="R466" s="7"/>
      <c r="S466" s="7"/>
    </row>
    <row r="467" spans="18:19" ht="18.75" customHeight="1" x14ac:dyDescent="0.45">
      <c r="R467" s="7"/>
      <c r="S467" s="7"/>
    </row>
    <row r="468" spans="18:19" ht="18.75" customHeight="1" x14ac:dyDescent="0.45">
      <c r="R468" s="7"/>
      <c r="S468" s="7"/>
    </row>
    <row r="469" spans="18:19" ht="18.75" customHeight="1" x14ac:dyDescent="0.45">
      <c r="R469" s="7"/>
      <c r="S469" s="7"/>
    </row>
    <row r="470" spans="18:19" ht="18.75" customHeight="1" x14ac:dyDescent="0.45">
      <c r="R470" s="7"/>
      <c r="S470" s="7"/>
    </row>
    <row r="471" spans="18:19" ht="18.75" customHeight="1" x14ac:dyDescent="0.45">
      <c r="R471" s="7"/>
      <c r="S471" s="7"/>
    </row>
    <row r="472" spans="18:19" ht="18.75" customHeight="1" x14ac:dyDescent="0.45">
      <c r="R472" s="7"/>
      <c r="S472" s="7"/>
    </row>
    <row r="473" spans="18:19" ht="18.75" customHeight="1" x14ac:dyDescent="0.45">
      <c r="R473" s="7"/>
      <c r="S473" s="7"/>
    </row>
    <row r="474" spans="18:19" ht="18.75" customHeight="1" x14ac:dyDescent="0.45">
      <c r="R474" s="7"/>
      <c r="S474" s="7"/>
    </row>
    <row r="475" spans="18:19" ht="18.75" customHeight="1" x14ac:dyDescent="0.45">
      <c r="R475" s="7"/>
      <c r="S475" s="7"/>
    </row>
    <row r="476" spans="18:19" ht="18.75" customHeight="1" x14ac:dyDescent="0.45">
      <c r="R476" s="7"/>
      <c r="S476" s="7"/>
    </row>
    <row r="477" spans="18:19" ht="18.75" customHeight="1" x14ac:dyDescent="0.45">
      <c r="R477" s="7"/>
      <c r="S477" s="7"/>
    </row>
    <row r="478" spans="18:19" ht="18.75" customHeight="1" x14ac:dyDescent="0.45">
      <c r="R478" s="7"/>
      <c r="S478" s="7"/>
    </row>
    <row r="479" spans="18:19" ht="18.75" customHeight="1" x14ac:dyDescent="0.45">
      <c r="R479" s="7"/>
      <c r="S479" s="7"/>
    </row>
    <row r="480" spans="18:19" ht="18.75" customHeight="1" x14ac:dyDescent="0.45">
      <c r="R480" s="7"/>
      <c r="S480" s="7"/>
    </row>
    <row r="481" spans="18:19" ht="18.75" customHeight="1" x14ac:dyDescent="0.45">
      <c r="R481" s="7"/>
      <c r="S481" s="7"/>
    </row>
    <row r="482" spans="18:19" ht="18.75" customHeight="1" x14ac:dyDescent="0.45">
      <c r="R482" s="7"/>
      <c r="S482" s="7"/>
    </row>
    <row r="483" spans="18:19" ht="18.75" customHeight="1" x14ac:dyDescent="0.45">
      <c r="R483" s="7"/>
      <c r="S483" s="7"/>
    </row>
    <row r="484" spans="18:19" ht="18.75" customHeight="1" x14ac:dyDescent="0.45">
      <c r="R484" s="7"/>
      <c r="S484" s="7"/>
    </row>
    <row r="485" spans="18:19" ht="18.75" customHeight="1" x14ac:dyDescent="0.45">
      <c r="R485" s="7"/>
      <c r="S485" s="7"/>
    </row>
    <row r="486" spans="18:19" ht="18.75" customHeight="1" x14ac:dyDescent="0.45">
      <c r="R486" s="7"/>
      <c r="S486" s="7"/>
    </row>
    <row r="487" spans="18:19" ht="18.75" customHeight="1" x14ac:dyDescent="0.45">
      <c r="R487" s="7"/>
      <c r="S487" s="7"/>
    </row>
    <row r="488" spans="18:19" ht="18.75" customHeight="1" x14ac:dyDescent="0.45">
      <c r="R488" s="7"/>
      <c r="S488" s="7"/>
    </row>
    <row r="489" spans="18:19" ht="18.75" customHeight="1" x14ac:dyDescent="0.45">
      <c r="R489" s="7"/>
      <c r="S489" s="7"/>
    </row>
    <row r="490" spans="18:19" ht="18.75" customHeight="1" x14ac:dyDescent="0.45">
      <c r="R490" s="7"/>
      <c r="S490" s="7"/>
    </row>
    <row r="491" spans="18:19" ht="18.75" customHeight="1" x14ac:dyDescent="0.45">
      <c r="R491" s="7"/>
      <c r="S491" s="7"/>
    </row>
    <row r="492" spans="18:19" ht="18.75" customHeight="1" x14ac:dyDescent="0.45">
      <c r="R492" s="7"/>
      <c r="S492" s="7"/>
    </row>
    <row r="493" spans="18:19" ht="18.75" customHeight="1" x14ac:dyDescent="0.45">
      <c r="R493" s="7"/>
      <c r="S493" s="7"/>
    </row>
    <row r="494" spans="18:19" ht="18.75" customHeight="1" x14ac:dyDescent="0.45">
      <c r="R494" s="7"/>
      <c r="S494" s="7"/>
    </row>
    <row r="495" spans="18:19" ht="18.75" customHeight="1" x14ac:dyDescent="0.45">
      <c r="R495" s="7"/>
      <c r="S495" s="7"/>
    </row>
    <row r="496" spans="18:19" ht="18.75" customHeight="1" x14ac:dyDescent="0.45">
      <c r="R496" s="7"/>
      <c r="S496" s="7"/>
    </row>
    <row r="497" spans="18:19" ht="18.75" customHeight="1" x14ac:dyDescent="0.45">
      <c r="R497" s="7"/>
      <c r="S497" s="7"/>
    </row>
    <row r="498" spans="18:19" ht="18.75" customHeight="1" x14ac:dyDescent="0.45">
      <c r="R498" s="7"/>
      <c r="S498" s="7"/>
    </row>
    <row r="499" spans="18:19" ht="18.75" customHeight="1" x14ac:dyDescent="0.45">
      <c r="R499" s="7"/>
      <c r="S499" s="7"/>
    </row>
    <row r="500" spans="18:19" ht="18.75" customHeight="1" x14ac:dyDescent="0.45">
      <c r="R500" s="7"/>
      <c r="S500" s="7"/>
    </row>
    <row r="501" spans="18:19" ht="18.75" customHeight="1" x14ac:dyDescent="0.45">
      <c r="R501" s="7"/>
      <c r="S501" s="7"/>
    </row>
    <row r="502" spans="18:19" ht="18.75" customHeight="1" x14ac:dyDescent="0.45">
      <c r="R502" s="7"/>
      <c r="S502" s="7"/>
    </row>
    <row r="503" spans="18:19" ht="18.75" customHeight="1" x14ac:dyDescent="0.45">
      <c r="R503" s="7"/>
      <c r="S503" s="7"/>
    </row>
    <row r="504" spans="18:19" ht="18.75" customHeight="1" x14ac:dyDescent="0.45">
      <c r="R504" s="7"/>
      <c r="S504" s="7"/>
    </row>
    <row r="505" spans="18:19" ht="18.75" customHeight="1" x14ac:dyDescent="0.45">
      <c r="R505" s="7"/>
      <c r="S505" s="7"/>
    </row>
    <row r="506" spans="18:19" ht="18.75" customHeight="1" x14ac:dyDescent="0.45">
      <c r="R506" s="7"/>
      <c r="S506" s="7"/>
    </row>
    <row r="507" spans="18:19" ht="18.75" customHeight="1" x14ac:dyDescent="0.45">
      <c r="R507" s="7"/>
      <c r="S507" s="7"/>
    </row>
    <row r="508" spans="18:19" ht="18.75" customHeight="1" x14ac:dyDescent="0.45">
      <c r="R508" s="7"/>
      <c r="S508" s="7"/>
    </row>
    <row r="509" spans="18:19" ht="18.75" customHeight="1" x14ac:dyDescent="0.45">
      <c r="R509" s="7"/>
      <c r="S509" s="7"/>
    </row>
    <row r="510" spans="18:19" ht="18.75" customHeight="1" x14ac:dyDescent="0.45">
      <c r="R510" s="7"/>
      <c r="S510" s="7"/>
    </row>
    <row r="511" spans="18:19" ht="18.75" customHeight="1" x14ac:dyDescent="0.45">
      <c r="R511" s="7"/>
      <c r="S511" s="7"/>
    </row>
    <row r="512" spans="18:19" ht="18.75" customHeight="1" x14ac:dyDescent="0.45">
      <c r="R512" s="7"/>
      <c r="S512" s="7"/>
    </row>
    <row r="513" spans="18:19" ht="18.75" customHeight="1" x14ac:dyDescent="0.45">
      <c r="R513" s="7"/>
      <c r="S513" s="7"/>
    </row>
    <row r="514" spans="18:19" ht="18.75" customHeight="1" x14ac:dyDescent="0.45">
      <c r="R514" s="7"/>
      <c r="S514" s="7"/>
    </row>
    <row r="515" spans="18:19" ht="18.75" customHeight="1" x14ac:dyDescent="0.45">
      <c r="R515" s="7"/>
      <c r="S515" s="7"/>
    </row>
    <row r="516" spans="18:19" ht="18.75" customHeight="1" x14ac:dyDescent="0.45">
      <c r="R516" s="7"/>
      <c r="S516" s="7"/>
    </row>
    <row r="517" spans="18:19" ht="18.75" customHeight="1" x14ac:dyDescent="0.45">
      <c r="R517" s="7"/>
      <c r="S517" s="7"/>
    </row>
    <row r="518" spans="18:19" ht="18.75" customHeight="1" x14ac:dyDescent="0.45">
      <c r="R518" s="7"/>
      <c r="S518" s="7"/>
    </row>
    <row r="519" spans="18:19" ht="18.75" customHeight="1" x14ac:dyDescent="0.45">
      <c r="R519" s="7"/>
      <c r="S519" s="7"/>
    </row>
    <row r="520" spans="18:19" ht="18.75" customHeight="1" x14ac:dyDescent="0.45">
      <c r="R520" s="7"/>
      <c r="S520" s="7"/>
    </row>
    <row r="521" spans="18:19" ht="18.75" customHeight="1" x14ac:dyDescent="0.45">
      <c r="R521" s="7"/>
      <c r="S521" s="7"/>
    </row>
    <row r="522" spans="18:19" ht="18.75" customHeight="1" x14ac:dyDescent="0.45">
      <c r="R522" s="7"/>
      <c r="S522" s="7"/>
    </row>
    <row r="523" spans="18:19" ht="18.75" customHeight="1" x14ac:dyDescent="0.45">
      <c r="R523" s="7"/>
      <c r="S523" s="7"/>
    </row>
    <row r="524" spans="18:19" ht="18.75" customHeight="1" x14ac:dyDescent="0.45">
      <c r="R524" s="7"/>
      <c r="S524" s="7"/>
    </row>
    <row r="525" spans="18:19" ht="18.75" customHeight="1" x14ac:dyDescent="0.45">
      <c r="R525" s="7"/>
      <c r="S525" s="7"/>
    </row>
    <row r="526" spans="18:19" ht="18.75" customHeight="1" x14ac:dyDescent="0.45">
      <c r="R526" s="7"/>
      <c r="S526" s="7"/>
    </row>
    <row r="527" spans="18:19" ht="18.75" customHeight="1" x14ac:dyDescent="0.45">
      <c r="R527" s="7"/>
      <c r="S527" s="7"/>
    </row>
    <row r="528" spans="18:19" ht="18.75" customHeight="1" x14ac:dyDescent="0.45">
      <c r="R528" s="7"/>
      <c r="S528" s="7"/>
    </row>
    <row r="529" spans="18:19" ht="18.75" customHeight="1" x14ac:dyDescent="0.45">
      <c r="R529" s="7"/>
      <c r="S529" s="7"/>
    </row>
    <row r="530" spans="18:19" ht="18.75" customHeight="1" x14ac:dyDescent="0.45">
      <c r="R530" s="7"/>
      <c r="S530" s="7"/>
    </row>
    <row r="531" spans="18:19" ht="18.75" customHeight="1" x14ac:dyDescent="0.45">
      <c r="R531" s="7"/>
      <c r="S531" s="7"/>
    </row>
    <row r="532" spans="18:19" ht="18.75" customHeight="1" x14ac:dyDescent="0.45">
      <c r="R532" s="7"/>
      <c r="S532" s="7"/>
    </row>
    <row r="533" spans="18:19" ht="18.75" customHeight="1" x14ac:dyDescent="0.45">
      <c r="R533" s="7"/>
      <c r="S533" s="7"/>
    </row>
    <row r="534" spans="18:19" ht="18.75" customHeight="1" x14ac:dyDescent="0.45">
      <c r="R534" s="7"/>
      <c r="S534" s="7"/>
    </row>
    <row r="535" spans="18:19" ht="18.75" customHeight="1" x14ac:dyDescent="0.45">
      <c r="R535" s="7"/>
      <c r="S535" s="7"/>
    </row>
    <row r="536" spans="18:19" ht="18.75" customHeight="1" x14ac:dyDescent="0.45">
      <c r="R536" s="7"/>
      <c r="S536" s="7"/>
    </row>
    <row r="537" spans="18:19" ht="18.75" customHeight="1" x14ac:dyDescent="0.45">
      <c r="R537" s="7"/>
      <c r="S537" s="7"/>
    </row>
    <row r="538" spans="18:19" ht="18.75" customHeight="1" x14ac:dyDescent="0.45">
      <c r="R538" s="7"/>
      <c r="S538" s="7"/>
    </row>
    <row r="539" spans="18:19" ht="18.75" customHeight="1" x14ac:dyDescent="0.45">
      <c r="R539" s="7"/>
      <c r="S539" s="7"/>
    </row>
    <row r="540" spans="18:19" ht="18.75" customHeight="1" x14ac:dyDescent="0.45">
      <c r="R540" s="7"/>
      <c r="S540" s="7"/>
    </row>
    <row r="541" spans="18:19" ht="18.75" customHeight="1" x14ac:dyDescent="0.45">
      <c r="R541" s="7"/>
      <c r="S541" s="7"/>
    </row>
    <row r="542" spans="18:19" ht="18.75" customHeight="1" x14ac:dyDescent="0.45">
      <c r="R542" s="7"/>
      <c r="S542" s="7"/>
    </row>
    <row r="543" spans="18:19" ht="18.75" customHeight="1" x14ac:dyDescent="0.45">
      <c r="R543" s="7"/>
      <c r="S543" s="7"/>
    </row>
    <row r="544" spans="18:19" ht="18.75" customHeight="1" x14ac:dyDescent="0.45">
      <c r="R544" s="7"/>
      <c r="S544" s="7"/>
    </row>
    <row r="545" spans="18:19" ht="18.75" customHeight="1" x14ac:dyDescent="0.45">
      <c r="R545" s="7"/>
      <c r="S545" s="7"/>
    </row>
    <row r="546" spans="18:19" ht="18.75" customHeight="1" x14ac:dyDescent="0.45">
      <c r="R546" s="7"/>
      <c r="S546" s="7"/>
    </row>
    <row r="547" spans="18:19" ht="18.75" customHeight="1" x14ac:dyDescent="0.45">
      <c r="R547" s="7"/>
      <c r="S547" s="7"/>
    </row>
    <row r="548" spans="18:19" ht="18.75" customHeight="1" x14ac:dyDescent="0.45">
      <c r="R548" s="7"/>
      <c r="S548" s="7"/>
    </row>
    <row r="549" spans="18:19" ht="18.75" customHeight="1" x14ac:dyDescent="0.45">
      <c r="R549" s="7"/>
      <c r="S549" s="7"/>
    </row>
    <row r="550" spans="18:19" ht="18.75" customHeight="1" x14ac:dyDescent="0.45">
      <c r="R550" s="7"/>
      <c r="S550" s="7"/>
    </row>
    <row r="551" spans="18:19" ht="18.75" customHeight="1" x14ac:dyDescent="0.45">
      <c r="R551" s="7"/>
      <c r="S551" s="7"/>
    </row>
    <row r="552" spans="18:19" ht="18.75" customHeight="1" x14ac:dyDescent="0.45">
      <c r="R552" s="7"/>
      <c r="S552" s="7"/>
    </row>
    <row r="553" spans="18:19" ht="18.75" customHeight="1" x14ac:dyDescent="0.45">
      <c r="R553" s="7"/>
      <c r="S553" s="7"/>
    </row>
    <row r="554" spans="18:19" ht="18.75" customHeight="1" x14ac:dyDescent="0.45">
      <c r="R554" s="7"/>
      <c r="S554" s="7"/>
    </row>
    <row r="555" spans="18:19" ht="18.75" customHeight="1" x14ac:dyDescent="0.45">
      <c r="R555" s="7"/>
      <c r="S555" s="7"/>
    </row>
    <row r="556" spans="18:19" ht="18.75" customHeight="1" x14ac:dyDescent="0.45">
      <c r="R556" s="7"/>
      <c r="S556" s="7"/>
    </row>
    <row r="557" spans="18:19" ht="18.75" customHeight="1" x14ac:dyDescent="0.45">
      <c r="R557" s="7"/>
      <c r="S557" s="7"/>
    </row>
    <row r="558" spans="18:19" ht="18.75" customHeight="1" x14ac:dyDescent="0.45">
      <c r="R558" s="7"/>
      <c r="S558" s="7"/>
    </row>
    <row r="559" spans="18:19" ht="18.75" customHeight="1" x14ac:dyDescent="0.45">
      <c r="R559" s="7"/>
      <c r="S559" s="7"/>
    </row>
    <row r="560" spans="18:19" ht="18.75" customHeight="1" x14ac:dyDescent="0.45">
      <c r="R560" s="7"/>
      <c r="S560" s="7"/>
    </row>
    <row r="561" spans="18:19" ht="18.75" customHeight="1" x14ac:dyDescent="0.45">
      <c r="R561" s="7"/>
      <c r="S561" s="7"/>
    </row>
    <row r="562" spans="18:19" ht="18.75" customHeight="1" x14ac:dyDescent="0.45">
      <c r="R562" s="7"/>
      <c r="S562" s="7"/>
    </row>
    <row r="563" spans="18:19" ht="18.75" customHeight="1" x14ac:dyDescent="0.45">
      <c r="R563" s="7"/>
      <c r="S563" s="7"/>
    </row>
    <row r="564" spans="18:19" ht="18.75" customHeight="1" x14ac:dyDescent="0.45">
      <c r="R564" s="7"/>
      <c r="S564" s="7"/>
    </row>
    <row r="565" spans="18:19" ht="18.75" customHeight="1" x14ac:dyDescent="0.45">
      <c r="R565" s="7"/>
      <c r="S565" s="7"/>
    </row>
    <row r="566" spans="18:19" ht="18.75" customHeight="1" x14ac:dyDescent="0.45">
      <c r="R566" s="7"/>
      <c r="S566" s="7"/>
    </row>
    <row r="567" spans="18:19" ht="18.75" customHeight="1" x14ac:dyDescent="0.45">
      <c r="R567" s="7"/>
      <c r="S567" s="7"/>
    </row>
    <row r="568" spans="18:19" ht="18.75" customHeight="1" x14ac:dyDescent="0.45">
      <c r="R568" s="7"/>
      <c r="S568" s="7"/>
    </row>
    <row r="569" spans="18:19" ht="18.75" customHeight="1" x14ac:dyDescent="0.45">
      <c r="R569" s="7"/>
      <c r="S569" s="7"/>
    </row>
    <row r="570" spans="18:19" ht="18.75" customHeight="1" x14ac:dyDescent="0.45">
      <c r="R570" s="7"/>
      <c r="S570" s="7"/>
    </row>
    <row r="571" spans="18:19" ht="18.75" customHeight="1" x14ac:dyDescent="0.45">
      <c r="R571" s="7"/>
      <c r="S571" s="7"/>
    </row>
    <row r="572" spans="18:19" ht="18.75" customHeight="1" x14ac:dyDescent="0.45">
      <c r="R572" s="7"/>
      <c r="S572" s="7"/>
    </row>
    <row r="573" spans="18:19" ht="18.75" customHeight="1" x14ac:dyDescent="0.45">
      <c r="R573" s="7"/>
      <c r="S573" s="7"/>
    </row>
    <row r="574" spans="18:19" ht="18.75" customHeight="1" x14ac:dyDescent="0.45">
      <c r="R574" s="7"/>
      <c r="S574" s="7"/>
    </row>
    <row r="575" spans="18:19" ht="18.75" customHeight="1" x14ac:dyDescent="0.45">
      <c r="R575" s="7"/>
      <c r="S575" s="7"/>
    </row>
    <row r="576" spans="18:19" ht="18.75" customHeight="1" x14ac:dyDescent="0.45">
      <c r="R576" s="7"/>
      <c r="S576" s="7"/>
    </row>
    <row r="577" spans="18:19" ht="18.75" customHeight="1" x14ac:dyDescent="0.45">
      <c r="R577" s="7"/>
      <c r="S577" s="7"/>
    </row>
    <row r="578" spans="18:19" ht="18.75" customHeight="1" x14ac:dyDescent="0.45">
      <c r="R578" s="7"/>
      <c r="S578" s="7"/>
    </row>
    <row r="579" spans="18:19" ht="18.75" customHeight="1" x14ac:dyDescent="0.45">
      <c r="R579" s="7"/>
      <c r="S579" s="7"/>
    </row>
    <row r="580" spans="18:19" ht="18.75" customHeight="1" x14ac:dyDescent="0.45">
      <c r="R580" s="7"/>
      <c r="S580" s="7"/>
    </row>
    <row r="581" spans="18:19" ht="18.75" customHeight="1" x14ac:dyDescent="0.45">
      <c r="R581" s="7"/>
      <c r="S581" s="7"/>
    </row>
    <row r="582" spans="18:19" ht="18.75" customHeight="1" x14ac:dyDescent="0.45">
      <c r="R582" s="7"/>
      <c r="S582" s="7"/>
    </row>
    <row r="583" spans="18:19" ht="18.75" customHeight="1" x14ac:dyDescent="0.45">
      <c r="R583" s="7"/>
      <c r="S583" s="7"/>
    </row>
    <row r="584" spans="18:19" ht="18.75" customHeight="1" x14ac:dyDescent="0.45">
      <c r="R584" s="7"/>
      <c r="S584" s="7"/>
    </row>
    <row r="585" spans="18:19" ht="18.75" customHeight="1" x14ac:dyDescent="0.45">
      <c r="R585" s="7"/>
      <c r="S585" s="7"/>
    </row>
    <row r="586" spans="18:19" ht="18.75" customHeight="1" x14ac:dyDescent="0.45">
      <c r="R586" s="7"/>
      <c r="S586" s="7"/>
    </row>
    <row r="587" spans="18:19" ht="18.75" customHeight="1" x14ac:dyDescent="0.45">
      <c r="R587" s="7"/>
      <c r="S587" s="7"/>
    </row>
    <row r="588" spans="18:19" ht="18.75" customHeight="1" x14ac:dyDescent="0.45">
      <c r="R588" s="7"/>
      <c r="S588" s="7"/>
    </row>
    <row r="589" spans="18:19" ht="18.75" customHeight="1" x14ac:dyDescent="0.45">
      <c r="R589" s="7"/>
      <c r="S589" s="7"/>
    </row>
    <row r="590" spans="18:19" ht="18.75" customHeight="1" x14ac:dyDescent="0.45">
      <c r="R590" s="7"/>
      <c r="S590" s="7"/>
    </row>
    <row r="591" spans="18:19" ht="18.75" customHeight="1" x14ac:dyDescent="0.45">
      <c r="R591" s="7"/>
      <c r="S591" s="7"/>
    </row>
    <row r="592" spans="18:19" ht="18.75" customHeight="1" x14ac:dyDescent="0.45">
      <c r="R592" s="7"/>
      <c r="S592" s="7"/>
    </row>
    <row r="593" spans="18:19" ht="18.75" customHeight="1" x14ac:dyDescent="0.45">
      <c r="R593" s="7"/>
      <c r="S593" s="7"/>
    </row>
    <row r="594" spans="18:19" ht="18.75" customHeight="1" x14ac:dyDescent="0.45">
      <c r="R594" s="7"/>
      <c r="S594" s="7"/>
    </row>
    <row r="595" spans="18:19" ht="18.75" customHeight="1" x14ac:dyDescent="0.45">
      <c r="R595" s="7"/>
      <c r="S595" s="7"/>
    </row>
    <row r="596" spans="18:19" ht="18.75" customHeight="1" x14ac:dyDescent="0.45">
      <c r="R596" s="7"/>
      <c r="S596" s="7"/>
    </row>
    <row r="597" spans="18:19" ht="18.75" customHeight="1" x14ac:dyDescent="0.45">
      <c r="R597" s="7"/>
      <c r="S597" s="7"/>
    </row>
    <row r="598" spans="18:19" ht="18.75" customHeight="1" x14ac:dyDescent="0.45">
      <c r="R598" s="7"/>
      <c r="S598" s="7"/>
    </row>
    <row r="599" spans="18:19" ht="18.75" customHeight="1" x14ac:dyDescent="0.45">
      <c r="R599" s="7"/>
      <c r="S599" s="7"/>
    </row>
    <row r="600" spans="18:19" ht="18.75" customHeight="1" x14ac:dyDescent="0.45">
      <c r="R600" s="7"/>
      <c r="S600" s="7"/>
    </row>
    <row r="601" spans="18:19" ht="18.75" customHeight="1" x14ac:dyDescent="0.45">
      <c r="R601" s="7"/>
      <c r="S601" s="7"/>
    </row>
    <row r="602" spans="18:19" ht="18.75" customHeight="1" x14ac:dyDescent="0.45">
      <c r="R602" s="7"/>
      <c r="S602" s="7"/>
    </row>
    <row r="603" spans="18:19" ht="18.75" customHeight="1" x14ac:dyDescent="0.45">
      <c r="R603" s="7"/>
      <c r="S603" s="7"/>
    </row>
    <row r="604" spans="18:19" ht="18.75" customHeight="1" x14ac:dyDescent="0.45">
      <c r="R604" s="7"/>
      <c r="S604" s="7"/>
    </row>
    <row r="605" spans="18:19" ht="18.75" customHeight="1" x14ac:dyDescent="0.45">
      <c r="R605" s="7"/>
      <c r="S605" s="7"/>
    </row>
    <row r="606" spans="18:19" ht="18.75" customHeight="1" x14ac:dyDescent="0.45">
      <c r="R606" s="7"/>
      <c r="S606" s="7"/>
    </row>
    <row r="607" spans="18:19" ht="18.75" customHeight="1" x14ac:dyDescent="0.45">
      <c r="R607" s="7"/>
      <c r="S607" s="7"/>
    </row>
    <row r="608" spans="18:19" ht="18.75" customHeight="1" x14ac:dyDescent="0.45">
      <c r="R608" s="7"/>
      <c r="S608" s="7"/>
    </row>
    <row r="609" spans="18:19" ht="18.75" customHeight="1" x14ac:dyDescent="0.45">
      <c r="R609" s="7"/>
      <c r="S609" s="7"/>
    </row>
    <row r="610" spans="18:19" ht="18.75" customHeight="1" x14ac:dyDescent="0.45">
      <c r="R610" s="7"/>
      <c r="S610" s="7"/>
    </row>
    <row r="611" spans="18:19" ht="18.75" customHeight="1" x14ac:dyDescent="0.45">
      <c r="R611" s="7"/>
      <c r="S611" s="7"/>
    </row>
    <row r="612" spans="18:19" ht="18.75" customHeight="1" x14ac:dyDescent="0.45">
      <c r="R612" s="7"/>
      <c r="S612" s="7"/>
    </row>
    <row r="613" spans="18:19" ht="18.75" customHeight="1" x14ac:dyDescent="0.45">
      <c r="R613" s="7"/>
      <c r="S613" s="7"/>
    </row>
    <row r="614" spans="18:19" ht="18.75" customHeight="1" x14ac:dyDescent="0.45">
      <c r="R614" s="7"/>
      <c r="S614" s="7"/>
    </row>
    <row r="615" spans="18:19" ht="18.75" customHeight="1" x14ac:dyDescent="0.45">
      <c r="R615" s="7"/>
      <c r="S615" s="7"/>
    </row>
    <row r="616" spans="18:19" ht="18.75" customHeight="1" x14ac:dyDescent="0.45">
      <c r="R616" s="7"/>
      <c r="S616" s="7"/>
    </row>
    <row r="617" spans="18:19" ht="18.75" customHeight="1" x14ac:dyDescent="0.45">
      <c r="R617" s="7"/>
      <c r="S617" s="7"/>
    </row>
    <row r="618" spans="18:19" ht="18.75" customHeight="1" x14ac:dyDescent="0.45">
      <c r="R618" s="7"/>
      <c r="S618" s="7"/>
    </row>
    <row r="619" spans="18:19" ht="18.75" customHeight="1" x14ac:dyDescent="0.45">
      <c r="R619" s="7"/>
      <c r="S619" s="7"/>
    </row>
    <row r="620" spans="18:19" ht="18.75" customHeight="1" x14ac:dyDescent="0.45">
      <c r="R620" s="7"/>
      <c r="S620" s="7"/>
    </row>
    <row r="621" spans="18:19" ht="18.75" customHeight="1" x14ac:dyDescent="0.45">
      <c r="R621" s="7"/>
      <c r="S621" s="7"/>
    </row>
    <row r="622" spans="18:19" ht="18.75" customHeight="1" x14ac:dyDescent="0.45">
      <c r="R622" s="7"/>
      <c r="S622" s="7"/>
    </row>
    <row r="623" spans="18:19" ht="18.75" customHeight="1" x14ac:dyDescent="0.45">
      <c r="R623" s="7"/>
      <c r="S623" s="7"/>
    </row>
    <row r="624" spans="18:19" ht="18.75" customHeight="1" x14ac:dyDescent="0.45">
      <c r="R624" s="7"/>
      <c r="S624" s="7"/>
    </row>
    <row r="625" spans="18:19" ht="18.75" customHeight="1" x14ac:dyDescent="0.45">
      <c r="R625" s="7"/>
      <c r="S625" s="7"/>
    </row>
    <row r="626" spans="18:19" ht="18.75" customHeight="1" x14ac:dyDescent="0.45">
      <c r="R626" s="7"/>
      <c r="S626" s="7"/>
    </row>
    <row r="627" spans="18:19" ht="18.75" customHeight="1" x14ac:dyDescent="0.45">
      <c r="R627" s="7"/>
      <c r="S627" s="7"/>
    </row>
    <row r="628" spans="18:19" ht="18.75" customHeight="1" x14ac:dyDescent="0.45">
      <c r="R628" s="7"/>
      <c r="S628" s="7"/>
    </row>
    <row r="629" spans="18:19" ht="18.75" customHeight="1" x14ac:dyDescent="0.45">
      <c r="R629" s="7"/>
      <c r="S629" s="7"/>
    </row>
    <row r="630" spans="18:19" ht="18.75" customHeight="1" x14ac:dyDescent="0.45">
      <c r="R630" s="7"/>
      <c r="S630" s="7"/>
    </row>
    <row r="631" spans="18:19" ht="18.75" customHeight="1" x14ac:dyDescent="0.45">
      <c r="R631" s="7"/>
      <c r="S631" s="7"/>
    </row>
    <row r="632" spans="18:19" ht="18.75" customHeight="1" x14ac:dyDescent="0.45">
      <c r="R632" s="7"/>
      <c r="S632" s="7"/>
    </row>
    <row r="633" spans="18:19" ht="18.75" customHeight="1" x14ac:dyDescent="0.45">
      <c r="R633" s="7"/>
      <c r="S633" s="7"/>
    </row>
    <row r="634" spans="18:19" ht="18.75" customHeight="1" x14ac:dyDescent="0.45">
      <c r="R634" s="7"/>
      <c r="S634" s="7"/>
    </row>
    <row r="635" spans="18:19" ht="18.75" customHeight="1" x14ac:dyDescent="0.45">
      <c r="R635" s="7"/>
      <c r="S635" s="7"/>
    </row>
    <row r="636" spans="18:19" ht="18.75" customHeight="1" x14ac:dyDescent="0.45">
      <c r="R636" s="7"/>
      <c r="S636" s="7"/>
    </row>
    <row r="637" spans="18:19" ht="18.75" customHeight="1" x14ac:dyDescent="0.45">
      <c r="R637" s="7"/>
      <c r="S637" s="7"/>
    </row>
    <row r="638" spans="18:19" ht="18.75" customHeight="1" x14ac:dyDescent="0.45">
      <c r="R638" s="7"/>
      <c r="S638" s="7"/>
    </row>
    <row r="639" spans="18:19" ht="18.75" customHeight="1" x14ac:dyDescent="0.45">
      <c r="R639" s="7"/>
      <c r="S639" s="7"/>
    </row>
    <row r="640" spans="18:19" ht="18.75" customHeight="1" x14ac:dyDescent="0.45">
      <c r="R640" s="7"/>
      <c r="S640" s="7"/>
    </row>
    <row r="641" spans="18:19" ht="18.75" customHeight="1" x14ac:dyDescent="0.45">
      <c r="R641" s="7"/>
      <c r="S641" s="7"/>
    </row>
    <row r="642" spans="18:19" ht="18.75" customHeight="1" x14ac:dyDescent="0.45">
      <c r="R642" s="7"/>
      <c r="S642" s="7"/>
    </row>
    <row r="643" spans="18:19" ht="18.75" customHeight="1" x14ac:dyDescent="0.45">
      <c r="R643" s="7"/>
      <c r="S643" s="7"/>
    </row>
    <row r="644" spans="18:19" ht="18.75" customHeight="1" x14ac:dyDescent="0.45">
      <c r="R644" s="7"/>
      <c r="S644" s="7"/>
    </row>
    <row r="645" spans="18:19" ht="18.75" customHeight="1" x14ac:dyDescent="0.45">
      <c r="R645" s="7"/>
      <c r="S645" s="7"/>
    </row>
    <row r="646" spans="18:19" ht="18.75" customHeight="1" x14ac:dyDescent="0.45">
      <c r="R646" s="7"/>
      <c r="S646" s="7"/>
    </row>
    <row r="647" spans="18:19" ht="18.75" customHeight="1" x14ac:dyDescent="0.45">
      <c r="R647" s="7"/>
      <c r="S647" s="7"/>
    </row>
    <row r="648" spans="18:19" ht="18.75" customHeight="1" x14ac:dyDescent="0.45">
      <c r="R648" s="7"/>
      <c r="S648" s="7"/>
    </row>
    <row r="649" spans="18:19" ht="18.75" customHeight="1" x14ac:dyDescent="0.45">
      <c r="R649" s="7"/>
      <c r="S649" s="7"/>
    </row>
    <row r="650" spans="18:19" ht="18.75" customHeight="1" x14ac:dyDescent="0.45">
      <c r="R650" s="7"/>
      <c r="S650" s="7"/>
    </row>
    <row r="651" spans="18:19" ht="18.75" customHeight="1" x14ac:dyDescent="0.45">
      <c r="R651" s="7"/>
      <c r="S651" s="7"/>
    </row>
    <row r="652" spans="18:19" ht="18.75" customHeight="1" x14ac:dyDescent="0.45">
      <c r="R652" s="7"/>
      <c r="S652" s="7"/>
    </row>
    <row r="653" spans="18:19" ht="18.75" customHeight="1" x14ac:dyDescent="0.45">
      <c r="R653" s="7"/>
      <c r="S653" s="7"/>
    </row>
    <row r="654" spans="18:19" ht="18.75" customHeight="1" x14ac:dyDescent="0.45">
      <c r="R654" s="7"/>
      <c r="S654" s="7"/>
    </row>
    <row r="655" spans="18:19" ht="18.75" customHeight="1" x14ac:dyDescent="0.45">
      <c r="R655" s="7"/>
      <c r="S655" s="7"/>
    </row>
    <row r="656" spans="18:19" ht="18.75" customHeight="1" x14ac:dyDescent="0.45">
      <c r="R656" s="7"/>
      <c r="S656" s="7"/>
    </row>
    <row r="657" spans="18:19" ht="18.75" customHeight="1" x14ac:dyDescent="0.45">
      <c r="R657" s="7"/>
      <c r="S657" s="7"/>
    </row>
    <row r="658" spans="18:19" ht="18.75" customHeight="1" x14ac:dyDescent="0.45">
      <c r="R658" s="7"/>
      <c r="S658" s="7"/>
    </row>
    <row r="659" spans="18:19" ht="18.75" customHeight="1" x14ac:dyDescent="0.45">
      <c r="R659" s="7"/>
      <c r="S659" s="7"/>
    </row>
    <row r="660" spans="18:19" ht="18.75" customHeight="1" x14ac:dyDescent="0.45">
      <c r="R660" s="7"/>
      <c r="S660" s="7"/>
    </row>
    <row r="661" spans="18:19" ht="18.75" customHeight="1" x14ac:dyDescent="0.45">
      <c r="R661" s="7"/>
      <c r="S661" s="7"/>
    </row>
    <row r="662" spans="18:19" ht="18.75" customHeight="1" x14ac:dyDescent="0.45">
      <c r="R662" s="7"/>
      <c r="S662" s="7"/>
    </row>
    <row r="663" spans="18:19" ht="18.75" customHeight="1" x14ac:dyDescent="0.45">
      <c r="R663" s="7"/>
      <c r="S663" s="7"/>
    </row>
    <row r="664" spans="18:19" ht="18.75" customHeight="1" x14ac:dyDescent="0.45">
      <c r="R664" s="7"/>
      <c r="S664" s="7"/>
    </row>
    <row r="665" spans="18:19" ht="18.75" customHeight="1" x14ac:dyDescent="0.45">
      <c r="R665" s="7"/>
      <c r="S665" s="7"/>
    </row>
    <row r="666" spans="18:19" ht="18.75" customHeight="1" x14ac:dyDescent="0.45">
      <c r="R666" s="7"/>
      <c r="S666" s="7"/>
    </row>
    <row r="667" spans="18:19" ht="18.75" customHeight="1" x14ac:dyDescent="0.45">
      <c r="R667" s="7"/>
      <c r="S667" s="7"/>
    </row>
    <row r="668" spans="18:19" ht="18.75" customHeight="1" x14ac:dyDescent="0.45">
      <c r="R668" s="7"/>
      <c r="S668" s="7"/>
    </row>
    <row r="669" spans="18:19" ht="18.75" customHeight="1" x14ac:dyDescent="0.45">
      <c r="R669" s="7"/>
      <c r="S669" s="7"/>
    </row>
    <row r="670" spans="18:19" ht="18.75" customHeight="1" x14ac:dyDescent="0.45">
      <c r="R670" s="7"/>
      <c r="S670" s="7"/>
    </row>
    <row r="671" spans="18:19" ht="18.75" customHeight="1" x14ac:dyDescent="0.45">
      <c r="R671" s="7"/>
      <c r="S671" s="7"/>
    </row>
    <row r="672" spans="18:19" ht="18.75" customHeight="1" x14ac:dyDescent="0.45">
      <c r="R672" s="7"/>
      <c r="S672" s="7"/>
    </row>
    <row r="673" spans="18:19" ht="18.75" customHeight="1" x14ac:dyDescent="0.45">
      <c r="R673" s="7"/>
      <c r="S673" s="7"/>
    </row>
    <row r="674" spans="18:19" ht="18.75" customHeight="1" x14ac:dyDescent="0.45">
      <c r="R674" s="7"/>
      <c r="S674" s="7"/>
    </row>
    <row r="675" spans="18:19" ht="18.75" customHeight="1" x14ac:dyDescent="0.45">
      <c r="R675" s="7"/>
      <c r="S675" s="7"/>
    </row>
    <row r="676" spans="18:19" ht="18.75" customHeight="1" x14ac:dyDescent="0.45">
      <c r="R676" s="7"/>
      <c r="S676" s="7"/>
    </row>
    <row r="677" spans="18:19" ht="18.75" customHeight="1" x14ac:dyDescent="0.45">
      <c r="R677" s="7"/>
      <c r="S677" s="7"/>
    </row>
    <row r="678" spans="18:19" ht="18.75" customHeight="1" x14ac:dyDescent="0.45">
      <c r="R678" s="7"/>
      <c r="S678" s="7"/>
    </row>
    <row r="679" spans="18:19" ht="18.75" customHeight="1" x14ac:dyDescent="0.45">
      <c r="R679" s="7"/>
      <c r="S679" s="7"/>
    </row>
    <row r="680" spans="18:19" ht="18.75" customHeight="1" x14ac:dyDescent="0.45">
      <c r="R680" s="7"/>
      <c r="S680" s="7"/>
    </row>
    <row r="681" spans="18:19" ht="18.75" customHeight="1" x14ac:dyDescent="0.45">
      <c r="R681" s="7"/>
      <c r="S681" s="7"/>
    </row>
    <row r="682" spans="18:19" ht="18.75" customHeight="1" x14ac:dyDescent="0.45">
      <c r="R682" s="7"/>
      <c r="S682" s="7"/>
    </row>
    <row r="683" spans="18:19" ht="18.75" customHeight="1" x14ac:dyDescent="0.45">
      <c r="R683" s="7"/>
      <c r="S683" s="7"/>
    </row>
    <row r="684" spans="18:19" ht="18.75" customHeight="1" x14ac:dyDescent="0.45">
      <c r="R684" s="7"/>
      <c r="S684" s="7"/>
    </row>
    <row r="685" spans="18:19" ht="18.75" customHeight="1" x14ac:dyDescent="0.45">
      <c r="R685" s="7"/>
      <c r="S685" s="7"/>
    </row>
    <row r="686" spans="18:19" ht="18.75" customHeight="1" x14ac:dyDescent="0.45">
      <c r="R686" s="7"/>
      <c r="S686" s="7"/>
    </row>
    <row r="687" spans="18:19" ht="18.75" customHeight="1" x14ac:dyDescent="0.45">
      <c r="R687" s="7"/>
      <c r="S687" s="7"/>
    </row>
    <row r="688" spans="18:19" ht="18.75" customHeight="1" x14ac:dyDescent="0.45">
      <c r="R688" s="7"/>
      <c r="S688" s="7"/>
    </row>
    <row r="689" spans="18:19" ht="18.75" customHeight="1" x14ac:dyDescent="0.45">
      <c r="R689" s="7"/>
      <c r="S689" s="7"/>
    </row>
    <row r="690" spans="18:19" ht="18.75" customHeight="1" x14ac:dyDescent="0.45">
      <c r="R690" s="7"/>
      <c r="S690" s="7"/>
    </row>
    <row r="691" spans="18:19" ht="18.75" customHeight="1" x14ac:dyDescent="0.45">
      <c r="R691" s="7"/>
      <c r="S691" s="7"/>
    </row>
    <row r="692" spans="18:19" ht="18.75" customHeight="1" x14ac:dyDescent="0.45">
      <c r="R692" s="7"/>
      <c r="S692" s="7"/>
    </row>
    <row r="693" spans="18:19" ht="18.75" customHeight="1" x14ac:dyDescent="0.45">
      <c r="R693" s="7"/>
      <c r="S693" s="7"/>
    </row>
    <row r="694" spans="18:19" ht="18.75" customHeight="1" x14ac:dyDescent="0.45">
      <c r="R694" s="7"/>
      <c r="S694" s="7"/>
    </row>
    <row r="695" spans="18:19" ht="18.75" customHeight="1" x14ac:dyDescent="0.45">
      <c r="R695" s="7"/>
      <c r="S695" s="7"/>
    </row>
    <row r="696" spans="18:19" ht="18.75" customHeight="1" x14ac:dyDescent="0.45">
      <c r="R696" s="7"/>
      <c r="S696" s="7"/>
    </row>
    <row r="697" spans="18:19" ht="18.75" customHeight="1" x14ac:dyDescent="0.45">
      <c r="R697" s="7"/>
      <c r="S697" s="7"/>
    </row>
    <row r="698" spans="18:19" ht="18.75" customHeight="1" x14ac:dyDescent="0.45">
      <c r="R698" s="7"/>
      <c r="S698" s="7"/>
    </row>
    <row r="699" spans="18:19" ht="18.75" customHeight="1" x14ac:dyDescent="0.45">
      <c r="R699" s="7"/>
      <c r="S699" s="7"/>
    </row>
    <row r="700" spans="18:19" ht="18.75" customHeight="1" x14ac:dyDescent="0.45">
      <c r="R700" s="7"/>
      <c r="S700" s="7"/>
    </row>
    <row r="701" spans="18:19" ht="18.75" customHeight="1" x14ac:dyDescent="0.45">
      <c r="R701" s="7"/>
      <c r="S701" s="7"/>
    </row>
    <row r="702" spans="18:19" ht="18.75" customHeight="1" x14ac:dyDescent="0.45">
      <c r="R702" s="7"/>
      <c r="S702" s="7"/>
    </row>
    <row r="703" spans="18:19" ht="18.75" customHeight="1" x14ac:dyDescent="0.45">
      <c r="R703" s="7"/>
      <c r="S703" s="7"/>
    </row>
    <row r="704" spans="18:19" ht="18.75" customHeight="1" x14ac:dyDescent="0.45">
      <c r="R704" s="7"/>
      <c r="S704" s="7"/>
    </row>
    <row r="705" spans="18:19" ht="18.75" customHeight="1" x14ac:dyDescent="0.45">
      <c r="R705" s="7"/>
      <c r="S705" s="7"/>
    </row>
    <row r="706" spans="18:19" ht="18.75" customHeight="1" x14ac:dyDescent="0.45">
      <c r="R706" s="7"/>
      <c r="S706" s="7"/>
    </row>
    <row r="707" spans="18:19" ht="18.75" customHeight="1" x14ac:dyDescent="0.45">
      <c r="R707" s="7"/>
      <c r="S707" s="7"/>
    </row>
    <row r="708" spans="18:19" ht="18.75" customHeight="1" x14ac:dyDescent="0.45">
      <c r="R708" s="7"/>
      <c r="S708" s="7"/>
    </row>
    <row r="709" spans="18:19" ht="18.75" customHeight="1" x14ac:dyDescent="0.45">
      <c r="R709" s="7"/>
      <c r="S709" s="7"/>
    </row>
    <row r="710" spans="18:19" ht="18.75" customHeight="1" x14ac:dyDescent="0.45">
      <c r="R710" s="7"/>
      <c r="S710" s="7"/>
    </row>
    <row r="711" spans="18:19" ht="18.75" customHeight="1" x14ac:dyDescent="0.45">
      <c r="R711" s="7"/>
      <c r="S711" s="7"/>
    </row>
    <row r="712" spans="18:19" ht="18.75" customHeight="1" x14ac:dyDescent="0.45">
      <c r="R712" s="7"/>
      <c r="S712" s="7"/>
    </row>
    <row r="713" spans="18:19" ht="18.75" customHeight="1" x14ac:dyDescent="0.45">
      <c r="R713" s="7"/>
      <c r="S713" s="7"/>
    </row>
    <row r="714" spans="18:19" ht="18.75" customHeight="1" x14ac:dyDescent="0.45">
      <c r="R714" s="7"/>
      <c r="S714" s="7"/>
    </row>
    <row r="715" spans="18:19" ht="18.75" customHeight="1" x14ac:dyDescent="0.45">
      <c r="R715" s="7"/>
      <c r="S715" s="7"/>
    </row>
    <row r="716" spans="18:19" ht="18.75" customHeight="1" x14ac:dyDescent="0.45">
      <c r="R716" s="7"/>
      <c r="S716" s="7"/>
    </row>
    <row r="717" spans="18:19" ht="18.75" customHeight="1" x14ac:dyDescent="0.45">
      <c r="R717" s="7"/>
      <c r="S717" s="7"/>
    </row>
    <row r="718" spans="18:19" ht="18.75" customHeight="1" x14ac:dyDescent="0.45">
      <c r="R718" s="7"/>
      <c r="S718" s="7"/>
    </row>
    <row r="719" spans="18:19" ht="18.75" customHeight="1" x14ac:dyDescent="0.45">
      <c r="R719" s="7"/>
      <c r="S719" s="7"/>
    </row>
    <row r="720" spans="18:19" ht="18.75" customHeight="1" x14ac:dyDescent="0.45">
      <c r="R720" s="7"/>
      <c r="S720" s="7"/>
    </row>
    <row r="721" spans="18:19" ht="18.75" customHeight="1" x14ac:dyDescent="0.45">
      <c r="R721" s="7"/>
      <c r="S721" s="7"/>
    </row>
    <row r="722" spans="18:19" ht="18.75" customHeight="1" x14ac:dyDescent="0.45">
      <c r="R722" s="7"/>
      <c r="S722" s="7"/>
    </row>
    <row r="723" spans="18:19" ht="18.75" customHeight="1" x14ac:dyDescent="0.45">
      <c r="R723" s="7"/>
      <c r="S723" s="7"/>
    </row>
    <row r="724" spans="18:19" ht="18.75" customHeight="1" x14ac:dyDescent="0.45">
      <c r="R724" s="7"/>
      <c r="S724" s="7"/>
    </row>
    <row r="725" spans="18:19" ht="18.75" customHeight="1" x14ac:dyDescent="0.45">
      <c r="R725" s="7"/>
      <c r="S725" s="7"/>
    </row>
    <row r="726" spans="18:19" ht="18.75" customHeight="1" x14ac:dyDescent="0.45">
      <c r="R726" s="7"/>
      <c r="S726" s="7"/>
    </row>
    <row r="727" spans="18:19" ht="18.75" customHeight="1" x14ac:dyDescent="0.45">
      <c r="R727" s="7"/>
      <c r="S727" s="7"/>
    </row>
    <row r="728" spans="18:19" ht="18.75" customHeight="1" x14ac:dyDescent="0.45">
      <c r="R728" s="7"/>
      <c r="S728" s="7"/>
    </row>
    <row r="729" spans="18:19" ht="18.75" customHeight="1" x14ac:dyDescent="0.45">
      <c r="R729" s="7"/>
      <c r="S729" s="7"/>
    </row>
    <row r="730" spans="18:19" ht="18.75" customHeight="1" x14ac:dyDescent="0.45">
      <c r="R730" s="7"/>
      <c r="S730" s="7"/>
    </row>
    <row r="731" spans="18:19" ht="18.75" customHeight="1" x14ac:dyDescent="0.45">
      <c r="R731" s="7"/>
      <c r="S731" s="7"/>
    </row>
    <row r="732" spans="18:19" ht="18.75" customHeight="1" x14ac:dyDescent="0.45">
      <c r="R732" s="7"/>
      <c r="S732" s="7"/>
    </row>
    <row r="733" spans="18:19" ht="18.75" customHeight="1" x14ac:dyDescent="0.45">
      <c r="R733" s="7"/>
      <c r="S733" s="7"/>
    </row>
    <row r="734" spans="18:19" ht="18.75" customHeight="1" x14ac:dyDescent="0.45">
      <c r="R734" s="7"/>
      <c r="S734" s="7"/>
    </row>
    <row r="735" spans="18:19" ht="18.75" customHeight="1" x14ac:dyDescent="0.45">
      <c r="R735" s="7"/>
      <c r="S735" s="7"/>
    </row>
    <row r="736" spans="18:19" ht="18.75" customHeight="1" x14ac:dyDescent="0.45">
      <c r="R736" s="7"/>
      <c r="S736" s="7"/>
    </row>
    <row r="737" spans="18:19" ht="18.75" customHeight="1" x14ac:dyDescent="0.45">
      <c r="R737" s="7"/>
      <c r="S737" s="7"/>
    </row>
    <row r="738" spans="18:19" ht="18.75" customHeight="1" x14ac:dyDescent="0.45">
      <c r="R738" s="7"/>
      <c r="S738" s="7"/>
    </row>
    <row r="739" spans="18:19" ht="18.75" customHeight="1" x14ac:dyDescent="0.45">
      <c r="R739" s="7"/>
      <c r="S739" s="7"/>
    </row>
    <row r="740" spans="18:19" ht="18.75" customHeight="1" x14ac:dyDescent="0.45">
      <c r="R740" s="7"/>
      <c r="S740" s="7"/>
    </row>
    <row r="741" spans="18:19" ht="18.75" customHeight="1" x14ac:dyDescent="0.45">
      <c r="R741" s="7"/>
      <c r="S741" s="7"/>
    </row>
    <row r="742" spans="18:19" ht="18.75" customHeight="1" x14ac:dyDescent="0.45">
      <c r="R742" s="7"/>
      <c r="S742" s="7"/>
    </row>
    <row r="743" spans="18:19" ht="18.75" customHeight="1" x14ac:dyDescent="0.45">
      <c r="R743" s="7"/>
      <c r="S743" s="7"/>
    </row>
    <row r="744" spans="18:19" ht="18.75" customHeight="1" x14ac:dyDescent="0.45">
      <c r="R744" s="7"/>
      <c r="S744" s="7"/>
    </row>
    <row r="745" spans="18:19" ht="18.75" customHeight="1" x14ac:dyDescent="0.45">
      <c r="R745" s="7"/>
      <c r="S745" s="7"/>
    </row>
    <row r="746" spans="18:19" ht="18.75" customHeight="1" x14ac:dyDescent="0.45">
      <c r="R746" s="7"/>
      <c r="S746" s="7"/>
    </row>
    <row r="747" spans="18:19" ht="18.75" customHeight="1" x14ac:dyDescent="0.45">
      <c r="R747" s="7"/>
      <c r="S747" s="7"/>
    </row>
    <row r="748" spans="18:19" ht="18.75" customHeight="1" x14ac:dyDescent="0.45">
      <c r="R748" s="7"/>
      <c r="S748" s="7"/>
    </row>
    <row r="749" spans="18:19" ht="18.75" customHeight="1" x14ac:dyDescent="0.45">
      <c r="R749" s="7"/>
      <c r="S749" s="7"/>
    </row>
    <row r="750" spans="18:19" ht="18.75" customHeight="1" x14ac:dyDescent="0.45">
      <c r="R750" s="7"/>
      <c r="S750" s="7"/>
    </row>
    <row r="751" spans="18:19" ht="18.75" customHeight="1" x14ac:dyDescent="0.45">
      <c r="R751" s="7"/>
      <c r="S751" s="7"/>
    </row>
    <row r="752" spans="18:19" ht="18.75" customHeight="1" x14ac:dyDescent="0.45">
      <c r="R752" s="7"/>
      <c r="S752" s="7"/>
    </row>
    <row r="753" spans="18:19" ht="18.75" customHeight="1" x14ac:dyDescent="0.45">
      <c r="R753" s="7"/>
      <c r="S753" s="7"/>
    </row>
    <row r="754" spans="18:19" ht="18.75" customHeight="1" x14ac:dyDescent="0.45">
      <c r="R754" s="7"/>
      <c r="S754" s="7"/>
    </row>
    <row r="755" spans="18:19" ht="18.75" customHeight="1" x14ac:dyDescent="0.45">
      <c r="R755" s="7"/>
      <c r="S755" s="7"/>
    </row>
    <row r="756" spans="18:19" ht="18.75" customHeight="1" x14ac:dyDescent="0.45">
      <c r="R756" s="7"/>
      <c r="S756" s="7"/>
    </row>
    <row r="757" spans="18:19" ht="18.75" customHeight="1" x14ac:dyDescent="0.45">
      <c r="R757" s="7"/>
      <c r="S757" s="7"/>
    </row>
    <row r="758" spans="18:19" ht="18.75" customHeight="1" x14ac:dyDescent="0.45">
      <c r="R758" s="7"/>
      <c r="S758" s="7"/>
    </row>
    <row r="759" spans="18:19" ht="18.75" customHeight="1" x14ac:dyDescent="0.45">
      <c r="R759" s="7"/>
      <c r="S759" s="7"/>
    </row>
    <row r="760" spans="18:19" ht="18.75" customHeight="1" x14ac:dyDescent="0.45">
      <c r="R760" s="7"/>
      <c r="S760" s="7"/>
    </row>
    <row r="761" spans="18:19" ht="18.75" customHeight="1" x14ac:dyDescent="0.45">
      <c r="R761" s="7"/>
      <c r="S761" s="7"/>
    </row>
    <row r="762" spans="18:19" ht="18.75" customHeight="1" x14ac:dyDescent="0.45">
      <c r="R762" s="7"/>
      <c r="S762" s="7"/>
    </row>
    <row r="763" spans="18:19" ht="18.75" customHeight="1" x14ac:dyDescent="0.45">
      <c r="R763" s="7"/>
      <c r="S763" s="7"/>
    </row>
    <row r="764" spans="18:19" ht="18.75" customHeight="1" x14ac:dyDescent="0.45">
      <c r="R764" s="7"/>
      <c r="S764" s="7"/>
    </row>
    <row r="765" spans="18:19" ht="18.75" customHeight="1" x14ac:dyDescent="0.45">
      <c r="R765" s="7"/>
      <c r="S765" s="7"/>
    </row>
    <row r="766" spans="18:19" ht="18.75" customHeight="1" x14ac:dyDescent="0.45">
      <c r="R766" s="7"/>
      <c r="S766" s="7"/>
    </row>
    <row r="767" spans="18:19" ht="18.75" customHeight="1" x14ac:dyDescent="0.45">
      <c r="R767" s="7"/>
      <c r="S767" s="7"/>
    </row>
    <row r="768" spans="18:19" ht="18.75" customHeight="1" x14ac:dyDescent="0.45">
      <c r="R768" s="7"/>
      <c r="S768" s="7"/>
    </row>
    <row r="769" spans="18:19" ht="18.75" customHeight="1" x14ac:dyDescent="0.45">
      <c r="R769" s="7"/>
      <c r="S769" s="7"/>
    </row>
    <row r="770" spans="18:19" ht="18.75" customHeight="1" x14ac:dyDescent="0.45">
      <c r="R770" s="7"/>
      <c r="S770" s="7"/>
    </row>
    <row r="771" spans="18:19" ht="18.75" customHeight="1" x14ac:dyDescent="0.45">
      <c r="R771" s="7"/>
      <c r="S771" s="7"/>
    </row>
    <row r="772" spans="18:19" ht="18.75" customHeight="1" x14ac:dyDescent="0.45">
      <c r="R772" s="7"/>
      <c r="S772" s="7"/>
    </row>
    <row r="773" spans="18:19" ht="18.75" customHeight="1" x14ac:dyDescent="0.45">
      <c r="R773" s="7"/>
      <c r="S773" s="7"/>
    </row>
    <row r="774" spans="18:19" ht="18.75" customHeight="1" x14ac:dyDescent="0.45">
      <c r="R774" s="7"/>
      <c r="S774" s="7"/>
    </row>
    <row r="775" spans="18:19" ht="18.75" customHeight="1" x14ac:dyDescent="0.45">
      <c r="R775" s="7"/>
      <c r="S775" s="7"/>
    </row>
    <row r="776" spans="18:19" ht="18.75" customHeight="1" x14ac:dyDescent="0.45">
      <c r="R776" s="7"/>
      <c r="S776" s="7"/>
    </row>
    <row r="777" spans="18:19" ht="18.75" customHeight="1" x14ac:dyDescent="0.45">
      <c r="R777" s="7"/>
      <c r="S777" s="7"/>
    </row>
    <row r="778" spans="18:19" ht="18.75" customHeight="1" x14ac:dyDescent="0.45">
      <c r="R778" s="7"/>
      <c r="S778" s="7"/>
    </row>
    <row r="779" spans="18:19" ht="18.75" customHeight="1" x14ac:dyDescent="0.45">
      <c r="R779" s="7"/>
      <c r="S779" s="7"/>
    </row>
    <row r="780" spans="18:19" ht="18.75" customHeight="1" x14ac:dyDescent="0.45">
      <c r="R780" s="7"/>
      <c r="S780" s="7"/>
    </row>
    <row r="781" spans="18:19" ht="18.75" customHeight="1" x14ac:dyDescent="0.45">
      <c r="R781" s="7"/>
      <c r="S781" s="7"/>
    </row>
    <row r="782" spans="18:19" ht="18.75" customHeight="1" x14ac:dyDescent="0.45">
      <c r="R782" s="7"/>
      <c r="S782" s="7"/>
    </row>
    <row r="783" spans="18:19" ht="18.75" customHeight="1" x14ac:dyDescent="0.45">
      <c r="R783" s="7"/>
      <c r="S783" s="7"/>
    </row>
    <row r="784" spans="18:19" ht="18.75" customHeight="1" x14ac:dyDescent="0.45">
      <c r="R784" s="7"/>
      <c r="S784" s="7"/>
    </row>
    <row r="785" spans="18:19" ht="18.75" customHeight="1" x14ac:dyDescent="0.45">
      <c r="R785" s="7"/>
      <c r="S785" s="7"/>
    </row>
    <row r="786" spans="18:19" ht="18.75" customHeight="1" x14ac:dyDescent="0.45">
      <c r="R786" s="7"/>
      <c r="S786" s="7"/>
    </row>
    <row r="787" spans="18:19" ht="18.75" customHeight="1" x14ac:dyDescent="0.45">
      <c r="R787" s="7"/>
      <c r="S787" s="7"/>
    </row>
    <row r="788" spans="18:19" ht="18.75" customHeight="1" x14ac:dyDescent="0.45">
      <c r="R788" s="7"/>
      <c r="S788" s="7"/>
    </row>
    <row r="789" spans="18:19" ht="18.75" customHeight="1" x14ac:dyDescent="0.45">
      <c r="R789" s="7"/>
      <c r="S789" s="7"/>
    </row>
    <row r="790" spans="18:19" ht="18.75" customHeight="1" x14ac:dyDescent="0.45">
      <c r="R790" s="7"/>
      <c r="S790" s="7"/>
    </row>
    <row r="791" spans="18:19" ht="18.75" customHeight="1" x14ac:dyDescent="0.45">
      <c r="R791" s="7"/>
      <c r="S791" s="7"/>
    </row>
    <row r="792" spans="18:19" ht="18.75" customHeight="1" x14ac:dyDescent="0.45">
      <c r="R792" s="7"/>
      <c r="S792" s="7"/>
    </row>
    <row r="793" spans="18:19" ht="18.75" customHeight="1" x14ac:dyDescent="0.45">
      <c r="R793" s="7"/>
      <c r="S793" s="7"/>
    </row>
    <row r="794" spans="18:19" ht="18.75" customHeight="1" x14ac:dyDescent="0.45">
      <c r="R794" s="7"/>
      <c r="S794" s="7"/>
    </row>
    <row r="795" spans="18:19" ht="18.75" customHeight="1" x14ac:dyDescent="0.45">
      <c r="R795" s="7"/>
      <c r="S795" s="7"/>
    </row>
    <row r="796" spans="18:19" ht="18.75" customHeight="1" x14ac:dyDescent="0.45">
      <c r="R796" s="7"/>
      <c r="S796" s="7"/>
    </row>
    <row r="797" spans="18:19" ht="18.75" customHeight="1" x14ac:dyDescent="0.45">
      <c r="R797" s="7"/>
      <c r="S797" s="7"/>
    </row>
    <row r="798" spans="18:19" ht="18.75" customHeight="1" x14ac:dyDescent="0.45">
      <c r="R798" s="7"/>
      <c r="S798" s="7"/>
    </row>
    <row r="799" spans="18:19" ht="18.75" customHeight="1" x14ac:dyDescent="0.45">
      <c r="R799" s="7"/>
      <c r="S799" s="7"/>
    </row>
    <row r="800" spans="18:19" ht="18.75" customHeight="1" x14ac:dyDescent="0.45">
      <c r="R800" s="7"/>
      <c r="S800" s="7"/>
    </row>
    <row r="801" spans="18:19" ht="18.75" customHeight="1" x14ac:dyDescent="0.45">
      <c r="R801" s="7"/>
      <c r="S801" s="7"/>
    </row>
    <row r="802" spans="18:19" ht="18.75" customHeight="1" x14ac:dyDescent="0.45">
      <c r="R802" s="7"/>
      <c r="S802" s="7"/>
    </row>
    <row r="803" spans="18:19" ht="18.75" customHeight="1" x14ac:dyDescent="0.45">
      <c r="R803" s="7"/>
      <c r="S803" s="7"/>
    </row>
    <row r="804" spans="18:19" ht="18.75" customHeight="1" x14ac:dyDescent="0.45">
      <c r="R804" s="7"/>
      <c r="S804" s="7"/>
    </row>
    <row r="805" spans="18:19" ht="18.75" customHeight="1" x14ac:dyDescent="0.45">
      <c r="R805" s="7"/>
      <c r="S805" s="7"/>
    </row>
    <row r="806" spans="18:19" ht="18.75" customHeight="1" x14ac:dyDescent="0.45">
      <c r="R806" s="7"/>
      <c r="S806" s="7"/>
    </row>
    <row r="807" spans="18:19" ht="18.75" customHeight="1" x14ac:dyDescent="0.45">
      <c r="R807" s="7"/>
      <c r="S807" s="7"/>
    </row>
    <row r="808" spans="18:19" ht="18.75" customHeight="1" x14ac:dyDescent="0.45">
      <c r="R808" s="7"/>
      <c r="S808" s="7"/>
    </row>
    <row r="809" spans="18:19" ht="18.75" customHeight="1" x14ac:dyDescent="0.45">
      <c r="R809" s="7"/>
      <c r="S809" s="7"/>
    </row>
    <row r="810" spans="18:19" ht="18.75" customHeight="1" x14ac:dyDescent="0.45">
      <c r="R810" s="7"/>
      <c r="S810" s="7"/>
    </row>
    <row r="811" spans="18:19" ht="18.75" customHeight="1" x14ac:dyDescent="0.45">
      <c r="R811" s="7"/>
      <c r="S811" s="7"/>
    </row>
    <row r="812" spans="18:19" ht="18.75" customHeight="1" x14ac:dyDescent="0.45">
      <c r="R812" s="7"/>
      <c r="S812" s="7"/>
    </row>
    <row r="813" spans="18:19" ht="18.75" customHeight="1" x14ac:dyDescent="0.45">
      <c r="R813" s="7"/>
      <c r="S813" s="7"/>
    </row>
    <row r="814" spans="18:19" ht="18.75" customHeight="1" x14ac:dyDescent="0.45">
      <c r="R814" s="7"/>
      <c r="S814" s="7"/>
    </row>
    <row r="815" spans="18:19" ht="18.75" customHeight="1" x14ac:dyDescent="0.45">
      <c r="R815" s="7"/>
      <c r="S815" s="7"/>
    </row>
    <row r="816" spans="18:19" ht="18.75" customHeight="1" x14ac:dyDescent="0.45">
      <c r="R816" s="7"/>
      <c r="S816" s="7"/>
    </row>
    <row r="817" spans="18:19" ht="18.75" customHeight="1" x14ac:dyDescent="0.45">
      <c r="R817" s="7"/>
      <c r="S817" s="7"/>
    </row>
    <row r="818" spans="18:19" ht="18.75" customHeight="1" x14ac:dyDescent="0.45">
      <c r="R818" s="7"/>
      <c r="S818" s="7"/>
    </row>
    <row r="819" spans="18:19" ht="18.75" customHeight="1" x14ac:dyDescent="0.45">
      <c r="R819" s="7"/>
      <c r="S819" s="7"/>
    </row>
    <row r="820" spans="18:19" ht="18.75" customHeight="1" x14ac:dyDescent="0.45">
      <c r="R820" s="7"/>
      <c r="S820" s="7"/>
    </row>
    <row r="821" spans="18:19" ht="18.75" customHeight="1" x14ac:dyDescent="0.45">
      <c r="R821" s="7"/>
      <c r="S821" s="7"/>
    </row>
    <row r="822" spans="18:19" ht="18.75" customHeight="1" x14ac:dyDescent="0.45">
      <c r="R822" s="7"/>
      <c r="S822" s="7"/>
    </row>
    <row r="823" spans="18:19" ht="18.75" customHeight="1" x14ac:dyDescent="0.45">
      <c r="R823" s="7"/>
      <c r="S823" s="7"/>
    </row>
    <row r="824" spans="18:19" ht="18.75" customHeight="1" x14ac:dyDescent="0.45">
      <c r="R824" s="7"/>
      <c r="S824" s="7"/>
    </row>
    <row r="825" spans="18:19" ht="18.75" customHeight="1" x14ac:dyDescent="0.45">
      <c r="R825" s="7"/>
      <c r="S825" s="7"/>
    </row>
    <row r="826" spans="18:19" ht="18.75" customHeight="1" x14ac:dyDescent="0.45">
      <c r="R826" s="7"/>
      <c r="S826" s="7"/>
    </row>
    <row r="827" spans="18:19" ht="18.75" customHeight="1" x14ac:dyDescent="0.45">
      <c r="R827" s="7"/>
      <c r="S827" s="7"/>
    </row>
    <row r="828" spans="18:19" ht="18.75" customHeight="1" x14ac:dyDescent="0.45">
      <c r="R828" s="7"/>
      <c r="S828" s="7"/>
    </row>
    <row r="829" spans="18:19" ht="18.75" customHeight="1" x14ac:dyDescent="0.45">
      <c r="R829" s="7"/>
      <c r="S829" s="7"/>
    </row>
    <row r="830" spans="18:19" ht="18.75" customHeight="1" x14ac:dyDescent="0.45">
      <c r="R830" s="7"/>
      <c r="S830" s="7"/>
    </row>
    <row r="831" spans="18:19" ht="18.75" customHeight="1" x14ac:dyDescent="0.45">
      <c r="R831" s="7"/>
      <c r="S831" s="7"/>
    </row>
    <row r="832" spans="18:19" ht="18.75" customHeight="1" x14ac:dyDescent="0.45">
      <c r="R832" s="7"/>
      <c r="S832" s="7"/>
    </row>
    <row r="833" spans="18:19" ht="18.75" customHeight="1" x14ac:dyDescent="0.45">
      <c r="R833" s="7"/>
      <c r="S833" s="7"/>
    </row>
    <row r="834" spans="18:19" ht="18.75" customHeight="1" x14ac:dyDescent="0.45">
      <c r="R834" s="7"/>
      <c r="S834" s="7"/>
    </row>
    <row r="835" spans="18:19" ht="18.75" customHeight="1" x14ac:dyDescent="0.45">
      <c r="R835" s="7"/>
      <c r="S835" s="7"/>
    </row>
    <row r="836" spans="18:19" ht="18.75" customHeight="1" x14ac:dyDescent="0.45">
      <c r="R836" s="7"/>
      <c r="S836" s="7"/>
    </row>
    <row r="837" spans="18:19" ht="18.75" customHeight="1" x14ac:dyDescent="0.45">
      <c r="R837" s="7"/>
      <c r="S837" s="7"/>
    </row>
    <row r="838" spans="18:19" ht="18.75" customHeight="1" x14ac:dyDescent="0.45">
      <c r="R838" s="7"/>
      <c r="S838" s="7"/>
    </row>
    <row r="839" spans="18:19" ht="18.75" customHeight="1" x14ac:dyDescent="0.45">
      <c r="R839" s="7"/>
      <c r="S839" s="7"/>
    </row>
    <row r="840" spans="18:19" ht="18.75" customHeight="1" x14ac:dyDescent="0.45">
      <c r="R840" s="7"/>
      <c r="S840" s="7"/>
    </row>
    <row r="841" spans="18:19" ht="18.75" customHeight="1" x14ac:dyDescent="0.45">
      <c r="R841" s="7"/>
      <c r="S841" s="7"/>
    </row>
    <row r="842" spans="18:19" ht="18.75" customHeight="1" x14ac:dyDescent="0.45">
      <c r="R842" s="7"/>
      <c r="S842" s="7"/>
    </row>
    <row r="843" spans="18:19" ht="18.75" customHeight="1" x14ac:dyDescent="0.45">
      <c r="R843" s="7"/>
      <c r="S843" s="7"/>
    </row>
    <row r="844" spans="18:19" ht="18.75" customHeight="1" x14ac:dyDescent="0.45">
      <c r="R844" s="7"/>
      <c r="S844" s="7"/>
    </row>
    <row r="845" spans="18:19" ht="18.75" customHeight="1" x14ac:dyDescent="0.45">
      <c r="R845" s="7"/>
      <c r="S845" s="7"/>
    </row>
    <row r="846" spans="18:19" ht="18.75" customHeight="1" x14ac:dyDescent="0.45">
      <c r="R846" s="7"/>
      <c r="S846" s="7"/>
    </row>
    <row r="847" spans="18:19" ht="18.75" customHeight="1" x14ac:dyDescent="0.45">
      <c r="R847" s="7"/>
      <c r="S847" s="7"/>
    </row>
    <row r="848" spans="18:19" ht="18.75" customHeight="1" x14ac:dyDescent="0.45">
      <c r="R848" s="7"/>
      <c r="S848" s="7"/>
    </row>
    <row r="849" spans="18:19" ht="18.75" customHeight="1" x14ac:dyDescent="0.45">
      <c r="R849" s="7"/>
      <c r="S849" s="7"/>
    </row>
    <row r="850" spans="18:19" ht="18.75" customHeight="1" x14ac:dyDescent="0.45">
      <c r="R850" s="7"/>
      <c r="S850" s="7"/>
    </row>
    <row r="851" spans="18:19" ht="18.75" customHeight="1" x14ac:dyDescent="0.45">
      <c r="R851" s="7"/>
      <c r="S851" s="7"/>
    </row>
    <row r="852" spans="18:19" ht="18.75" customHeight="1" x14ac:dyDescent="0.45">
      <c r="R852" s="7"/>
      <c r="S852" s="7"/>
    </row>
    <row r="853" spans="18:19" ht="18.75" customHeight="1" x14ac:dyDescent="0.45">
      <c r="R853" s="7"/>
      <c r="S853" s="7"/>
    </row>
    <row r="854" spans="18:19" ht="18.75" customHeight="1" x14ac:dyDescent="0.45">
      <c r="R854" s="7"/>
      <c r="S854" s="7"/>
    </row>
    <row r="855" spans="18:19" ht="18.75" customHeight="1" x14ac:dyDescent="0.45">
      <c r="R855" s="7"/>
      <c r="S855" s="7"/>
    </row>
    <row r="856" spans="18:19" ht="18.75" customHeight="1" x14ac:dyDescent="0.45">
      <c r="R856" s="7"/>
      <c r="S856" s="7"/>
    </row>
    <row r="857" spans="18:19" ht="18.75" customHeight="1" x14ac:dyDescent="0.45">
      <c r="R857" s="7"/>
      <c r="S857" s="7"/>
    </row>
    <row r="858" spans="18:19" ht="18.75" customHeight="1" x14ac:dyDescent="0.45">
      <c r="R858" s="7"/>
      <c r="S858" s="7"/>
    </row>
    <row r="859" spans="18:19" ht="18.75" customHeight="1" x14ac:dyDescent="0.45">
      <c r="R859" s="7"/>
      <c r="S859" s="7"/>
    </row>
    <row r="860" spans="18:19" ht="18.75" customHeight="1" x14ac:dyDescent="0.45">
      <c r="R860" s="7"/>
      <c r="S860" s="7"/>
    </row>
    <row r="861" spans="18:19" ht="18.75" customHeight="1" x14ac:dyDescent="0.45">
      <c r="R861" s="7"/>
      <c r="S861" s="7"/>
    </row>
    <row r="862" spans="18:19" ht="18.75" customHeight="1" x14ac:dyDescent="0.45">
      <c r="R862" s="7"/>
      <c r="S862" s="7"/>
    </row>
    <row r="863" spans="18:19" ht="18.75" customHeight="1" x14ac:dyDescent="0.45">
      <c r="R863" s="7"/>
      <c r="S863" s="7"/>
    </row>
    <row r="864" spans="18:19" ht="18.75" customHeight="1" x14ac:dyDescent="0.45">
      <c r="R864" s="7"/>
      <c r="S864" s="7"/>
    </row>
    <row r="865" spans="18:19" ht="18.75" customHeight="1" x14ac:dyDescent="0.45">
      <c r="R865" s="7"/>
      <c r="S865" s="7"/>
    </row>
    <row r="866" spans="18:19" ht="18.75" customHeight="1" x14ac:dyDescent="0.45">
      <c r="R866" s="7"/>
      <c r="S866" s="7"/>
    </row>
    <row r="867" spans="18:19" ht="18.75" customHeight="1" x14ac:dyDescent="0.45">
      <c r="R867" s="7"/>
      <c r="S867" s="7"/>
    </row>
    <row r="868" spans="18:19" ht="18.75" customHeight="1" x14ac:dyDescent="0.45">
      <c r="R868" s="7"/>
      <c r="S868" s="7"/>
    </row>
    <row r="869" spans="18:19" ht="18.75" customHeight="1" x14ac:dyDescent="0.45">
      <c r="R869" s="7"/>
      <c r="S869" s="7"/>
    </row>
    <row r="870" spans="18:19" ht="18.75" customHeight="1" x14ac:dyDescent="0.45">
      <c r="R870" s="7"/>
      <c r="S870" s="7"/>
    </row>
    <row r="871" spans="18:19" ht="18.75" customHeight="1" x14ac:dyDescent="0.45">
      <c r="R871" s="7"/>
      <c r="S871" s="7"/>
    </row>
    <row r="872" spans="18:19" ht="18.75" customHeight="1" x14ac:dyDescent="0.45">
      <c r="R872" s="7"/>
      <c r="S872" s="7"/>
    </row>
    <row r="873" spans="18:19" ht="18.75" customHeight="1" x14ac:dyDescent="0.45">
      <c r="R873" s="7"/>
      <c r="S873" s="7"/>
    </row>
    <row r="874" spans="18:19" ht="18.75" customHeight="1" x14ac:dyDescent="0.45">
      <c r="R874" s="7"/>
      <c r="S874" s="7"/>
    </row>
    <row r="875" spans="18:19" ht="18.75" customHeight="1" x14ac:dyDescent="0.45">
      <c r="R875" s="7"/>
      <c r="S875" s="7"/>
    </row>
    <row r="876" spans="18:19" ht="18.75" customHeight="1" x14ac:dyDescent="0.45">
      <c r="R876" s="7"/>
      <c r="S876" s="7"/>
    </row>
    <row r="877" spans="18:19" ht="18.75" customHeight="1" x14ac:dyDescent="0.45">
      <c r="R877" s="7"/>
      <c r="S877" s="7"/>
    </row>
    <row r="878" spans="18:19" ht="18.75" customHeight="1" x14ac:dyDescent="0.45">
      <c r="R878" s="7"/>
      <c r="S878" s="7"/>
    </row>
    <row r="879" spans="18:19" ht="18.75" customHeight="1" x14ac:dyDescent="0.45">
      <c r="R879" s="7"/>
      <c r="S879" s="7"/>
    </row>
    <row r="880" spans="18:19" ht="18.75" customHeight="1" x14ac:dyDescent="0.45">
      <c r="R880" s="7"/>
      <c r="S880" s="7"/>
    </row>
    <row r="881" spans="18:19" ht="18.75" customHeight="1" x14ac:dyDescent="0.45">
      <c r="R881" s="7"/>
      <c r="S881" s="7"/>
    </row>
    <row r="882" spans="18:19" ht="18.75" customHeight="1" x14ac:dyDescent="0.45">
      <c r="R882" s="7"/>
      <c r="S882" s="7"/>
    </row>
    <row r="883" spans="18:19" ht="18.75" customHeight="1" x14ac:dyDescent="0.45">
      <c r="R883" s="7"/>
      <c r="S883" s="7"/>
    </row>
    <row r="884" spans="18:19" ht="18.75" customHeight="1" x14ac:dyDescent="0.45">
      <c r="R884" s="7"/>
      <c r="S884" s="7"/>
    </row>
    <row r="885" spans="18:19" ht="18.75" customHeight="1" x14ac:dyDescent="0.45">
      <c r="R885" s="7"/>
      <c r="S885" s="7"/>
    </row>
    <row r="886" spans="18:19" ht="18.75" customHeight="1" x14ac:dyDescent="0.45">
      <c r="R886" s="7"/>
      <c r="S886" s="7"/>
    </row>
    <row r="887" spans="18:19" ht="18.75" customHeight="1" x14ac:dyDescent="0.45">
      <c r="R887" s="7"/>
      <c r="S887" s="7"/>
    </row>
    <row r="888" spans="18:19" ht="18.75" customHeight="1" x14ac:dyDescent="0.45">
      <c r="R888" s="7"/>
      <c r="S888" s="7"/>
    </row>
    <row r="889" spans="18:19" ht="18.75" customHeight="1" x14ac:dyDescent="0.45">
      <c r="R889" s="7"/>
      <c r="S889" s="7"/>
    </row>
    <row r="890" spans="18:19" ht="18.75" customHeight="1" x14ac:dyDescent="0.45">
      <c r="R890" s="7"/>
      <c r="S890" s="7"/>
    </row>
    <row r="891" spans="18:19" ht="18.75" customHeight="1" x14ac:dyDescent="0.45">
      <c r="R891" s="7"/>
      <c r="S891" s="7"/>
    </row>
    <row r="892" spans="18:19" ht="18.75" customHeight="1" x14ac:dyDescent="0.45">
      <c r="R892" s="7"/>
      <c r="S892" s="7"/>
    </row>
    <row r="893" spans="18:19" ht="18.75" customHeight="1" x14ac:dyDescent="0.45">
      <c r="R893" s="7"/>
      <c r="S893" s="7"/>
    </row>
    <row r="894" spans="18:19" ht="18.75" customHeight="1" x14ac:dyDescent="0.45">
      <c r="R894" s="7"/>
      <c r="S894" s="7"/>
    </row>
    <row r="895" spans="18:19" ht="18.75" customHeight="1" x14ac:dyDescent="0.45">
      <c r="R895" s="7"/>
      <c r="S895" s="7"/>
    </row>
    <row r="896" spans="18:19" ht="18.75" customHeight="1" x14ac:dyDescent="0.45">
      <c r="R896" s="7"/>
      <c r="S896" s="7"/>
    </row>
    <row r="897" spans="18:19" ht="18.75" customHeight="1" x14ac:dyDescent="0.45">
      <c r="R897" s="7"/>
      <c r="S897" s="7"/>
    </row>
    <row r="898" spans="18:19" ht="18.75" customHeight="1" x14ac:dyDescent="0.45">
      <c r="R898" s="7"/>
      <c r="S898" s="7"/>
    </row>
    <row r="899" spans="18:19" ht="18.75" customHeight="1" x14ac:dyDescent="0.45">
      <c r="R899" s="7"/>
      <c r="S899" s="7"/>
    </row>
    <row r="900" spans="18:19" ht="18.75" customHeight="1" x14ac:dyDescent="0.45">
      <c r="R900" s="7"/>
      <c r="S900" s="7"/>
    </row>
    <row r="901" spans="18:19" ht="18.75" customHeight="1" x14ac:dyDescent="0.45">
      <c r="R901" s="7"/>
      <c r="S901" s="7"/>
    </row>
    <row r="902" spans="18:19" ht="18.75" customHeight="1" x14ac:dyDescent="0.45">
      <c r="R902" s="7"/>
      <c r="S902" s="7"/>
    </row>
    <row r="903" spans="18:19" ht="18.75" customHeight="1" x14ac:dyDescent="0.45">
      <c r="R903" s="7"/>
      <c r="S903" s="7"/>
    </row>
    <row r="904" spans="18:19" ht="18.75" customHeight="1" x14ac:dyDescent="0.45">
      <c r="R904" s="7"/>
      <c r="S904" s="7"/>
    </row>
    <row r="905" spans="18:19" ht="18.75" customHeight="1" x14ac:dyDescent="0.45">
      <c r="R905" s="7"/>
      <c r="S905" s="7"/>
    </row>
    <row r="906" spans="18:19" ht="18.75" customHeight="1" x14ac:dyDescent="0.45">
      <c r="R906" s="7"/>
      <c r="S906" s="7"/>
    </row>
    <row r="907" spans="18:19" ht="18.75" customHeight="1" x14ac:dyDescent="0.45">
      <c r="R907" s="7"/>
      <c r="S907" s="7"/>
    </row>
    <row r="908" spans="18:19" ht="18.75" customHeight="1" x14ac:dyDescent="0.45">
      <c r="R908" s="7"/>
      <c r="S908" s="7"/>
    </row>
    <row r="909" spans="18:19" ht="18.75" customHeight="1" x14ac:dyDescent="0.45">
      <c r="R909" s="7"/>
      <c r="S909" s="7"/>
    </row>
    <row r="910" spans="18:19" ht="18.75" customHeight="1" x14ac:dyDescent="0.45">
      <c r="R910" s="7"/>
      <c r="S910" s="7"/>
    </row>
    <row r="911" spans="18:19" ht="18.75" customHeight="1" x14ac:dyDescent="0.45">
      <c r="R911" s="7"/>
      <c r="S911" s="7"/>
    </row>
    <row r="912" spans="18:19" ht="18.75" customHeight="1" x14ac:dyDescent="0.45">
      <c r="R912" s="7"/>
      <c r="S912" s="7"/>
    </row>
    <row r="913" spans="18:19" ht="18.75" customHeight="1" x14ac:dyDescent="0.45">
      <c r="R913" s="7"/>
      <c r="S913" s="7"/>
    </row>
    <row r="914" spans="18:19" ht="18.75" customHeight="1" x14ac:dyDescent="0.45">
      <c r="R914" s="7"/>
      <c r="S914" s="7"/>
    </row>
    <row r="915" spans="18:19" ht="18.75" customHeight="1" x14ac:dyDescent="0.45">
      <c r="R915" s="7"/>
      <c r="S915" s="7"/>
    </row>
    <row r="916" spans="18:19" ht="18.75" customHeight="1" x14ac:dyDescent="0.45">
      <c r="R916" s="7"/>
      <c r="S916" s="7"/>
    </row>
    <row r="917" spans="18:19" ht="18.75" customHeight="1" x14ac:dyDescent="0.45">
      <c r="R917" s="7"/>
      <c r="S917" s="7"/>
    </row>
    <row r="918" spans="18:19" ht="18.75" customHeight="1" x14ac:dyDescent="0.45">
      <c r="R918" s="7"/>
      <c r="S918" s="7"/>
    </row>
    <row r="919" spans="18:19" ht="18.75" customHeight="1" x14ac:dyDescent="0.45">
      <c r="R919" s="7"/>
      <c r="S919" s="7"/>
    </row>
    <row r="920" spans="18:19" ht="18.75" customHeight="1" x14ac:dyDescent="0.45">
      <c r="R920" s="7"/>
      <c r="S920" s="7"/>
    </row>
    <row r="921" spans="18:19" ht="18.75" customHeight="1" x14ac:dyDescent="0.45">
      <c r="R921" s="7"/>
      <c r="S921" s="7"/>
    </row>
    <row r="922" spans="18:19" ht="18.75" customHeight="1" x14ac:dyDescent="0.45">
      <c r="R922" s="7"/>
      <c r="S922" s="7"/>
    </row>
    <row r="923" spans="18:19" ht="18.75" customHeight="1" x14ac:dyDescent="0.45">
      <c r="R923" s="7"/>
      <c r="S923" s="7"/>
    </row>
    <row r="924" spans="18:19" ht="18.75" customHeight="1" x14ac:dyDescent="0.45">
      <c r="R924" s="7"/>
      <c r="S924" s="7"/>
    </row>
    <row r="925" spans="18:19" ht="18.75" customHeight="1" x14ac:dyDescent="0.45">
      <c r="R925" s="7"/>
      <c r="S925" s="7"/>
    </row>
    <row r="926" spans="18:19" ht="18.75" customHeight="1" x14ac:dyDescent="0.45">
      <c r="R926" s="7"/>
      <c r="S926" s="7"/>
    </row>
    <row r="927" spans="18:19" ht="18.75" customHeight="1" x14ac:dyDescent="0.45">
      <c r="R927" s="7"/>
      <c r="S927" s="7"/>
    </row>
    <row r="928" spans="18:19" ht="18.75" customHeight="1" x14ac:dyDescent="0.45">
      <c r="R928" s="7"/>
      <c r="S928" s="7"/>
    </row>
    <row r="929" spans="18:19" ht="18.75" customHeight="1" x14ac:dyDescent="0.45">
      <c r="R929" s="7"/>
      <c r="S929" s="7"/>
    </row>
    <row r="930" spans="18:19" ht="18.75" customHeight="1" x14ac:dyDescent="0.45">
      <c r="R930" s="7"/>
      <c r="S930" s="7"/>
    </row>
    <row r="931" spans="18:19" ht="18.75" customHeight="1" x14ac:dyDescent="0.45">
      <c r="R931" s="7"/>
      <c r="S931" s="7"/>
    </row>
    <row r="932" spans="18:19" ht="18.75" customHeight="1" x14ac:dyDescent="0.45">
      <c r="R932" s="7"/>
      <c r="S932" s="7"/>
    </row>
    <row r="933" spans="18:19" ht="18.75" customHeight="1" x14ac:dyDescent="0.45">
      <c r="R933" s="7"/>
      <c r="S933" s="7"/>
    </row>
    <row r="934" spans="18:19" ht="18.75" customHeight="1" x14ac:dyDescent="0.45">
      <c r="R934" s="7"/>
      <c r="S934" s="7"/>
    </row>
    <row r="935" spans="18:19" ht="18.75" customHeight="1" x14ac:dyDescent="0.45">
      <c r="R935" s="7"/>
      <c r="S935" s="7"/>
    </row>
    <row r="936" spans="18:19" ht="18.75" customHeight="1" x14ac:dyDescent="0.45">
      <c r="R936" s="7"/>
      <c r="S936" s="7"/>
    </row>
    <row r="937" spans="18:19" ht="18.75" customHeight="1" x14ac:dyDescent="0.45">
      <c r="R937" s="7"/>
      <c r="S937" s="7"/>
    </row>
    <row r="938" spans="18:19" ht="18.75" customHeight="1" x14ac:dyDescent="0.45">
      <c r="R938" s="7"/>
      <c r="S938" s="7"/>
    </row>
    <row r="939" spans="18:19" ht="18.75" customHeight="1" x14ac:dyDescent="0.45">
      <c r="R939" s="7"/>
      <c r="S939" s="7"/>
    </row>
    <row r="940" spans="18:19" ht="18.75" customHeight="1" x14ac:dyDescent="0.45">
      <c r="R940" s="7"/>
      <c r="S940" s="7"/>
    </row>
    <row r="941" spans="18:19" ht="18.75" customHeight="1" x14ac:dyDescent="0.45">
      <c r="R941" s="7"/>
      <c r="S941" s="7"/>
    </row>
    <row r="942" spans="18:19" ht="18.75" customHeight="1" x14ac:dyDescent="0.45">
      <c r="R942" s="7"/>
      <c r="S942" s="7"/>
    </row>
    <row r="943" spans="18:19" ht="18.75" customHeight="1" x14ac:dyDescent="0.45">
      <c r="R943" s="7"/>
      <c r="S943" s="7"/>
    </row>
    <row r="944" spans="18:19" ht="18.75" customHeight="1" x14ac:dyDescent="0.45">
      <c r="R944" s="7"/>
      <c r="S944" s="7"/>
    </row>
    <row r="945" spans="18:19" ht="18.75" customHeight="1" x14ac:dyDescent="0.45">
      <c r="R945" s="7"/>
      <c r="S945" s="7"/>
    </row>
    <row r="946" spans="18:19" ht="18.75" customHeight="1" x14ac:dyDescent="0.45">
      <c r="R946" s="7"/>
      <c r="S946" s="7"/>
    </row>
    <row r="947" spans="18:19" ht="18.75" customHeight="1" x14ac:dyDescent="0.45">
      <c r="R947" s="7"/>
      <c r="S947" s="7"/>
    </row>
    <row r="948" spans="18:19" ht="18.75" customHeight="1" x14ac:dyDescent="0.45">
      <c r="R948" s="7"/>
      <c r="S948" s="7"/>
    </row>
    <row r="949" spans="18:19" ht="18.75" customHeight="1" x14ac:dyDescent="0.45">
      <c r="R949" s="7"/>
      <c r="S949" s="7"/>
    </row>
    <row r="950" spans="18:19" ht="18.75" customHeight="1" x14ac:dyDescent="0.45">
      <c r="R950" s="7"/>
      <c r="S950" s="7"/>
    </row>
    <row r="951" spans="18:19" ht="18.75" customHeight="1" x14ac:dyDescent="0.45">
      <c r="R951" s="7"/>
      <c r="S951" s="7"/>
    </row>
    <row r="952" spans="18:19" ht="18.75" customHeight="1" x14ac:dyDescent="0.45">
      <c r="R952" s="7"/>
      <c r="S952" s="7"/>
    </row>
    <row r="953" spans="18:19" ht="18.75" customHeight="1" x14ac:dyDescent="0.45">
      <c r="R953" s="7"/>
      <c r="S953" s="7"/>
    </row>
    <row r="954" spans="18:19" ht="18.75" customHeight="1" x14ac:dyDescent="0.45">
      <c r="R954" s="7"/>
      <c r="S954" s="7"/>
    </row>
    <row r="955" spans="18:19" ht="18.75" customHeight="1" x14ac:dyDescent="0.45">
      <c r="R955" s="7"/>
      <c r="S955" s="7"/>
    </row>
    <row r="956" spans="18:19" ht="18.75" customHeight="1" x14ac:dyDescent="0.45">
      <c r="R956" s="7"/>
      <c r="S956" s="7"/>
    </row>
    <row r="957" spans="18:19" ht="18.75" customHeight="1" x14ac:dyDescent="0.45">
      <c r="R957" s="7"/>
      <c r="S957" s="7"/>
    </row>
    <row r="958" spans="18:19" ht="18.75" customHeight="1" x14ac:dyDescent="0.45">
      <c r="R958" s="7"/>
      <c r="S958" s="7"/>
    </row>
    <row r="959" spans="18:19" ht="18.75" customHeight="1" x14ac:dyDescent="0.45">
      <c r="R959" s="7"/>
      <c r="S959" s="7"/>
    </row>
    <row r="960" spans="18:19" ht="18.75" customHeight="1" x14ac:dyDescent="0.45">
      <c r="R960" s="7"/>
      <c r="S960" s="7"/>
    </row>
    <row r="961" spans="18:19" ht="18.75" customHeight="1" x14ac:dyDescent="0.45">
      <c r="R961" s="7"/>
      <c r="S961" s="7"/>
    </row>
    <row r="962" spans="18:19" ht="18.75" customHeight="1" x14ac:dyDescent="0.45">
      <c r="R962" s="7"/>
      <c r="S962" s="7"/>
    </row>
    <row r="963" spans="18:19" ht="18.75" customHeight="1" x14ac:dyDescent="0.45">
      <c r="R963" s="7"/>
      <c r="S963" s="7"/>
    </row>
    <row r="964" spans="18:19" ht="18.75" customHeight="1" x14ac:dyDescent="0.45">
      <c r="R964" s="7"/>
      <c r="S964" s="7"/>
    </row>
    <row r="965" spans="18:19" ht="18.75" customHeight="1" x14ac:dyDescent="0.45">
      <c r="R965" s="7"/>
      <c r="S965" s="7"/>
    </row>
    <row r="966" spans="18:19" ht="18.75" customHeight="1" x14ac:dyDescent="0.45">
      <c r="R966" s="7"/>
      <c r="S966" s="7"/>
    </row>
    <row r="967" spans="18:19" ht="18.75" customHeight="1" x14ac:dyDescent="0.45">
      <c r="R967" s="7"/>
      <c r="S967" s="7"/>
    </row>
    <row r="968" spans="18:19" ht="18.75" customHeight="1" x14ac:dyDescent="0.45">
      <c r="R968" s="7"/>
      <c r="S968" s="7"/>
    </row>
    <row r="969" spans="18:19" ht="18.75" customHeight="1" x14ac:dyDescent="0.45">
      <c r="R969" s="7"/>
      <c r="S969" s="7"/>
    </row>
    <row r="970" spans="18:19" ht="18.75" customHeight="1" x14ac:dyDescent="0.45">
      <c r="R970" s="7"/>
      <c r="S970" s="7"/>
    </row>
    <row r="971" spans="18:19" ht="18.75" customHeight="1" x14ac:dyDescent="0.45">
      <c r="R971" s="7"/>
      <c r="S971" s="7"/>
    </row>
    <row r="972" spans="18:19" ht="18.75" customHeight="1" x14ac:dyDescent="0.45">
      <c r="R972" s="7"/>
      <c r="S972" s="7"/>
    </row>
    <row r="973" spans="18:19" ht="18.75" customHeight="1" x14ac:dyDescent="0.45">
      <c r="R973" s="7"/>
      <c r="S973" s="7"/>
    </row>
    <row r="974" spans="18:19" ht="18.75" customHeight="1" x14ac:dyDescent="0.45">
      <c r="R974" s="7"/>
      <c r="S974" s="7"/>
    </row>
    <row r="975" spans="18:19" ht="18.75" customHeight="1" x14ac:dyDescent="0.45">
      <c r="R975" s="7"/>
      <c r="S975" s="7"/>
    </row>
    <row r="976" spans="18:19" ht="18.75" customHeight="1" x14ac:dyDescent="0.45">
      <c r="R976" s="7"/>
      <c r="S976" s="7"/>
    </row>
    <row r="977" spans="18:19" ht="18.75" customHeight="1" x14ac:dyDescent="0.45">
      <c r="R977" s="7"/>
      <c r="S977" s="7"/>
    </row>
    <row r="978" spans="18:19" ht="18.75" customHeight="1" x14ac:dyDescent="0.45">
      <c r="R978" s="7"/>
      <c r="S978" s="7"/>
    </row>
    <row r="979" spans="18:19" ht="18.75" customHeight="1" x14ac:dyDescent="0.45">
      <c r="R979" s="7"/>
      <c r="S979" s="7"/>
    </row>
    <row r="980" spans="18:19" ht="18.75" customHeight="1" x14ac:dyDescent="0.45">
      <c r="R980" s="7"/>
      <c r="S980" s="7"/>
    </row>
    <row r="981" spans="18:19" ht="18.75" customHeight="1" x14ac:dyDescent="0.45">
      <c r="R981" s="7"/>
      <c r="S981" s="7"/>
    </row>
    <row r="982" spans="18:19" ht="18.75" customHeight="1" x14ac:dyDescent="0.45">
      <c r="R982" s="7"/>
      <c r="S982" s="7"/>
    </row>
    <row r="983" spans="18:19" ht="18.75" customHeight="1" x14ac:dyDescent="0.45">
      <c r="R983" s="7"/>
      <c r="S983" s="7"/>
    </row>
    <row r="984" spans="18:19" ht="18.75" customHeight="1" x14ac:dyDescent="0.45">
      <c r="R984" s="7"/>
      <c r="S984" s="7"/>
    </row>
    <row r="985" spans="18:19" ht="18.75" customHeight="1" x14ac:dyDescent="0.45">
      <c r="R985" s="7"/>
      <c r="S985" s="7"/>
    </row>
    <row r="986" spans="18:19" ht="18.75" customHeight="1" x14ac:dyDescent="0.45">
      <c r="R986" s="7"/>
      <c r="S986" s="7"/>
    </row>
    <row r="987" spans="18:19" ht="18.75" customHeight="1" x14ac:dyDescent="0.45">
      <c r="R987" s="7"/>
      <c r="S987" s="7"/>
    </row>
    <row r="988" spans="18:19" ht="18.75" customHeight="1" x14ac:dyDescent="0.45">
      <c r="R988" s="7"/>
      <c r="S988" s="7"/>
    </row>
    <row r="989" spans="18:19" ht="18.75" customHeight="1" x14ac:dyDescent="0.45">
      <c r="R989" s="7"/>
      <c r="S989" s="7"/>
    </row>
    <row r="990" spans="18:19" ht="18.75" customHeight="1" x14ac:dyDescent="0.45">
      <c r="R990" s="7"/>
      <c r="S990" s="7"/>
    </row>
    <row r="991" spans="18:19" ht="18.75" customHeight="1" x14ac:dyDescent="0.45">
      <c r="R991" s="7"/>
      <c r="S991" s="7"/>
    </row>
    <row r="992" spans="18:19" ht="18.75" customHeight="1" x14ac:dyDescent="0.45">
      <c r="R992" s="7"/>
      <c r="S992" s="7"/>
    </row>
    <row r="993" spans="18:19" ht="18.75" customHeight="1" x14ac:dyDescent="0.45">
      <c r="R993" s="7"/>
      <c r="S993" s="7"/>
    </row>
    <row r="994" spans="18:19" ht="18.75" customHeight="1" x14ac:dyDescent="0.45">
      <c r="R994" s="7"/>
      <c r="S994" s="7"/>
    </row>
    <row r="995" spans="18:19" ht="18.75" customHeight="1" x14ac:dyDescent="0.45">
      <c r="R995" s="7"/>
      <c r="S995" s="7"/>
    </row>
    <row r="996" spans="18:19" ht="18.75" customHeight="1" x14ac:dyDescent="0.45">
      <c r="R996" s="7"/>
      <c r="S996" s="7"/>
    </row>
    <row r="997" spans="18:19" ht="18.75" customHeight="1" x14ac:dyDescent="0.45">
      <c r="R997" s="7"/>
      <c r="S997" s="7"/>
    </row>
    <row r="998" spans="18:19" ht="18.75" customHeight="1" x14ac:dyDescent="0.45">
      <c r="R998" s="7"/>
      <c r="S998" s="7"/>
    </row>
    <row r="999" spans="18:19" ht="18.75" customHeight="1" x14ac:dyDescent="0.45">
      <c r="R999" s="7"/>
      <c r="S999" s="7"/>
    </row>
    <row r="1000" spans="18:19" ht="18.75" customHeight="1" x14ac:dyDescent="0.45">
      <c r="R1000" s="7"/>
      <c r="S1000" s="7"/>
    </row>
  </sheetData>
  <mergeCells count="2">
    <mergeCell ref="B2:E2"/>
    <mergeCell ref="G2:Q2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1" width="10.54296875" customWidth="1"/>
    <col min="2" max="5" width="8.7265625" customWidth="1"/>
    <col min="6" max="6" width="13.26953125" customWidth="1"/>
    <col min="7" max="7" width="8.7265625" customWidth="1"/>
    <col min="8" max="8" width="11.54296875" customWidth="1"/>
    <col min="9" max="15" width="8.7265625" customWidth="1"/>
    <col min="16" max="16" width="6.7265625" customWidth="1"/>
    <col min="17" max="17" width="5.81640625" customWidth="1"/>
    <col min="18" max="18" width="10" customWidth="1"/>
    <col min="19" max="19" width="11.453125" customWidth="1"/>
    <col min="20" max="20" width="3.54296875" customWidth="1"/>
    <col min="21" max="26" width="8.7265625" customWidth="1"/>
  </cols>
  <sheetData>
    <row r="1" spans="1:23" ht="18.75" customHeight="1" x14ac:dyDescent="0.45">
      <c r="R1" s="7"/>
      <c r="S1" s="7"/>
    </row>
    <row r="2" spans="1:23" ht="18.75" customHeight="1" x14ac:dyDescent="0.45">
      <c r="A2" s="8" t="s">
        <v>40</v>
      </c>
      <c r="B2" s="41" t="s">
        <v>41</v>
      </c>
      <c r="C2" s="42"/>
      <c r="D2" s="42"/>
      <c r="E2" s="43"/>
      <c r="F2" s="9"/>
      <c r="G2" s="41" t="s">
        <v>42</v>
      </c>
      <c r="H2" s="42"/>
      <c r="I2" s="42"/>
      <c r="J2" s="42"/>
      <c r="K2" s="42"/>
      <c r="L2" s="42"/>
      <c r="M2" s="42"/>
      <c r="N2" s="42"/>
      <c r="O2" s="42"/>
      <c r="P2" s="42"/>
      <c r="Q2" s="43"/>
      <c r="R2" s="10"/>
      <c r="S2" s="10"/>
    </row>
    <row r="3" spans="1:23" ht="18.75" customHeight="1" x14ac:dyDescent="0.45">
      <c r="A3" s="8"/>
      <c r="B3" s="8" t="s">
        <v>43</v>
      </c>
      <c r="C3" s="8" t="s">
        <v>26</v>
      </c>
      <c r="D3" s="8" t="s">
        <v>44</v>
      </c>
      <c r="E3" s="8" t="s">
        <v>45</v>
      </c>
      <c r="F3" s="11" t="s">
        <v>39</v>
      </c>
      <c r="G3" s="8" t="s">
        <v>46</v>
      </c>
      <c r="H3" s="8" t="s">
        <v>47</v>
      </c>
      <c r="I3" s="8" t="s">
        <v>48</v>
      </c>
      <c r="J3" s="8" t="s">
        <v>49</v>
      </c>
      <c r="K3" s="8" t="s">
        <v>50</v>
      </c>
      <c r="L3" s="8" t="s">
        <v>51</v>
      </c>
      <c r="M3" s="8" t="s">
        <v>4</v>
      </c>
      <c r="N3" s="8" t="s">
        <v>52</v>
      </c>
      <c r="O3" s="8" t="s">
        <v>7</v>
      </c>
      <c r="P3" s="8" t="s">
        <v>53</v>
      </c>
      <c r="Q3" s="8" t="s">
        <v>54</v>
      </c>
      <c r="R3" s="11" t="s">
        <v>39</v>
      </c>
      <c r="S3" s="12" t="s">
        <v>55</v>
      </c>
      <c r="U3" s="8" t="s">
        <v>56</v>
      </c>
      <c r="V3" s="8" t="s">
        <v>57</v>
      </c>
      <c r="W3" s="8" t="s">
        <v>58</v>
      </c>
    </row>
    <row r="4" spans="1:23" ht="18.75" customHeight="1" x14ac:dyDescent="0.45">
      <c r="A4" s="13">
        <v>45078</v>
      </c>
      <c r="B4" s="8">
        <v>2285</v>
      </c>
      <c r="C4" s="8">
        <v>2600</v>
      </c>
      <c r="D4" s="8">
        <v>2125</v>
      </c>
      <c r="E4" s="8">
        <v>0</v>
      </c>
      <c r="F4" s="14">
        <f t="shared" ref="F4:F34" si="0">B4+C4+((D4+E4)*70%)</f>
        <v>6372.5</v>
      </c>
      <c r="G4" s="8">
        <v>36</v>
      </c>
      <c r="H4" s="8"/>
      <c r="I4" s="8"/>
      <c r="J4" s="8">
        <v>80</v>
      </c>
      <c r="K4" s="8"/>
      <c r="L4" s="8"/>
      <c r="M4" s="8"/>
      <c r="N4" s="8"/>
      <c r="O4" s="8"/>
      <c r="P4" s="8"/>
      <c r="Q4" s="8"/>
      <c r="R4" s="11">
        <f t="shared" ref="R4:R34" si="1">SUM(G4:Q4)</f>
        <v>116</v>
      </c>
      <c r="S4" s="15">
        <f t="shared" ref="S4:S34" si="2">F4-R4</f>
        <v>6256.5</v>
      </c>
      <c r="U4" s="8"/>
      <c r="V4" s="8"/>
      <c r="W4" s="8"/>
    </row>
    <row r="5" spans="1:23" ht="18.75" customHeight="1" x14ac:dyDescent="0.45">
      <c r="A5" s="13">
        <v>45079</v>
      </c>
      <c r="B5" s="8">
        <v>1600</v>
      </c>
      <c r="C5" s="8">
        <v>1900</v>
      </c>
      <c r="D5" s="8">
        <v>1670</v>
      </c>
      <c r="E5" s="8">
        <v>0</v>
      </c>
      <c r="F5" s="14">
        <f t="shared" si="0"/>
        <v>4669</v>
      </c>
      <c r="G5" s="8">
        <v>36</v>
      </c>
      <c r="H5" s="8"/>
      <c r="I5" s="8"/>
      <c r="J5" s="8">
        <v>30</v>
      </c>
      <c r="K5" s="8"/>
      <c r="L5" s="8"/>
      <c r="M5" s="8"/>
      <c r="N5" s="8"/>
      <c r="O5" s="8">
        <v>2160</v>
      </c>
      <c r="P5" s="8"/>
      <c r="Q5" s="8"/>
      <c r="R5" s="11">
        <f t="shared" si="1"/>
        <v>2226</v>
      </c>
      <c r="S5" s="15">
        <f t="shared" si="2"/>
        <v>2443</v>
      </c>
      <c r="U5" s="8"/>
      <c r="V5" s="8"/>
      <c r="W5" s="8"/>
    </row>
    <row r="6" spans="1:23" ht="18.75" customHeight="1" x14ac:dyDescent="0.45">
      <c r="A6" s="13">
        <v>45080</v>
      </c>
      <c r="B6" s="8">
        <v>1500</v>
      </c>
      <c r="C6" s="8">
        <v>2500</v>
      </c>
      <c r="D6" s="8">
        <v>2035</v>
      </c>
      <c r="E6" s="8">
        <v>0</v>
      </c>
      <c r="F6" s="14">
        <f t="shared" si="0"/>
        <v>5424.5</v>
      </c>
      <c r="G6" s="8">
        <v>36</v>
      </c>
      <c r="H6" s="8"/>
      <c r="I6" s="8"/>
      <c r="J6" s="8">
        <v>150</v>
      </c>
      <c r="K6" s="8"/>
      <c r="L6" s="8"/>
      <c r="M6" s="8"/>
      <c r="N6" s="8"/>
      <c r="O6" s="8"/>
      <c r="P6" s="8"/>
      <c r="Q6" s="8"/>
      <c r="R6" s="11">
        <f t="shared" si="1"/>
        <v>186</v>
      </c>
      <c r="S6" s="15">
        <f t="shared" si="2"/>
        <v>5238.5</v>
      </c>
      <c r="U6" s="8"/>
      <c r="V6" s="8"/>
      <c r="W6" s="8"/>
    </row>
    <row r="7" spans="1:23" ht="18.75" customHeight="1" x14ac:dyDescent="0.45">
      <c r="A7" s="13">
        <v>45081</v>
      </c>
      <c r="B7" s="8">
        <v>2790</v>
      </c>
      <c r="C7" s="8">
        <v>2800</v>
      </c>
      <c r="D7" s="8">
        <v>3585</v>
      </c>
      <c r="E7" s="8">
        <v>0</v>
      </c>
      <c r="F7" s="14">
        <f t="shared" si="0"/>
        <v>8099.5</v>
      </c>
      <c r="G7" s="8"/>
      <c r="H7" s="8"/>
      <c r="I7" s="8">
        <v>510</v>
      </c>
      <c r="J7" s="8">
        <v>30</v>
      </c>
      <c r="K7" s="8"/>
      <c r="L7" s="8"/>
      <c r="M7" s="8">
        <v>4730</v>
      </c>
      <c r="N7" s="8"/>
      <c r="O7" s="8"/>
      <c r="P7" s="8"/>
      <c r="Q7" s="8">
        <v>50</v>
      </c>
      <c r="R7" s="11">
        <f t="shared" si="1"/>
        <v>5320</v>
      </c>
      <c r="S7" s="15">
        <f t="shared" si="2"/>
        <v>2779.5</v>
      </c>
      <c r="U7" s="8"/>
      <c r="V7" s="8"/>
      <c r="W7" s="8"/>
    </row>
    <row r="8" spans="1:23" ht="18.75" customHeight="1" x14ac:dyDescent="0.45">
      <c r="A8" s="13">
        <v>45082</v>
      </c>
      <c r="B8" s="8">
        <v>1955</v>
      </c>
      <c r="C8" s="8">
        <v>2800</v>
      </c>
      <c r="D8" s="8">
        <v>2605</v>
      </c>
      <c r="E8" s="8">
        <v>185</v>
      </c>
      <c r="F8" s="14">
        <f t="shared" si="0"/>
        <v>6708</v>
      </c>
      <c r="G8" s="8">
        <v>36</v>
      </c>
      <c r="H8" s="8"/>
      <c r="I8" s="8"/>
      <c r="J8" s="8">
        <v>200</v>
      </c>
      <c r="K8" s="8">
        <v>21070</v>
      </c>
      <c r="L8" s="8"/>
      <c r="M8" s="8">
        <v>1000</v>
      </c>
      <c r="N8" s="8"/>
      <c r="O8" s="8"/>
      <c r="P8" s="8"/>
      <c r="Q8" s="8">
        <v>400</v>
      </c>
      <c r="R8" s="11">
        <f t="shared" si="1"/>
        <v>22706</v>
      </c>
      <c r="S8" s="15">
        <f t="shared" si="2"/>
        <v>-15998</v>
      </c>
      <c r="U8" s="8"/>
      <c r="V8" s="8"/>
      <c r="W8" s="8"/>
    </row>
    <row r="9" spans="1:23" ht="18.75" customHeight="1" x14ac:dyDescent="0.45">
      <c r="A9" s="13">
        <v>45083</v>
      </c>
      <c r="B9" s="8">
        <v>2175</v>
      </c>
      <c r="C9" s="8">
        <v>2000</v>
      </c>
      <c r="D9" s="8">
        <v>1035</v>
      </c>
      <c r="E9" s="8">
        <v>185</v>
      </c>
      <c r="F9" s="14">
        <f t="shared" si="0"/>
        <v>5029</v>
      </c>
      <c r="G9" s="8">
        <v>36</v>
      </c>
      <c r="H9" s="8"/>
      <c r="I9" s="8"/>
      <c r="J9" s="8">
        <v>30</v>
      </c>
      <c r="K9" s="8"/>
      <c r="L9" s="8">
        <v>1780</v>
      </c>
      <c r="M9" s="8">
        <v>20</v>
      </c>
      <c r="N9" s="8"/>
      <c r="O9" s="8"/>
      <c r="P9" s="8"/>
      <c r="Q9" s="8"/>
      <c r="R9" s="11">
        <f t="shared" si="1"/>
        <v>1866</v>
      </c>
      <c r="S9" s="15">
        <f t="shared" si="2"/>
        <v>3163</v>
      </c>
      <c r="U9" s="8"/>
      <c r="V9" s="8"/>
      <c r="W9" s="8"/>
    </row>
    <row r="10" spans="1:23" ht="18.75" customHeight="1" x14ac:dyDescent="0.45">
      <c r="A10" s="13">
        <v>45084</v>
      </c>
      <c r="B10" s="8">
        <v>1046</v>
      </c>
      <c r="C10" s="8">
        <v>2500</v>
      </c>
      <c r="D10" s="8">
        <v>1085</v>
      </c>
      <c r="E10" s="8">
        <v>0</v>
      </c>
      <c r="F10" s="14">
        <f t="shared" si="0"/>
        <v>4305.5</v>
      </c>
      <c r="G10" s="8">
        <v>36</v>
      </c>
      <c r="H10" s="8"/>
      <c r="I10" s="8"/>
      <c r="J10" s="8">
        <v>40</v>
      </c>
      <c r="K10" s="8"/>
      <c r="L10" s="8"/>
      <c r="M10" s="8">
        <v>100</v>
      </c>
      <c r="N10" s="8"/>
      <c r="O10" s="8"/>
      <c r="P10" s="8"/>
      <c r="Q10" s="8"/>
      <c r="R10" s="11">
        <f t="shared" si="1"/>
        <v>176</v>
      </c>
      <c r="S10" s="15">
        <f t="shared" si="2"/>
        <v>4129.5</v>
      </c>
      <c r="U10" s="8"/>
      <c r="V10" s="8"/>
      <c r="W10" s="8"/>
    </row>
    <row r="11" spans="1:23" ht="18.75" customHeight="1" x14ac:dyDescent="0.45">
      <c r="A11" s="13">
        <v>45085</v>
      </c>
      <c r="B11" s="8">
        <v>1875</v>
      </c>
      <c r="C11" s="8">
        <v>3100</v>
      </c>
      <c r="D11" s="8">
        <v>1120</v>
      </c>
      <c r="E11" s="8">
        <v>0</v>
      </c>
      <c r="F11" s="14">
        <f t="shared" si="0"/>
        <v>5759</v>
      </c>
      <c r="G11" s="8">
        <v>36</v>
      </c>
      <c r="H11" s="8"/>
      <c r="I11" s="8">
        <v>195</v>
      </c>
      <c r="J11" s="8">
        <v>240</v>
      </c>
      <c r="K11" s="8"/>
      <c r="L11" s="8"/>
      <c r="M11" s="8"/>
      <c r="N11" s="8"/>
      <c r="O11" s="8"/>
      <c r="P11" s="8"/>
      <c r="Q11" s="8"/>
      <c r="R11" s="11">
        <f t="shared" si="1"/>
        <v>471</v>
      </c>
      <c r="S11" s="15">
        <f t="shared" si="2"/>
        <v>5288</v>
      </c>
      <c r="U11" s="8"/>
      <c r="V11" s="8"/>
      <c r="W11" s="8"/>
    </row>
    <row r="12" spans="1:23" ht="18.75" customHeight="1" x14ac:dyDescent="0.45">
      <c r="A12" s="13">
        <v>45086</v>
      </c>
      <c r="B12" s="8">
        <v>2165</v>
      </c>
      <c r="C12" s="8">
        <v>3200</v>
      </c>
      <c r="D12" s="8">
        <v>1635</v>
      </c>
      <c r="E12" s="8">
        <v>0</v>
      </c>
      <c r="F12" s="14">
        <f t="shared" si="0"/>
        <v>6509.5</v>
      </c>
      <c r="G12" s="8">
        <v>36</v>
      </c>
      <c r="H12" s="8"/>
      <c r="I12" s="8"/>
      <c r="J12" s="8"/>
      <c r="K12" s="8"/>
      <c r="L12" s="8"/>
      <c r="M12" s="8"/>
      <c r="N12" s="8">
        <v>625</v>
      </c>
      <c r="O12" s="8">
        <v>2160</v>
      </c>
      <c r="P12" s="8"/>
      <c r="Q12" s="8"/>
      <c r="R12" s="11">
        <f t="shared" si="1"/>
        <v>2821</v>
      </c>
      <c r="S12" s="15">
        <f t="shared" si="2"/>
        <v>3688.5</v>
      </c>
      <c r="U12" s="8"/>
      <c r="V12" s="8"/>
      <c r="W12" s="8"/>
    </row>
    <row r="13" spans="1:23" ht="18.75" customHeight="1" x14ac:dyDescent="0.45">
      <c r="A13" s="13">
        <v>45087</v>
      </c>
      <c r="B13" s="8">
        <v>3715</v>
      </c>
      <c r="C13" s="8">
        <v>3600</v>
      </c>
      <c r="D13" s="8">
        <v>2080</v>
      </c>
      <c r="E13" s="8">
        <v>0</v>
      </c>
      <c r="F13" s="14">
        <f t="shared" si="0"/>
        <v>8771</v>
      </c>
      <c r="G13" s="8">
        <v>36</v>
      </c>
      <c r="H13" s="8"/>
      <c r="I13" s="8"/>
      <c r="J13" s="8">
        <v>120</v>
      </c>
      <c r="K13" s="8"/>
      <c r="L13" s="8"/>
      <c r="M13" s="8">
        <f>7200+2500</f>
        <v>9700</v>
      </c>
      <c r="N13" s="8"/>
      <c r="O13" s="8"/>
      <c r="P13" s="8"/>
      <c r="Q13" s="8">
        <v>90</v>
      </c>
      <c r="R13" s="11">
        <f t="shared" si="1"/>
        <v>9946</v>
      </c>
      <c r="S13" s="15">
        <f t="shared" si="2"/>
        <v>-1175</v>
      </c>
      <c r="U13" s="8"/>
      <c r="V13" s="8"/>
      <c r="W13" s="8"/>
    </row>
    <row r="14" spans="1:23" ht="18.75" customHeight="1" x14ac:dyDescent="0.45">
      <c r="A14" s="13">
        <v>45088</v>
      </c>
      <c r="B14" s="8">
        <v>4020</v>
      </c>
      <c r="C14" s="8">
        <v>2900</v>
      </c>
      <c r="D14" s="8">
        <v>5075</v>
      </c>
      <c r="E14" s="8">
        <f>270+185+160</f>
        <v>615</v>
      </c>
      <c r="F14" s="14">
        <f t="shared" si="0"/>
        <v>10903</v>
      </c>
      <c r="G14" s="8"/>
      <c r="H14" s="8"/>
      <c r="I14" s="8">
        <v>400</v>
      </c>
      <c r="J14" s="8">
        <v>195</v>
      </c>
      <c r="K14" s="8"/>
      <c r="L14" s="8"/>
      <c r="M14" s="8"/>
      <c r="N14" s="8"/>
      <c r="O14" s="8"/>
      <c r="P14" s="8"/>
      <c r="Q14" s="8"/>
      <c r="R14" s="11">
        <f t="shared" si="1"/>
        <v>595</v>
      </c>
      <c r="S14" s="15">
        <f t="shared" si="2"/>
        <v>10308</v>
      </c>
      <c r="U14" s="8"/>
      <c r="V14" s="8"/>
      <c r="W14" s="8"/>
    </row>
    <row r="15" spans="1:23" ht="18.75" customHeight="1" x14ac:dyDescent="0.45">
      <c r="A15" s="13">
        <v>45089</v>
      </c>
      <c r="B15" s="8">
        <v>1990</v>
      </c>
      <c r="C15" s="8">
        <v>3200</v>
      </c>
      <c r="D15" s="8">
        <v>1450</v>
      </c>
      <c r="E15" s="8">
        <v>140</v>
      </c>
      <c r="F15" s="14">
        <f t="shared" si="0"/>
        <v>6303</v>
      </c>
      <c r="G15" s="8">
        <v>36</v>
      </c>
      <c r="H15" s="8"/>
      <c r="I15" s="8"/>
      <c r="J15" s="8">
        <v>320</v>
      </c>
      <c r="K15" s="8">
        <v>17346</v>
      </c>
      <c r="L15" s="8">
        <v>1780</v>
      </c>
      <c r="M15" s="8"/>
      <c r="N15" s="8"/>
      <c r="O15" s="8"/>
      <c r="P15" s="8"/>
      <c r="Q15" s="8"/>
      <c r="R15" s="11">
        <f t="shared" si="1"/>
        <v>19482</v>
      </c>
      <c r="S15" s="15">
        <f t="shared" si="2"/>
        <v>-13179</v>
      </c>
      <c r="U15" s="8"/>
      <c r="V15" s="8"/>
      <c r="W15" s="8"/>
    </row>
    <row r="16" spans="1:23" ht="18.75" customHeight="1" x14ac:dyDescent="0.45">
      <c r="A16" s="13">
        <v>45090</v>
      </c>
      <c r="B16" s="8">
        <v>1795</v>
      </c>
      <c r="C16" s="8">
        <v>1000</v>
      </c>
      <c r="D16" s="8">
        <v>555</v>
      </c>
      <c r="E16" s="8">
        <v>0</v>
      </c>
      <c r="F16" s="14">
        <f t="shared" si="0"/>
        <v>3183.5</v>
      </c>
      <c r="G16" s="8">
        <v>36</v>
      </c>
      <c r="H16" s="8"/>
      <c r="I16" s="8"/>
      <c r="J16" s="8">
        <v>120</v>
      </c>
      <c r="K16" s="8"/>
      <c r="L16" s="8"/>
      <c r="M16" s="8">
        <v>100</v>
      </c>
      <c r="N16" s="8"/>
      <c r="O16" s="8"/>
      <c r="P16" s="8"/>
      <c r="Q16" s="8"/>
      <c r="R16" s="11">
        <f t="shared" si="1"/>
        <v>256</v>
      </c>
      <c r="S16" s="15">
        <f t="shared" si="2"/>
        <v>2927.5</v>
      </c>
      <c r="U16" s="8"/>
      <c r="V16" s="8"/>
      <c r="W16" s="8"/>
    </row>
    <row r="17" spans="1:23" ht="18.75" customHeight="1" x14ac:dyDescent="0.45">
      <c r="A17" s="13">
        <v>45091</v>
      </c>
      <c r="B17" s="8">
        <v>1735</v>
      </c>
      <c r="C17" s="8">
        <v>1400</v>
      </c>
      <c r="D17" s="8">
        <v>750</v>
      </c>
      <c r="E17" s="8">
        <v>140</v>
      </c>
      <c r="F17" s="14">
        <f t="shared" si="0"/>
        <v>3758</v>
      </c>
      <c r="G17" s="8">
        <v>36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11">
        <f t="shared" si="1"/>
        <v>36</v>
      </c>
      <c r="S17" s="15">
        <f t="shared" si="2"/>
        <v>3722</v>
      </c>
      <c r="U17" s="8"/>
      <c r="V17" s="8"/>
      <c r="W17" s="8"/>
    </row>
    <row r="18" spans="1:23" ht="18.75" customHeight="1" x14ac:dyDescent="0.45">
      <c r="A18" s="13">
        <v>45092</v>
      </c>
      <c r="B18" s="8">
        <v>1255</v>
      </c>
      <c r="C18" s="8">
        <v>2400</v>
      </c>
      <c r="D18" s="8">
        <v>1250</v>
      </c>
      <c r="E18" s="8">
        <v>210</v>
      </c>
      <c r="F18" s="14">
        <f t="shared" si="0"/>
        <v>4677</v>
      </c>
      <c r="G18" s="8">
        <v>36</v>
      </c>
      <c r="H18" s="8"/>
      <c r="I18" s="8"/>
      <c r="J18" s="8">
        <v>70</v>
      </c>
      <c r="K18" s="8"/>
      <c r="L18" s="8"/>
      <c r="M18" s="8"/>
      <c r="N18" s="8"/>
      <c r="O18" s="8"/>
      <c r="P18" s="8">
        <v>30000</v>
      </c>
      <c r="Q18" s="8"/>
      <c r="R18" s="11">
        <f t="shared" si="1"/>
        <v>30106</v>
      </c>
      <c r="S18" s="15">
        <f t="shared" si="2"/>
        <v>-25429</v>
      </c>
      <c r="U18" s="8"/>
      <c r="V18" s="8"/>
      <c r="W18" s="8"/>
    </row>
    <row r="19" spans="1:23" ht="18.75" customHeight="1" x14ac:dyDescent="0.45">
      <c r="A19" s="13">
        <v>45093</v>
      </c>
      <c r="B19" s="8">
        <v>1620</v>
      </c>
      <c r="C19" s="8">
        <v>3400</v>
      </c>
      <c r="D19" s="8">
        <v>2295</v>
      </c>
      <c r="E19" s="8">
        <v>185</v>
      </c>
      <c r="F19" s="14">
        <f t="shared" si="0"/>
        <v>6756</v>
      </c>
      <c r="G19" s="8">
        <v>36</v>
      </c>
      <c r="H19" s="8"/>
      <c r="I19" s="8">
        <v>470</v>
      </c>
      <c r="J19" s="8">
        <v>130</v>
      </c>
      <c r="K19" s="8"/>
      <c r="L19" s="8"/>
      <c r="M19" s="8"/>
      <c r="N19" s="8"/>
      <c r="O19" s="8"/>
      <c r="P19" s="8"/>
      <c r="Q19" s="8"/>
      <c r="R19" s="11">
        <f t="shared" si="1"/>
        <v>636</v>
      </c>
      <c r="S19" s="15">
        <f t="shared" si="2"/>
        <v>6120</v>
      </c>
      <c r="U19" s="8"/>
      <c r="V19" s="8"/>
      <c r="W19" s="8"/>
    </row>
    <row r="20" spans="1:23" ht="18.75" customHeight="1" x14ac:dyDescent="0.45">
      <c r="A20" s="13">
        <v>45094</v>
      </c>
      <c r="B20" s="8">
        <v>2125</v>
      </c>
      <c r="C20" s="8">
        <v>2700</v>
      </c>
      <c r="D20" s="8">
        <v>3340</v>
      </c>
      <c r="E20" s="8">
        <v>285</v>
      </c>
      <c r="F20" s="14">
        <f t="shared" si="0"/>
        <v>7362.5</v>
      </c>
      <c r="G20" s="8">
        <v>36</v>
      </c>
      <c r="H20" s="8"/>
      <c r="I20" s="8"/>
      <c r="J20" s="8">
        <v>20</v>
      </c>
      <c r="K20" s="8"/>
      <c r="L20" s="8"/>
      <c r="M20" s="8"/>
      <c r="N20" s="8"/>
      <c r="O20" s="8"/>
      <c r="P20" s="8"/>
      <c r="Q20" s="8"/>
      <c r="R20" s="11">
        <f t="shared" si="1"/>
        <v>56</v>
      </c>
      <c r="S20" s="15">
        <f t="shared" si="2"/>
        <v>7306.5</v>
      </c>
      <c r="U20" s="8"/>
      <c r="V20" s="8"/>
      <c r="W20" s="8"/>
    </row>
    <row r="21" spans="1:23" ht="18.75" customHeight="1" x14ac:dyDescent="0.45">
      <c r="A21" s="13">
        <v>45095</v>
      </c>
      <c r="B21" s="8">
        <v>3025</v>
      </c>
      <c r="C21" s="8">
        <v>2120</v>
      </c>
      <c r="D21" s="8">
        <v>6035</v>
      </c>
      <c r="E21" s="8">
        <v>720</v>
      </c>
      <c r="F21" s="14">
        <f t="shared" si="0"/>
        <v>9873.5</v>
      </c>
      <c r="G21" s="8"/>
      <c r="H21" s="8"/>
      <c r="I21" s="8">
        <v>570</v>
      </c>
      <c r="J21" s="8">
        <v>275</v>
      </c>
      <c r="K21" s="8"/>
      <c r="L21" s="8"/>
      <c r="M21" s="8"/>
      <c r="N21" s="8"/>
      <c r="O21" s="8"/>
      <c r="P21" s="8"/>
      <c r="Q21" s="8"/>
      <c r="R21" s="11">
        <f t="shared" si="1"/>
        <v>845</v>
      </c>
      <c r="S21" s="15">
        <f t="shared" si="2"/>
        <v>9028.5</v>
      </c>
      <c r="U21" s="8"/>
      <c r="V21" s="8"/>
      <c r="W21" s="8"/>
    </row>
    <row r="22" spans="1:23" ht="18.75" customHeight="1" x14ac:dyDescent="0.45">
      <c r="A22" s="13">
        <v>45096</v>
      </c>
      <c r="B22" s="8">
        <v>1145</v>
      </c>
      <c r="C22" s="8">
        <v>2100</v>
      </c>
      <c r="D22" s="8">
        <v>1260</v>
      </c>
      <c r="E22" s="8">
        <v>185</v>
      </c>
      <c r="F22" s="14">
        <f t="shared" si="0"/>
        <v>4256.5</v>
      </c>
      <c r="G22" s="8">
        <v>36</v>
      </c>
      <c r="H22" s="8"/>
      <c r="I22" s="8">
        <v>80</v>
      </c>
      <c r="J22" s="8">
        <v>30</v>
      </c>
      <c r="K22" s="8">
        <v>23539</v>
      </c>
      <c r="L22" s="8"/>
      <c r="M22" s="8"/>
      <c r="N22" s="8"/>
      <c r="O22" s="8"/>
      <c r="P22" s="8"/>
      <c r="Q22" s="8"/>
      <c r="R22" s="11">
        <f t="shared" si="1"/>
        <v>23685</v>
      </c>
      <c r="S22" s="15">
        <f t="shared" si="2"/>
        <v>-19428.5</v>
      </c>
      <c r="U22" s="8"/>
      <c r="V22" s="8"/>
      <c r="W22" s="8"/>
    </row>
    <row r="23" spans="1:23" ht="18.75" customHeight="1" x14ac:dyDescent="0.45">
      <c r="A23" s="13">
        <v>45097</v>
      </c>
      <c r="B23" s="8">
        <v>1860</v>
      </c>
      <c r="C23" s="8">
        <v>2600</v>
      </c>
      <c r="D23" s="8">
        <v>400</v>
      </c>
      <c r="E23" s="8">
        <v>0</v>
      </c>
      <c r="F23" s="14">
        <f t="shared" si="0"/>
        <v>4740</v>
      </c>
      <c r="G23" s="8">
        <v>36</v>
      </c>
      <c r="H23" s="8"/>
      <c r="I23" s="8"/>
      <c r="J23" s="8"/>
      <c r="K23" s="8"/>
      <c r="L23" s="8">
        <v>1790</v>
      </c>
      <c r="M23" s="8">
        <v>100</v>
      </c>
      <c r="N23" s="8"/>
      <c r="O23" s="8"/>
      <c r="P23" s="8"/>
      <c r="Q23" s="8"/>
      <c r="R23" s="11">
        <f t="shared" si="1"/>
        <v>1926</v>
      </c>
      <c r="S23" s="15">
        <f t="shared" si="2"/>
        <v>2814</v>
      </c>
      <c r="U23" s="8"/>
      <c r="V23" s="8"/>
      <c r="W23" s="8"/>
    </row>
    <row r="24" spans="1:23" ht="18.75" customHeight="1" x14ac:dyDescent="0.45">
      <c r="A24" s="13">
        <v>45098</v>
      </c>
      <c r="B24" s="8">
        <v>1510</v>
      </c>
      <c r="C24" s="8">
        <v>1000</v>
      </c>
      <c r="D24" s="8">
        <v>1445</v>
      </c>
      <c r="E24" s="8">
        <v>0</v>
      </c>
      <c r="F24" s="14">
        <f t="shared" si="0"/>
        <v>3521.5</v>
      </c>
      <c r="G24" s="8">
        <v>36</v>
      </c>
      <c r="H24" s="8"/>
      <c r="I24" s="8">
        <v>220</v>
      </c>
      <c r="J24" s="8">
        <v>140</v>
      </c>
      <c r="K24" s="8"/>
      <c r="L24" s="8"/>
      <c r="M24" s="8"/>
      <c r="N24" s="8"/>
      <c r="O24" s="8"/>
      <c r="P24" s="8"/>
      <c r="Q24" s="8"/>
      <c r="R24" s="11">
        <f t="shared" si="1"/>
        <v>396</v>
      </c>
      <c r="S24" s="15">
        <f t="shared" si="2"/>
        <v>3125.5</v>
      </c>
      <c r="U24" s="8"/>
      <c r="V24" s="8"/>
      <c r="W24" s="8"/>
    </row>
    <row r="25" spans="1:23" ht="18.75" customHeight="1" x14ac:dyDescent="0.45">
      <c r="A25" s="13">
        <v>45099</v>
      </c>
      <c r="B25" s="8">
        <v>1625</v>
      </c>
      <c r="C25" s="8">
        <v>1500</v>
      </c>
      <c r="D25" s="8">
        <v>1280</v>
      </c>
      <c r="E25" s="8">
        <v>0</v>
      </c>
      <c r="F25" s="14">
        <f t="shared" si="0"/>
        <v>4021</v>
      </c>
      <c r="G25" s="8">
        <v>36</v>
      </c>
      <c r="H25" s="8"/>
      <c r="I25" s="8"/>
      <c r="J25" s="8"/>
      <c r="K25" s="8"/>
      <c r="L25" s="8"/>
      <c r="M25" s="8">
        <v>110</v>
      </c>
      <c r="N25" s="8"/>
      <c r="O25" s="8"/>
      <c r="P25" s="8"/>
      <c r="Q25" s="8"/>
      <c r="R25" s="11">
        <f t="shared" si="1"/>
        <v>146</v>
      </c>
      <c r="S25" s="15">
        <f t="shared" si="2"/>
        <v>3875</v>
      </c>
      <c r="U25" s="8"/>
      <c r="V25" s="8"/>
      <c r="W25" s="8"/>
    </row>
    <row r="26" spans="1:23" ht="18.75" customHeight="1" x14ac:dyDescent="0.45">
      <c r="A26" s="13">
        <v>45100</v>
      </c>
      <c r="B26" s="8">
        <v>1715</v>
      </c>
      <c r="C26" s="8">
        <f>1780+780</f>
        <v>2560</v>
      </c>
      <c r="D26" s="8">
        <v>640</v>
      </c>
      <c r="E26" s="8">
        <f>185+140</f>
        <v>325</v>
      </c>
      <c r="F26" s="14">
        <f t="shared" si="0"/>
        <v>4950.5</v>
      </c>
      <c r="G26" s="8">
        <v>36</v>
      </c>
      <c r="H26" s="8"/>
      <c r="I26" s="8"/>
      <c r="J26" s="8">
        <v>390</v>
      </c>
      <c r="K26" s="8"/>
      <c r="L26" s="8">
        <v>1780</v>
      </c>
      <c r="M26" s="8">
        <v>20</v>
      </c>
      <c r="N26" s="8"/>
      <c r="O26" s="8">
        <v>2160</v>
      </c>
      <c r="P26" s="8"/>
      <c r="Q26" s="8"/>
      <c r="R26" s="11">
        <f t="shared" si="1"/>
        <v>4386</v>
      </c>
      <c r="S26" s="15">
        <f t="shared" si="2"/>
        <v>564.5</v>
      </c>
      <c r="U26" s="8"/>
      <c r="V26" s="8"/>
      <c r="W26" s="8"/>
    </row>
    <row r="27" spans="1:23" ht="18.75" customHeight="1" x14ac:dyDescent="0.45">
      <c r="A27" s="13">
        <v>45101</v>
      </c>
      <c r="B27" s="8">
        <v>1685</v>
      </c>
      <c r="C27" s="8">
        <v>2700</v>
      </c>
      <c r="D27" s="8">
        <v>3230</v>
      </c>
      <c r="E27" s="8">
        <f>185+630+50</f>
        <v>865</v>
      </c>
      <c r="F27" s="14">
        <f t="shared" si="0"/>
        <v>7251.5</v>
      </c>
      <c r="G27" s="8">
        <v>36</v>
      </c>
      <c r="H27" s="8"/>
      <c r="I27" s="8">
        <v>470</v>
      </c>
      <c r="J27" s="8"/>
      <c r="K27" s="8"/>
      <c r="L27" s="8"/>
      <c r="M27" s="8"/>
      <c r="N27" s="8"/>
      <c r="O27" s="8"/>
      <c r="P27" s="8"/>
      <c r="Q27" s="8"/>
      <c r="R27" s="11">
        <f t="shared" si="1"/>
        <v>506</v>
      </c>
      <c r="S27" s="15">
        <f t="shared" si="2"/>
        <v>6745.5</v>
      </c>
      <c r="U27" s="8"/>
      <c r="V27" s="8"/>
      <c r="W27" s="8"/>
    </row>
    <row r="28" spans="1:23" ht="18.75" customHeight="1" x14ac:dyDescent="0.45">
      <c r="A28" s="13">
        <v>45102</v>
      </c>
      <c r="B28" s="8">
        <v>2615</v>
      </c>
      <c r="C28" s="8">
        <v>3700</v>
      </c>
      <c r="D28" s="8">
        <v>4290</v>
      </c>
      <c r="E28" s="8">
        <v>150</v>
      </c>
      <c r="F28" s="14">
        <f t="shared" si="0"/>
        <v>9423</v>
      </c>
      <c r="G28" s="8"/>
      <c r="H28" s="8">
        <v>265</v>
      </c>
      <c r="I28" s="8"/>
      <c r="J28" s="8">
        <v>150</v>
      </c>
      <c r="K28" s="8"/>
      <c r="L28" s="8"/>
      <c r="M28" s="8">
        <v>170</v>
      </c>
      <c r="N28" s="8"/>
      <c r="O28" s="8"/>
      <c r="P28" s="8"/>
      <c r="Q28" s="8"/>
      <c r="R28" s="11">
        <f t="shared" si="1"/>
        <v>585</v>
      </c>
      <c r="S28" s="15">
        <f t="shared" si="2"/>
        <v>8838</v>
      </c>
      <c r="U28" s="8"/>
      <c r="V28" s="8"/>
      <c r="W28" s="8"/>
    </row>
    <row r="29" spans="1:23" ht="18.75" customHeight="1" x14ac:dyDescent="0.45">
      <c r="A29" s="13">
        <v>45103</v>
      </c>
      <c r="B29" s="8">
        <v>1830</v>
      </c>
      <c r="C29" s="8">
        <v>2400</v>
      </c>
      <c r="D29" s="8">
        <v>1555</v>
      </c>
      <c r="E29" s="8">
        <v>185</v>
      </c>
      <c r="F29" s="14">
        <f t="shared" si="0"/>
        <v>5448</v>
      </c>
      <c r="G29" s="8">
        <v>36</v>
      </c>
      <c r="H29" s="8">
        <v>150</v>
      </c>
      <c r="I29" s="8">
        <v>220</v>
      </c>
      <c r="J29" s="8"/>
      <c r="K29" s="8">
        <v>18020</v>
      </c>
      <c r="L29" s="8"/>
      <c r="M29" s="8">
        <v>100</v>
      </c>
      <c r="N29" s="8"/>
      <c r="O29" s="8"/>
      <c r="P29" s="8"/>
      <c r="Q29" s="8"/>
      <c r="R29" s="11">
        <f t="shared" si="1"/>
        <v>18526</v>
      </c>
      <c r="S29" s="15">
        <f t="shared" si="2"/>
        <v>-13078</v>
      </c>
      <c r="U29" s="8"/>
      <c r="V29" s="8"/>
      <c r="W29" s="8"/>
    </row>
    <row r="30" spans="1:23" ht="18.75" customHeight="1" x14ac:dyDescent="0.45">
      <c r="A30" s="13">
        <v>45104</v>
      </c>
      <c r="B30" s="8">
        <v>1580</v>
      </c>
      <c r="C30" s="8">
        <v>1600</v>
      </c>
      <c r="D30" s="8">
        <v>1625</v>
      </c>
      <c r="E30" s="8">
        <f>370+185</f>
        <v>555</v>
      </c>
      <c r="F30" s="14">
        <f t="shared" si="0"/>
        <v>4706</v>
      </c>
      <c r="G30" s="8">
        <v>36</v>
      </c>
      <c r="H30" s="8">
        <v>190</v>
      </c>
      <c r="I30" s="8"/>
      <c r="J30" s="8">
        <v>60</v>
      </c>
      <c r="K30" s="8"/>
      <c r="L30" s="8"/>
      <c r="M30" s="8">
        <v>2000</v>
      </c>
      <c r="N30" s="8"/>
      <c r="O30" s="8"/>
      <c r="P30" s="8"/>
      <c r="Q30" s="8"/>
      <c r="R30" s="11">
        <f t="shared" si="1"/>
        <v>2286</v>
      </c>
      <c r="S30" s="15">
        <f t="shared" si="2"/>
        <v>2420</v>
      </c>
      <c r="U30" s="8"/>
      <c r="V30" s="8"/>
      <c r="W30" s="8"/>
    </row>
    <row r="31" spans="1:23" ht="18.75" customHeight="1" x14ac:dyDescent="0.45">
      <c r="A31" s="13">
        <v>45105</v>
      </c>
      <c r="B31" s="8">
        <v>1230</v>
      </c>
      <c r="C31" s="8">
        <v>1200</v>
      </c>
      <c r="D31" s="8">
        <v>675</v>
      </c>
      <c r="E31" s="8">
        <v>0</v>
      </c>
      <c r="F31" s="14">
        <f t="shared" si="0"/>
        <v>2902.5</v>
      </c>
      <c r="G31" s="8">
        <v>36</v>
      </c>
      <c r="H31" s="8"/>
      <c r="I31" s="8">
        <v>430</v>
      </c>
      <c r="J31" s="8"/>
      <c r="K31" s="8"/>
      <c r="L31" s="8"/>
      <c r="M31" s="8"/>
      <c r="N31" s="8"/>
      <c r="O31" s="8"/>
      <c r="P31" s="8"/>
      <c r="Q31" s="8"/>
      <c r="R31" s="11">
        <f t="shared" si="1"/>
        <v>466</v>
      </c>
      <c r="S31" s="15">
        <f t="shared" si="2"/>
        <v>2436.5</v>
      </c>
      <c r="U31" s="8"/>
      <c r="V31" s="8"/>
      <c r="W31" s="8"/>
    </row>
    <row r="32" spans="1:23" ht="18.75" customHeight="1" x14ac:dyDescent="0.45">
      <c r="A32" s="13">
        <v>45106</v>
      </c>
      <c r="B32" s="8">
        <v>1720</v>
      </c>
      <c r="C32" s="8">
        <v>1700</v>
      </c>
      <c r="D32" s="8">
        <v>1990</v>
      </c>
      <c r="E32" s="8">
        <v>140</v>
      </c>
      <c r="F32" s="14">
        <f t="shared" si="0"/>
        <v>4911</v>
      </c>
      <c r="G32" s="8">
        <v>36</v>
      </c>
      <c r="H32" s="8"/>
      <c r="I32" s="8"/>
      <c r="J32" s="8"/>
      <c r="K32" s="8"/>
      <c r="L32" s="8">
        <v>1780</v>
      </c>
      <c r="M32" s="8"/>
      <c r="N32" s="8"/>
      <c r="O32" s="8"/>
      <c r="P32" s="8"/>
      <c r="Q32" s="8"/>
      <c r="R32" s="11">
        <f t="shared" si="1"/>
        <v>1816</v>
      </c>
      <c r="S32" s="15">
        <f t="shared" si="2"/>
        <v>3095</v>
      </c>
      <c r="U32" s="8"/>
      <c r="V32" s="8"/>
      <c r="W32" s="8"/>
    </row>
    <row r="33" spans="1:23" ht="18.75" customHeight="1" x14ac:dyDescent="0.45">
      <c r="A33" s="13">
        <v>45107</v>
      </c>
      <c r="B33" s="8">
        <v>1400</v>
      </c>
      <c r="C33" s="8">
        <v>1000</v>
      </c>
      <c r="D33" s="8">
        <v>1710</v>
      </c>
      <c r="E33" s="8">
        <v>0</v>
      </c>
      <c r="F33" s="14">
        <f t="shared" si="0"/>
        <v>3597</v>
      </c>
      <c r="G33" s="8">
        <v>36</v>
      </c>
      <c r="H33" s="8"/>
      <c r="I33" s="8">
        <f>140+470</f>
        <v>610</v>
      </c>
      <c r="J33" s="8">
        <v>380</v>
      </c>
      <c r="K33" s="8"/>
      <c r="L33" s="8"/>
      <c r="M33" s="8"/>
      <c r="N33" s="8"/>
      <c r="O33" s="8"/>
      <c r="P33" s="8"/>
      <c r="Q33" s="8"/>
      <c r="R33" s="11">
        <f t="shared" si="1"/>
        <v>1026</v>
      </c>
      <c r="S33" s="15">
        <f t="shared" si="2"/>
        <v>2571</v>
      </c>
      <c r="U33" s="8"/>
      <c r="V33" s="8"/>
      <c r="W33" s="8"/>
    </row>
    <row r="34" spans="1:23" ht="18.75" customHeight="1" x14ac:dyDescent="0.45">
      <c r="A34" s="13"/>
      <c r="B34" s="8"/>
      <c r="C34" s="8"/>
      <c r="D34" s="8"/>
      <c r="E34" s="8"/>
      <c r="F34" s="14">
        <f t="shared" si="0"/>
        <v>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1">
        <f t="shared" si="1"/>
        <v>0</v>
      </c>
      <c r="S34" s="15">
        <f t="shared" si="2"/>
        <v>0</v>
      </c>
      <c r="U34" s="8"/>
      <c r="V34" s="8"/>
      <c r="W34" s="8"/>
    </row>
    <row r="35" spans="1:23" ht="18.75" customHeight="1" x14ac:dyDescent="0.45">
      <c r="B35" s="16">
        <f t="shared" ref="B35:S35" si="3">SUM(B4:B34)</f>
        <v>58586</v>
      </c>
      <c r="C35" s="16">
        <f t="shared" si="3"/>
        <v>70180</v>
      </c>
      <c r="D35" s="16">
        <f t="shared" si="3"/>
        <v>59825</v>
      </c>
      <c r="E35" s="16">
        <f t="shared" si="3"/>
        <v>5070</v>
      </c>
      <c r="F35" s="14">
        <f t="shared" si="3"/>
        <v>174192.5</v>
      </c>
      <c r="G35" s="17">
        <f t="shared" si="3"/>
        <v>936</v>
      </c>
      <c r="H35" s="17">
        <f t="shared" si="3"/>
        <v>605</v>
      </c>
      <c r="I35" s="17">
        <f t="shared" si="3"/>
        <v>4175</v>
      </c>
      <c r="J35" s="17">
        <f t="shared" si="3"/>
        <v>3200</v>
      </c>
      <c r="K35" s="18">
        <f t="shared" si="3"/>
        <v>79975</v>
      </c>
      <c r="L35" s="17">
        <f t="shared" si="3"/>
        <v>8910</v>
      </c>
      <c r="M35" s="18">
        <f t="shared" si="3"/>
        <v>18150</v>
      </c>
      <c r="N35" s="17">
        <f t="shared" si="3"/>
        <v>625</v>
      </c>
      <c r="O35" s="17">
        <f t="shared" si="3"/>
        <v>6480</v>
      </c>
      <c r="P35" s="18">
        <f t="shared" si="3"/>
        <v>30000</v>
      </c>
      <c r="Q35" s="17">
        <f t="shared" si="3"/>
        <v>540</v>
      </c>
      <c r="R35" s="11">
        <f t="shared" si="3"/>
        <v>153596</v>
      </c>
      <c r="S35" s="15">
        <f t="shared" si="3"/>
        <v>20596.5</v>
      </c>
    </row>
    <row r="36" spans="1:23" ht="18.75" customHeight="1" x14ac:dyDescent="0.45">
      <c r="R36" s="7"/>
      <c r="S36" s="7"/>
    </row>
    <row r="37" spans="1:23" ht="18.75" customHeight="1" x14ac:dyDescent="0.45">
      <c r="R37" s="7"/>
      <c r="S37" s="7"/>
    </row>
    <row r="38" spans="1:23" ht="18.75" customHeight="1" x14ac:dyDescent="0.45">
      <c r="R38" s="7"/>
      <c r="S38" s="7"/>
    </row>
    <row r="39" spans="1:23" ht="18.75" customHeight="1" x14ac:dyDescent="0.45">
      <c r="R39" s="7"/>
      <c r="S39" s="7"/>
    </row>
    <row r="40" spans="1:23" ht="18.75" customHeight="1" x14ac:dyDescent="0.45">
      <c r="R40" s="7"/>
      <c r="S40" s="7"/>
    </row>
    <row r="41" spans="1:23" ht="18.75" customHeight="1" x14ac:dyDescent="0.45">
      <c r="R41" s="7"/>
      <c r="S41" s="7"/>
    </row>
    <row r="42" spans="1:23" ht="18.75" customHeight="1" x14ac:dyDescent="0.45">
      <c r="R42" s="7"/>
      <c r="S42" s="7"/>
    </row>
    <row r="43" spans="1:23" ht="18.75" customHeight="1" x14ac:dyDescent="0.45">
      <c r="R43" s="7"/>
      <c r="S43" s="7"/>
    </row>
    <row r="44" spans="1:23" ht="18.75" customHeight="1" x14ac:dyDescent="0.45">
      <c r="R44" s="7"/>
      <c r="S44" s="7"/>
    </row>
    <row r="45" spans="1:23" ht="18.75" customHeight="1" x14ac:dyDescent="0.45">
      <c r="R45" s="7"/>
      <c r="S45" s="7"/>
    </row>
    <row r="46" spans="1:23" ht="18.75" customHeight="1" x14ac:dyDescent="0.45">
      <c r="R46" s="7"/>
      <c r="S46" s="7"/>
    </row>
    <row r="47" spans="1:23" ht="18.75" customHeight="1" x14ac:dyDescent="0.45">
      <c r="R47" s="7"/>
      <c r="S47" s="7"/>
    </row>
    <row r="48" spans="1:23" ht="18.75" customHeight="1" x14ac:dyDescent="0.45">
      <c r="R48" s="7"/>
      <c r="S48" s="7"/>
    </row>
    <row r="49" spans="18:19" ht="18.75" customHeight="1" x14ac:dyDescent="0.45">
      <c r="R49" s="7"/>
      <c r="S49" s="7"/>
    </row>
    <row r="50" spans="18:19" ht="18.75" customHeight="1" x14ac:dyDescent="0.45">
      <c r="R50" s="7"/>
      <c r="S50" s="7"/>
    </row>
    <row r="51" spans="18:19" ht="18.75" customHeight="1" x14ac:dyDescent="0.45">
      <c r="R51" s="7"/>
      <c r="S51" s="7"/>
    </row>
    <row r="52" spans="18:19" ht="18.75" customHeight="1" x14ac:dyDescent="0.45">
      <c r="R52" s="7"/>
      <c r="S52" s="7"/>
    </row>
    <row r="53" spans="18:19" ht="18.75" customHeight="1" x14ac:dyDescent="0.45">
      <c r="R53" s="7"/>
      <c r="S53" s="7"/>
    </row>
    <row r="54" spans="18:19" ht="18.75" customHeight="1" x14ac:dyDescent="0.45">
      <c r="R54" s="7"/>
      <c r="S54" s="7"/>
    </row>
    <row r="55" spans="18:19" ht="18.75" customHeight="1" x14ac:dyDescent="0.45">
      <c r="R55" s="7"/>
      <c r="S55" s="7"/>
    </row>
    <row r="56" spans="18:19" ht="18.75" customHeight="1" x14ac:dyDescent="0.45">
      <c r="R56" s="7"/>
      <c r="S56" s="7"/>
    </row>
    <row r="57" spans="18:19" ht="18.75" customHeight="1" x14ac:dyDescent="0.45">
      <c r="R57" s="7"/>
      <c r="S57" s="7"/>
    </row>
    <row r="58" spans="18:19" ht="18.75" customHeight="1" x14ac:dyDescent="0.45">
      <c r="R58" s="7"/>
      <c r="S58" s="7"/>
    </row>
    <row r="59" spans="18:19" ht="18.75" customHeight="1" x14ac:dyDescent="0.45">
      <c r="R59" s="7"/>
      <c r="S59" s="7"/>
    </row>
    <row r="60" spans="18:19" ht="18.75" customHeight="1" x14ac:dyDescent="0.45">
      <c r="R60" s="7"/>
      <c r="S60" s="7"/>
    </row>
    <row r="61" spans="18:19" ht="18.75" customHeight="1" x14ac:dyDescent="0.45">
      <c r="R61" s="7"/>
      <c r="S61" s="7"/>
    </row>
    <row r="62" spans="18:19" ht="18.75" customHeight="1" x14ac:dyDescent="0.45">
      <c r="R62" s="7"/>
      <c r="S62" s="7"/>
    </row>
    <row r="63" spans="18:19" ht="18.75" customHeight="1" x14ac:dyDescent="0.45">
      <c r="R63" s="7"/>
      <c r="S63" s="7"/>
    </row>
    <row r="64" spans="18:19" ht="18.75" customHeight="1" x14ac:dyDescent="0.45">
      <c r="R64" s="7"/>
      <c r="S64" s="7"/>
    </row>
    <row r="65" spans="18:19" ht="18.75" customHeight="1" x14ac:dyDescent="0.45">
      <c r="R65" s="7"/>
      <c r="S65" s="7"/>
    </row>
    <row r="66" spans="18:19" ht="18.75" customHeight="1" x14ac:dyDescent="0.45">
      <c r="R66" s="7"/>
      <c r="S66" s="7"/>
    </row>
    <row r="67" spans="18:19" ht="18.75" customHeight="1" x14ac:dyDescent="0.45">
      <c r="R67" s="7"/>
      <c r="S67" s="7"/>
    </row>
    <row r="68" spans="18:19" ht="18.75" customHeight="1" x14ac:dyDescent="0.45">
      <c r="R68" s="7"/>
      <c r="S68" s="7"/>
    </row>
    <row r="69" spans="18:19" ht="18.75" customHeight="1" x14ac:dyDescent="0.45">
      <c r="R69" s="7"/>
      <c r="S69" s="7"/>
    </row>
    <row r="70" spans="18:19" ht="18.75" customHeight="1" x14ac:dyDescent="0.45">
      <c r="R70" s="7"/>
      <c r="S70" s="7"/>
    </row>
    <row r="71" spans="18:19" ht="18.75" customHeight="1" x14ac:dyDescent="0.45">
      <c r="R71" s="7"/>
      <c r="S71" s="7"/>
    </row>
    <row r="72" spans="18:19" ht="18.75" customHeight="1" x14ac:dyDescent="0.45">
      <c r="R72" s="7"/>
      <c r="S72" s="7"/>
    </row>
    <row r="73" spans="18:19" ht="18.75" customHeight="1" x14ac:dyDescent="0.45">
      <c r="R73" s="7"/>
      <c r="S73" s="7"/>
    </row>
    <row r="74" spans="18:19" ht="18.75" customHeight="1" x14ac:dyDescent="0.45">
      <c r="R74" s="7"/>
      <c r="S74" s="7"/>
    </row>
    <row r="75" spans="18:19" ht="18.75" customHeight="1" x14ac:dyDescent="0.45">
      <c r="R75" s="7"/>
      <c r="S75" s="7"/>
    </row>
    <row r="76" spans="18:19" ht="18.75" customHeight="1" x14ac:dyDescent="0.45">
      <c r="R76" s="7"/>
      <c r="S76" s="7"/>
    </row>
    <row r="77" spans="18:19" ht="18.75" customHeight="1" x14ac:dyDescent="0.45">
      <c r="R77" s="7"/>
      <c r="S77" s="7"/>
    </row>
    <row r="78" spans="18:19" ht="18.75" customHeight="1" x14ac:dyDescent="0.45">
      <c r="R78" s="7"/>
      <c r="S78" s="7"/>
    </row>
    <row r="79" spans="18:19" ht="18.75" customHeight="1" x14ac:dyDescent="0.45">
      <c r="R79" s="7"/>
      <c r="S79" s="7"/>
    </row>
    <row r="80" spans="18:19" ht="18.75" customHeight="1" x14ac:dyDescent="0.45">
      <c r="R80" s="7"/>
      <c r="S80" s="7"/>
    </row>
    <row r="81" spans="18:19" ht="18.75" customHeight="1" x14ac:dyDescent="0.45">
      <c r="R81" s="7"/>
      <c r="S81" s="7"/>
    </row>
    <row r="82" spans="18:19" ht="18.75" customHeight="1" x14ac:dyDescent="0.45">
      <c r="R82" s="7"/>
      <c r="S82" s="7"/>
    </row>
    <row r="83" spans="18:19" ht="18.75" customHeight="1" x14ac:dyDescent="0.45">
      <c r="R83" s="7"/>
      <c r="S83" s="7"/>
    </row>
    <row r="84" spans="18:19" ht="18.75" customHeight="1" x14ac:dyDescent="0.45">
      <c r="R84" s="7"/>
      <c r="S84" s="7"/>
    </row>
    <row r="85" spans="18:19" ht="18.75" customHeight="1" x14ac:dyDescent="0.45">
      <c r="R85" s="7"/>
      <c r="S85" s="7"/>
    </row>
    <row r="86" spans="18:19" ht="18.75" customHeight="1" x14ac:dyDescent="0.45">
      <c r="R86" s="7"/>
      <c r="S86" s="7"/>
    </row>
    <row r="87" spans="18:19" ht="18.75" customHeight="1" x14ac:dyDescent="0.45">
      <c r="R87" s="7"/>
      <c r="S87" s="7"/>
    </row>
    <row r="88" spans="18:19" ht="18.75" customHeight="1" x14ac:dyDescent="0.45">
      <c r="R88" s="7"/>
      <c r="S88" s="7"/>
    </row>
    <row r="89" spans="18:19" ht="18.75" customHeight="1" x14ac:dyDescent="0.45">
      <c r="R89" s="7"/>
      <c r="S89" s="7"/>
    </row>
    <row r="90" spans="18:19" ht="18.75" customHeight="1" x14ac:dyDescent="0.45">
      <c r="R90" s="7"/>
      <c r="S90" s="7"/>
    </row>
    <row r="91" spans="18:19" ht="18.75" customHeight="1" x14ac:dyDescent="0.45">
      <c r="R91" s="7"/>
      <c r="S91" s="7"/>
    </row>
    <row r="92" spans="18:19" ht="18.75" customHeight="1" x14ac:dyDescent="0.45">
      <c r="R92" s="7"/>
      <c r="S92" s="7"/>
    </row>
    <row r="93" spans="18:19" ht="18.75" customHeight="1" x14ac:dyDescent="0.45">
      <c r="R93" s="7"/>
      <c r="S93" s="7"/>
    </row>
    <row r="94" spans="18:19" ht="18.75" customHeight="1" x14ac:dyDescent="0.45">
      <c r="R94" s="7"/>
      <c r="S94" s="7"/>
    </row>
    <row r="95" spans="18:19" ht="18.75" customHeight="1" x14ac:dyDescent="0.45">
      <c r="R95" s="7"/>
      <c r="S95" s="7"/>
    </row>
    <row r="96" spans="18:19" ht="18.75" customHeight="1" x14ac:dyDescent="0.45">
      <c r="R96" s="7"/>
      <c r="S96" s="7"/>
    </row>
    <row r="97" spans="18:19" ht="18.75" customHeight="1" x14ac:dyDescent="0.45">
      <c r="R97" s="7"/>
      <c r="S97" s="7"/>
    </row>
    <row r="98" spans="18:19" ht="18.75" customHeight="1" x14ac:dyDescent="0.45">
      <c r="R98" s="7"/>
      <c r="S98" s="7"/>
    </row>
    <row r="99" spans="18:19" ht="18.75" customHeight="1" x14ac:dyDescent="0.45">
      <c r="R99" s="7"/>
      <c r="S99" s="7"/>
    </row>
    <row r="100" spans="18:19" ht="18.75" customHeight="1" x14ac:dyDescent="0.45">
      <c r="R100" s="7"/>
      <c r="S100" s="7"/>
    </row>
    <row r="101" spans="18:19" ht="18.75" customHeight="1" x14ac:dyDescent="0.45">
      <c r="R101" s="7"/>
      <c r="S101" s="7"/>
    </row>
    <row r="102" spans="18:19" ht="18.75" customHeight="1" x14ac:dyDescent="0.45">
      <c r="R102" s="7"/>
      <c r="S102" s="7"/>
    </row>
    <row r="103" spans="18:19" ht="18.75" customHeight="1" x14ac:dyDescent="0.45">
      <c r="R103" s="7"/>
      <c r="S103" s="7"/>
    </row>
    <row r="104" spans="18:19" ht="18.75" customHeight="1" x14ac:dyDescent="0.45">
      <c r="R104" s="7"/>
      <c r="S104" s="7"/>
    </row>
    <row r="105" spans="18:19" ht="18.75" customHeight="1" x14ac:dyDescent="0.45">
      <c r="R105" s="7"/>
      <c r="S105" s="7"/>
    </row>
    <row r="106" spans="18:19" ht="18.75" customHeight="1" x14ac:dyDescent="0.45">
      <c r="R106" s="7"/>
      <c r="S106" s="7"/>
    </row>
    <row r="107" spans="18:19" ht="18.75" customHeight="1" x14ac:dyDescent="0.45">
      <c r="R107" s="7"/>
      <c r="S107" s="7"/>
    </row>
    <row r="108" spans="18:19" ht="18.75" customHeight="1" x14ac:dyDescent="0.45">
      <c r="R108" s="7"/>
      <c r="S108" s="7"/>
    </row>
    <row r="109" spans="18:19" ht="18.75" customHeight="1" x14ac:dyDescent="0.45">
      <c r="R109" s="7"/>
      <c r="S109" s="7"/>
    </row>
    <row r="110" spans="18:19" ht="18.75" customHeight="1" x14ac:dyDescent="0.45">
      <c r="R110" s="7"/>
      <c r="S110" s="7"/>
    </row>
    <row r="111" spans="18:19" ht="18.75" customHeight="1" x14ac:dyDescent="0.45">
      <c r="R111" s="7"/>
      <c r="S111" s="7"/>
    </row>
    <row r="112" spans="18:19" ht="18.75" customHeight="1" x14ac:dyDescent="0.45">
      <c r="R112" s="7"/>
      <c r="S112" s="7"/>
    </row>
    <row r="113" spans="18:19" ht="18.75" customHeight="1" x14ac:dyDescent="0.45">
      <c r="R113" s="7"/>
      <c r="S113" s="7"/>
    </row>
    <row r="114" spans="18:19" ht="18.75" customHeight="1" x14ac:dyDescent="0.45">
      <c r="R114" s="7"/>
      <c r="S114" s="7"/>
    </row>
    <row r="115" spans="18:19" ht="18.75" customHeight="1" x14ac:dyDescent="0.45">
      <c r="R115" s="7"/>
      <c r="S115" s="7"/>
    </row>
    <row r="116" spans="18:19" ht="18.75" customHeight="1" x14ac:dyDescent="0.45">
      <c r="R116" s="7"/>
      <c r="S116" s="7"/>
    </row>
    <row r="117" spans="18:19" ht="18.75" customHeight="1" x14ac:dyDescent="0.45">
      <c r="R117" s="7"/>
      <c r="S117" s="7"/>
    </row>
    <row r="118" spans="18:19" ht="18.75" customHeight="1" x14ac:dyDescent="0.45">
      <c r="R118" s="7"/>
      <c r="S118" s="7"/>
    </row>
    <row r="119" spans="18:19" ht="18.75" customHeight="1" x14ac:dyDescent="0.45">
      <c r="R119" s="7"/>
      <c r="S119" s="7"/>
    </row>
    <row r="120" spans="18:19" ht="18.75" customHeight="1" x14ac:dyDescent="0.45">
      <c r="R120" s="7"/>
      <c r="S120" s="7"/>
    </row>
    <row r="121" spans="18:19" ht="18.75" customHeight="1" x14ac:dyDescent="0.45">
      <c r="R121" s="7"/>
      <c r="S121" s="7"/>
    </row>
    <row r="122" spans="18:19" ht="18.75" customHeight="1" x14ac:dyDescent="0.45">
      <c r="R122" s="7"/>
      <c r="S122" s="7"/>
    </row>
    <row r="123" spans="18:19" ht="18.75" customHeight="1" x14ac:dyDescent="0.45">
      <c r="R123" s="7"/>
      <c r="S123" s="7"/>
    </row>
    <row r="124" spans="18:19" ht="18.75" customHeight="1" x14ac:dyDescent="0.45">
      <c r="R124" s="7"/>
      <c r="S124" s="7"/>
    </row>
    <row r="125" spans="18:19" ht="18.75" customHeight="1" x14ac:dyDescent="0.45">
      <c r="R125" s="7"/>
      <c r="S125" s="7"/>
    </row>
    <row r="126" spans="18:19" ht="18.75" customHeight="1" x14ac:dyDescent="0.45">
      <c r="R126" s="7"/>
      <c r="S126" s="7"/>
    </row>
    <row r="127" spans="18:19" ht="18.75" customHeight="1" x14ac:dyDescent="0.45">
      <c r="R127" s="7"/>
      <c r="S127" s="7"/>
    </row>
    <row r="128" spans="18:19" ht="18.75" customHeight="1" x14ac:dyDescent="0.45">
      <c r="R128" s="7"/>
      <c r="S128" s="7"/>
    </row>
    <row r="129" spans="18:19" ht="18.75" customHeight="1" x14ac:dyDescent="0.45">
      <c r="R129" s="7"/>
      <c r="S129" s="7"/>
    </row>
    <row r="130" spans="18:19" ht="18.75" customHeight="1" x14ac:dyDescent="0.45">
      <c r="R130" s="7"/>
      <c r="S130" s="7"/>
    </row>
    <row r="131" spans="18:19" ht="18.75" customHeight="1" x14ac:dyDescent="0.45">
      <c r="R131" s="7"/>
      <c r="S131" s="7"/>
    </row>
    <row r="132" spans="18:19" ht="18.75" customHeight="1" x14ac:dyDescent="0.45">
      <c r="R132" s="7"/>
      <c r="S132" s="7"/>
    </row>
    <row r="133" spans="18:19" ht="18.75" customHeight="1" x14ac:dyDescent="0.45">
      <c r="R133" s="7"/>
      <c r="S133" s="7"/>
    </row>
    <row r="134" spans="18:19" ht="18.75" customHeight="1" x14ac:dyDescent="0.45">
      <c r="R134" s="7"/>
      <c r="S134" s="7"/>
    </row>
    <row r="135" spans="18:19" ht="18.75" customHeight="1" x14ac:dyDescent="0.45">
      <c r="R135" s="7"/>
      <c r="S135" s="7"/>
    </row>
    <row r="136" spans="18:19" ht="18.75" customHeight="1" x14ac:dyDescent="0.45">
      <c r="R136" s="7"/>
      <c r="S136" s="7"/>
    </row>
    <row r="137" spans="18:19" ht="18.75" customHeight="1" x14ac:dyDescent="0.45">
      <c r="R137" s="7"/>
      <c r="S137" s="7"/>
    </row>
    <row r="138" spans="18:19" ht="18.75" customHeight="1" x14ac:dyDescent="0.45">
      <c r="R138" s="7"/>
      <c r="S138" s="7"/>
    </row>
    <row r="139" spans="18:19" ht="18.75" customHeight="1" x14ac:dyDescent="0.45">
      <c r="R139" s="7"/>
      <c r="S139" s="7"/>
    </row>
    <row r="140" spans="18:19" ht="18.75" customHeight="1" x14ac:dyDescent="0.45">
      <c r="R140" s="7"/>
      <c r="S140" s="7"/>
    </row>
    <row r="141" spans="18:19" ht="18.75" customHeight="1" x14ac:dyDescent="0.45">
      <c r="R141" s="7"/>
      <c r="S141" s="7"/>
    </row>
    <row r="142" spans="18:19" ht="18.75" customHeight="1" x14ac:dyDescent="0.45">
      <c r="R142" s="7"/>
      <c r="S142" s="7"/>
    </row>
    <row r="143" spans="18:19" ht="18.75" customHeight="1" x14ac:dyDescent="0.45">
      <c r="R143" s="7"/>
      <c r="S143" s="7"/>
    </row>
    <row r="144" spans="18:19" ht="18.75" customHeight="1" x14ac:dyDescent="0.45">
      <c r="R144" s="7"/>
      <c r="S144" s="7"/>
    </row>
    <row r="145" spans="18:19" ht="18.75" customHeight="1" x14ac:dyDescent="0.45">
      <c r="R145" s="7"/>
      <c r="S145" s="7"/>
    </row>
    <row r="146" spans="18:19" ht="18.75" customHeight="1" x14ac:dyDescent="0.45">
      <c r="R146" s="7"/>
      <c r="S146" s="7"/>
    </row>
    <row r="147" spans="18:19" ht="18.75" customHeight="1" x14ac:dyDescent="0.45">
      <c r="R147" s="7"/>
      <c r="S147" s="7"/>
    </row>
    <row r="148" spans="18:19" ht="18.75" customHeight="1" x14ac:dyDescent="0.45">
      <c r="R148" s="7"/>
      <c r="S148" s="7"/>
    </row>
    <row r="149" spans="18:19" ht="18.75" customHeight="1" x14ac:dyDescent="0.45">
      <c r="R149" s="7"/>
      <c r="S149" s="7"/>
    </row>
    <row r="150" spans="18:19" ht="18.75" customHeight="1" x14ac:dyDescent="0.45">
      <c r="R150" s="7"/>
      <c r="S150" s="7"/>
    </row>
    <row r="151" spans="18:19" ht="18.75" customHeight="1" x14ac:dyDescent="0.45">
      <c r="R151" s="7"/>
      <c r="S151" s="7"/>
    </row>
    <row r="152" spans="18:19" ht="18.75" customHeight="1" x14ac:dyDescent="0.45">
      <c r="R152" s="7"/>
      <c r="S152" s="7"/>
    </row>
    <row r="153" spans="18:19" ht="18.75" customHeight="1" x14ac:dyDescent="0.45">
      <c r="R153" s="7"/>
      <c r="S153" s="7"/>
    </row>
    <row r="154" spans="18:19" ht="18.75" customHeight="1" x14ac:dyDescent="0.45">
      <c r="R154" s="7"/>
      <c r="S154" s="7"/>
    </row>
    <row r="155" spans="18:19" ht="18.75" customHeight="1" x14ac:dyDescent="0.45">
      <c r="R155" s="7"/>
      <c r="S155" s="7"/>
    </row>
    <row r="156" spans="18:19" ht="18.75" customHeight="1" x14ac:dyDescent="0.45">
      <c r="R156" s="7"/>
      <c r="S156" s="7"/>
    </row>
    <row r="157" spans="18:19" ht="18.75" customHeight="1" x14ac:dyDescent="0.45">
      <c r="R157" s="7"/>
      <c r="S157" s="7"/>
    </row>
    <row r="158" spans="18:19" ht="18.75" customHeight="1" x14ac:dyDescent="0.45">
      <c r="R158" s="7"/>
      <c r="S158" s="7"/>
    </row>
    <row r="159" spans="18:19" ht="18.75" customHeight="1" x14ac:dyDescent="0.45">
      <c r="R159" s="7"/>
      <c r="S159" s="7"/>
    </row>
    <row r="160" spans="18:19" ht="18.75" customHeight="1" x14ac:dyDescent="0.45">
      <c r="R160" s="7"/>
      <c r="S160" s="7"/>
    </row>
    <row r="161" spans="18:19" ht="18.75" customHeight="1" x14ac:dyDescent="0.45">
      <c r="R161" s="7"/>
      <c r="S161" s="7"/>
    </row>
    <row r="162" spans="18:19" ht="18.75" customHeight="1" x14ac:dyDescent="0.45">
      <c r="R162" s="7"/>
      <c r="S162" s="7"/>
    </row>
    <row r="163" spans="18:19" ht="18.75" customHeight="1" x14ac:dyDescent="0.45">
      <c r="R163" s="7"/>
      <c r="S163" s="7"/>
    </row>
    <row r="164" spans="18:19" ht="18.75" customHeight="1" x14ac:dyDescent="0.45">
      <c r="R164" s="7"/>
      <c r="S164" s="7"/>
    </row>
    <row r="165" spans="18:19" ht="18.75" customHeight="1" x14ac:dyDescent="0.45">
      <c r="R165" s="7"/>
      <c r="S165" s="7"/>
    </row>
    <row r="166" spans="18:19" ht="18.75" customHeight="1" x14ac:dyDescent="0.45">
      <c r="R166" s="7"/>
      <c r="S166" s="7"/>
    </row>
    <row r="167" spans="18:19" ht="18.75" customHeight="1" x14ac:dyDescent="0.45">
      <c r="R167" s="7"/>
      <c r="S167" s="7"/>
    </row>
    <row r="168" spans="18:19" ht="18.75" customHeight="1" x14ac:dyDescent="0.45">
      <c r="R168" s="7"/>
      <c r="S168" s="7"/>
    </row>
    <row r="169" spans="18:19" ht="18.75" customHeight="1" x14ac:dyDescent="0.45">
      <c r="R169" s="7"/>
      <c r="S169" s="7"/>
    </row>
    <row r="170" spans="18:19" ht="18.75" customHeight="1" x14ac:dyDescent="0.45">
      <c r="R170" s="7"/>
      <c r="S170" s="7"/>
    </row>
    <row r="171" spans="18:19" ht="18.75" customHeight="1" x14ac:dyDescent="0.45">
      <c r="R171" s="7"/>
      <c r="S171" s="7"/>
    </row>
    <row r="172" spans="18:19" ht="18.75" customHeight="1" x14ac:dyDescent="0.45">
      <c r="R172" s="7"/>
      <c r="S172" s="7"/>
    </row>
    <row r="173" spans="18:19" ht="18.75" customHeight="1" x14ac:dyDescent="0.45">
      <c r="R173" s="7"/>
      <c r="S173" s="7"/>
    </row>
    <row r="174" spans="18:19" ht="18.75" customHeight="1" x14ac:dyDescent="0.45">
      <c r="R174" s="7"/>
      <c r="S174" s="7"/>
    </row>
    <row r="175" spans="18:19" ht="18.75" customHeight="1" x14ac:dyDescent="0.45">
      <c r="R175" s="7"/>
      <c r="S175" s="7"/>
    </row>
    <row r="176" spans="18:19" ht="18.75" customHeight="1" x14ac:dyDescent="0.45">
      <c r="R176" s="7"/>
      <c r="S176" s="7"/>
    </row>
    <row r="177" spans="18:19" ht="18.75" customHeight="1" x14ac:dyDescent="0.45">
      <c r="R177" s="7"/>
      <c r="S177" s="7"/>
    </row>
    <row r="178" spans="18:19" ht="18.75" customHeight="1" x14ac:dyDescent="0.45">
      <c r="R178" s="7"/>
      <c r="S178" s="7"/>
    </row>
    <row r="179" spans="18:19" ht="18.75" customHeight="1" x14ac:dyDescent="0.45">
      <c r="R179" s="7"/>
      <c r="S179" s="7"/>
    </row>
    <row r="180" spans="18:19" ht="18.75" customHeight="1" x14ac:dyDescent="0.45">
      <c r="R180" s="7"/>
      <c r="S180" s="7"/>
    </row>
    <row r="181" spans="18:19" ht="18.75" customHeight="1" x14ac:dyDescent="0.45">
      <c r="R181" s="7"/>
      <c r="S181" s="7"/>
    </row>
    <row r="182" spans="18:19" ht="18.75" customHeight="1" x14ac:dyDescent="0.45">
      <c r="R182" s="7"/>
      <c r="S182" s="7"/>
    </row>
    <row r="183" spans="18:19" ht="18.75" customHeight="1" x14ac:dyDescent="0.45">
      <c r="R183" s="7"/>
      <c r="S183" s="7"/>
    </row>
    <row r="184" spans="18:19" ht="18.75" customHeight="1" x14ac:dyDescent="0.45">
      <c r="R184" s="7"/>
      <c r="S184" s="7"/>
    </row>
    <row r="185" spans="18:19" ht="18.75" customHeight="1" x14ac:dyDescent="0.45">
      <c r="R185" s="7"/>
      <c r="S185" s="7"/>
    </row>
    <row r="186" spans="18:19" ht="18.75" customHeight="1" x14ac:dyDescent="0.45">
      <c r="R186" s="7"/>
      <c r="S186" s="7"/>
    </row>
    <row r="187" spans="18:19" ht="18.75" customHeight="1" x14ac:dyDescent="0.45">
      <c r="R187" s="7"/>
      <c r="S187" s="7"/>
    </row>
    <row r="188" spans="18:19" ht="18.75" customHeight="1" x14ac:dyDescent="0.45">
      <c r="R188" s="7"/>
      <c r="S188" s="7"/>
    </row>
    <row r="189" spans="18:19" ht="18.75" customHeight="1" x14ac:dyDescent="0.45">
      <c r="R189" s="7"/>
      <c r="S189" s="7"/>
    </row>
    <row r="190" spans="18:19" ht="18.75" customHeight="1" x14ac:dyDescent="0.45">
      <c r="R190" s="7"/>
      <c r="S190" s="7"/>
    </row>
    <row r="191" spans="18:19" ht="18.75" customHeight="1" x14ac:dyDescent="0.45">
      <c r="R191" s="7"/>
      <c r="S191" s="7"/>
    </row>
    <row r="192" spans="18:19" ht="18.75" customHeight="1" x14ac:dyDescent="0.45">
      <c r="R192" s="7"/>
      <c r="S192" s="7"/>
    </row>
    <row r="193" spans="18:19" ht="18.75" customHeight="1" x14ac:dyDescent="0.45">
      <c r="R193" s="7"/>
      <c r="S193" s="7"/>
    </row>
    <row r="194" spans="18:19" ht="18.75" customHeight="1" x14ac:dyDescent="0.45">
      <c r="R194" s="7"/>
      <c r="S194" s="7"/>
    </row>
    <row r="195" spans="18:19" ht="18.75" customHeight="1" x14ac:dyDescent="0.45">
      <c r="R195" s="7"/>
      <c r="S195" s="7"/>
    </row>
    <row r="196" spans="18:19" ht="18.75" customHeight="1" x14ac:dyDescent="0.45">
      <c r="R196" s="7"/>
      <c r="S196" s="7"/>
    </row>
    <row r="197" spans="18:19" ht="18.75" customHeight="1" x14ac:dyDescent="0.45">
      <c r="R197" s="7"/>
      <c r="S197" s="7"/>
    </row>
    <row r="198" spans="18:19" ht="18.75" customHeight="1" x14ac:dyDescent="0.45">
      <c r="R198" s="7"/>
      <c r="S198" s="7"/>
    </row>
    <row r="199" spans="18:19" ht="18.75" customHeight="1" x14ac:dyDescent="0.45">
      <c r="R199" s="7"/>
      <c r="S199" s="7"/>
    </row>
    <row r="200" spans="18:19" ht="18.75" customHeight="1" x14ac:dyDescent="0.45">
      <c r="R200" s="7"/>
      <c r="S200" s="7"/>
    </row>
    <row r="201" spans="18:19" ht="18.75" customHeight="1" x14ac:dyDescent="0.45">
      <c r="R201" s="7"/>
      <c r="S201" s="7"/>
    </row>
    <row r="202" spans="18:19" ht="18.75" customHeight="1" x14ac:dyDescent="0.45">
      <c r="R202" s="7"/>
      <c r="S202" s="7"/>
    </row>
    <row r="203" spans="18:19" ht="18.75" customHeight="1" x14ac:dyDescent="0.45">
      <c r="R203" s="7"/>
      <c r="S203" s="7"/>
    </row>
    <row r="204" spans="18:19" ht="18.75" customHeight="1" x14ac:dyDescent="0.45">
      <c r="R204" s="7"/>
      <c r="S204" s="7"/>
    </row>
    <row r="205" spans="18:19" ht="18.75" customHeight="1" x14ac:dyDescent="0.45">
      <c r="R205" s="7"/>
      <c r="S205" s="7"/>
    </row>
    <row r="206" spans="18:19" ht="18.75" customHeight="1" x14ac:dyDescent="0.45">
      <c r="R206" s="7"/>
      <c r="S206" s="7"/>
    </row>
    <row r="207" spans="18:19" ht="18.75" customHeight="1" x14ac:dyDescent="0.45">
      <c r="R207" s="7"/>
      <c r="S207" s="7"/>
    </row>
    <row r="208" spans="18:19" ht="18.75" customHeight="1" x14ac:dyDescent="0.45">
      <c r="R208" s="7"/>
      <c r="S208" s="7"/>
    </row>
    <row r="209" spans="18:19" ht="18.75" customHeight="1" x14ac:dyDescent="0.45">
      <c r="R209" s="7"/>
      <c r="S209" s="7"/>
    </row>
    <row r="210" spans="18:19" ht="18.75" customHeight="1" x14ac:dyDescent="0.45">
      <c r="R210" s="7"/>
      <c r="S210" s="7"/>
    </row>
    <row r="211" spans="18:19" ht="18.75" customHeight="1" x14ac:dyDescent="0.45">
      <c r="R211" s="7"/>
      <c r="S211" s="7"/>
    </row>
    <row r="212" spans="18:19" ht="18.75" customHeight="1" x14ac:dyDescent="0.45">
      <c r="R212" s="7"/>
      <c r="S212" s="7"/>
    </row>
    <row r="213" spans="18:19" ht="18.75" customHeight="1" x14ac:dyDescent="0.45">
      <c r="R213" s="7"/>
      <c r="S213" s="7"/>
    </row>
    <row r="214" spans="18:19" ht="18.75" customHeight="1" x14ac:dyDescent="0.45">
      <c r="R214" s="7"/>
      <c r="S214" s="7"/>
    </row>
    <row r="215" spans="18:19" ht="18.75" customHeight="1" x14ac:dyDescent="0.45">
      <c r="R215" s="7"/>
      <c r="S215" s="7"/>
    </row>
    <row r="216" spans="18:19" ht="18.75" customHeight="1" x14ac:dyDescent="0.45">
      <c r="R216" s="7"/>
      <c r="S216" s="7"/>
    </row>
    <row r="217" spans="18:19" ht="18.75" customHeight="1" x14ac:dyDescent="0.45">
      <c r="R217" s="7"/>
      <c r="S217" s="7"/>
    </row>
    <row r="218" spans="18:19" ht="18.75" customHeight="1" x14ac:dyDescent="0.45">
      <c r="R218" s="7"/>
      <c r="S218" s="7"/>
    </row>
    <row r="219" spans="18:19" ht="18.75" customHeight="1" x14ac:dyDescent="0.45">
      <c r="R219" s="7"/>
      <c r="S219" s="7"/>
    </row>
    <row r="220" spans="18:19" ht="18.75" customHeight="1" x14ac:dyDescent="0.45">
      <c r="R220" s="7"/>
      <c r="S220" s="7"/>
    </row>
    <row r="221" spans="18:19" ht="18.75" customHeight="1" x14ac:dyDescent="0.45">
      <c r="R221" s="7"/>
      <c r="S221" s="7"/>
    </row>
    <row r="222" spans="18:19" ht="18.75" customHeight="1" x14ac:dyDescent="0.45">
      <c r="R222" s="7"/>
      <c r="S222" s="7"/>
    </row>
    <row r="223" spans="18:19" ht="18.75" customHeight="1" x14ac:dyDescent="0.45">
      <c r="R223" s="7"/>
      <c r="S223" s="7"/>
    </row>
    <row r="224" spans="18:19" ht="18.75" customHeight="1" x14ac:dyDescent="0.45">
      <c r="R224" s="7"/>
      <c r="S224" s="7"/>
    </row>
    <row r="225" spans="18:19" ht="18.75" customHeight="1" x14ac:dyDescent="0.45">
      <c r="R225" s="7"/>
      <c r="S225" s="7"/>
    </row>
    <row r="226" spans="18:19" ht="18.75" customHeight="1" x14ac:dyDescent="0.45">
      <c r="R226" s="7"/>
      <c r="S226" s="7"/>
    </row>
    <row r="227" spans="18:19" ht="18.75" customHeight="1" x14ac:dyDescent="0.45">
      <c r="R227" s="7"/>
      <c r="S227" s="7"/>
    </row>
    <row r="228" spans="18:19" ht="18.75" customHeight="1" x14ac:dyDescent="0.45">
      <c r="R228" s="7"/>
      <c r="S228" s="7"/>
    </row>
    <row r="229" spans="18:19" ht="18.75" customHeight="1" x14ac:dyDescent="0.45">
      <c r="R229" s="7"/>
      <c r="S229" s="7"/>
    </row>
    <row r="230" spans="18:19" ht="18.75" customHeight="1" x14ac:dyDescent="0.45">
      <c r="R230" s="7"/>
      <c r="S230" s="7"/>
    </row>
    <row r="231" spans="18:19" ht="18.75" customHeight="1" x14ac:dyDescent="0.45">
      <c r="R231" s="7"/>
      <c r="S231" s="7"/>
    </row>
    <row r="232" spans="18:19" ht="18.75" customHeight="1" x14ac:dyDescent="0.45">
      <c r="R232" s="7"/>
      <c r="S232" s="7"/>
    </row>
    <row r="233" spans="18:19" ht="18.75" customHeight="1" x14ac:dyDescent="0.45">
      <c r="R233" s="7"/>
      <c r="S233" s="7"/>
    </row>
    <row r="234" spans="18:19" ht="18.75" customHeight="1" x14ac:dyDescent="0.45">
      <c r="R234" s="7"/>
      <c r="S234" s="7"/>
    </row>
    <row r="235" spans="18:19" ht="18.75" customHeight="1" x14ac:dyDescent="0.45">
      <c r="R235" s="7"/>
      <c r="S235" s="7"/>
    </row>
    <row r="236" spans="18:19" ht="18.75" customHeight="1" x14ac:dyDescent="0.45">
      <c r="R236" s="7"/>
      <c r="S236" s="7"/>
    </row>
    <row r="237" spans="18:19" ht="18.75" customHeight="1" x14ac:dyDescent="0.45">
      <c r="R237" s="7"/>
      <c r="S237" s="7"/>
    </row>
    <row r="238" spans="18:19" ht="18.75" customHeight="1" x14ac:dyDescent="0.45">
      <c r="R238" s="7"/>
      <c r="S238" s="7"/>
    </row>
    <row r="239" spans="18:19" ht="18.75" customHeight="1" x14ac:dyDescent="0.45">
      <c r="R239" s="7"/>
      <c r="S239" s="7"/>
    </row>
    <row r="240" spans="18:19" ht="18.75" customHeight="1" x14ac:dyDescent="0.45">
      <c r="R240" s="7"/>
      <c r="S240" s="7"/>
    </row>
    <row r="241" spans="18:19" ht="18.75" customHeight="1" x14ac:dyDescent="0.45">
      <c r="R241" s="7"/>
      <c r="S241" s="7"/>
    </row>
    <row r="242" spans="18:19" ht="18.75" customHeight="1" x14ac:dyDescent="0.45">
      <c r="R242" s="7"/>
      <c r="S242" s="7"/>
    </row>
    <row r="243" spans="18:19" ht="18.75" customHeight="1" x14ac:dyDescent="0.45">
      <c r="R243" s="7"/>
      <c r="S243" s="7"/>
    </row>
    <row r="244" spans="18:19" ht="18.75" customHeight="1" x14ac:dyDescent="0.45">
      <c r="R244" s="7"/>
      <c r="S244" s="7"/>
    </row>
    <row r="245" spans="18:19" ht="18.75" customHeight="1" x14ac:dyDescent="0.45">
      <c r="R245" s="7"/>
      <c r="S245" s="7"/>
    </row>
    <row r="246" spans="18:19" ht="18.75" customHeight="1" x14ac:dyDescent="0.45">
      <c r="R246" s="7"/>
      <c r="S246" s="7"/>
    </row>
    <row r="247" spans="18:19" ht="18.75" customHeight="1" x14ac:dyDescent="0.45">
      <c r="R247" s="7"/>
      <c r="S247" s="7"/>
    </row>
    <row r="248" spans="18:19" ht="18.75" customHeight="1" x14ac:dyDescent="0.45">
      <c r="R248" s="7"/>
      <c r="S248" s="7"/>
    </row>
    <row r="249" spans="18:19" ht="18.75" customHeight="1" x14ac:dyDescent="0.45">
      <c r="R249" s="7"/>
      <c r="S249" s="7"/>
    </row>
    <row r="250" spans="18:19" ht="18.75" customHeight="1" x14ac:dyDescent="0.45">
      <c r="R250" s="7"/>
      <c r="S250" s="7"/>
    </row>
    <row r="251" spans="18:19" ht="18.75" customHeight="1" x14ac:dyDescent="0.45">
      <c r="R251" s="7"/>
      <c r="S251" s="7"/>
    </row>
    <row r="252" spans="18:19" ht="18.75" customHeight="1" x14ac:dyDescent="0.45">
      <c r="R252" s="7"/>
      <c r="S252" s="7"/>
    </row>
    <row r="253" spans="18:19" ht="18.75" customHeight="1" x14ac:dyDescent="0.45">
      <c r="R253" s="7"/>
      <c r="S253" s="7"/>
    </row>
    <row r="254" spans="18:19" ht="18.75" customHeight="1" x14ac:dyDescent="0.45">
      <c r="R254" s="7"/>
      <c r="S254" s="7"/>
    </row>
    <row r="255" spans="18:19" ht="18.75" customHeight="1" x14ac:dyDescent="0.45">
      <c r="R255" s="7"/>
      <c r="S255" s="7"/>
    </row>
    <row r="256" spans="18:19" ht="18.75" customHeight="1" x14ac:dyDescent="0.45">
      <c r="R256" s="7"/>
      <c r="S256" s="7"/>
    </row>
    <row r="257" spans="18:19" ht="18.75" customHeight="1" x14ac:dyDescent="0.45">
      <c r="R257" s="7"/>
      <c r="S257" s="7"/>
    </row>
    <row r="258" spans="18:19" ht="18.75" customHeight="1" x14ac:dyDescent="0.45">
      <c r="R258" s="7"/>
      <c r="S258" s="7"/>
    </row>
    <row r="259" spans="18:19" ht="18.75" customHeight="1" x14ac:dyDescent="0.45">
      <c r="R259" s="7"/>
      <c r="S259" s="7"/>
    </row>
    <row r="260" spans="18:19" ht="18.75" customHeight="1" x14ac:dyDescent="0.45">
      <c r="R260" s="7"/>
      <c r="S260" s="7"/>
    </row>
    <row r="261" spans="18:19" ht="18.75" customHeight="1" x14ac:dyDescent="0.45">
      <c r="R261" s="7"/>
      <c r="S261" s="7"/>
    </row>
    <row r="262" spans="18:19" ht="18.75" customHeight="1" x14ac:dyDescent="0.45">
      <c r="R262" s="7"/>
      <c r="S262" s="7"/>
    </row>
    <row r="263" spans="18:19" ht="18.75" customHeight="1" x14ac:dyDescent="0.45">
      <c r="R263" s="7"/>
      <c r="S263" s="7"/>
    </row>
    <row r="264" spans="18:19" ht="18.75" customHeight="1" x14ac:dyDescent="0.45">
      <c r="R264" s="7"/>
      <c r="S264" s="7"/>
    </row>
    <row r="265" spans="18:19" ht="18.75" customHeight="1" x14ac:dyDescent="0.45">
      <c r="R265" s="7"/>
      <c r="S265" s="7"/>
    </row>
    <row r="266" spans="18:19" ht="18.75" customHeight="1" x14ac:dyDescent="0.45">
      <c r="R266" s="7"/>
      <c r="S266" s="7"/>
    </row>
    <row r="267" spans="18:19" ht="18.75" customHeight="1" x14ac:dyDescent="0.45">
      <c r="R267" s="7"/>
      <c r="S267" s="7"/>
    </row>
    <row r="268" spans="18:19" ht="18.75" customHeight="1" x14ac:dyDescent="0.45">
      <c r="R268" s="7"/>
      <c r="S268" s="7"/>
    </row>
    <row r="269" spans="18:19" ht="18.75" customHeight="1" x14ac:dyDescent="0.45">
      <c r="R269" s="7"/>
      <c r="S269" s="7"/>
    </row>
    <row r="270" spans="18:19" ht="18.75" customHeight="1" x14ac:dyDescent="0.45">
      <c r="R270" s="7"/>
      <c r="S270" s="7"/>
    </row>
    <row r="271" spans="18:19" ht="18.75" customHeight="1" x14ac:dyDescent="0.45">
      <c r="R271" s="7"/>
      <c r="S271" s="7"/>
    </row>
    <row r="272" spans="18:19" ht="18.75" customHeight="1" x14ac:dyDescent="0.45">
      <c r="R272" s="7"/>
      <c r="S272" s="7"/>
    </row>
    <row r="273" spans="18:19" ht="18.75" customHeight="1" x14ac:dyDescent="0.45">
      <c r="R273" s="7"/>
      <c r="S273" s="7"/>
    </row>
    <row r="274" spans="18:19" ht="18.75" customHeight="1" x14ac:dyDescent="0.45">
      <c r="R274" s="7"/>
      <c r="S274" s="7"/>
    </row>
    <row r="275" spans="18:19" ht="18.75" customHeight="1" x14ac:dyDescent="0.45">
      <c r="R275" s="7"/>
      <c r="S275" s="7"/>
    </row>
    <row r="276" spans="18:19" ht="18.75" customHeight="1" x14ac:dyDescent="0.45">
      <c r="R276" s="7"/>
      <c r="S276" s="7"/>
    </row>
    <row r="277" spans="18:19" ht="18.75" customHeight="1" x14ac:dyDescent="0.45">
      <c r="R277" s="7"/>
      <c r="S277" s="7"/>
    </row>
    <row r="278" spans="18:19" ht="18.75" customHeight="1" x14ac:dyDescent="0.45">
      <c r="R278" s="7"/>
      <c r="S278" s="7"/>
    </row>
    <row r="279" spans="18:19" ht="18.75" customHeight="1" x14ac:dyDescent="0.45">
      <c r="R279" s="7"/>
      <c r="S279" s="7"/>
    </row>
    <row r="280" spans="18:19" ht="18.75" customHeight="1" x14ac:dyDescent="0.45">
      <c r="R280" s="7"/>
      <c r="S280" s="7"/>
    </row>
    <row r="281" spans="18:19" ht="18.75" customHeight="1" x14ac:dyDescent="0.45">
      <c r="R281" s="7"/>
      <c r="S281" s="7"/>
    </row>
    <row r="282" spans="18:19" ht="18.75" customHeight="1" x14ac:dyDescent="0.45">
      <c r="R282" s="7"/>
      <c r="S282" s="7"/>
    </row>
    <row r="283" spans="18:19" ht="18.75" customHeight="1" x14ac:dyDescent="0.45">
      <c r="R283" s="7"/>
      <c r="S283" s="7"/>
    </row>
    <row r="284" spans="18:19" ht="18.75" customHeight="1" x14ac:dyDescent="0.45">
      <c r="R284" s="7"/>
      <c r="S284" s="7"/>
    </row>
    <row r="285" spans="18:19" ht="18.75" customHeight="1" x14ac:dyDescent="0.45">
      <c r="R285" s="7"/>
      <c r="S285" s="7"/>
    </row>
    <row r="286" spans="18:19" ht="18.75" customHeight="1" x14ac:dyDescent="0.45">
      <c r="R286" s="7"/>
      <c r="S286" s="7"/>
    </row>
    <row r="287" spans="18:19" ht="18.75" customHeight="1" x14ac:dyDescent="0.45">
      <c r="R287" s="7"/>
      <c r="S287" s="7"/>
    </row>
    <row r="288" spans="18:19" ht="18.75" customHeight="1" x14ac:dyDescent="0.45">
      <c r="R288" s="7"/>
      <c r="S288" s="7"/>
    </row>
    <row r="289" spans="18:19" ht="18.75" customHeight="1" x14ac:dyDescent="0.45">
      <c r="R289" s="7"/>
      <c r="S289" s="7"/>
    </row>
    <row r="290" spans="18:19" ht="18.75" customHeight="1" x14ac:dyDescent="0.45">
      <c r="R290" s="7"/>
      <c r="S290" s="7"/>
    </row>
    <row r="291" spans="18:19" ht="18.75" customHeight="1" x14ac:dyDescent="0.45">
      <c r="R291" s="7"/>
      <c r="S291" s="7"/>
    </row>
    <row r="292" spans="18:19" ht="18.75" customHeight="1" x14ac:dyDescent="0.45">
      <c r="R292" s="7"/>
      <c r="S292" s="7"/>
    </row>
    <row r="293" spans="18:19" ht="18.75" customHeight="1" x14ac:dyDescent="0.45">
      <c r="R293" s="7"/>
      <c r="S293" s="7"/>
    </row>
    <row r="294" spans="18:19" ht="18.75" customHeight="1" x14ac:dyDescent="0.45">
      <c r="R294" s="7"/>
      <c r="S294" s="7"/>
    </row>
    <row r="295" spans="18:19" ht="18.75" customHeight="1" x14ac:dyDescent="0.45">
      <c r="R295" s="7"/>
      <c r="S295" s="7"/>
    </row>
    <row r="296" spans="18:19" ht="18.75" customHeight="1" x14ac:dyDescent="0.45">
      <c r="R296" s="7"/>
      <c r="S296" s="7"/>
    </row>
    <row r="297" spans="18:19" ht="18.75" customHeight="1" x14ac:dyDescent="0.45">
      <c r="R297" s="7"/>
      <c r="S297" s="7"/>
    </row>
    <row r="298" spans="18:19" ht="18.75" customHeight="1" x14ac:dyDescent="0.45">
      <c r="R298" s="7"/>
      <c r="S298" s="7"/>
    </row>
    <row r="299" spans="18:19" ht="18.75" customHeight="1" x14ac:dyDescent="0.45">
      <c r="R299" s="7"/>
      <c r="S299" s="7"/>
    </row>
    <row r="300" spans="18:19" ht="18.75" customHeight="1" x14ac:dyDescent="0.45">
      <c r="R300" s="7"/>
      <c r="S300" s="7"/>
    </row>
    <row r="301" spans="18:19" ht="18.75" customHeight="1" x14ac:dyDescent="0.45">
      <c r="R301" s="7"/>
      <c r="S301" s="7"/>
    </row>
    <row r="302" spans="18:19" ht="18.75" customHeight="1" x14ac:dyDescent="0.45">
      <c r="R302" s="7"/>
      <c r="S302" s="7"/>
    </row>
    <row r="303" spans="18:19" ht="18.75" customHeight="1" x14ac:dyDescent="0.45">
      <c r="R303" s="7"/>
      <c r="S303" s="7"/>
    </row>
    <row r="304" spans="18:19" ht="18.75" customHeight="1" x14ac:dyDescent="0.45">
      <c r="R304" s="7"/>
      <c r="S304" s="7"/>
    </row>
    <row r="305" spans="18:19" ht="18.75" customHeight="1" x14ac:dyDescent="0.45">
      <c r="R305" s="7"/>
      <c r="S305" s="7"/>
    </row>
    <row r="306" spans="18:19" ht="18.75" customHeight="1" x14ac:dyDescent="0.45">
      <c r="R306" s="7"/>
      <c r="S306" s="7"/>
    </row>
    <row r="307" spans="18:19" ht="18.75" customHeight="1" x14ac:dyDescent="0.45">
      <c r="R307" s="7"/>
      <c r="S307" s="7"/>
    </row>
    <row r="308" spans="18:19" ht="18.75" customHeight="1" x14ac:dyDescent="0.45">
      <c r="R308" s="7"/>
      <c r="S308" s="7"/>
    </row>
    <row r="309" spans="18:19" ht="18.75" customHeight="1" x14ac:dyDescent="0.45">
      <c r="R309" s="7"/>
      <c r="S309" s="7"/>
    </row>
    <row r="310" spans="18:19" ht="18.75" customHeight="1" x14ac:dyDescent="0.45">
      <c r="R310" s="7"/>
      <c r="S310" s="7"/>
    </row>
    <row r="311" spans="18:19" ht="18.75" customHeight="1" x14ac:dyDescent="0.45">
      <c r="R311" s="7"/>
      <c r="S311" s="7"/>
    </row>
    <row r="312" spans="18:19" ht="18.75" customHeight="1" x14ac:dyDescent="0.45">
      <c r="R312" s="7"/>
      <c r="S312" s="7"/>
    </row>
    <row r="313" spans="18:19" ht="18.75" customHeight="1" x14ac:dyDescent="0.45">
      <c r="R313" s="7"/>
      <c r="S313" s="7"/>
    </row>
    <row r="314" spans="18:19" ht="18.75" customHeight="1" x14ac:dyDescent="0.45">
      <c r="R314" s="7"/>
      <c r="S314" s="7"/>
    </row>
    <row r="315" spans="18:19" ht="18.75" customHeight="1" x14ac:dyDescent="0.45">
      <c r="R315" s="7"/>
      <c r="S315" s="7"/>
    </row>
    <row r="316" spans="18:19" ht="18.75" customHeight="1" x14ac:dyDescent="0.45">
      <c r="R316" s="7"/>
      <c r="S316" s="7"/>
    </row>
    <row r="317" spans="18:19" ht="18.75" customHeight="1" x14ac:dyDescent="0.45">
      <c r="R317" s="7"/>
      <c r="S317" s="7"/>
    </row>
    <row r="318" spans="18:19" ht="18.75" customHeight="1" x14ac:dyDescent="0.45">
      <c r="R318" s="7"/>
      <c r="S318" s="7"/>
    </row>
    <row r="319" spans="18:19" ht="18.75" customHeight="1" x14ac:dyDescent="0.45">
      <c r="R319" s="7"/>
      <c r="S319" s="7"/>
    </row>
    <row r="320" spans="18:19" ht="18.75" customHeight="1" x14ac:dyDescent="0.45">
      <c r="R320" s="7"/>
      <c r="S320" s="7"/>
    </row>
    <row r="321" spans="18:19" ht="18.75" customHeight="1" x14ac:dyDescent="0.45">
      <c r="R321" s="7"/>
      <c r="S321" s="7"/>
    </row>
    <row r="322" spans="18:19" ht="18.75" customHeight="1" x14ac:dyDescent="0.45">
      <c r="R322" s="7"/>
      <c r="S322" s="7"/>
    </row>
    <row r="323" spans="18:19" ht="18.75" customHeight="1" x14ac:dyDescent="0.45">
      <c r="R323" s="7"/>
      <c r="S323" s="7"/>
    </row>
    <row r="324" spans="18:19" ht="18.75" customHeight="1" x14ac:dyDescent="0.45">
      <c r="R324" s="7"/>
      <c r="S324" s="7"/>
    </row>
    <row r="325" spans="18:19" ht="18.75" customHeight="1" x14ac:dyDescent="0.45">
      <c r="R325" s="7"/>
      <c r="S325" s="7"/>
    </row>
    <row r="326" spans="18:19" ht="18.75" customHeight="1" x14ac:dyDescent="0.45">
      <c r="R326" s="7"/>
      <c r="S326" s="7"/>
    </row>
    <row r="327" spans="18:19" ht="18.75" customHeight="1" x14ac:dyDescent="0.45">
      <c r="R327" s="7"/>
      <c r="S327" s="7"/>
    </row>
    <row r="328" spans="18:19" ht="18.75" customHeight="1" x14ac:dyDescent="0.45">
      <c r="R328" s="7"/>
      <c r="S328" s="7"/>
    </row>
    <row r="329" spans="18:19" ht="18.75" customHeight="1" x14ac:dyDescent="0.45">
      <c r="R329" s="7"/>
      <c r="S329" s="7"/>
    </row>
    <row r="330" spans="18:19" ht="18.75" customHeight="1" x14ac:dyDescent="0.45">
      <c r="R330" s="7"/>
      <c r="S330" s="7"/>
    </row>
    <row r="331" spans="18:19" ht="18.75" customHeight="1" x14ac:dyDescent="0.45">
      <c r="R331" s="7"/>
      <c r="S331" s="7"/>
    </row>
    <row r="332" spans="18:19" ht="18.75" customHeight="1" x14ac:dyDescent="0.45">
      <c r="R332" s="7"/>
      <c r="S332" s="7"/>
    </row>
    <row r="333" spans="18:19" ht="18.75" customHeight="1" x14ac:dyDescent="0.45">
      <c r="R333" s="7"/>
      <c r="S333" s="7"/>
    </row>
    <row r="334" spans="18:19" ht="18.75" customHeight="1" x14ac:dyDescent="0.45">
      <c r="R334" s="7"/>
      <c r="S334" s="7"/>
    </row>
    <row r="335" spans="18:19" ht="18.75" customHeight="1" x14ac:dyDescent="0.45">
      <c r="R335" s="7"/>
      <c r="S335" s="7"/>
    </row>
    <row r="336" spans="18:19" ht="18.75" customHeight="1" x14ac:dyDescent="0.45">
      <c r="R336" s="7"/>
      <c r="S336" s="7"/>
    </row>
    <row r="337" spans="18:19" ht="18.75" customHeight="1" x14ac:dyDescent="0.45">
      <c r="R337" s="7"/>
      <c r="S337" s="7"/>
    </row>
    <row r="338" spans="18:19" ht="18.75" customHeight="1" x14ac:dyDescent="0.45">
      <c r="R338" s="7"/>
      <c r="S338" s="7"/>
    </row>
    <row r="339" spans="18:19" ht="18.75" customHeight="1" x14ac:dyDescent="0.45">
      <c r="R339" s="7"/>
      <c r="S339" s="7"/>
    </row>
    <row r="340" spans="18:19" ht="18.75" customHeight="1" x14ac:dyDescent="0.45">
      <c r="R340" s="7"/>
      <c r="S340" s="7"/>
    </row>
    <row r="341" spans="18:19" ht="18.75" customHeight="1" x14ac:dyDescent="0.45">
      <c r="R341" s="7"/>
      <c r="S341" s="7"/>
    </row>
    <row r="342" spans="18:19" ht="18.75" customHeight="1" x14ac:dyDescent="0.45">
      <c r="R342" s="7"/>
      <c r="S342" s="7"/>
    </row>
    <row r="343" spans="18:19" ht="18.75" customHeight="1" x14ac:dyDescent="0.45">
      <c r="R343" s="7"/>
      <c r="S343" s="7"/>
    </row>
    <row r="344" spans="18:19" ht="18.75" customHeight="1" x14ac:dyDescent="0.45">
      <c r="R344" s="7"/>
      <c r="S344" s="7"/>
    </row>
    <row r="345" spans="18:19" ht="18.75" customHeight="1" x14ac:dyDescent="0.45">
      <c r="R345" s="7"/>
      <c r="S345" s="7"/>
    </row>
    <row r="346" spans="18:19" ht="18.75" customHeight="1" x14ac:dyDescent="0.45">
      <c r="R346" s="7"/>
      <c r="S346" s="7"/>
    </row>
    <row r="347" spans="18:19" ht="18.75" customHeight="1" x14ac:dyDescent="0.45">
      <c r="R347" s="7"/>
      <c r="S347" s="7"/>
    </row>
    <row r="348" spans="18:19" ht="18.75" customHeight="1" x14ac:dyDescent="0.45">
      <c r="R348" s="7"/>
      <c r="S348" s="7"/>
    </row>
    <row r="349" spans="18:19" ht="18.75" customHeight="1" x14ac:dyDescent="0.45">
      <c r="R349" s="7"/>
      <c r="S349" s="7"/>
    </row>
    <row r="350" spans="18:19" ht="18.75" customHeight="1" x14ac:dyDescent="0.45">
      <c r="R350" s="7"/>
      <c r="S350" s="7"/>
    </row>
    <row r="351" spans="18:19" ht="18.75" customHeight="1" x14ac:dyDescent="0.45">
      <c r="R351" s="7"/>
      <c r="S351" s="7"/>
    </row>
    <row r="352" spans="18:19" ht="18.75" customHeight="1" x14ac:dyDescent="0.45">
      <c r="R352" s="7"/>
      <c r="S352" s="7"/>
    </row>
    <row r="353" spans="18:19" ht="18.75" customHeight="1" x14ac:dyDescent="0.45">
      <c r="R353" s="7"/>
      <c r="S353" s="7"/>
    </row>
    <row r="354" spans="18:19" ht="18.75" customHeight="1" x14ac:dyDescent="0.45">
      <c r="R354" s="7"/>
      <c r="S354" s="7"/>
    </row>
    <row r="355" spans="18:19" ht="18.75" customHeight="1" x14ac:dyDescent="0.45">
      <c r="R355" s="7"/>
      <c r="S355" s="7"/>
    </row>
    <row r="356" spans="18:19" ht="18.75" customHeight="1" x14ac:dyDescent="0.45">
      <c r="R356" s="7"/>
      <c r="S356" s="7"/>
    </row>
    <row r="357" spans="18:19" ht="18.75" customHeight="1" x14ac:dyDescent="0.45">
      <c r="R357" s="7"/>
      <c r="S357" s="7"/>
    </row>
    <row r="358" spans="18:19" ht="18.75" customHeight="1" x14ac:dyDescent="0.45">
      <c r="R358" s="7"/>
      <c r="S358" s="7"/>
    </row>
    <row r="359" spans="18:19" ht="18.75" customHeight="1" x14ac:dyDescent="0.45">
      <c r="R359" s="7"/>
      <c r="S359" s="7"/>
    </row>
    <row r="360" spans="18:19" ht="18.75" customHeight="1" x14ac:dyDescent="0.45">
      <c r="R360" s="7"/>
      <c r="S360" s="7"/>
    </row>
    <row r="361" spans="18:19" ht="18.75" customHeight="1" x14ac:dyDescent="0.45">
      <c r="R361" s="7"/>
      <c r="S361" s="7"/>
    </row>
    <row r="362" spans="18:19" ht="18.75" customHeight="1" x14ac:dyDescent="0.45">
      <c r="R362" s="7"/>
      <c r="S362" s="7"/>
    </row>
    <row r="363" spans="18:19" ht="18.75" customHeight="1" x14ac:dyDescent="0.45">
      <c r="R363" s="7"/>
      <c r="S363" s="7"/>
    </row>
    <row r="364" spans="18:19" ht="18.75" customHeight="1" x14ac:dyDescent="0.45">
      <c r="R364" s="7"/>
      <c r="S364" s="7"/>
    </row>
    <row r="365" spans="18:19" ht="18.75" customHeight="1" x14ac:dyDescent="0.45">
      <c r="R365" s="7"/>
      <c r="S365" s="7"/>
    </row>
    <row r="366" spans="18:19" ht="18.75" customHeight="1" x14ac:dyDescent="0.45">
      <c r="R366" s="7"/>
      <c r="S366" s="7"/>
    </row>
    <row r="367" spans="18:19" ht="18.75" customHeight="1" x14ac:dyDescent="0.45">
      <c r="R367" s="7"/>
      <c r="S367" s="7"/>
    </row>
    <row r="368" spans="18:19" ht="18.75" customHeight="1" x14ac:dyDescent="0.45">
      <c r="R368" s="7"/>
      <c r="S368" s="7"/>
    </row>
    <row r="369" spans="18:19" ht="18.75" customHeight="1" x14ac:dyDescent="0.45">
      <c r="R369" s="7"/>
      <c r="S369" s="7"/>
    </row>
    <row r="370" spans="18:19" ht="18.75" customHeight="1" x14ac:dyDescent="0.45">
      <c r="R370" s="7"/>
      <c r="S370" s="7"/>
    </row>
    <row r="371" spans="18:19" ht="18.75" customHeight="1" x14ac:dyDescent="0.45">
      <c r="R371" s="7"/>
      <c r="S371" s="7"/>
    </row>
    <row r="372" spans="18:19" ht="18.75" customHeight="1" x14ac:dyDescent="0.45">
      <c r="R372" s="7"/>
      <c r="S372" s="7"/>
    </row>
    <row r="373" spans="18:19" ht="18.75" customHeight="1" x14ac:dyDescent="0.45">
      <c r="R373" s="7"/>
      <c r="S373" s="7"/>
    </row>
    <row r="374" spans="18:19" ht="18.75" customHeight="1" x14ac:dyDescent="0.45">
      <c r="R374" s="7"/>
      <c r="S374" s="7"/>
    </row>
    <row r="375" spans="18:19" ht="18.75" customHeight="1" x14ac:dyDescent="0.45">
      <c r="R375" s="7"/>
      <c r="S375" s="7"/>
    </row>
    <row r="376" spans="18:19" ht="18.75" customHeight="1" x14ac:dyDescent="0.45">
      <c r="R376" s="7"/>
      <c r="S376" s="7"/>
    </row>
    <row r="377" spans="18:19" ht="18.75" customHeight="1" x14ac:dyDescent="0.45">
      <c r="R377" s="7"/>
      <c r="S377" s="7"/>
    </row>
    <row r="378" spans="18:19" ht="18.75" customHeight="1" x14ac:dyDescent="0.45">
      <c r="R378" s="7"/>
      <c r="S378" s="7"/>
    </row>
    <row r="379" spans="18:19" ht="18.75" customHeight="1" x14ac:dyDescent="0.45">
      <c r="R379" s="7"/>
      <c r="S379" s="7"/>
    </row>
    <row r="380" spans="18:19" ht="18.75" customHeight="1" x14ac:dyDescent="0.45">
      <c r="R380" s="7"/>
      <c r="S380" s="7"/>
    </row>
    <row r="381" spans="18:19" ht="18.75" customHeight="1" x14ac:dyDescent="0.45">
      <c r="R381" s="7"/>
      <c r="S381" s="7"/>
    </row>
    <row r="382" spans="18:19" ht="18.75" customHeight="1" x14ac:dyDescent="0.45">
      <c r="R382" s="7"/>
      <c r="S382" s="7"/>
    </row>
    <row r="383" spans="18:19" ht="18.75" customHeight="1" x14ac:dyDescent="0.45">
      <c r="R383" s="7"/>
      <c r="S383" s="7"/>
    </row>
    <row r="384" spans="18:19" ht="18.75" customHeight="1" x14ac:dyDescent="0.45">
      <c r="R384" s="7"/>
      <c r="S384" s="7"/>
    </row>
    <row r="385" spans="18:19" ht="18.75" customHeight="1" x14ac:dyDescent="0.45">
      <c r="R385" s="7"/>
      <c r="S385" s="7"/>
    </row>
    <row r="386" spans="18:19" ht="18.75" customHeight="1" x14ac:dyDescent="0.45">
      <c r="R386" s="7"/>
      <c r="S386" s="7"/>
    </row>
    <row r="387" spans="18:19" ht="18.75" customHeight="1" x14ac:dyDescent="0.45">
      <c r="R387" s="7"/>
      <c r="S387" s="7"/>
    </row>
    <row r="388" spans="18:19" ht="18.75" customHeight="1" x14ac:dyDescent="0.45">
      <c r="R388" s="7"/>
      <c r="S388" s="7"/>
    </row>
    <row r="389" spans="18:19" ht="18.75" customHeight="1" x14ac:dyDescent="0.45">
      <c r="R389" s="7"/>
      <c r="S389" s="7"/>
    </row>
    <row r="390" spans="18:19" ht="18.75" customHeight="1" x14ac:dyDescent="0.45">
      <c r="R390" s="7"/>
      <c r="S390" s="7"/>
    </row>
    <row r="391" spans="18:19" ht="18.75" customHeight="1" x14ac:dyDescent="0.45">
      <c r="R391" s="7"/>
      <c r="S391" s="7"/>
    </row>
    <row r="392" spans="18:19" ht="18.75" customHeight="1" x14ac:dyDescent="0.45">
      <c r="R392" s="7"/>
      <c r="S392" s="7"/>
    </row>
    <row r="393" spans="18:19" ht="18.75" customHeight="1" x14ac:dyDescent="0.45">
      <c r="R393" s="7"/>
      <c r="S393" s="7"/>
    </row>
    <row r="394" spans="18:19" ht="18.75" customHeight="1" x14ac:dyDescent="0.45">
      <c r="R394" s="7"/>
      <c r="S394" s="7"/>
    </row>
    <row r="395" spans="18:19" ht="18.75" customHeight="1" x14ac:dyDescent="0.45">
      <c r="R395" s="7"/>
      <c r="S395" s="7"/>
    </row>
    <row r="396" spans="18:19" ht="18.75" customHeight="1" x14ac:dyDescent="0.45">
      <c r="R396" s="7"/>
      <c r="S396" s="7"/>
    </row>
    <row r="397" spans="18:19" ht="18.75" customHeight="1" x14ac:dyDescent="0.45">
      <c r="R397" s="7"/>
      <c r="S397" s="7"/>
    </row>
    <row r="398" spans="18:19" ht="18.75" customHeight="1" x14ac:dyDescent="0.45">
      <c r="R398" s="7"/>
      <c r="S398" s="7"/>
    </row>
    <row r="399" spans="18:19" ht="18.75" customHeight="1" x14ac:dyDescent="0.45">
      <c r="R399" s="7"/>
      <c r="S399" s="7"/>
    </row>
    <row r="400" spans="18:19" ht="18.75" customHeight="1" x14ac:dyDescent="0.45">
      <c r="R400" s="7"/>
      <c r="S400" s="7"/>
    </row>
    <row r="401" spans="18:19" ht="18.75" customHeight="1" x14ac:dyDescent="0.45">
      <c r="R401" s="7"/>
      <c r="S401" s="7"/>
    </row>
    <row r="402" spans="18:19" ht="18.75" customHeight="1" x14ac:dyDescent="0.45">
      <c r="R402" s="7"/>
      <c r="S402" s="7"/>
    </row>
    <row r="403" spans="18:19" ht="18.75" customHeight="1" x14ac:dyDescent="0.45">
      <c r="R403" s="7"/>
      <c r="S403" s="7"/>
    </row>
    <row r="404" spans="18:19" ht="18.75" customHeight="1" x14ac:dyDescent="0.45">
      <c r="R404" s="7"/>
      <c r="S404" s="7"/>
    </row>
    <row r="405" spans="18:19" ht="18.75" customHeight="1" x14ac:dyDescent="0.45">
      <c r="R405" s="7"/>
      <c r="S405" s="7"/>
    </row>
    <row r="406" spans="18:19" ht="18.75" customHeight="1" x14ac:dyDescent="0.45">
      <c r="R406" s="7"/>
      <c r="S406" s="7"/>
    </row>
    <row r="407" spans="18:19" ht="18.75" customHeight="1" x14ac:dyDescent="0.45">
      <c r="R407" s="7"/>
      <c r="S407" s="7"/>
    </row>
    <row r="408" spans="18:19" ht="18.75" customHeight="1" x14ac:dyDescent="0.45">
      <c r="R408" s="7"/>
      <c r="S408" s="7"/>
    </row>
    <row r="409" spans="18:19" ht="18.75" customHeight="1" x14ac:dyDescent="0.45">
      <c r="R409" s="7"/>
      <c r="S409" s="7"/>
    </row>
    <row r="410" spans="18:19" ht="18.75" customHeight="1" x14ac:dyDescent="0.45">
      <c r="R410" s="7"/>
      <c r="S410" s="7"/>
    </row>
    <row r="411" spans="18:19" ht="18.75" customHeight="1" x14ac:dyDescent="0.45">
      <c r="R411" s="7"/>
      <c r="S411" s="7"/>
    </row>
    <row r="412" spans="18:19" ht="18.75" customHeight="1" x14ac:dyDescent="0.45">
      <c r="R412" s="7"/>
      <c r="S412" s="7"/>
    </row>
    <row r="413" spans="18:19" ht="18.75" customHeight="1" x14ac:dyDescent="0.45">
      <c r="R413" s="7"/>
      <c r="S413" s="7"/>
    </row>
    <row r="414" spans="18:19" ht="18.75" customHeight="1" x14ac:dyDescent="0.45">
      <c r="R414" s="7"/>
      <c r="S414" s="7"/>
    </row>
    <row r="415" spans="18:19" ht="18.75" customHeight="1" x14ac:dyDescent="0.45">
      <c r="R415" s="7"/>
      <c r="S415" s="7"/>
    </row>
    <row r="416" spans="18:19" ht="18.75" customHeight="1" x14ac:dyDescent="0.45">
      <c r="R416" s="7"/>
      <c r="S416" s="7"/>
    </row>
    <row r="417" spans="18:19" ht="18.75" customHeight="1" x14ac:dyDescent="0.45">
      <c r="R417" s="7"/>
      <c r="S417" s="7"/>
    </row>
    <row r="418" spans="18:19" ht="18.75" customHeight="1" x14ac:dyDescent="0.45">
      <c r="R418" s="7"/>
      <c r="S418" s="7"/>
    </row>
    <row r="419" spans="18:19" ht="18.75" customHeight="1" x14ac:dyDescent="0.45">
      <c r="R419" s="7"/>
      <c r="S419" s="7"/>
    </row>
    <row r="420" spans="18:19" ht="18.75" customHeight="1" x14ac:dyDescent="0.45">
      <c r="R420" s="7"/>
      <c r="S420" s="7"/>
    </row>
    <row r="421" spans="18:19" ht="18.75" customHeight="1" x14ac:dyDescent="0.45">
      <c r="R421" s="7"/>
      <c r="S421" s="7"/>
    </row>
    <row r="422" spans="18:19" ht="18.75" customHeight="1" x14ac:dyDescent="0.45">
      <c r="R422" s="7"/>
      <c r="S422" s="7"/>
    </row>
    <row r="423" spans="18:19" ht="18.75" customHeight="1" x14ac:dyDescent="0.45">
      <c r="R423" s="7"/>
      <c r="S423" s="7"/>
    </row>
    <row r="424" spans="18:19" ht="18.75" customHeight="1" x14ac:dyDescent="0.45">
      <c r="R424" s="7"/>
      <c r="S424" s="7"/>
    </row>
    <row r="425" spans="18:19" ht="18.75" customHeight="1" x14ac:dyDescent="0.45">
      <c r="R425" s="7"/>
      <c r="S425" s="7"/>
    </row>
    <row r="426" spans="18:19" ht="18.75" customHeight="1" x14ac:dyDescent="0.45">
      <c r="R426" s="7"/>
      <c r="S426" s="7"/>
    </row>
    <row r="427" spans="18:19" ht="18.75" customHeight="1" x14ac:dyDescent="0.45">
      <c r="R427" s="7"/>
      <c r="S427" s="7"/>
    </row>
    <row r="428" spans="18:19" ht="18.75" customHeight="1" x14ac:dyDescent="0.45">
      <c r="R428" s="7"/>
      <c r="S428" s="7"/>
    </row>
    <row r="429" spans="18:19" ht="18.75" customHeight="1" x14ac:dyDescent="0.45">
      <c r="R429" s="7"/>
      <c r="S429" s="7"/>
    </row>
    <row r="430" spans="18:19" ht="18.75" customHeight="1" x14ac:dyDescent="0.45">
      <c r="R430" s="7"/>
      <c r="S430" s="7"/>
    </row>
    <row r="431" spans="18:19" ht="18.75" customHeight="1" x14ac:dyDescent="0.45">
      <c r="R431" s="7"/>
      <c r="S431" s="7"/>
    </row>
    <row r="432" spans="18:19" ht="18.75" customHeight="1" x14ac:dyDescent="0.45">
      <c r="R432" s="7"/>
      <c r="S432" s="7"/>
    </row>
    <row r="433" spans="18:19" ht="18.75" customHeight="1" x14ac:dyDescent="0.45">
      <c r="R433" s="7"/>
      <c r="S433" s="7"/>
    </row>
    <row r="434" spans="18:19" ht="18.75" customHeight="1" x14ac:dyDescent="0.45">
      <c r="R434" s="7"/>
      <c r="S434" s="7"/>
    </row>
    <row r="435" spans="18:19" ht="18.75" customHeight="1" x14ac:dyDescent="0.45">
      <c r="R435" s="7"/>
      <c r="S435" s="7"/>
    </row>
    <row r="436" spans="18:19" ht="18.75" customHeight="1" x14ac:dyDescent="0.45">
      <c r="R436" s="7"/>
      <c r="S436" s="7"/>
    </row>
    <row r="437" spans="18:19" ht="18.75" customHeight="1" x14ac:dyDescent="0.45">
      <c r="R437" s="7"/>
      <c r="S437" s="7"/>
    </row>
    <row r="438" spans="18:19" ht="18.75" customHeight="1" x14ac:dyDescent="0.45">
      <c r="R438" s="7"/>
      <c r="S438" s="7"/>
    </row>
    <row r="439" spans="18:19" ht="18.75" customHeight="1" x14ac:dyDescent="0.45">
      <c r="R439" s="7"/>
      <c r="S439" s="7"/>
    </row>
    <row r="440" spans="18:19" ht="18.75" customHeight="1" x14ac:dyDescent="0.45">
      <c r="R440" s="7"/>
      <c r="S440" s="7"/>
    </row>
    <row r="441" spans="18:19" ht="18.75" customHeight="1" x14ac:dyDescent="0.45">
      <c r="R441" s="7"/>
      <c r="S441" s="7"/>
    </row>
    <row r="442" spans="18:19" ht="18.75" customHeight="1" x14ac:dyDescent="0.45">
      <c r="R442" s="7"/>
      <c r="S442" s="7"/>
    </row>
    <row r="443" spans="18:19" ht="18.75" customHeight="1" x14ac:dyDescent="0.45">
      <c r="R443" s="7"/>
      <c r="S443" s="7"/>
    </row>
    <row r="444" spans="18:19" ht="18.75" customHeight="1" x14ac:dyDescent="0.45">
      <c r="R444" s="7"/>
      <c r="S444" s="7"/>
    </row>
    <row r="445" spans="18:19" ht="18.75" customHeight="1" x14ac:dyDescent="0.45">
      <c r="R445" s="7"/>
      <c r="S445" s="7"/>
    </row>
    <row r="446" spans="18:19" ht="18.75" customHeight="1" x14ac:dyDescent="0.45">
      <c r="R446" s="7"/>
      <c r="S446" s="7"/>
    </row>
    <row r="447" spans="18:19" ht="18.75" customHeight="1" x14ac:dyDescent="0.45">
      <c r="R447" s="7"/>
      <c r="S447" s="7"/>
    </row>
    <row r="448" spans="18:19" ht="18.75" customHeight="1" x14ac:dyDescent="0.45">
      <c r="R448" s="7"/>
      <c r="S448" s="7"/>
    </row>
    <row r="449" spans="18:19" ht="18.75" customHeight="1" x14ac:dyDescent="0.45">
      <c r="R449" s="7"/>
      <c r="S449" s="7"/>
    </row>
    <row r="450" spans="18:19" ht="18.75" customHeight="1" x14ac:dyDescent="0.45">
      <c r="R450" s="7"/>
      <c r="S450" s="7"/>
    </row>
    <row r="451" spans="18:19" ht="18.75" customHeight="1" x14ac:dyDescent="0.45">
      <c r="R451" s="7"/>
      <c r="S451" s="7"/>
    </row>
    <row r="452" spans="18:19" ht="18.75" customHeight="1" x14ac:dyDescent="0.45">
      <c r="R452" s="7"/>
      <c r="S452" s="7"/>
    </row>
    <row r="453" spans="18:19" ht="18.75" customHeight="1" x14ac:dyDescent="0.45">
      <c r="R453" s="7"/>
      <c r="S453" s="7"/>
    </row>
    <row r="454" spans="18:19" ht="18.75" customHeight="1" x14ac:dyDescent="0.45">
      <c r="R454" s="7"/>
      <c r="S454" s="7"/>
    </row>
    <row r="455" spans="18:19" ht="18.75" customHeight="1" x14ac:dyDescent="0.45">
      <c r="R455" s="7"/>
      <c r="S455" s="7"/>
    </row>
    <row r="456" spans="18:19" ht="18.75" customHeight="1" x14ac:dyDescent="0.45">
      <c r="R456" s="7"/>
      <c r="S456" s="7"/>
    </row>
    <row r="457" spans="18:19" ht="18.75" customHeight="1" x14ac:dyDescent="0.45">
      <c r="R457" s="7"/>
      <c r="S457" s="7"/>
    </row>
    <row r="458" spans="18:19" ht="18.75" customHeight="1" x14ac:dyDescent="0.45">
      <c r="R458" s="7"/>
      <c r="S458" s="7"/>
    </row>
    <row r="459" spans="18:19" ht="18.75" customHeight="1" x14ac:dyDescent="0.45">
      <c r="R459" s="7"/>
      <c r="S459" s="7"/>
    </row>
    <row r="460" spans="18:19" ht="18.75" customHeight="1" x14ac:dyDescent="0.45">
      <c r="R460" s="7"/>
      <c r="S460" s="7"/>
    </row>
    <row r="461" spans="18:19" ht="18.75" customHeight="1" x14ac:dyDescent="0.45">
      <c r="R461" s="7"/>
      <c r="S461" s="7"/>
    </row>
    <row r="462" spans="18:19" ht="18.75" customHeight="1" x14ac:dyDescent="0.45">
      <c r="R462" s="7"/>
      <c r="S462" s="7"/>
    </row>
    <row r="463" spans="18:19" ht="18.75" customHeight="1" x14ac:dyDescent="0.45">
      <c r="R463" s="7"/>
      <c r="S463" s="7"/>
    </row>
    <row r="464" spans="18:19" ht="18.75" customHeight="1" x14ac:dyDescent="0.45">
      <c r="R464" s="7"/>
      <c r="S464" s="7"/>
    </row>
    <row r="465" spans="18:19" ht="18.75" customHeight="1" x14ac:dyDescent="0.45">
      <c r="R465" s="7"/>
      <c r="S465" s="7"/>
    </row>
    <row r="466" spans="18:19" ht="18.75" customHeight="1" x14ac:dyDescent="0.45">
      <c r="R466" s="7"/>
      <c r="S466" s="7"/>
    </row>
    <row r="467" spans="18:19" ht="18.75" customHeight="1" x14ac:dyDescent="0.45">
      <c r="R467" s="7"/>
      <c r="S467" s="7"/>
    </row>
    <row r="468" spans="18:19" ht="18.75" customHeight="1" x14ac:dyDescent="0.45">
      <c r="R468" s="7"/>
      <c r="S468" s="7"/>
    </row>
    <row r="469" spans="18:19" ht="18.75" customHeight="1" x14ac:dyDescent="0.45">
      <c r="R469" s="7"/>
      <c r="S469" s="7"/>
    </row>
    <row r="470" spans="18:19" ht="18.75" customHeight="1" x14ac:dyDescent="0.45">
      <c r="R470" s="7"/>
      <c r="S470" s="7"/>
    </row>
    <row r="471" spans="18:19" ht="18.75" customHeight="1" x14ac:dyDescent="0.45">
      <c r="R471" s="7"/>
      <c r="S471" s="7"/>
    </row>
    <row r="472" spans="18:19" ht="18.75" customHeight="1" x14ac:dyDescent="0.45">
      <c r="R472" s="7"/>
      <c r="S472" s="7"/>
    </row>
    <row r="473" spans="18:19" ht="18.75" customHeight="1" x14ac:dyDescent="0.45">
      <c r="R473" s="7"/>
      <c r="S473" s="7"/>
    </row>
    <row r="474" spans="18:19" ht="18.75" customHeight="1" x14ac:dyDescent="0.45">
      <c r="R474" s="7"/>
      <c r="S474" s="7"/>
    </row>
    <row r="475" spans="18:19" ht="18.75" customHeight="1" x14ac:dyDescent="0.45">
      <c r="R475" s="7"/>
      <c r="S475" s="7"/>
    </row>
    <row r="476" spans="18:19" ht="18.75" customHeight="1" x14ac:dyDescent="0.45">
      <c r="R476" s="7"/>
      <c r="S476" s="7"/>
    </row>
    <row r="477" spans="18:19" ht="18.75" customHeight="1" x14ac:dyDescent="0.45">
      <c r="R477" s="7"/>
      <c r="S477" s="7"/>
    </row>
    <row r="478" spans="18:19" ht="18.75" customHeight="1" x14ac:dyDescent="0.45">
      <c r="R478" s="7"/>
      <c r="S478" s="7"/>
    </row>
    <row r="479" spans="18:19" ht="18.75" customHeight="1" x14ac:dyDescent="0.45">
      <c r="R479" s="7"/>
      <c r="S479" s="7"/>
    </row>
    <row r="480" spans="18:19" ht="18.75" customHeight="1" x14ac:dyDescent="0.45">
      <c r="R480" s="7"/>
      <c r="S480" s="7"/>
    </row>
    <row r="481" spans="18:19" ht="18.75" customHeight="1" x14ac:dyDescent="0.45">
      <c r="R481" s="7"/>
      <c r="S481" s="7"/>
    </row>
    <row r="482" spans="18:19" ht="18.75" customHeight="1" x14ac:dyDescent="0.45">
      <c r="R482" s="7"/>
      <c r="S482" s="7"/>
    </row>
    <row r="483" spans="18:19" ht="18.75" customHeight="1" x14ac:dyDescent="0.45">
      <c r="R483" s="7"/>
      <c r="S483" s="7"/>
    </row>
    <row r="484" spans="18:19" ht="18.75" customHeight="1" x14ac:dyDescent="0.45">
      <c r="R484" s="7"/>
      <c r="S484" s="7"/>
    </row>
    <row r="485" spans="18:19" ht="18.75" customHeight="1" x14ac:dyDescent="0.45">
      <c r="R485" s="7"/>
      <c r="S485" s="7"/>
    </row>
    <row r="486" spans="18:19" ht="18.75" customHeight="1" x14ac:dyDescent="0.45">
      <c r="R486" s="7"/>
      <c r="S486" s="7"/>
    </row>
    <row r="487" spans="18:19" ht="18.75" customHeight="1" x14ac:dyDescent="0.45">
      <c r="R487" s="7"/>
      <c r="S487" s="7"/>
    </row>
    <row r="488" spans="18:19" ht="18.75" customHeight="1" x14ac:dyDescent="0.45">
      <c r="R488" s="7"/>
      <c r="S488" s="7"/>
    </row>
    <row r="489" spans="18:19" ht="18.75" customHeight="1" x14ac:dyDescent="0.45">
      <c r="R489" s="7"/>
      <c r="S489" s="7"/>
    </row>
    <row r="490" spans="18:19" ht="18.75" customHeight="1" x14ac:dyDescent="0.45">
      <c r="R490" s="7"/>
      <c r="S490" s="7"/>
    </row>
    <row r="491" spans="18:19" ht="18.75" customHeight="1" x14ac:dyDescent="0.45">
      <c r="R491" s="7"/>
      <c r="S491" s="7"/>
    </row>
    <row r="492" spans="18:19" ht="18.75" customHeight="1" x14ac:dyDescent="0.45">
      <c r="R492" s="7"/>
      <c r="S492" s="7"/>
    </row>
    <row r="493" spans="18:19" ht="18.75" customHeight="1" x14ac:dyDescent="0.45">
      <c r="R493" s="7"/>
      <c r="S493" s="7"/>
    </row>
    <row r="494" spans="18:19" ht="18.75" customHeight="1" x14ac:dyDescent="0.45">
      <c r="R494" s="7"/>
      <c r="S494" s="7"/>
    </row>
    <row r="495" spans="18:19" ht="18.75" customHeight="1" x14ac:dyDescent="0.45">
      <c r="R495" s="7"/>
      <c r="S495" s="7"/>
    </row>
    <row r="496" spans="18:19" ht="18.75" customHeight="1" x14ac:dyDescent="0.45">
      <c r="R496" s="7"/>
      <c r="S496" s="7"/>
    </row>
    <row r="497" spans="18:19" ht="18.75" customHeight="1" x14ac:dyDescent="0.45">
      <c r="R497" s="7"/>
      <c r="S497" s="7"/>
    </row>
    <row r="498" spans="18:19" ht="18.75" customHeight="1" x14ac:dyDescent="0.45">
      <c r="R498" s="7"/>
      <c r="S498" s="7"/>
    </row>
    <row r="499" spans="18:19" ht="18.75" customHeight="1" x14ac:dyDescent="0.45">
      <c r="R499" s="7"/>
      <c r="S499" s="7"/>
    </row>
    <row r="500" spans="18:19" ht="18.75" customHeight="1" x14ac:dyDescent="0.45">
      <c r="R500" s="7"/>
      <c r="S500" s="7"/>
    </row>
    <row r="501" spans="18:19" ht="18.75" customHeight="1" x14ac:dyDescent="0.45">
      <c r="R501" s="7"/>
      <c r="S501" s="7"/>
    </row>
    <row r="502" spans="18:19" ht="18.75" customHeight="1" x14ac:dyDescent="0.45">
      <c r="R502" s="7"/>
      <c r="S502" s="7"/>
    </row>
    <row r="503" spans="18:19" ht="18.75" customHeight="1" x14ac:dyDescent="0.45">
      <c r="R503" s="7"/>
      <c r="S503" s="7"/>
    </row>
    <row r="504" spans="18:19" ht="18.75" customHeight="1" x14ac:dyDescent="0.45">
      <c r="R504" s="7"/>
      <c r="S504" s="7"/>
    </row>
    <row r="505" spans="18:19" ht="18.75" customHeight="1" x14ac:dyDescent="0.45">
      <c r="R505" s="7"/>
      <c r="S505" s="7"/>
    </row>
    <row r="506" spans="18:19" ht="18.75" customHeight="1" x14ac:dyDescent="0.45">
      <c r="R506" s="7"/>
      <c r="S506" s="7"/>
    </row>
    <row r="507" spans="18:19" ht="18.75" customHeight="1" x14ac:dyDescent="0.45">
      <c r="R507" s="7"/>
      <c r="S507" s="7"/>
    </row>
    <row r="508" spans="18:19" ht="18.75" customHeight="1" x14ac:dyDescent="0.45">
      <c r="R508" s="7"/>
      <c r="S508" s="7"/>
    </row>
    <row r="509" spans="18:19" ht="18.75" customHeight="1" x14ac:dyDescent="0.45">
      <c r="R509" s="7"/>
      <c r="S509" s="7"/>
    </row>
    <row r="510" spans="18:19" ht="18.75" customHeight="1" x14ac:dyDescent="0.45">
      <c r="R510" s="7"/>
      <c r="S510" s="7"/>
    </row>
    <row r="511" spans="18:19" ht="18.75" customHeight="1" x14ac:dyDescent="0.45">
      <c r="R511" s="7"/>
      <c r="S511" s="7"/>
    </row>
    <row r="512" spans="18:19" ht="18.75" customHeight="1" x14ac:dyDescent="0.45">
      <c r="R512" s="7"/>
      <c r="S512" s="7"/>
    </row>
    <row r="513" spans="18:19" ht="18.75" customHeight="1" x14ac:dyDescent="0.45">
      <c r="R513" s="7"/>
      <c r="S513" s="7"/>
    </row>
    <row r="514" spans="18:19" ht="18.75" customHeight="1" x14ac:dyDescent="0.45">
      <c r="R514" s="7"/>
      <c r="S514" s="7"/>
    </row>
    <row r="515" spans="18:19" ht="18.75" customHeight="1" x14ac:dyDescent="0.45">
      <c r="R515" s="7"/>
      <c r="S515" s="7"/>
    </row>
    <row r="516" spans="18:19" ht="18.75" customHeight="1" x14ac:dyDescent="0.45">
      <c r="R516" s="7"/>
      <c r="S516" s="7"/>
    </row>
    <row r="517" spans="18:19" ht="18.75" customHeight="1" x14ac:dyDescent="0.45">
      <c r="R517" s="7"/>
      <c r="S517" s="7"/>
    </row>
    <row r="518" spans="18:19" ht="18.75" customHeight="1" x14ac:dyDescent="0.45">
      <c r="R518" s="7"/>
      <c r="S518" s="7"/>
    </row>
    <row r="519" spans="18:19" ht="18.75" customHeight="1" x14ac:dyDescent="0.45">
      <c r="R519" s="7"/>
      <c r="S519" s="7"/>
    </row>
    <row r="520" spans="18:19" ht="18.75" customHeight="1" x14ac:dyDescent="0.45">
      <c r="R520" s="7"/>
      <c r="S520" s="7"/>
    </row>
    <row r="521" spans="18:19" ht="18.75" customHeight="1" x14ac:dyDescent="0.45">
      <c r="R521" s="7"/>
      <c r="S521" s="7"/>
    </row>
    <row r="522" spans="18:19" ht="18.75" customHeight="1" x14ac:dyDescent="0.45">
      <c r="R522" s="7"/>
      <c r="S522" s="7"/>
    </row>
    <row r="523" spans="18:19" ht="18.75" customHeight="1" x14ac:dyDescent="0.45">
      <c r="R523" s="7"/>
      <c r="S523" s="7"/>
    </row>
    <row r="524" spans="18:19" ht="18.75" customHeight="1" x14ac:dyDescent="0.45">
      <c r="R524" s="7"/>
      <c r="S524" s="7"/>
    </row>
    <row r="525" spans="18:19" ht="18.75" customHeight="1" x14ac:dyDescent="0.45">
      <c r="R525" s="7"/>
      <c r="S525" s="7"/>
    </row>
    <row r="526" spans="18:19" ht="18.75" customHeight="1" x14ac:dyDescent="0.45">
      <c r="R526" s="7"/>
      <c r="S526" s="7"/>
    </row>
    <row r="527" spans="18:19" ht="18.75" customHeight="1" x14ac:dyDescent="0.45">
      <c r="R527" s="7"/>
      <c r="S527" s="7"/>
    </row>
    <row r="528" spans="18:19" ht="18.75" customHeight="1" x14ac:dyDescent="0.45">
      <c r="R528" s="7"/>
      <c r="S528" s="7"/>
    </row>
    <row r="529" spans="18:19" ht="18.75" customHeight="1" x14ac:dyDescent="0.45">
      <c r="R529" s="7"/>
      <c r="S529" s="7"/>
    </row>
    <row r="530" spans="18:19" ht="18.75" customHeight="1" x14ac:dyDescent="0.45">
      <c r="R530" s="7"/>
      <c r="S530" s="7"/>
    </row>
    <row r="531" spans="18:19" ht="18.75" customHeight="1" x14ac:dyDescent="0.45">
      <c r="R531" s="7"/>
      <c r="S531" s="7"/>
    </row>
    <row r="532" spans="18:19" ht="18.75" customHeight="1" x14ac:dyDescent="0.45">
      <c r="R532" s="7"/>
      <c r="S532" s="7"/>
    </row>
    <row r="533" spans="18:19" ht="18.75" customHeight="1" x14ac:dyDescent="0.45">
      <c r="R533" s="7"/>
      <c r="S533" s="7"/>
    </row>
    <row r="534" spans="18:19" ht="18.75" customHeight="1" x14ac:dyDescent="0.45">
      <c r="R534" s="7"/>
      <c r="S534" s="7"/>
    </row>
    <row r="535" spans="18:19" ht="18.75" customHeight="1" x14ac:dyDescent="0.45">
      <c r="R535" s="7"/>
      <c r="S535" s="7"/>
    </row>
    <row r="536" spans="18:19" ht="18.75" customHeight="1" x14ac:dyDescent="0.45">
      <c r="R536" s="7"/>
      <c r="S536" s="7"/>
    </row>
    <row r="537" spans="18:19" ht="18.75" customHeight="1" x14ac:dyDescent="0.45">
      <c r="R537" s="7"/>
      <c r="S537" s="7"/>
    </row>
    <row r="538" spans="18:19" ht="18.75" customHeight="1" x14ac:dyDescent="0.45">
      <c r="R538" s="7"/>
      <c r="S538" s="7"/>
    </row>
    <row r="539" spans="18:19" ht="18.75" customHeight="1" x14ac:dyDescent="0.45">
      <c r="R539" s="7"/>
      <c r="S539" s="7"/>
    </row>
    <row r="540" spans="18:19" ht="18.75" customHeight="1" x14ac:dyDescent="0.45">
      <c r="R540" s="7"/>
      <c r="S540" s="7"/>
    </row>
    <row r="541" spans="18:19" ht="18.75" customHeight="1" x14ac:dyDescent="0.45">
      <c r="R541" s="7"/>
      <c r="S541" s="7"/>
    </row>
    <row r="542" spans="18:19" ht="18.75" customHeight="1" x14ac:dyDescent="0.45">
      <c r="R542" s="7"/>
      <c r="S542" s="7"/>
    </row>
    <row r="543" spans="18:19" ht="18.75" customHeight="1" x14ac:dyDescent="0.45">
      <c r="R543" s="7"/>
      <c r="S543" s="7"/>
    </row>
    <row r="544" spans="18:19" ht="18.75" customHeight="1" x14ac:dyDescent="0.45">
      <c r="R544" s="7"/>
      <c r="S544" s="7"/>
    </row>
    <row r="545" spans="18:19" ht="18.75" customHeight="1" x14ac:dyDescent="0.45">
      <c r="R545" s="7"/>
      <c r="S545" s="7"/>
    </row>
    <row r="546" spans="18:19" ht="18.75" customHeight="1" x14ac:dyDescent="0.45">
      <c r="R546" s="7"/>
      <c r="S546" s="7"/>
    </row>
    <row r="547" spans="18:19" ht="18.75" customHeight="1" x14ac:dyDescent="0.45">
      <c r="R547" s="7"/>
      <c r="S547" s="7"/>
    </row>
    <row r="548" spans="18:19" ht="18.75" customHeight="1" x14ac:dyDescent="0.45">
      <c r="R548" s="7"/>
      <c r="S548" s="7"/>
    </row>
    <row r="549" spans="18:19" ht="18.75" customHeight="1" x14ac:dyDescent="0.45">
      <c r="R549" s="7"/>
      <c r="S549" s="7"/>
    </row>
    <row r="550" spans="18:19" ht="18.75" customHeight="1" x14ac:dyDescent="0.45">
      <c r="R550" s="7"/>
      <c r="S550" s="7"/>
    </row>
    <row r="551" spans="18:19" ht="18.75" customHeight="1" x14ac:dyDescent="0.45">
      <c r="R551" s="7"/>
      <c r="S551" s="7"/>
    </row>
    <row r="552" spans="18:19" ht="18.75" customHeight="1" x14ac:dyDescent="0.45">
      <c r="R552" s="7"/>
      <c r="S552" s="7"/>
    </row>
    <row r="553" spans="18:19" ht="18.75" customHeight="1" x14ac:dyDescent="0.45">
      <c r="R553" s="7"/>
      <c r="S553" s="7"/>
    </row>
    <row r="554" spans="18:19" ht="18.75" customHeight="1" x14ac:dyDescent="0.45">
      <c r="R554" s="7"/>
      <c r="S554" s="7"/>
    </row>
    <row r="555" spans="18:19" ht="18.75" customHeight="1" x14ac:dyDescent="0.45">
      <c r="R555" s="7"/>
      <c r="S555" s="7"/>
    </row>
    <row r="556" spans="18:19" ht="18.75" customHeight="1" x14ac:dyDescent="0.45">
      <c r="R556" s="7"/>
      <c r="S556" s="7"/>
    </row>
    <row r="557" spans="18:19" ht="18.75" customHeight="1" x14ac:dyDescent="0.45">
      <c r="R557" s="7"/>
      <c r="S557" s="7"/>
    </row>
    <row r="558" spans="18:19" ht="18.75" customHeight="1" x14ac:dyDescent="0.45">
      <c r="R558" s="7"/>
      <c r="S558" s="7"/>
    </row>
    <row r="559" spans="18:19" ht="18.75" customHeight="1" x14ac:dyDescent="0.45">
      <c r="R559" s="7"/>
      <c r="S559" s="7"/>
    </row>
    <row r="560" spans="18:19" ht="18.75" customHeight="1" x14ac:dyDescent="0.45">
      <c r="R560" s="7"/>
      <c r="S560" s="7"/>
    </row>
    <row r="561" spans="18:19" ht="18.75" customHeight="1" x14ac:dyDescent="0.45">
      <c r="R561" s="7"/>
      <c r="S561" s="7"/>
    </row>
    <row r="562" spans="18:19" ht="18.75" customHeight="1" x14ac:dyDescent="0.45">
      <c r="R562" s="7"/>
      <c r="S562" s="7"/>
    </row>
    <row r="563" spans="18:19" ht="18.75" customHeight="1" x14ac:dyDescent="0.45">
      <c r="R563" s="7"/>
      <c r="S563" s="7"/>
    </row>
    <row r="564" spans="18:19" ht="18.75" customHeight="1" x14ac:dyDescent="0.45">
      <c r="R564" s="7"/>
      <c r="S564" s="7"/>
    </row>
    <row r="565" spans="18:19" ht="18.75" customHeight="1" x14ac:dyDescent="0.45">
      <c r="R565" s="7"/>
      <c r="S565" s="7"/>
    </row>
    <row r="566" spans="18:19" ht="18.75" customHeight="1" x14ac:dyDescent="0.45">
      <c r="R566" s="7"/>
      <c r="S566" s="7"/>
    </row>
    <row r="567" spans="18:19" ht="18.75" customHeight="1" x14ac:dyDescent="0.45">
      <c r="R567" s="7"/>
      <c r="S567" s="7"/>
    </row>
    <row r="568" spans="18:19" ht="18.75" customHeight="1" x14ac:dyDescent="0.45">
      <c r="R568" s="7"/>
      <c r="S568" s="7"/>
    </row>
    <row r="569" spans="18:19" ht="18.75" customHeight="1" x14ac:dyDescent="0.45">
      <c r="R569" s="7"/>
      <c r="S569" s="7"/>
    </row>
    <row r="570" spans="18:19" ht="18.75" customHeight="1" x14ac:dyDescent="0.45">
      <c r="R570" s="7"/>
      <c r="S570" s="7"/>
    </row>
    <row r="571" spans="18:19" ht="18.75" customHeight="1" x14ac:dyDescent="0.45">
      <c r="R571" s="7"/>
      <c r="S571" s="7"/>
    </row>
    <row r="572" spans="18:19" ht="18.75" customHeight="1" x14ac:dyDescent="0.45">
      <c r="R572" s="7"/>
      <c r="S572" s="7"/>
    </row>
    <row r="573" spans="18:19" ht="18.75" customHeight="1" x14ac:dyDescent="0.45">
      <c r="R573" s="7"/>
      <c r="S573" s="7"/>
    </row>
    <row r="574" spans="18:19" ht="18.75" customHeight="1" x14ac:dyDescent="0.45">
      <c r="R574" s="7"/>
      <c r="S574" s="7"/>
    </row>
    <row r="575" spans="18:19" ht="18.75" customHeight="1" x14ac:dyDescent="0.45">
      <c r="R575" s="7"/>
      <c r="S575" s="7"/>
    </row>
    <row r="576" spans="18:19" ht="18.75" customHeight="1" x14ac:dyDescent="0.45">
      <c r="R576" s="7"/>
      <c r="S576" s="7"/>
    </row>
    <row r="577" spans="18:19" ht="18.75" customHeight="1" x14ac:dyDescent="0.45">
      <c r="R577" s="7"/>
      <c r="S577" s="7"/>
    </row>
    <row r="578" spans="18:19" ht="18.75" customHeight="1" x14ac:dyDescent="0.45">
      <c r="R578" s="7"/>
      <c r="S578" s="7"/>
    </row>
    <row r="579" spans="18:19" ht="18.75" customHeight="1" x14ac:dyDescent="0.45">
      <c r="R579" s="7"/>
      <c r="S579" s="7"/>
    </row>
    <row r="580" spans="18:19" ht="18.75" customHeight="1" x14ac:dyDescent="0.45">
      <c r="R580" s="7"/>
      <c r="S580" s="7"/>
    </row>
    <row r="581" spans="18:19" ht="18.75" customHeight="1" x14ac:dyDescent="0.45">
      <c r="R581" s="7"/>
      <c r="S581" s="7"/>
    </row>
    <row r="582" spans="18:19" ht="18.75" customHeight="1" x14ac:dyDescent="0.45">
      <c r="R582" s="7"/>
      <c r="S582" s="7"/>
    </row>
    <row r="583" spans="18:19" ht="18.75" customHeight="1" x14ac:dyDescent="0.45">
      <c r="R583" s="7"/>
      <c r="S583" s="7"/>
    </row>
    <row r="584" spans="18:19" ht="18.75" customHeight="1" x14ac:dyDescent="0.45">
      <c r="R584" s="7"/>
      <c r="S584" s="7"/>
    </row>
    <row r="585" spans="18:19" ht="18.75" customHeight="1" x14ac:dyDescent="0.45">
      <c r="R585" s="7"/>
      <c r="S585" s="7"/>
    </row>
    <row r="586" spans="18:19" ht="18.75" customHeight="1" x14ac:dyDescent="0.45">
      <c r="R586" s="7"/>
      <c r="S586" s="7"/>
    </row>
    <row r="587" spans="18:19" ht="18.75" customHeight="1" x14ac:dyDescent="0.45">
      <c r="R587" s="7"/>
      <c r="S587" s="7"/>
    </row>
    <row r="588" spans="18:19" ht="18.75" customHeight="1" x14ac:dyDescent="0.45">
      <c r="R588" s="7"/>
      <c r="S588" s="7"/>
    </row>
    <row r="589" spans="18:19" ht="18.75" customHeight="1" x14ac:dyDescent="0.45">
      <c r="R589" s="7"/>
      <c r="S589" s="7"/>
    </row>
    <row r="590" spans="18:19" ht="18.75" customHeight="1" x14ac:dyDescent="0.45">
      <c r="R590" s="7"/>
      <c r="S590" s="7"/>
    </row>
    <row r="591" spans="18:19" ht="18.75" customHeight="1" x14ac:dyDescent="0.45">
      <c r="R591" s="7"/>
      <c r="S591" s="7"/>
    </row>
    <row r="592" spans="18:19" ht="18.75" customHeight="1" x14ac:dyDescent="0.45">
      <c r="R592" s="7"/>
      <c r="S592" s="7"/>
    </row>
    <row r="593" spans="18:19" ht="18.75" customHeight="1" x14ac:dyDescent="0.45">
      <c r="R593" s="7"/>
      <c r="S593" s="7"/>
    </row>
    <row r="594" spans="18:19" ht="18.75" customHeight="1" x14ac:dyDescent="0.45">
      <c r="R594" s="7"/>
      <c r="S594" s="7"/>
    </row>
    <row r="595" spans="18:19" ht="18.75" customHeight="1" x14ac:dyDescent="0.45">
      <c r="R595" s="7"/>
      <c r="S595" s="7"/>
    </row>
    <row r="596" spans="18:19" ht="18.75" customHeight="1" x14ac:dyDescent="0.45">
      <c r="R596" s="7"/>
      <c r="S596" s="7"/>
    </row>
    <row r="597" spans="18:19" ht="18.75" customHeight="1" x14ac:dyDescent="0.45">
      <c r="R597" s="7"/>
      <c r="S597" s="7"/>
    </row>
    <row r="598" spans="18:19" ht="18.75" customHeight="1" x14ac:dyDescent="0.45">
      <c r="R598" s="7"/>
      <c r="S598" s="7"/>
    </row>
    <row r="599" spans="18:19" ht="18.75" customHeight="1" x14ac:dyDescent="0.45">
      <c r="R599" s="7"/>
      <c r="S599" s="7"/>
    </row>
    <row r="600" spans="18:19" ht="18.75" customHeight="1" x14ac:dyDescent="0.45">
      <c r="R600" s="7"/>
      <c r="S600" s="7"/>
    </row>
    <row r="601" spans="18:19" ht="18.75" customHeight="1" x14ac:dyDescent="0.45">
      <c r="R601" s="7"/>
      <c r="S601" s="7"/>
    </row>
    <row r="602" spans="18:19" ht="18.75" customHeight="1" x14ac:dyDescent="0.45">
      <c r="R602" s="7"/>
      <c r="S602" s="7"/>
    </row>
    <row r="603" spans="18:19" ht="18.75" customHeight="1" x14ac:dyDescent="0.45">
      <c r="R603" s="7"/>
      <c r="S603" s="7"/>
    </row>
    <row r="604" spans="18:19" ht="18.75" customHeight="1" x14ac:dyDescent="0.45">
      <c r="R604" s="7"/>
      <c r="S604" s="7"/>
    </row>
    <row r="605" spans="18:19" ht="18.75" customHeight="1" x14ac:dyDescent="0.45">
      <c r="R605" s="7"/>
      <c r="S605" s="7"/>
    </row>
    <row r="606" spans="18:19" ht="18.75" customHeight="1" x14ac:dyDescent="0.45">
      <c r="R606" s="7"/>
      <c r="S606" s="7"/>
    </row>
    <row r="607" spans="18:19" ht="18.75" customHeight="1" x14ac:dyDescent="0.45">
      <c r="R607" s="7"/>
      <c r="S607" s="7"/>
    </row>
    <row r="608" spans="18:19" ht="18.75" customHeight="1" x14ac:dyDescent="0.45">
      <c r="R608" s="7"/>
      <c r="S608" s="7"/>
    </row>
    <row r="609" spans="18:19" ht="18.75" customHeight="1" x14ac:dyDescent="0.45">
      <c r="R609" s="7"/>
      <c r="S609" s="7"/>
    </row>
    <row r="610" spans="18:19" ht="18.75" customHeight="1" x14ac:dyDescent="0.45">
      <c r="R610" s="7"/>
      <c r="S610" s="7"/>
    </row>
    <row r="611" spans="18:19" ht="18.75" customHeight="1" x14ac:dyDescent="0.45">
      <c r="R611" s="7"/>
      <c r="S611" s="7"/>
    </row>
    <row r="612" spans="18:19" ht="18.75" customHeight="1" x14ac:dyDescent="0.45">
      <c r="R612" s="7"/>
      <c r="S612" s="7"/>
    </row>
    <row r="613" spans="18:19" ht="18.75" customHeight="1" x14ac:dyDescent="0.45">
      <c r="R613" s="7"/>
      <c r="S613" s="7"/>
    </row>
    <row r="614" spans="18:19" ht="18.75" customHeight="1" x14ac:dyDescent="0.45">
      <c r="R614" s="7"/>
      <c r="S614" s="7"/>
    </row>
    <row r="615" spans="18:19" ht="18.75" customHeight="1" x14ac:dyDescent="0.45">
      <c r="R615" s="7"/>
      <c r="S615" s="7"/>
    </row>
    <row r="616" spans="18:19" ht="18.75" customHeight="1" x14ac:dyDescent="0.45">
      <c r="R616" s="7"/>
      <c r="S616" s="7"/>
    </row>
    <row r="617" spans="18:19" ht="18.75" customHeight="1" x14ac:dyDescent="0.45">
      <c r="R617" s="7"/>
      <c r="S617" s="7"/>
    </row>
    <row r="618" spans="18:19" ht="18.75" customHeight="1" x14ac:dyDescent="0.45">
      <c r="R618" s="7"/>
      <c r="S618" s="7"/>
    </row>
    <row r="619" spans="18:19" ht="18.75" customHeight="1" x14ac:dyDescent="0.45">
      <c r="R619" s="7"/>
      <c r="S619" s="7"/>
    </row>
    <row r="620" spans="18:19" ht="18.75" customHeight="1" x14ac:dyDescent="0.45">
      <c r="R620" s="7"/>
      <c r="S620" s="7"/>
    </row>
    <row r="621" spans="18:19" ht="18.75" customHeight="1" x14ac:dyDescent="0.45">
      <c r="R621" s="7"/>
      <c r="S621" s="7"/>
    </row>
    <row r="622" spans="18:19" ht="18.75" customHeight="1" x14ac:dyDescent="0.45">
      <c r="R622" s="7"/>
      <c r="S622" s="7"/>
    </row>
    <row r="623" spans="18:19" ht="18.75" customHeight="1" x14ac:dyDescent="0.45">
      <c r="R623" s="7"/>
      <c r="S623" s="7"/>
    </row>
    <row r="624" spans="18:19" ht="18.75" customHeight="1" x14ac:dyDescent="0.45">
      <c r="R624" s="7"/>
      <c r="S624" s="7"/>
    </row>
    <row r="625" spans="18:19" ht="18.75" customHeight="1" x14ac:dyDescent="0.45">
      <c r="R625" s="7"/>
      <c r="S625" s="7"/>
    </row>
    <row r="626" spans="18:19" ht="18.75" customHeight="1" x14ac:dyDescent="0.45">
      <c r="R626" s="7"/>
      <c r="S626" s="7"/>
    </row>
    <row r="627" spans="18:19" ht="18.75" customHeight="1" x14ac:dyDescent="0.45">
      <c r="R627" s="7"/>
      <c r="S627" s="7"/>
    </row>
    <row r="628" spans="18:19" ht="18.75" customHeight="1" x14ac:dyDescent="0.45">
      <c r="R628" s="7"/>
      <c r="S628" s="7"/>
    </row>
    <row r="629" spans="18:19" ht="18.75" customHeight="1" x14ac:dyDescent="0.45">
      <c r="R629" s="7"/>
      <c r="S629" s="7"/>
    </row>
    <row r="630" spans="18:19" ht="18.75" customHeight="1" x14ac:dyDescent="0.45">
      <c r="R630" s="7"/>
      <c r="S630" s="7"/>
    </row>
    <row r="631" spans="18:19" ht="18.75" customHeight="1" x14ac:dyDescent="0.45">
      <c r="R631" s="7"/>
      <c r="S631" s="7"/>
    </row>
    <row r="632" spans="18:19" ht="18.75" customHeight="1" x14ac:dyDescent="0.45">
      <c r="R632" s="7"/>
      <c r="S632" s="7"/>
    </row>
    <row r="633" spans="18:19" ht="18.75" customHeight="1" x14ac:dyDescent="0.45">
      <c r="R633" s="7"/>
      <c r="S633" s="7"/>
    </row>
    <row r="634" spans="18:19" ht="18.75" customHeight="1" x14ac:dyDescent="0.45">
      <c r="R634" s="7"/>
      <c r="S634" s="7"/>
    </row>
    <row r="635" spans="18:19" ht="18.75" customHeight="1" x14ac:dyDescent="0.45">
      <c r="R635" s="7"/>
      <c r="S635" s="7"/>
    </row>
    <row r="636" spans="18:19" ht="18.75" customHeight="1" x14ac:dyDescent="0.45">
      <c r="R636" s="7"/>
      <c r="S636" s="7"/>
    </row>
    <row r="637" spans="18:19" ht="18.75" customHeight="1" x14ac:dyDescent="0.45">
      <c r="R637" s="7"/>
      <c r="S637" s="7"/>
    </row>
    <row r="638" spans="18:19" ht="18.75" customHeight="1" x14ac:dyDescent="0.45">
      <c r="R638" s="7"/>
      <c r="S638" s="7"/>
    </row>
    <row r="639" spans="18:19" ht="18.75" customHeight="1" x14ac:dyDescent="0.45">
      <c r="R639" s="7"/>
      <c r="S639" s="7"/>
    </row>
    <row r="640" spans="18:19" ht="18.75" customHeight="1" x14ac:dyDescent="0.45">
      <c r="R640" s="7"/>
      <c r="S640" s="7"/>
    </row>
    <row r="641" spans="18:19" ht="18.75" customHeight="1" x14ac:dyDescent="0.45">
      <c r="R641" s="7"/>
      <c r="S641" s="7"/>
    </row>
    <row r="642" spans="18:19" ht="18.75" customHeight="1" x14ac:dyDescent="0.45">
      <c r="R642" s="7"/>
      <c r="S642" s="7"/>
    </row>
    <row r="643" spans="18:19" ht="18.75" customHeight="1" x14ac:dyDescent="0.45">
      <c r="R643" s="7"/>
      <c r="S643" s="7"/>
    </row>
    <row r="644" spans="18:19" ht="18.75" customHeight="1" x14ac:dyDescent="0.45">
      <c r="R644" s="7"/>
      <c r="S644" s="7"/>
    </row>
    <row r="645" spans="18:19" ht="18.75" customHeight="1" x14ac:dyDescent="0.45">
      <c r="R645" s="7"/>
      <c r="S645" s="7"/>
    </row>
    <row r="646" spans="18:19" ht="18.75" customHeight="1" x14ac:dyDescent="0.45">
      <c r="R646" s="7"/>
      <c r="S646" s="7"/>
    </row>
    <row r="647" spans="18:19" ht="18.75" customHeight="1" x14ac:dyDescent="0.45">
      <c r="R647" s="7"/>
      <c r="S647" s="7"/>
    </row>
    <row r="648" spans="18:19" ht="18.75" customHeight="1" x14ac:dyDescent="0.45">
      <c r="R648" s="7"/>
      <c r="S648" s="7"/>
    </row>
    <row r="649" spans="18:19" ht="18.75" customHeight="1" x14ac:dyDescent="0.45">
      <c r="R649" s="7"/>
      <c r="S649" s="7"/>
    </row>
    <row r="650" spans="18:19" ht="18.75" customHeight="1" x14ac:dyDescent="0.45">
      <c r="R650" s="7"/>
      <c r="S650" s="7"/>
    </row>
    <row r="651" spans="18:19" ht="18.75" customHeight="1" x14ac:dyDescent="0.45">
      <c r="R651" s="7"/>
      <c r="S651" s="7"/>
    </row>
    <row r="652" spans="18:19" ht="18.75" customHeight="1" x14ac:dyDescent="0.45">
      <c r="R652" s="7"/>
      <c r="S652" s="7"/>
    </row>
    <row r="653" spans="18:19" ht="18.75" customHeight="1" x14ac:dyDescent="0.45">
      <c r="R653" s="7"/>
      <c r="S653" s="7"/>
    </row>
    <row r="654" spans="18:19" ht="18.75" customHeight="1" x14ac:dyDescent="0.45">
      <c r="R654" s="7"/>
      <c r="S654" s="7"/>
    </row>
    <row r="655" spans="18:19" ht="18.75" customHeight="1" x14ac:dyDescent="0.45">
      <c r="R655" s="7"/>
      <c r="S655" s="7"/>
    </row>
    <row r="656" spans="18:19" ht="18.75" customHeight="1" x14ac:dyDescent="0.45">
      <c r="R656" s="7"/>
      <c r="S656" s="7"/>
    </row>
    <row r="657" spans="18:19" ht="18.75" customHeight="1" x14ac:dyDescent="0.45">
      <c r="R657" s="7"/>
      <c r="S657" s="7"/>
    </row>
    <row r="658" spans="18:19" ht="18.75" customHeight="1" x14ac:dyDescent="0.45">
      <c r="R658" s="7"/>
      <c r="S658" s="7"/>
    </row>
    <row r="659" spans="18:19" ht="18.75" customHeight="1" x14ac:dyDescent="0.45">
      <c r="R659" s="7"/>
      <c r="S659" s="7"/>
    </row>
    <row r="660" spans="18:19" ht="18.75" customHeight="1" x14ac:dyDescent="0.45">
      <c r="R660" s="7"/>
      <c r="S660" s="7"/>
    </row>
    <row r="661" spans="18:19" ht="18.75" customHeight="1" x14ac:dyDescent="0.45">
      <c r="R661" s="7"/>
      <c r="S661" s="7"/>
    </row>
    <row r="662" spans="18:19" ht="18.75" customHeight="1" x14ac:dyDescent="0.45">
      <c r="R662" s="7"/>
      <c r="S662" s="7"/>
    </row>
    <row r="663" spans="18:19" ht="18.75" customHeight="1" x14ac:dyDescent="0.45">
      <c r="R663" s="7"/>
      <c r="S663" s="7"/>
    </row>
    <row r="664" spans="18:19" ht="18.75" customHeight="1" x14ac:dyDescent="0.45">
      <c r="R664" s="7"/>
      <c r="S664" s="7"/>
    </row>
    <row r="665" spans="18:19" ht="18.75" customHeight="1" x14ac:dyDescent="0.45">
      <c r="R665" s="7"/>
      <c r="S665" s="7"/>
    </row>
    <row r="666" spans="18:19" ht="18.75" customHeight="1" x14ac:dyDescent="0.45">
      <c r="R666" s="7"/>
      <c r="S666" s="7"/>
    </row>
    <row r="667" spans="18:19" ht="18.75" customHeight="1" x14ac:dyDescent="0.45">
      <c r="R667" s="7"/>
      <c r="S667" s="7"/>
    </row>
    <row r="668" spans="18:19" ht="18.75" customHeight="1" x14ac:dyDescent="0.45">
      <c r="R668" s="7"/>
      <c r="S668" s="7"/>
    </row>
    <row r="669" spans="18:19" ht="18.75" customHeight="1" x14ac:dyDescent="0.45">
      <c r="R669" s="7"/>
      <c r="S669" s="7"/>
    </row>
    <row r="670" spans="18:19" ht="18.75" customHeight="1" x14ac:dyDescent="0.45">
      <c r="R670" s="7"/>
      <c r="S670" s="7"/>
    </row>
    <row r="671" spans="18:19" ht="18.75" customHeight="1" x14ac:dyDescent="0.45">
      <c r="R671" s="7"/>
      <c r="S671" s="7"/>
    </row>
    <row r="672" spans="18:19" ht="18.75" customHeight="1" x14ac:dyDescent="0.45">
      <c r="R672" s="7"/>
      <c r="S672" s="7"/>
    </row>
    <row r="673" spans="18:19" ht="18.75" customHeight="1" x14ac:dyDescent="0.45">
      <c r="R673" s="7"/>
      <c r="S673" s="7"/>
    </row>
    <row r="674" spans="18:19" ht="18.75" customHeight="1" x14ac:dyDescent="0.45">
      <c r="R674" s="7"/>
      <c r="S674" s="7"/>
    </row>
    <row r="675" spans="18:19" ht="18.75" customHeight="1" x14ac:dyDescent="0.45">
      <c r="R675" s="7"/>
      <c r="S675" s="7"/>
    </row>
    <row r="676" spans="18:19" ht="18.75" customHeight="1" x14ac:dyDescent="0.45">
      <c r="R676" s="7"/>
      <c r="S676" s="7"/>
    </row>
    <row r="677" spans="18:19" ht="18.75" customHeight="1" x14ac:dyDescent="0.45">
      <c r="R677" s="7"/>
      <c r="S677" s="7"/>
    </row>
    <row r="678" spans="18:19" ht="18.75" customHeight="1" x14ac:dyDescent="0.45">
      <c r="R678" s="7"/>
      <c r="S678" s="7"/>
    </row>
    <row r="679" spans="18:19" ht="18.75" customHeight="1" x14ac:dyDescent="0.45">
      <c r="R679" s="7"/>
      <c r="S679" s="7"/>
    </row>
    <row r="680" spans="18:19" ht="18.75" customHeight="1" x14ac:dyDescent="0.45">
      <c r="R680" s="7"/>
      <c r="S680" s="7"/>
    </row>
    <row r="681" spans="18:19" ht="18.75" customHeight="1" x14ac:dyDescent="0.45">
      <c r="R681" s="7"/>
      <c r="S681" s="7"/>
    </row>
    <row r="682" spans="18:19" ht="18.75" customHeight="1" x14ac:dyDescent="0.45">
      <c r="R682" s="7"/>
      <c r="S682" s="7"/>
    </row>
    <row r="683" spans="18:19" ht="18.75" customHeight="1" x14ac:dyDescent="0.45">
      <c r="R683" s="7"/>
      <c r="S683" s="7"/>
    </row>
    <row r="684" spans="18:19" ht="18.75" customHeight="1" x14ac:dyDescent="0.45">
      <c r="R684" s="7"/>
      <c r="S684" s="7"/>
    </row>
    <row r="685" spans="18:19" ht="18.75" customHeight="1" x14ac:dyDescent="0.45">
      <c r="R685" s="7"/>
      <c r="S685" s="7"/>
    </row>
    <row r="686" spans="18:19" ht="18.75" customHeight="1" x14ac:dyDescent="0.45">
      <c r="R686" s="7"/>
      <c r="S686" s="7"/>
    </row>
    <row r="687" spans="18:19" ht="18.75" customHeight="1" x14ac:dyDescent="0.45">
      <c r="R687" s="7"/>
      <c r="S687" s="7"/>
    </row>
    <row r="688" spans="18:19" ht="18.75" customHeight="1" x14ac:dyDescent="0.45">
      <c r="R688" s="7"/>
      <c r="S688" s="7"/>
    </row>
    <row r="689" spans="18:19" ht="18.75" customHeight="1" x14ac:dyDescent="0.45">
      <c r="R689" s="7"/>
      <c r="S689" s="7"/>
    </row>
    <row r="690" spans="18:19" ht="18.75" customHeight="1" x14ac:dyDescent="0.45">
      <c r="R690" s="7"/>
      <c r="S690" s="7"/>
    </row>
    <row r="691" spans="18:19" ht="18.75" customHeight="1" x14ac:dyDescent="0.45">
      <c r="R691" s="7"/>
      <c r="S691" s="7"/>
    </row>
    <row r="692" spans="18:19" ht="18.75" customHeight="1" x14ac:dyDescent="0.45">
      <c r="R692" s="7"/>
      <c r="S692" s="7"/>
    </row>
    <row r="693" spans="18:19" ht="18.75" customHeight="1" x14ac:dyDescent="0.45">
      <c r="R693" s="7"/>
      <c r="S693" s="7"/>
    </row>
    <row r="694" spans="18:19" ht="18.75" customHeight="1" x14ac:dyDescent="0.45">
      <c r="R694" s="7"/>
      <c r="S694" s="7"/>
    </row>
    <row r="695" spans="18:19" ht="18.75" customHeight="1" x14ac:dyDescent="0.45">
      <c r="R695" s="7"/>
      <c r="S695" s="7"/>
    </row>
    <row r="696" spans="18:19" ht="18.75" customHeight="1" x14ac:dyDescent="0.45">
      <c r="R696" s="7"/>
      <c r="S696" s="7"/>
    </row>
    <row r="697" spans="18:19" ht="18.75" customHeight="1" x14ac:dyDescent="0.45">
      <c r="R697" s="7"/>
      <c r="S697" s="7"/>
    </row>
    <row r="698" spans="18:19" ht="18.75" customHeight="1" x14ac:dyDescent="0.45">
      <c r="R698" s="7"/>
      <c r="S698" s="7"/>
    </row>
    <row r="699" spans="18:19" ht="18.75" customHeight="1" x14ac:dyDescent="0.45">
      <c r="R699" s="7"/>
      <c r="S699" s="7"/>
    </row>
    <row r="700" spans="18:19" ht="18.75" customHeight="1" x14ac:dyDescent="0.45">
      <c r="R700" s="7"/>
      <c r="S700" s="7"/>
    </row>
    <row r="701" spans="18:19" ht="18.75" customHeight="1" x14ac:dyDescent="0.45">
      <c r="R701" s="7"/>
      <c r="S701" s="7"/>
    </row>
    <row r="702" spans="18:19" ht="18.75" customHeight="1" x14ac:dyDescent="0.45">
      <c r="R702" s="7"/>
      <c r="S702" s="7"/>
    </row>
    <row r="703" spans="18:19" ht="18.75" customHeight="1" x14ac:dyDescent="0.45">
      <c r="R703" s="7"/>
      <c r="S703" s="7"/>
    </row>
    <row r="704" spans="18:19" ht="18.75" customHeight="1" x14ac:dyDescent="0.45">
      <c r="R704" s="7"/>
      <c r="S704" s="7"/>
    </row>
    <row r="705" spans="18:19" ht="18.75" customHeight="1" x14ac:dyDescent="0.45">
      <c r="R705" s="7"/>
      <c r="S705" s="7"/>
    </row>
    <row r="706" spans="18:19" ht="18.75" customHeight="1" x14ac:dyDescent="0.45">
      <c r="R706" s="7"/>
      <c r="S706" s="7"/>
    </row>
    <row r="707" spans="18:19" ht="18.75" customHeight="1" x14ac:dyDescent="0.45">
      <c r="R707" s="7"/>
      <c r="S707" s="7"/>
    </row>
    <row r="708" spans="18:19" ht="18.75" customHeight="1" x14ac:dyDescent="0.45">
      <c r="R708" s="7"/>
      <c r="S708" s="7"/>
    </row>
    <row r="709" spans="18:19" ht="18.75" customHeight="1" x14ac:dyDescent="0.45">
      <c r="R709" s="7"/>
      <c r="S709" s="7"/>
    </row>
    <row r="710" spans="18:19" ht="18.75" customHeight="1" x14ac:dyDescent="0.45">
      <c r="R710" s="7"/>
      <c r="S710" s="7"/>
    </row>
    <row r="711" spans="18:19" ht="18.75" customHeight="1" x14ac:dyDescent="0.45">
      <c r="R711" s="7"/>
      <c r="S711" s="7"/>
    </row>
    <row r="712" spans="18:19" ht="18.75" customHeight="1" x14ac:dyDescent="0.45">
      <c r="R712" s="7"/>
      <c r="S712" s="7"/>
    </row>
    <row r="713" spans="18:19" ht="18.75" customHeight="1" x14ac:dyDescent="0.45">
      <c r="R713" s="7"/>
      <c r="S713" s="7"/>
    </row>
    <row r="714" spans="18:19" ht="18.75" customHeight="1" x14ac:dyDescent="0.45">
      <c r="R714" s="7"/>
      <c r="S714" s="7"/>
    </row>
    <row r="715" spans="18:19" ht="18.75" customHeight="1" x14ac:dyDescent="0.45">
      <c r="R715" s="7"/>
      <c r="S715" s="7"/>
    </row>
    <row r="716" spans="18:19" ht="18.75" customHeight="1" x14ac:dyDescent="0.45">
      <c r="R716" s="7"/>
      <c r="S716" s="7"/>
    </row>
    <row r="717" spans="18:19" ht="18.75" customHeight="1" x14ac:dyDescent="0.45">
      <c r="R717" s="7"/>
      <c r="S717" s="7"/>
    </row>
    <row r="718" spans="18:19" ht="18.75" customHeight="1" x14ac:dyDescent="0.45">
      <c r="R718" s="7"/>
      <c r="S718" s="7"/>
    </row>
    <row r="719" spans="18:19" ht="18.75" customHeight="1" x14ac:dyDescent="0.45">
      <c r="R719" s="7"/>
      <c r="S719" s="7"/>
    </row>
    <row r="720" spans="18:19" ht="18.75" customHeight="1" x14ac:dyDescent="0.45">
      <c r="R720" s="7"/>
      <c r="S720" s="7"/>
    </row>
    <row r="721" spans="18:19" ht="18.75" customHeight="1" x14ac:dyDescent="0.45">
      <c r="R721" s="7"/>
      <c r="S721" s="7"/>
    </row>
    <row r="722" spans="18:19" ht="18.75" customHeight="1" x14ac:dyDescent="0.45">
      <c r="R722" s="7"/>
      <c r="S722" s="7"/>
    </row>
    <row r="723" spans="18:19" ht="18.75" customHeight="1" x14ac:dyDescent="0.45">
      <c r="R723" s="7"/>
      <c r="S723" s="7"/>
    </row>
    <row r="724" spans="18:19" ht="18.75" customHeight="1" x14ac:dyDescent="0.45">
      <c r="R724" s="7"/>
      <c r="S724" s="7"/>
    </row>
    <row r="725" spans="18:19" ht="18.75" customHeight="1" x14ac:dyDescent="0.45">
      <c r="R725" s="7"/>
      <c r="S725" s="7"/>
    </row>
    <row r="726" spans="18:19" ht="18.75" customHeight="1" x14ac:dyDescent="0.45">
      <c r="R726" s="7"/>
      <c r="S726" s="7"/>
    </row>
    <row r="727" spans="18:19" ht="18.75" customHeight="1" x14ac:dyDescent="0.45">
      <c r="R727" s="7"/>
      <c r="S727" s="7"/>
    </row>
    <row r="728" spans="18:19" ht="18.75" customHeight="1" x14ac:dyDescent="0.45">
      <c r="R728" s="7"/>
      <c r="S728" s="7"/>
    </row>
    <row r="729" spans="18:19" ht="18.75" customHeight="1" x14ac:dyDescent="0.45">
      <c r="R729" s="7"/>
      <c r="S729" s="7"/>
    </row>
    <row r="730" spans="18:19" ht="18.75" customHeight="1" x14ac:dyDescent="0.45">
      <c r="R730" s="7"/>
      <c r="S730" s="7"/>
    </row>
    <row r="731" spans="18:19" ht="18.75" customHeight="1" x14ac:dyDescent="0.45">
      <c r="R731" s="7"/>
      <c r="S731" s="7"/>
    </row>
    <row r="732" spans="18:19" ht="18.75" customHeight="1" x14ac:dyDescent="0.45">
      <c r="R732" s="7"/>
      <c r="S732" s="7"/>
    </row>
    <row r="733" spans="18:19" ht="18.75" customHeight="1" x14ac:dyDescent="0.45">
      <c r="R733" s="7"/>
      <c r="S733" s="7"/>
    </row>
    <row r="734" spans="18:19" ht="18.75" customHeight="1" x14ac:dyDescent="0.45">
      <c r="R734" s="7"/>
      <c r="S734" s="7"/>
    </row>
    <row r="735" spans="18:19" ht="18.75" customHeight="1" x14ac:dyDescent="0.45">
      <c r="R735" s="7"/>
      <c r="S735" s="7"/>
    </row>
    <row r="736" spans="18:19" ht="18.75" customHeight="1" x14ac:dyDescent="0.45">
      <c r="R736" s="7"/>
      <c r="S736" s="7"/>
    </row>
    <row r="737" spans="18:19" ht="18.75" customHeight="1" x14ac:dyDescent="0.45">
      <c r="R737" s="7"/>
      <c r="S737" s="7"/>
    </row>
    <row r="738" spans="18:19" ht="18.75" customHeight="1" x14ac:dyDescent="0.45">
      <c r="R738" s="7"/>
      <c r="S738" s="7"/>
    </row>
    <row r="739" spans="18:19" ht="18.75" customHeight="1" x14ac:dyDescent="0.45">
      <c r="R739" s="7"/>
      <c r="S739" s="7"/>
    </row>
    <row r="740" spans="18:19" ht="18.75" customHeight="1" x14ac:dyDescent="0.45">
      <c r="R740" s="7"/>
      <c r="S740" s="7"/>
    </row>
    <row r="741" spans="18:19" ht="18.75" customHeight="1" x14ac:dyDescent="0.45">
      <c r="R741" s="7"/>
      <c r="S741" s="7"/>
    </row>
    <row r="742" spans="18:19" ht="18.75" customHeight="1" x14ac:dyDescent="0.45">
      <c r="R742" s="7"/>
      <c r="S742" s="7"/>
    </row>
    <row r="743" spans="18:19" ht="18.75" customHeight="1" x14ac:dyDescent="0.45">
      <c r="R743" s="7"/>
      <c r="S743" s="7"/>
    </row>
    <row r="744" spans="18:19" ht="18.75" customHeight="1" x14ac:dyDescent="0.45">
      <c r="R744" s="7"/>
      <c r="S744" s="7"/>
    </row>
    <row r="745" spans="18:19" ht="18.75" customHeight="1" x14ac:dyDescent="0.45">
      <c r="R745" s="7"/>
      <c r="S745" s="7"/>
    </row>
    <row r="746" spans="18:19" ht="18.75" customHeight="1" x14ac:dyDescent="0.45">
      <c r="R746" s="7"/>
      <c r="S746" s="7"/>
    </row>
    <row r="747" spans="18:19" ht="18.75" customHeight="1" x14ac:dyDescent="0.45">
      <c r="R747" s="7"/>
      <c r="S747" s="7"/>
    </row>
    <row r="748" spans="18:19" ht="18.75" customHeight="1" x14ac:dyDescent="0.45">
      <c r="R748" s="7"/>
      <c r="S748" s="7"/>
    </row>
    <row r="749" spans="18:19" ht="18.75" customHeight="1" x14ac:dyDescent="0.45">
      <c r="R749" s="7"/>
      <c r="S749" s="7"/>
    </row>
    <row r="750" spans="18:19" ht="18.75" customHeight="1" x14ac:dyDescent="0.45">
      <c r="R750" s="7"/>
      <c r="S750" s="7"/>
    </row>
    <row r="751" spans="18:19" ht="18.75" customHeight="1" x14ac:dyDescent="0.45">
      <c r="R751" s="7"/>
      <c r="S751" s="7"/>
    </row>
    <row r="752" spans="18:19" ht="18.75" customHeight="1" x14ac:dyDescent="0.45">
      <c r="R752" s="7"/>
      <c r="S752" s="7"/>
    </row>
    <row r="753" spans="18:19" ht="18.75" customHeight="1" x14ac:dyDescent="0.45">
      <c r="R753" s="7"/>
      <c r="S753" s="7"/>
    </row>
    <row r="754" spans="18:19" ht="18.75" customHeight="1" x14ac:dyDescent="0.45">
      <c r="R754" s="7"/>
      <c r="S754" s="7"/>
    </row>
    <row r="755" spans="18:19" ht="18.75" customHeight="1" x14ac:dyDescent="0.45">
      <c r="R755" s="7"/>
      <c r="S755" s="7"/>
    </row>
    <row r="756" spans="18:19" ht="18.75" customHeight="1" x14ac:dyDescent="0.45">
      <c r="R756" s="7"/>
      <c r="S756" s="7"/>
    </row>
    <row r="757" spans="18:19" ht="18.75" customHeight="1" x14ac:dyDescent="0.45">
      <c r="R757" s="7"/>
      <c r="S757" s="7"/>
    </row>
    <row r="758" spans="18:19" ht="18.75" customHeight="1" x14ac:dyDescent="0.45">
      <c r="R758" s="7"/>
      <c r="S758" s="7"/>
    </row>
    <row r="759" spans="18:19" ht="18.75" customHeight="1" x14ac:dyDescent="0.45">
      <c r="R759" s="7"/>
      <c r="S759" s="7"/>
    </row>
    <row r="760" spans="18:19" ht="18.75" customHeight="1" x14ac:dyDescent="0.45">
      <c r="R760" s="7"/>
      <c r="S760" s="7"/>
    </row>
    <row r="761" spans="18:19" ht="18.75" customHeight="1" x14ac:dyDescent="0.45">
      <c r="R761" s="7"/>
      <c r="S761" s="7"/>
    </row>
    <row r="762" spans="18:19" ht="18.75" customHeight="1" x14ac:dyDescent="0.45">
      <c r="R762" s="7"/>
      <c r="S762" s="7"/>
    </row>
    <row r="763" spans="18:19" ht="18.75" customHeight="1" x14ac:dyDescent="0.45">
      <c r="R763" s="7"/>
      <c r="S763" s="7"/>
    </row>
    <row r="764" spans="18:19" ht="18.75" customHeight="1" x14ac:dyDescent="0.45">
      <c r="R764" s="7"/>
      <c r="S764" s="7"/>
    </row>
    <row r="765" spans="18:19" ht="18.75" customHeight="1" x14ac:dyDescent="0.45">
      <c r="R765" s="7"/>
      <c r="S765" s="7"/>
    </row>
    <row r="766" spans="18:19" ht="18.75" customHeight="1" x14ac:dyDescent="0.45">
      <c r="R766" s="7"/>
      <c r="S766" s="7"/>
    </row>
    <row r="767" spans="18:19" ht="18.75" customHeight="1" x14ac:dyDescent="0.45">
      <c r="R767" s="7"/>
      <c r="S767" s="7"/>
    </row>
    <row r="768" spans="18:19" ht="18.75" customHeight="1" x14ac:dyDescent="0.45">
      <c r="R768" s="7"/>
      <c r="S768" s="7"/>
    </row>
    <row r="769" spans="18:19" ht="18.75" customHeight="1" x14ac:dyDescent="0.45">
      <c r="R769" s="7"/>
      <c r="S769" s="7"/>
    </row>
    <row r="770" spans="18:19" ht="18.75" customHeight="1" x14ac:dyDescent="0.45">
      <c r="R770" s="7"/>
      <c r="S770" s="7"/>
    </row>
    <row r="771" spans="18:19" ht="18.75" customHeight="1" x14ac:dyDescent="0.45">
      <c r="R771" s="7"/>
      <c r="S771" s="7"/>
    </row>
    <row r="772" spans="18:19" ht="18.75" customHeight="1" x14ac:dyDescent="0.45">
      <c r="R772" s="7"/>
      <c r="S772" s="7"/>
    </row>
    <row r="773" spans="18:19" ht="18.75" customHeight="1" x14ac:dyDescent="0.45">
      <c r="R773" s="7"/>
      <c r="S773" s="7"/>
    </row>
    <row r="774" spans="18:19" ht="18.75" customHeight="1" x14ac:dyDescent="0.45">
      <c r="R774" s="7"/>
      <c r="S774" s="7"/>
    </row>
    <row r="775" spans="18:19" ht="18.75" customHeight="1" x14ac:dyDescent="0.45">
      <c r="R775" s="7"/>
      <c r="S775" s="7"/>
    </row>
    <row r="776" spans="18:19" ht="18.75" customHeight="1" x14ac:dyDescent="0.45">
      <c r="R776" s="7"/>
      <c r="S776" s="7"/>
    </row>
    <row r="777" spans="18:19" ht="18.75" customHeight="1" x14ac:dyDescent="0.45">
      <c r="R777" s="7"/>
      <c r="S777" s="7"/>
    </row>
    <row r="778" spans="18:19" ht="18.75" customHeight="1" x14ac:dyDescent="0.45">
      <c r="R778" s="7"/>
      <c r="S778" s="7"/>
    </row>
    <row r="779" spans="18:19" ht="18.75" customHeight="1" x14ac:dyDescent="0.45">
      <c r="R779" s="7"/>
      <c r="S779" s="7"/>
    </row>
    <row r="780" spans="18:19" ht="18.75" customHeight="1" x14ac:dyDescent="0.45">
      <c r="R780" s="7"/>
      <c r="S780" s="7"/>
    </row>
    <row r="781" spans="18:19" ht="18.75" customHeight="1" x14ac:dyDescent="0.45">
      <c r="R781" s="7"/>
      <c r="S781" s="7"/>
    </row>
    <row r="782" spans="18:19" ht="18.75" customHeight="1" x14ac:dyDescent="0.45">
      <c r="R782" s="7"/>
      <c r="S782" s="7"/>
    </row>
    <row r="783" spans="18:19" ht="18.75" customHeight="1" x14ac:dyDescent="0.45">
      <c r="R783" s="7"/>
      <c r="S783" s="7"/>
    </row>
    <row r="784" spans="18:19" ht="18.75" customHeight="1" x14ac:dyDescent="0.45">
      <c r="R784" s="7"/>
      <c r="S784" s="7"/>
    </row>
    <row r="785" spans="18:19" ht="18.75" customHeight="1" x14ac:dyDescent="0.45">
      <c r="R785" s="7"/>
      <c r="S785" s="7"/>
    </row>
    <row r="786" spans="18:19" ht="18.75" customHeight="1" x14ac:dyDescent="0.45">
      <c r="R786" s="7"/>
      <c r="S786" s="7"/>
    </row>
    <row r="787" spans="18:19" ht="18.75" customHeight="1" x14ac:dyDescent="0.45">
      <c r="R787" s="7"/>
      <c r="S787" s="7"/>
    </row>
    <row r="788" spans="18:19" ht="18.75" customHeight="1" x14ac:dyDescent="0.45">
      <c r="R788" s="7"/>
      <c r="S788" s="7"/>
    </row>
    <row r="789" spans="18:19" ht="18.75" customHeight="1" x14ac:dyDescent="0.45">
      <c r="R789" s="7"/>
      <c r="S789" s="7"/>
    </row>
    <row r="790" spans="18:19" ht="18.75" customHeight="1" x14ac:dyDescent="0.45">
      <c r="R790" s="7"/>
      <c r="S790" s="7"/>
    </row>
    <row r="791" spans="18:19" ht="18.75" customHeight="1" x14ac:dyDescent="0.45">
      <c r="R791" s="7"/>
      <c r="S791" s="7"/>
    </row>
    <row r="792" spans="18:19" ht="18.75" customHeight="1" x14ac:dyDescent="0.45">
      <c r="R792" s="7"/>
      <c r="S792" s="7"/>
    </row>
    <row r="793" spans="18:19" ht="18.75" customHeight="1" x14ac:dyDescent="0.45">
      <c r="R793" s="7"/>
      <c r="S793" s="7"/>
    </row>
    <row r="794" spans="18:19" ht="18.75" customHeight="1" x14ac:dyDescent="0.45">
      <c r="R794" s="7"/>
      <c r="S794" s="7"/>
    </row>
    <row r="795" spans="18:19" ht="18.75" customHeight="1" x14ac:dyDescent="0.45">
      <c r="R795" s="7"/>
      <c r="S795" s="7"/>
    </row>
    <row r="796" spans="18:19" ht="18.75" customHeight="1" x14ac:dyDescent="0.45">
      <c r="R796" s="7"/>
      <c r="S796" s="7"/>
    </row>
    <row r="797" spans="18:19" ht="18.75" customHeight="1" x14ac:dyDescent="0.45">
      <c r="R797" s="7"/>
      <c r="S797" s="7"/>
    </row>
    <row r="798" spans="18:19" ht="18.75" customHeight="1" x14ac:dyDescent="0.45">
      <c r="R798" s="7"/>
      <c r="S798" s="7"/>
    </row>
    <row r="799" spans="18:19" ht="18.75" customHeight="1" x14ac:dyDescent="0.45">
      <c r="R799" s="7"/>
      <c r="S799" s="7"/>
    </row>
    <row r="800" spans="18:19" ht="18.75" customHeight="1" x14ac:dyDescent="0.45">
      <c r="R800" s="7"/>
      <c r="S800" s="7"/>
    </row>
    <row r="801" spans="18:19" ht="18.75" customHeight="1" x14ac:dyDescent="0.45">
      <c r="R801" s="7"/>
      <c r="S801" s="7"/>
    </row>
    <row r="802" spans="18:19" ht="18.75" customHeight="1" x14ac:dyDescent="0.45">
      <c r="R802" s="7"/>
      <c r="S802" s="7"/>
    </row>
    <row r="803" spans="18:19" ht="18.75" customHeight="1" x14ac:dyDescent="0.45">
      <c r="R803" s="7"/>
      <c r="S803" s="7"/>
    </row>
    <row r="804" spans="18:19" ht="18.75" customHeight="1" x14ac:dyDescent="0.45">
      <c r="R804" s="7"/>
      <c r="S804" s="7"/>
    </row>
    <row r="805" spans="18:19" ht="18.75" customHeight="1" x14ac:dyDescent="0.45">
      <c r="R805" s="7"/>
      <c r="S805" s="7"/>
    </row>
    <row r="806" spans="18:19" ht="18.75" customHeight="1" x14ac:dyDescent="0.45">
      <c r="R806" s="7"/>
      <c r="S806" s="7"/>
    </row>
    <row r="807" spans="18:19" ht="18.75" customHeight="1" x14ac:dyDescent="0.45">
      <c r="R807" s="7"/>
      <c r="S807" s="7"/>
    </row>
    <row r="808" spans="18:19" ht="18.75" customHeight="1" x14ac:dyDescent="0.45">
      <c r="R808" s="7"/>
      <c r="S808" s="7"/>
    </row>
    <row r="809" spans="18:19" ht="18.75" customHeight="1" x14ac:dyDescent="0.45">
      <c r="R809" s="7"/>
      <c r="S809" s="7"/>
    </row>
    <row r="810" spans="18:19" ht="18.75" customHeight="1" x14ac:dyDescent="0.45">
      <c r="R810" s="7"/>
      <c r="S810" s="7"/>
    </row>
    <row r="811" spans="18:19" ht="18.75" customHeight="1" x14ac:dyDescent="0.45">
      <c r="R811" s="7"/>
      <c r="S811" s="7"/>
    </row>
    <row r="812" spans="18:19" ht="18.75" customHeight="1" x14ac:dyDescent="0.45">
      <c r="R812" s="7"/>
      <c r="S812" s="7"/>
    </row>
    <row r="813" spans="18:19" ht="18.75" customHeight="1" x14ac:dyDescent="0.45">
      <c r="R813" s="7"/>
      <c r="S813" s="7"/>
    </row>
    <row r="814" spans="18:19" ht="18.75" customHeight="1" x14ac:dyDescent="0.45">
      <c r="R814" s="7"/>
      <c r="S814" s="7"/>
    </row>
    <row r="815" spans="18:19" ht="18.75" customHeight="1" x14ac:dyDescent="0.45">
      <c r="R815" s="7"/>
      <c r="S815" s="7"/>
    </row>
    <row r="816" spans="18:19" ht="18.75" customHeight="1" x14ac:dyDescent="0.45">
      <c r="R816" s="7"/>
      <c r="S816" s="7"/>
    </row>
    <row r="817" spans="18:19" ht="18.75" customHeight="1" x14ac:dyDescent="0.45">
      <c r="R817" s="7"/>
      <c r="S817" s="7"/>
    </row>
    <row r="818" spans="18:19" ht="18.75" customHeight="1" x14ac:dyDescent="0.45">
      <c r="R818" s="7"/>
      <c r="S818" s="7"/>
    </row>
    <row r="819" spans="18:19" ht="18.75" customHeight="1" x14ac:dyDescent="0.45">
      <c r="R819" s="7"/>
      <c r="S819" s="7"/>
    </row>
    <row r="820" spans="18:19" ht="18.75" customHeight="1" x14ac:dyDescent="0.45">
      <c r="R820" s="7"/>
      <c r="S820" s="7"/>
    </row>
    <row r="821" spans="18:19" ht="18.75" customHeight="1" x14ac:dyDescent="0.45">
      <c r="R821" s="7"/>
      <c r="S821" s="7"/>
    </row>
    <row r="822" spans="18:19" ht="18.75" customHeight="1" x14ac:dyDescent="0.45">
      <c r="R822" s="7"/>
      <c r="S822" s="7"/>
    </row>
    <row r="823" spans="18:19" ht="18.75" customHeight="1" x14ac:dyDescent="0.45">
      <c r="R823" s="7"/>
      <c r="S823" s="7"/>
    </row>
    <row r="824" spans="18:19" ht="18.75" customHeight="1" x14ac:dyDescent="0.45">
      <c r="R824" s="7"/>
      <c r="S824" s="7"/>
    </row>
    <row r="825" spans="18:19" ht="18.75" customHeight="1" x14ac:dyDescent="0.45">
      <c r="R825" s="7"/>
      <c r="S825" s="7"/>
    </row>
    <row r="826" spans="18:19" ht="18.75" customHeight="1" x14ac:dyDescent="0.45">
      <c r="R826" s="7"/>
      <c r="S826" s="7"/>
    </row>
    <row r="827" spans="18:19" ht="18.75" customHeight="1" x14ac:dyDescent="0.45">
      <c r="R827" s="7"/>
      <c r="S827" s="7"/>
    </row>
    <row r="828" spans="18:19" ht="18.75" customHeight="1" x14ac:dyDescent="0.45">
      <c r="R828" s="7"/>
      <c r="S828" s="7"/>
    </row>
    <row r="829" spans="18:19" ht="18.75" customHeight="1" x14ac:dyDescent="0.45">
      <c r="R829" s="7"/>
      <c r="S829" s="7"/>
    </row>
    <row r="830" spans="18:19" ht="18.75" customHeight="1" x14ac:dyDescent="0.45">
      <c r="R830" s="7"/>
      <c r="S830" s="7"/>
    </row>
    <row r="831" spans="18:19" ht="18.75" customHeight="1" x14ac:dyDescent="0.45">
      <c r="R831" s="7"/>
      <c r="S831" s="7"/>
    </row>
    <row r="832" spans="18:19" ht="18.75" customHeight="1" x14ac:dyDescent="0.45">
      <c r="R832" s="7"/>
      <c r="S832" s="7"/>
    </row>
    <row r="833" spans="18:19" ht="18.75" customHeight="1" x14ac:dyDescent="0.45">
      <c r="R833" s="7"/>
      <c r="S833" s="7"/>
    </row>
    <row r="834" spans="18:19" ht="18.75" customHeight="1" x14ac:dyDescent="0.45">
      <c r="R834" s="7"/>
      <c r="S834" s="7"/>
    </row>
    <row r="835" spans="18:19" ht="18.75" customHeight="1" x14ac:dyDescent="0.45">
      <c r="R835" s="7"/>
      <c r="S835" s="7"/>
    </row>
    <row r="836" spans="18:19" ht="18.75" customHeight="1" x14ac:dyDescent="0.45">
      <c r="R836" s="7"/>
      <c r="S836" s="7"/>
    </row>
    <row r="837" spans="18:19" ht="18.75" customHeight="1" x14ac:dyDescent="0.45">
      <c r="R837" s="7"/>
      <c r="S837" s="7"/>
    </row>
    <row r="838" spans="18:19" ht="18.75" customHeight="1" x14ac:dyDescent="0.45">
      <c r="R838" s="7"/>
      <c r="S838" s="7"/>
    </row>
    <row r="839" spans="18:19" ht="18.75" customHeight="1" x14ac:dyDescent="0.45">
      <c r="R839" s="7"/>
      <c r="S839" s="7"/>
    </row>
    <row r="840" spans="18:19" ht="18.75" customHeight="1" x14ac:dyDescent="0.45">
      <c r="R840" s="7"/>
      <c r="S840" s="7"/>
    </row>
    <row r="841" spans="18:19" ht="18.75" customHeight="1" x14ac:dyDescent="0.45">
      <c r="R841" s="7"/>
      <c r="S841" s="7"/>
    </row>
    <row r="842" spans="18:19" ht="18.75" customHeight="1" x14ac:dyDescent="0.45">
      <c r="R842" s="7"/>
      <c r="S842" s="7"/>
    </row>
    <row r="843" spans="18:19" ht="18.75" customHeight="1" x14ac:dyDescent="0.45">
      <c r="R843" s="7"/>
      <c r="S843" s="7"/>
    </row>
    <row r="844" spans="18:19" ht="18.75" customHeight="1" x14ac:dyDescent="0.45">
      <c r="R844" s="7"/>
      <c r="S844" s="7"/>
    </row>
    <row r="845" spans="18:19" ht="18.75" customHeight="1" x14ac:dyDescent="0.45">
      <c r="R845" s="7"/>
      <c r="S845" s="7"/>
    </row>
    <row r="846" spans="18:19" ht="18.75" customHeight="1" x14ac:dyDescent="0.45">
      <c r="R846" s="7"/>
      <c r="S846" s="7"/>
    </row>
    <row r="847" spans="18:19" ht="18.75" customHeight="1" x14ac:dyDescent="0.45">
      <c r="R847" s="7"/>
      <c r="S847" s="7"/>
    </row>
    <row r="848" spans="18:19" ht="18.75" customHeight="1" x14ac:dyDescent="0.45">
      <c r="R848" s="7"/>
      <c r="S848" s="7"/>
    </row>
    <row r="849" spans="18:19" ht="18.75" customHeight="1" x14ac:dyDescent="0.45">
      <c r="R849" s="7"/>
      <c r="S849" s="7"/>
    </row>
    <row r="850" spans="18:19" ht="18.75" customHeight="1" x14ac:dyDescent="0.45">
      <c r="R850" s="7"/>
      <c r="S850" s="7"/>
    </row>
    <row r="851" spans="18:19" ht="18.75" customHeight="1" x14ac:dyDescent="0.45">
      <c r="R851" s="7"/>
      <c r="S851" s="7"/>
    </row>
    <row r="852" spans="18:19" ht="18.75" customHeight="1" x14ac:dyDescent="0.45">
      <c r="R852" s="7"/>
      <c r="S852" s="7"/>
    </row>
    <row r="853" spans="18:19" ht="18.75" customHeight="1" x14ac:dyDescent="0.45">
      <c r="R853" s="7"/>
      <c r="S853" s="7"/>
    </row>
    <row r="854" spans="18:19" ht="18.75" customHeight="1" x14ac:dyDescent="0.45">
      <c r="R854" s="7"/>
      <c r="S854" s="7"/>
    </row>
    <row r="855" spans="18:19" ht="18.75" customHeight="1" x14ac:dyDescent="0.45">
      <c r="R855" s="7"/>
      <c r="S855" s="7"/>
    </row>
    <row r="856" spans="18:19" ht="18.75" customHeight="1" x14ac:dyDescent="0.45">
      <c r="R856" s="7"/>
      <c r="S856" s="7"/>
    </row>
    <row r="857" spans="18:19" ht="18.75" customHeight="1" x14ac:dyDescent="0.45">
      <c r="R857" s="7"/>
      <c r="S857" s="7"/>
    </row>
    <row r="858" spans="18:19" ht="18.75" customHeight="1" x14ac:dyDescent="0.45">
      <c r="R858" s="7"/>
      <c r="S858" s="7"/>
    </row>
    <row r="859" spans="18:19" ht="18.75" customHeight="1" x14ac:dyDescent="0.45">
      <c r="R859" s="7"/>
      <c r="S859" s="7"/>
    </row>
    <row r="860" spans="18:19" ht="18.75" customHeight="1" x14ac:dyDescent="0.45">
      <c r="R860" s="7"/>
      <c r="S860" s="7"/>
    </row>
    <row r="861" spans="18:19" ht="18.75" customHeight="1" x14ac:dyDescent="0.45">
      <c r="R861" s="7"/>
      <c r="S861" s="7"/>
    </row>
    <row r="862" spans="18:19" ht="18.75" customHeight="1" x14ac:dyDescent="0.45">
      <c r="R862" s="7"/>
      <c r="S862" s="7"/>
    </row>
    <row r="863" spans="18:19" ht="18.75" customHeight="1" x14ac:dyDescent="0.45">
      <c r="R863" s="7"/>
      <c r="S863" s="7"/>
    </row>
    <row r="864" spans="18:19" ht="18.75" customHeight="1" x14ac:dyDescent="0.45">
      <c r="R864" s="7"/>
      <c r="S864" s="7"/>
    </row>
    <row r="865" spans="18:19" ht="18.75" customHeight="1" x14ac:dyDescent="0.45">
      <c r="R865" s="7"/>
      <c r="S865" s="7"/>
    </row>
    <row r="866" spans="18:19" ht="18.75" customHeight="1" x14ac:dyDescent="0.45">
      <c r="R866" s="7"/>
      <c r="S866" s="7"/>
    </row>
    <row r="867" spans="18:19" ht="18.75" customHeight="1" x14ac:dyDescent="0.45">
      <c r="R867" s="7"/>
      <c r="S867" s="7"/>
    </row>
    <row r="868" spans="18:19" ht="18.75" customHeight="1" x14ac:dyDescent="0.45">
      <c r="R868" s="7"/>
      <c r="S868" s="7"/>
    </row>
    <row r="869" spans="18:19" ht="18.75" customHeight="1" x14ac:dyDescent="0.45">
      <c r="R869" s="7"/>
      <c r="S869" s="7"/>
    </row>
    <row r="870" spans="18:19" ht="18.75" customHeight="1" x14ac:dyDescent="0.45">
      <c r="R870" s="7"/>
      <c r="S870" s="7"/>
    </row>
    <row r="871" spans="18:19" ht="18.75" customHeight="1" x14ac:dyDescent="0.45">
      <c r="R871" s="7"/>
      <c r="S871" s="7"/>
    </row>
    <row r="872" spans="18:19" ht="18.75" customHeight="1" x14ac:dyDescent="0.45">
      <c r="R872" s="7"/>
      <c r="S872" s="7"/>
    </row>
    <row r="873" spans="18:19" ht="18.75" customHeight="1" x14ac:dyDescent="0.45">
      <c r="R873" s="7"/>
      <c r="S873" s="7"/>
    </row>
    <row r="874" spans="18:19" ht="18.75" customHeight="1" x14ac:dyDescent="0.45">
      <c r="R874" s="7"/>
      <c r="S874" s="7"/>
    </row>
    <row r="875" spans="18:19" ht="18.75" customHeight="1" x14ac:dyDescent="0.45">
      <c r="R875" s="7"/>
      <c r="S875" s="7"/>
    </row>
    <row r="876" spans="18:19" ht="18.75" customHeight="1" x14ac:dyDescent="0.45">
      <c r="R876" s="7"/>
      <c r="S876" s="7"/>
    </row>
    <row r="877" spans="18:19" ht="18.75" customHeight="1" x14ac:dyDescent="0.45">
      <c r="R877" s="7"/>
      <c r="S877" s="7"/>
    </row>
    <row r="878" spans="18:19" ht="18.75" customHeight="1" x14ac:dyDescent="0.45">
      <c r="R878" s="7"/>
      <c r="S878" s="7"/>
    </row>
    <row r="879" spans="18:19" ht="18.75" customHeight="1" x14ac:dyDescent="0.45">
      <c r="R879" s="7"/>
      <c r="S879" s="7"/>
    </row>
    <row r="880" spans="18:19" ht="18.75" customHeight="1" x14ac:dyDescent="0.45">
      <c r="R880" s="7"/>
      <c r="S880" s="7"/>
    </row>
    <row r="881" spans="18:19" ht="18.75" customHeight="1" x14ac:dyDescent="0.45">
      <c r="R881" s="7"/>
      <c r="S881" s="7"/>
    </row>
    <row r="882" spans="18:19" ht="18.75" customHeight="1" x14ac:dyDescent="0.45">
      <c r="R882" s="7"/>
      <c r="S882" s="7"/>
    </row>
    <row r="883" spans="18:19" ht="18.75" customHeight="1" x14ac:dyDescent="0.45">
      <c r="R883" s="7"/>
      <c r="S883" s="7"/>
    </row>
    <row r="884" spans="18:19" ht="18.75" customHeight="1" x14ac:dyDescent="0.45">
      <c r="R884" s="7"/>
      <c r="S884" s="7"/>
    </row>
    <row r="885" spans="18:19" ht="18.75" customHeight="1" x14ac:dyDescent="0.45">
      <c r="R885" s="7"/>
      <c r="S885" s="7"/>
    </row>
    <row r="886" spans="18:19" ht="18.75" customHeight="1" x14ac:dyDescent="0.45">
      <c r="R886" s="7"/>
      <c r="S886" s="7"/>
    </row>
    <row r="887" spans="18:19" ht="18.75" customHeight="1" x14ac:dyDescent="0.45">
      <c r="R887" s="7"/>
      <c r="S887" s="7"/>
    </row>
    <row r="888" spans="18:19" ht="18.75" customHeight="1" x14ac:dyDescent="0.45">
      <c r="R888" s="7"/>
      <c r="S888" s="7"/>
    </row>
    <row r="889" spans="18:19" ht="18.75" customHeight="1" x14ac:dyDescent="0.45">
      <c r="R889" s="7"/>
      <c r="S889" s="7"/>
    </row>
    <row r="890" spans="18:19" ht="18.75" customHeight="1" x14ac:dyDescent="0.45">
      <c r="R890" s="7"/>
      <c r="S890" s="7"/>
    </row>
    <row r="891" spans="18:19" ht="18.75" customHeight="1" x14ac:dyDescent="0.45">
      <c r="R891" s="7"/>
      <c r="S891" s="7"/>
    </row>
    <row r="892" spans="18:19" ht="18.75" customHeight="1" x14ac:dyDescent="0.45">
      <c r="R892" s="7"/>
      <c r="S892" s="7"/>
    </row>
    <row r="893" spans="18:19" ht="18.75" customHeight="1" x14ac:dyDescent="0.45">
      <c r="R893" s="7"/>
      <c r="S893" s="7"/>
    </row>
    <row r="894" spans="18:19" ht="18.75" customHeight="1" x14ac:dyDescent="0.45">
      <c r="R894" s="7"/>
      <c r="S894" s="7"/>
    </row>
    <row r="895" spans="18:19" ht="18.75" customHeight="1" x14ac:dyDescent="0.45">
      <c r="R895" s="7"/>
      <c r="S895" s="7"/>
    </row>
    <row r="896" spans="18:19" ht="18.75" customHeight="1" x14ac:dyDescent="0.45">
      <c r="R896" s="7"/>
      <c r="S896" s="7"/>
    </row>
    <row r="897" spans="18:19" ht="18.75" customHeight="1" x14ac:dyDescent="0.45">
      <c r="R897" s="7"/>
      <c r="S897" s="7"/>
    </row>
    <row r="898" spans="18:19" ht="18.75" customHeight="1" x14ac:dyDescent="0.45">
      <c r="R898" s="7"/>
      <c r="S898" s="7"/>
    </row>
    <row r="899" spans="18:19" ht="18.75" customHeight="1" x14ac:dyDescent="0.45">
      <c r="R899" s="7"/>
      <c r="S899" s="7"/>
    </row>
    <row r="900" spans="18:19" ht="18.75" customHeight="1" x14ac:dyDescent="0.45">
      <c r="R900" s="7"/>
      <c r="S900" s="7"/>
    </row>
    <row r="901" spans="18:19" ht="18.75" customHeight="1" x14ac:dyDescent="0.45">
      <c r="R901" s="7"/>
      <c r="S901" s="7"/>
    </row>
    <row r="902" spans="18:19" ht="18.75" customHeight="1" x14ac:dyDescent="0.45">
      <c r="R902" s="7"/>
      <c r="S902" s="7"/>
    </row>
    <row r="903" spans="18:19" ht="18.75" customHeight="1" x14ac:dyDescent="0.45">
      <c r="R903" s="7"/>
      <c r="S903" s="7"/>
    </row>
    <row r="904" spans="18:19" ht="18.75" customHeight="1" x14ac:dyDescent="0.45">
      <c r="R904" s="7"/>
      <c r="S904" s="7"/>
    </row>
    <row r="905" spans="18:19" ht="18.75" customHeight="1" x14ac:dyDescent="0.45">
      <c r="R905" s="7"/>
      <c r="S905" s="7"/>
    </row>
    <row r="906" spans="18:19" ht="18.75" customHeight="1" x14ac:dyDescent="0.45">
      <c r="R906" s="7"/>
      <c r="S906" s="7"/>
    </row>
    <row r="907" spans="18:19" ht="18.75" customHeight="1" x14ac:dyDescent="0.45">
      <c r="R907" s="7"/>
      <c r="S907" s="7"/>
    </row>
    <row r="908" spans="18:19" ht="18.75" customHeight="1" x14ac:dyDescent="0.45">
      <c r="R908" s="7"/>
      <c r="S908" s="7"/>
    </row>
    <row r="909" spans="18:19" ht="18.75" customHeight="1" x14ac:dyDescent="0.45">
      <c r="R909" s="7"/>
      <c r="S909" s="7"/>
    </row>
    <row r="910" spans="18:19" ht="18.75" customHeight="1" x14ac:dyDescent="0.45">
      <c r="R910" s="7"/>
      <c r="S910" s="7"/>
    </row>
    <row r="911" spans="18:19" ht="18.75" customHeight="1" x14ac:dyDescent="0.45">
      <c r="R911" s="7"/>
      <c r="S911" s="7"/>
    </row>
    <row r="912" spans="18:19" ht="18.75" customHeight="1" x14ac:dyDescent="0.45">
      <c r="R912" s="7"/>
      <c r="S912" s="7"/>
    </row>
    <row r="913" spans="18:19" ht="18.75" customHeight="1" x14ac:dyDescent="0.45">
      <c r="R913" s="7"/>
      <c r="S913" s="7"/>
    </row>
    <row r="914" spans="18:19" ht="18.75" customHeight="1" x14ac:dyDescent="0.45">
      <c r="R914" s="7"/>
      <c r="S914" s="7"/>
    </row>
    <row r="915" spans="18:19" ht="18.75" customHeight="1" x14ac:dyDescent="0.45">
      <c r="R915" s="7"/>
      <c r="S915" s="7"/>
    </row>
    <row r="916" spans="18:19" ht="18.75" customHeight="1" x14ac:dyDescent="0.45">
      <c r="R916" s="7"/>
      <c r="S916" s="7"/>
    </row>
    <row r="917" spans="18:19" ht="18.75" customHeight="1" x14ac:dyDescent="0.45">
      <c r="R917" s="7"/>
      <c r="S917" s="7"/>
    </row>
    <row r="918" spans="18:19" ht="18.75" customHeight="1" x14ac:dyDescent="0.45">
      <c r="R918" s="7"/>
      <c r="S918" s="7"/>
    </row>
    <row r="919" spans="18:19" ht="18.75" customHeight="1" x14ac:dyDescent="0.45">
      <c r="R919" s="7"/>
      <c r="S919" s="7"/>
    </row>
    <row r="920" spans="18:19" ht="18.75" customHeight="1" x14ac:dyDescent="0.45">
      <c r="R920" s="7"/>
      <c r="S920" s="7"/>
    </row>
    <row r="921" spans="18:19" ht="18.75" customHeight="1" x14ac:dyDescent="0.45">
      <c r="R921" s="7"/>
      <c r="S921" s="7"/>
    </row>
    <row r="922" spans="18:19" ht="18.75" customHeight="1" x14ac:dyDescent="0.45">
      <c r="R922" s="7"/>
      <c r="S922" s="7"/>
    </row>
    <row r="923" spans="18:19" ht="18.75" customHeight="1" x14ac:dyDescent="0.45">
      <c r="R923" s="7"/>
      <c r="S923" s="7"/>
    </row>
    <row r="924" spans="18:19" ht="18.75" customHeight="1" x14ac:dyDescent="0.45">
      <c r="R924" s="7"/>
      <c r="S924" s="7"/>
    </row>
    <row r="925" spans="18:19" ht="18.75" customHeight="1" x14ac:dyDescent="0.45">
      <c r="R925" s="7"/>
      <c r="S925" s="7"/>
    </row>
    <row r="926" spans="18:19" ht="18.75" customHeight="1" x14ac:dyDescent="0.45">
      <c r="R926" s="7"/>
      <c r="S926" s="7"/>
    </row>
    <row r="927" spans="18:19" ht="18.75" customHeight="1" x14ac:dyDescent="0.45">
      <c r="R927" s="7"/>
      <c r="S927" s="7"/>
    </row>
    <row r="928" spans="18:19" ht="18.75" customHeight="1" x14ac:dyDescent="0.45">
      <c r="R928" s="7"/>
      <c r="S928" s="7"/>
    </row>
    <row r="929" spans="18:19" ht="18.75" customHeight="1" x14ac:dyDescent="0.45">
      <c r="R929" s="7"/>
      <c r="S929" s="7"/>
    </row>
    <row r="930" spans="18:19" ht="18.75" customHeight="1" x14ac:dyDescent="0.45">
      <c r="R930" s="7"/>
      <c r="S930" s="7"/>
    </row>
    <row r="931" spans="18:19" ht="18.75" customHeight="1" x14ac:dyDescent="0.45">
      <c r="R931" s="7"/>
      <c r="S931" s="7"/>
    </row>
    <row r="932" spans="18:19" ht="18.75" customHeight="1" x14ac:dyDescent="0.45">
      <c r="R932" s="7"/>
      <c r="S932" s="7"/>
    </row>
    <row r="933" spans="18:19" ht="18.75" customHeight="1" x14ac:dyDescent="0.45">
      <c r="R933" s="7"/>
      <c r="S933" s="7"/>
    </row>
    <row r="934" spans="18:19" ht="18.75" customHeight="1" x14ac:dyDescent="0.45">
      <c r="R934" s="7"/>
      <c r="S934" s="7"/>
    </row>
    <row r="935" spans="18:19" ht="18.75" customHeight="1" x14ac:dyDescent="0.45">
      <c r="R935" s="7"/>
      <c r="S935" s="7"/>
    </row>
    <row r="936" spans="18:19" ht="18.75" customHeight="1" x14ac:dyDescent="0.45">
      <c r="R936" s="7"/>
      <c r="S936" s="7"/>
    </row>
    <row r="937" spans="18:19" ht="18.75" customHeight="1" x14ac:dyDescent="0.45">
      <c r="R937" s="7"/>
      <c r="S937" s="7"/>
    </row>
    <row r="938" spans="18:19" ht="18.75" customHeight="1" x14ac:dyDescent="0.45">
      <c r="R938" s="7"/>
      <c r="S938" s="7"/>
    </row>
    <row r="939" spans="18:19" ht="18.75" customHeight="1" x14ac:dyDescent="0.45">
      <c r="R939" s="7"/>
      <c r="S939" s="7"/>
    </row>
    <row r="940" spans="18:19" ht="18.75" customHeight="1" x14ac:dyDescent="0.45">
      <c r="R940" s="7"/>
      <c r="S940" s="7"/>
    </row>
    <row r="941" spans="18:19" ht="18.75" customHeight="1" x14ac:dyDescent="0.45">
      <c r="R941" s="7"/>
      <c r="S941" s="7"/>
    </row>
    <row r="942" spans="18:19" ht="18.75" customHeight="1" x14ac:dyDescent="0.45">
      <c r="R942" s="7"/>
      <c r="S942" s="7"/>
    </row>
    <row r="943" spans="18:19" ht="18.75" customHeight="1" x14ac:dyDescent="0.45">
      <c r="R943" s="7"/>
      <c r="S943" s="7"/>
    </row>
    <row r="944" spans="18:19" ht="18.75" customHeight="1" x14ac:dyDescent="0.45">
      <c r="R944" s="7"/>
      <c r="S944" s="7"/>
    </row>
    <row r="945" spans="18:19" ht="18.75" customHeight="1" x14ac:dyDescent="0.45">
      <c r="R945" s="7"/>
      <c r="S945" s="7"/>
    </row>
    <row r="946" spans="18:19" ht="18.75" customHeight="1" x14ac:dyDescent="0.45">
      <c r="R946" s="7"/>
      <c r="S946" s="7"/>
    </row>
    <row r="947" spans="18:19" ht="18.75" customHeight="1" x14ac:dyDescent="0.45">
      <c r="R947" s="7"/>
      <c r="S947" s="7"/>
    </row>
    <row r="948" spans="18:19" ht="18.75" customHeight="1" x14ac:dyDescent="0.45">
      <c r="R948" s="7"/>
      <c r="S948" s="7"/>
    </row>
    <row r="949" spans="18:19" ht="18.75" customHeight="1" x14ac:dyDescent="0.45">
      <c r="R949" s="7"/>
      <c r="S949" s="7"/>
    </row>
    <row r="950" spans="18:19" ht="18.75" customHeight="1" x14ac:dyDescent="0.45">
      <c r="R950" s="7"/>
      <c r="S950" s="7"/>
    </row>
    <row r="951" spans="18:19" ht="18.75" customHeight="1" x14ac:dyDescent="0.45">
      <c r="R951" s="7"/>
      <c r="S951" s="7"/>
    </row>
    <row r="952" spans="18:19" ht="18.75" customHeight="1" x14ac:dyDescent="0.45">
      <c r="R952" s="7"/>
      <c r="S952" s="7"/>
    </row>
    <row r="953" spans="18:19" ht="18.75" customHeight="1" x14ac:dyDescent="0.45">
      <c r="R953" s="7"/>
      <c r="S953" s="7"/>
    </row>
    <row r="954" spans="18:19" ht="18.75" customHeight="1" x14ac:dyDescent="0.45">
      <c r="R954" s="7"/>
      <c r="S954" s="7"/>
    </row>
    <row r="955" spans="18:19" ht="18.75" customHeight="1" x14ac:dyDescent="0.45">
      <c r="R955" s="7"/>
      <c r="S955" s="7"/>
    </row>
    <row r="956" spans="18:19" ht="18.75" customHeight="1" x14ac:dyDescent="0.45">
      <c r="R956" s="7"/>
      <c r="S956" s="7"/>
    </row>
    <row r="957" spans="18:19" ht="18.75" customHeight="1" x14ac:dyDescent="0.45">
      <c r="R957" s="7"/>
      <c r="S957" s="7"/>
    </row>
    <row r="958" spans="18:19" ht="18.75" customHeight="1" x14ac:dyDescent="0.45">
      <c r="R958" s="7"/>
      <c r="S958" s="7"/>
    </row>
    <row r="959" spans="18:19" ht="18.75" customHeight="1" x14ac:dyDescent="0.45">
      <c r="R959" s="7"/>
      <c r="S959" s="7"/>
    </row>
    <row r="960" spans="18:19" ht="18.75" customHeight="1" x14ac:dyDescent="0.45">
      <c r="R960" s="7"/>
      <c r="S960" s="7"/>
    </row>
    <row r="961" spans="18:19" ht="18.75" customHeight="1" x14ac:dyDescent="0.45">
      <c r="R961" s="7"/>
      <c r="S961" s="7"/>
    </row>
    <row r="962" spans="18:19" ht="18.75" customHeight="1" x14ac:dyDescent="0.45">
      <c r="R962" s="7"/>
      <c r="S962" s="7"/>
    </row>
    <row r="963" spans="18:19" ht="18.75" customHeight="1" x14ac:dyDescent="0.45">
      <c r="R963" s="7"/>
      <c r="S963" s="7"/>
    </row>
    <row r="964" spans="18:19" ht="18.75" customHeight="1" x14ac:dyDescent="0.45">
      <c r="R964" s="7"/>
      <c r="S964" s="7"/>
    </row>
    <row r="965" spans="18:19" ht="18.75" customHeight="1" x14ac:dyDescent="0.45">
      <c r="R965" s="7"/>
      <c r="S965" s="7"/>
    </row>
    <row r="966" spans="18:19" ht="18.75" customHeight="1" x14ac:dyDescent="0.45">
      <c r="R966" s="7"/>
      <c r="S966" s="7"/>
    </row>
    <row r="967" spans="18:19" ht="18.75" customHeight="1" x14ac:dyDescent="0.45">
      <c r="R967" s="7"/>
      <c r="S967" s="7"/>
    </row>
    <row r="968" spans="18:19" ht="18.75" customHeight="1" x14ac:dyDescent="0.45">
      <c r="R968" s="7"/>
      <c r="S968" s="7"/>
    </row>
    <row r="969" spans="18:19" ht="18.75" customHeight="1" x14ac:dyDescent="0.45">
      <c r="R969" s="7"/>
      <c r="S969" s="7"/>
    </row>
    <row r="970" spans="18:19" ht="18.75" customHeight="1" x14ac:dyDescent="0.45">
      <c r="R970" s="7"/>
      <c r="S970" s="7"/>
    </row>
    <row r="971" spans="18:19" ht="18.75" customHeight="1" x14ac:dyDescent="0.45">
      <c r="R971" s="7"/>
      <c r="S971" s="7"/>
    </row>
    <row r="972" spans="18:19" ht="18.75" customHeight="1" x14ac:dyDescent="0.45">
      <c r="R972" s="7"/>
      <c r="S972" s="7"/>
    </row>
    <row r="973" spans="18:19" ht="18.75" customHeight="1" x14ac:dyDescent="0.45">
      <c r="R973" s="7"/>
      <c r="S973" s="7"/>
    </row>
    <row r="974" spans="18:19" ht="18.75" customHeight="1" x14ac:dyDescent="0.45">
      <c r="R974" s="7"/>
      <c r="S974" s="7"/>
    </row>
    <row r="975" spans="18:19" ht="18.75" customHeight="1" x14ac:dyDescent="0.45">
      <c r="R975" s="7"/>
      <c r="S975" s="7"/>
    </row>
    <row r="976" spans="18:19" ht="18.75" customHeight="1" x14ac:dyDescent="0.45">
      <c r="R976" s="7"/>
      <c r="S976" s="7"/>
    </row>
    <row r="977" spans="18:19" ht="18.75" customHeight="1" x14ac:dyDescent="0.45">
      <c r="R977" s="7"/>
      <c r="S977" s="7"/>
    </row>
    <row r="978" spans="18:19" ht="18.75" customHeight="1" x14ac:dyDescent="0.45">
      <c r="R978" s="7"/>
      <c r="S978" s="7"/>
    </row>
    <row r="979" spans="18:19" ht="18.75" customHeight="1" x14ac:dyDescent="0.45">
      <c r="R979" s="7"/>
      <c r="S979" s="7"/>
    </row>
    <row r="980" spans="18:19" ht="18.75" customHeight="1" x14ac:dyDescent="0.45">
      <c r="R980" s="7"/>
      <c r="S980" s="7"/>
    </row>
    <row r="981" spans="18:19" ht="18.75" customHeight="1" x14ac:dyDescent="0.45">
      <c r="R981" s="7"/>
      <c r="S981" s="7"/>
    </row>
    <row r="982" spans="18:19" ht="18.75" customHeight="1" x14ac:dyDescent="0.45">
      <c r="R982" s="7"/>
      <c r="S982" s="7"/>
    </row>
    <row r="983" spans="18:19" ht="18.75" customHeight="1" x14ac:dyDescent="0.45">
      <c r="R983" s="7"/>
      <c r="S983" s="7"/>
    </row>
    <row r="984" spans="18:19" ht="18.75" customHeight="1" x14ac:dyDescent="0.45">
      <c r="R984" s="7"/>
      <c r="S984" s="7"/>
    </row>
    <row r="985" spans="18:19" ht="18.75" customHeight="1" x14ac:dyDescent="0.45">
      <c r="R985" s="7"/>
      <c r="S985" s="7"/>
    </row>
    <row r="986" spans="18:19" ht="18.75" customHeight="1" x14ac:dyDescent="0.45">
      <c r="R986" s="7"/>
      <c r="S986" s="7"/>
    </row>
    <row r="987" spans="18:19" ht="18.75" customHeight="1" x14ac:dyDescent="0.45">
      <c r="R987" s="7"/>
      <c r="S987" s="7"/>
    </row>
    <row r="988" spans="18:19" ht="18.75" customHeight="1" x14ac:dyDescent="0.45">
      <c r="R988" s="7"/>
      <c r="S988" s="7"/>
    </row>
    <row r="989" spans="18:19" ht="18.75" customHeight="1" x14ac:dyDescent="0.45">
      <c r="R989" s="7"/>
      <c r="S989" s="7"/>
    </row>
    <row r="990" spans="18:19" ht="18.75" customHeight="1" x14ac:dyDescent="0.45">
      <c r="R990" s="7"/>
      <c r="S990" s="7"/>
    </row>
    <row r="991" spans="18:19" ht="18.75" customHeight="1" x14ac:dyDescent="0.45">
      <c r="R991" s="7"/>
      <c r="S991" s="7"/>
    </row>
    <row r="992" spans="18:19" ht="18.75" customHeight="1" x14ac:dyDescent="0.45">
      <c r="R992" s="7"/>
      <c r="S992" s="7"/>
    </row>
    <row r="993" spans="18:19" ht="18.75" customHeight="1" x14ac:dyDescent="0.45">
      <c r="R993" s="7"/>
      <c r="S993" s="7"/>
    </row>
    <row r="994" spans="18:19" ht="18.75" customHeight="1" x14ac:dyDescent="0.45">
      <c r="R994" s="7"/>
      <c r="S994" s="7"/>
    </row>
    <row r="995" spans="18:19" ht="18.75" customHeight="1" x14ac:dyDescent="0.45">
      <c r="R995" s="7"/>
      <c r="S995" s="7"/>
    </row>
    <row r="996" spans="18:19" ht="18.75" customHeight="1" x14ac:dyDescent="0.45">
      <c r="R996" s="7"/>
      <c r="S996" s="7"/>
    </row>
    <row r="997" spans="18:19" ht="18.75" customHeight="1" x14ac:dyDescent="0.45">
      <c r="R997" s="7"/>
      <c r="S997" s="7"/>
    </row>
    <row r="998" spans="18:19" ht="18.75" customHeight="1" x14ac:dyDescent="0.45">
      <c r="R998" s="7"/>
      <c r="S998" s="7"/>
    </row>
    <row r="999" spans="18:19" ht="18.75" customHeight="1" x14ac:dyDescent="0.45">
      <c r="R999" s="7"/>
      <c r="S999" s="7"/>
    </row>
    <row r="1000" spans="18:19" ht="18.75" customHeight="1" x14ac:dyDescent="0.45">
      <c r="R1000" s="7"/>
      <c r="S1000" s="7"/>
    </row>
  </sheetData>
  <mergeCells count="2">
    <mergeCell ref="B2:E2"/>
    <mergeCell ref="G2:Q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1" width="10.54296875" customWidth="1"/>
    <col min="2" max="5" width="8.7265625" customWidth="1"/>
    <col min="6" max="6" width="13.26953125" customWidth="1"/>
    <col min="7" max="7" width="8.7265625" customWidth="1"/>
    <col min="8" max="8" width="11.54296875" customWidth="1"/>
    <col min="9" max="15" width="8.7265625" customWidth="1"/>
    <col min="16" max="16" width="6.7265625" customWidth="1"/>
    <col min="17" max="17" width="5.81640625" customWidth="1"/>
    <col min="18" max="18" width="10" customWidth="1"/>
    <col min="19" max="19" width="11.453125" customWidth="1"/>
    <col min="20" max="20" width="3.54296875" customWidth="1"/>
    <col min="21" max="26" width="8.7265625" customWidth="1"/>
  </cols>
  <sheetData>
    <row r="1" spans="1:23" ht="18.75" customHeight="1" x14ac:dyDescent="0.45">
      <c r="R1" s="7"/>
      <c r="S1" s="7"/>
    </row>
    <row r="2" spans="1:23" ht="18.75" customHeight="1" x14ac:dyDescent="0.45">
      <c r="A2" s="8" t="s">
        <v>40</v>
      </c>
      <c r="B2" s="41" t="s">
        <v>41</v>
      </c>
      <c r="C2" s="42"/>
      <c r="D2" s="42"/>
      <c r="E2" s="43"/>
      <c r="F2" s="9"/>
      <c r="G2" s="41" t="s">
        <v>42</v>
      </c>
      <c r="H2" s="42"/>
      <c r="I2" s="42"/>
      <c r="J2" s="42"/>
      <c r="K2" s="42"/>
      <c r="L2" s="42"/>
      <c r="M2" s="42"/>
      <c r="N2" s="42"/>
      <c r="O2" s="42"/>
      <c r="P2" s="42"/>
      <c r="Q2" s="43"/>
      <c r="R2" s="10"/>
      <c r="S2" s="10"/>
    </row>
    <row r="3" spans="1:23" ht="18.75" customHeight="1" x14ac:dyDescent="0.45">
      <c r="A3" s="8"/>
      <c r="B3" s="8" t="s">
        <v>43</v>
      </c>
      <c r="C3" s="8" t="s">
        <v>26</v>
      </c>
      <c r="D3" s="8" t="s">
        <v>44</v>
      </c>
      <c r="E3" s="8" t="s">
        <v>45</v>
      </c>
      <c r="F3" s="11" t="s">
        <v>39</v>
      </c>
      <c r="G3" s="8" t="s">
        <v>46</v>
      </c>
      <c r="H3" s="8" t="s">
        <v>47</v>
      </c>
      <c r="I3" s="8" t="s">
        <v>48</v>
      </c>
      <c r="J3" s="8" t="s">
        <v>49</v>
      </c>
      <c r="K3" s="8" t="s">
        <v>50</v>
      </c>
      <c r="L3" s="8" t="s">
        <v>51</v>
      </c>
      <c r="M3" s="8" t="s">
        <v>4</v>
      </c>
      <c r="N3" s="8" t="s">
        <v>5</v>
      </c>
      <c r="O3" s="8" t="s">
        <v>7</v>
      </c>
      <c r="P3" s="8" t="s">
        <v>53</v>
      </c>
      <c r="Q3" s="8" t="s">
        <v>54</v>
      </c>
      <c r="R3" s="11" t="s">
        <v>39</v>
      </c>
      <c r="S3" s="12" t="s">
        <v>55</v>
      </c>
      <c r="U3" s="8" t="s">
        <v>56</v>
      </c>
      <c r="V3" s="8" t="s">
        <v>57</v>
      </c>
      <c r="W3" s="8" t="s">
        <v>58</v>
      </c>
    </row>
    <row r="4" spans="1:23" ht="18.75" customHeight="1" x14ac:dyDescent="0.45">
      <c r="A4" s="13">
        <v>45108</v>
      </c>
      <c r="B4" s="8">
        <v>2075</v>
      </c>
      <c r="C4" s="8">
        <v>900</v>
      </c>
      <c r="D4" s="8">
        <v>4270</v>
      </c>
      <c r="E4" s="8">
        <v>370</v>
      </c>
      <c r="F4" s="14">
        <f t="shared" ref="F4:F34" si="0">B4+C4+((D4+E4)*70%)</f>
        <v>6223</v>
      </c>
      <c r="G4" s="8">
        <v>36</v>
      </c>
      <c r="H4" s="8"/>
      <c r="I4" s="8"/>
      <c r="J4" s="8">
        <v>30</v>
      </c>
      <c r="K4" s="8"/>
      <c r="L4" s="8"/>
      <c r="M4" s="8"/>
      <c r="N4" s="8"/>
      <c r="O4" s="8"/>
      <c r="P4" s="8"/>
      <c r="Q4" s="8"/>
      <c r="R4" s="11">
        <f t="shared" ref="R4:R34" si="1">SUM(G4:Q4)</f>
        <v>66</v>
      </c>
      <c r="S4" s="15">
        <f t="shared" ref="S4:S34" si="2">F4-R4</f>
        <v>6157</v>
      </c>
      <c r="U4" s="8"/>
      <c r="V4" s="8"/>
      <c r="W4" s="8"/>
    </row>
    <row r="5" spans="1:23" ht="18.75" customHeight="1" x14ac:dyDescent="0.45">
      <c r="A5" s="13">
        <v>45109</v>
      </c>
      <c r="B5" s="8">
        <v>3000</v>
      </c>
      <c r="C5" s="8">
        <v>2800</v>
      </c>
      <c r="D5" s="8">
        <v>5530</v>
      </c>
      <c r="E5" s="8">
        <v>700</v>
      </c>
      <c r="F5" s="14">
        <f t="shared" si="0"/>
        <v>10161</v>
      </c>
      <c r="G5" s="8"/>
      <c r="H5" s="8"/>
      <c r="I5" s="8">
        <v>250</v>
      </c>
      <c r="J5" s="8">
        <v>210</v>
      </c>
      <c r="K5" s="8"/>
      <c r="L5" s="8"/>
      <c r="M5" s="8"/>
      <c r="N5" s="8"/>
      <c r="O5" s="8"/>
      <c r="P5" s="8"/>
      <c r="Q5" s="8"/>
      <c r="R5" s="11">
        <f t="shared" si="1"/>
        <v>460</v>
      </c>
      <c r="S5" s="15">
        <f t="shared" si="2"/>
        <v>9701</v>
      </c>
      <c r="U5" s="8"/>
      <c r="V5" s="8"/>
      <c r="W5" s="8"/>
    </row>
    <row r="6" spans="1:23" ht="18.75" customHeight="1" x14ac:dyDescent="0.45">
      <c r="A6" s="13">
        <v>45110</v>
      </c>
      <c r="B6" s="8">
        <v>1910</v>
      </c>
      <c r="C6" s="8">
        <v>1400</v>
      </c>
      <c r="D6" s="8">
        <v>2185</v>
      </c>
      <c r="E6" s="8">
        <v>325</v>
      </c>
      <c r="F6" s="14">
        <f t="shared" si="0"/>
        <v>5067</v>
      </c>
      <c r="G6" s="8">
        <v>36</v>
      </c>
      <c r="H6" s="8"/>
      <c r="I6" s="8"/>
      <c r="J6" s="8">
        <v>25</v>
      </c>
      <c r="K6" s="8">
        <v>15947</v>
      </c>
      <c r="L6" s="8"/>
      <c r="M6" s="8"/>
      <c r="N6" s="8"/>
      <c r="O6" s="8"/>
      <c r="P6" s="8"/>
      <c r="Q6" s="8"/>
      <c r="R6" s="11">
        <f t="shared" si="1"/>
        <v>16008</v>
      </c>
      <c r="S6" s="15">
        <f t="shared" si="2"/>
        <v>-10941</v>
      </c>
      <c r="U6" s="8"/>
      <c r="V6" s="8"/>
      <c r="W6" s="8"/>
    </row>
    <row r="7" spans="1:23" ht="18.75" customHeight="1" x14ac:dyDescent="0.45">
      <c r="A7" s="13">
        <v>45111</v>
      </c>
      <c r="B7" s="8">
        <v>1810</v>
      </c>
      <c r="C7" s="8">
        <v>1900</v>
      </c>
      <c r="D7" s="8">
        <v>905</v>
      </c>
      <c r="E7" s="8">
        <v>275</v>
      </c>
      <c r="F7" s="14">
        <f t="shared" si="0"/>
        <v>4536</v>
      </c>
      <c r="G7" s="8">
        <v>36</v>
      </c>
      <c r="H7" s="8"/>
      <c r="I7" s="8"/>
      <c r="J7" s="8">
        <v>130</v>
      </c>
      <c r="K7" s="8"/>
      <c r="L7" s="8"/>
      <c r="M7" s="8"/>
      <c r="N7" s="8"/>
      <c r="O7" s="8"/>
      <c r="P7" s="8"/>
      <c r="Q7" s="8"/>
      <c r="R7" s="11">
        <f t="shared" si="1"/>
        <v>166</v>
      </c>
      <c r="S7" s="15">
        <f t="shared" si="2"/>
        <v>4370</v>
      </c>
      <c r="U7" s="8"/>
      <c r="V7" s="8"/>
      <c r="W7" s="8"/>
    </row>
    <row r="8" spans="1:23" ht="18.75" customHeight="1" x14ac:dyDescent="0.45">
      <c r="A8" s="13">
        <v>45112</v>
      </c>
      <c r="B8" s="8">
        <v>1720</v>
      </c>
      <c r="C8" s="8">
        <v>1900</v>
      </c>
      <c r="D8" s="8">
        <v>925</v>
      </c>
      <c r="E8" s="8">
        <v>370</v>
      </c>
      <c r="F8" s="14">
        <f t="shared" si="0"/>
        <v>4526.5</v>
      </c>
      <c r="G8" s="8">
        <v>36</v>
      </c>
      <c r="H8" s="8"/>
      <c r="I8" s="8">
        <v>170</v>
      </c>
      <c r="J8" s="8">
        <v>120</v>
      </c>
      <c r="K8" s="8"/>
      <c r="L8" s="8"/>
      <c r="M8" s="8"/>
      <c r="N8" s="8">
        <v>630</v>
      </c>
      <c r="O8" s="8"/>
      <c r="P8" s="8"/>
      <c r="Q8" s="8"/>
      <c r="R8" s="11">
        <f t="shared" si="1"/>
        <v>956</v>
      </c>
      <c r="S8" s="15">
        <f t="shared" si="2"/>
        <v>3570.5</v>
      </c>
      <c r="U8" s="8"/>
      <c r="V8" s="8"/>
      <c r="W8" s="8"/>
    </row>
    <row r="9" spans="1:23" ht="18.75" customHeight="1" x14ac:dyDescent="0.45">
      <c r="A9" s="13">
        <v>45113</v>
      </c>
      <c r="B9" s="8">
        <v>925</v>
      </c>
      <c r="C9" s="8">
        <v>1800</v>
      </c>
      <c r="D9" s="8">
        <v>2080</v>
      </c>
      <c r="E9" s="8">
        <v>0</v>
      </c>
      <c r="F9" s="14">
        <f t="shared" si="0"/>
        <v>4181</v>
      </c>
      <c r="G9" s="8">
        <v>36</v>
      </c>
      <c r="H9" s="8"/>
      <c r="I9" s="8"/>
      <c r="J9" s="8">
        <v>110</v>
      </c>
      <c r="K9" s="8"/>
      <c r="L9" s="8"/>
      <c r="M9" s="8"/>
      <c r="N9" s="8"/>
      <c r="O9" s="8"/>
      <c r="P9" s="8"/>
      <c r="Q9" s="8"/>
      <c r="R9" s="11">
        <f t="shared" si="1"/>
        <v>146</v>
      </c>
      <c r="S9" s="15">
        <f t="shared" si="2"/>
        <v>4035</v>
      </c>
      <c r="U9" s="8"/>
      <c r="V9" s="8"/>
      <c r="W9" s="8"/>
    </row>
    <row r="10" spans="1:23" ht="18.75" customHeight="1" x14ac:dyDescent="0.45">
      <c r="A10" s="13">
        <v>45114</v>
      </c>
      <c r="B10" s="8">
        <v>1810</v>
      </c>
      <c r="C10" s="8">
        <v>1100</v>
      </c>
      <c r="D10" s="8">
        <v>1580</v>
      </c>
      <c r="E10" s="8">
        <v>230</v>
      </c>
      <c r="F10" s="14">
        <f t="shared" si="0"/>
        <v>4177</v>
      </c>
      <c r="G10" s="8">
        <v>36</v>
      </c>
      <c r="H10" s="8"/>
      <c r="I10" s="8">
        <f>300+250+60</f>
        <v>610</v>
      </c>
      <c r="J10" s="8">
        <v>20</v>
      </c>
      <c r="K10" s="8"/>
      <c r="L10" s="8"/>
      <c r="M10" s="8"/>
      <c r="N10" s="8"/>
      <c r="O10" s="8"/>
      <c r="P10" s="8"/>
      <c r="Q10" s="8"/>
      <c r="R10" s="11">
        <f t="shared" si="1"/>
        <v>666</v>
      </c>
      <c r="S10" s="15">
        <f t="shared" si="2"/>
        <v>3511</v>
      </c>
      <c r="U10" s="8"/>
      <c r="V10" s="8"/>
      <c r="W10" s="8"/>
    </row>
    <row r="11" spans="1:23" ht="18.75" customHeight="1" x14ac:dyDescent="0.45">
      <c r="A11" s="13">
        <v>45115</v>
      </c>
      <c r="B11" s="8">
        <v>1685</v>
      </c>
      <c r="C11" s="8">
        <v>3300</v>
      </c>
      <c r="D11" s="8">
        <v>2220</v>
      </c>
      <c r="E11" s="8">
        <v>535</v>
      </c>
      <c r="F11" s="14">
        <f t="shared" si="0"/>
        <v>6913.5</v>
      </c>
      <c r="G11" s="8">
        <v>36</v>
      </c>
      <c r="H11" s="8"/>
      <c r="I11" s="8">
        <v>450</v>
      </c>
      <c r="J11" s="8">
        <v>140</v>
      </c>
      <c r="K11" s="8"/>
      <c r="L11" s="8"/>
      <c r="M11" s="8">
        <v>50</v>
      </c>
      <c r="N11" s="8"/>
      <c r="O11" s="8"/>
      <c r="P11" s="8"/>
      <c r="Q11" s="8"/>
      <c r="R11" s="11">
        <f t="shared" si="1"/>
        <v>676</v>
      </c>
      <c r="S11" s="15">
        <f t="shared" si="2"/>
        <v>6237.5</v>
      </c>
      <c r="U11" s="8"/>
      <c r="V11" s="8"/>
      <c r="W11" s="8"/>
    </row>
    <row r="12" spans="1:23" ht="18.75" customHeight="1" x14ac:dyDescent="0.45">
      <c r="A12" s="13">
        <v>45116</v>
      </c>
      <c r="B12" s="8">
        <v>3205</v>
      </c>
      <c r="C12" s="8">
        <v>3000</v>
      </c>
      <c r="D12" s="8">
        <v>2570</v>
      </c>
      <c r="E12" s="8">
        <v>90</v>
      </c>
      <c r="F12" s="14">
        <f t="shared" si="0"/>
        <v>8067</v>
      </c>
      <c r="G12" s="8"/>
      <c r="H12" s="8"/>
      <c r="I12" s="8"/>
      <c r="J12" s="8">
        <v>240</v>
      </c>
      <c r="K12" s="8"/>
      <c r="L12" s="8"/>
      <c r="M12" s="8"/>
      <c r="N12" s="8"/>
      <c r="O12" s="8"/>
      <c r="P12" s="8"/>
      <c r="Q12" s="8"/>
      <c r="R12" s="11">
        <f t="shared" si="1"/>
        <v>240</v>
      </c>
      <c r="S12" s="15">
        <f t="shared" si="2"/>
        <v>7827</v>
      </c>
      <c r="U12" s="8"/>
      <c r="V12" s="8"/>
      <c r="W12" s="8"/>
    </row>
    <row r="13" spans="1:23" ht="18.75" customHeight="1" x14ac:dyDescent="0.45">
      <c r="A13" s="13">
        <v>45117</v>
      </c>
      <c r="B13" s="8">
        <v>1540</v>
      </c>
      <c r="C13" s="8">
        <v>1700</v>
      </c>
      <c r="D13" s="8">
        <v>610</v>
      </c>
      <c r="E13" s="8">
        <v>140</v>
      </c>
      <c r="F13" s="14">
        <f t="shared" si="0"/>
        <v>3765</v>
      </c>
      <c r="G13" s="8">
        <v>72</v>
      </c>
      <c r="H13" s="8">
        <v>110</v>
      </c>
      <c r="I13" s="8">
        <v>80</v>
      </c>
      <c r="J13" s="8">
        <v>225</v>
      </c>
      <c r="K13" s="8">
        <v>14900</v>
      </c>
      <c r="L13" s="8"/>
      <c r="M13" s="8"/>
      <c r="N13" s="8"/>
      <c r="O13" s="8"/>
      <c r="P13" s="8"/>
      <c r="Q13" s="8"/>
      <c r="R13" s="11">
        <f t="shared" si="1"/>
        <v>15387</v>
      </c>
      <c r="S13" s="15">
        <f t="shared" si="2"/>
        <v>-11622</v>
      </c>
      <c r="U13" s="8"/>
      <c r="V13" s="8"/>
      <c r="W13" s="8"/>
    </row>
    <row r="14" spans="1:23" ht="18.75" customHeight="1" x14ac:dyDescent="0.45">
      <c r="A14" s="13">
        <v>45118</v>
      </c>
      <c r="B14" s="8">
        <v>1810</v>
      </c>
      <c r="C14" s="8">
        <v>2800</v>
      </c>
      <c r="D14" s="8">
        <v>1800</v>
      </c>
      <c r="E14" s="8">
        <v>180</v>
      </c>
      <c r="F14" s="14">
        <f t="shared" si="0"/>
        <v>5996</v>
      </c>
      <c r="G14" s="8">
        <v>36</v>
      </c>
      <c r="H14" s="8">
        <v>110</v>
      </c>
      <c r="I14" s="8"/>
      <c r="J14" s="8">
        <v>190</v>
      </c>
      <c r="K14" s="8"/>
      <c r="L14" s="8"/>
      <c r="M14" s="8"/>
      <c r="N14" s="8"/>
      <c r="O14" s="8"/>
      <c r="P14" s="8"/>
      <c r="Q14" s="8"/>
      <c r="R14" s="11">
        <f t="shared" si="1"/>
        <v>336</v>
      </c>
      <c r="S14" s="15">
        <f t="shared" si="2"/>
        <v>5660</v>
      </c>
      <c r="U14" s="8"/>
      <c r="V14" s="8"/>
      <c r="W14" s="8"/>
    </row>
    <row r="15" spans="1:23" ht="18.75" customHeight="1" x14ac:dyDescent="0.45">
      <c r="A15" s="13">
        <v>45119</v>
      </c>
      <c r="B15" s="8">
        <v>1645</v>
      </c>
      <c r="C15" s="8">
        <v>2200</v>
      </c>
      <c r="D15" s="8">
        <v>1055</v>
      </c>
      <c r="E15" s="8">
        <v>0</v>
      </c>
      <c r="F15" s="14">
        <f t="shared" si="0"/>
        <v>4583.5</v>
      </c>
      <c r="G15" s="8">
        <v>36</v>
      </c>
      <c r="H15" s="8">
        <v>110</v>
      </c>
      <c r="I15" s="8"/>
      <c r="J15" s="8">
        <v>330</v>
      </c>
      <c r="K15" s="8"/>
      <c r="L15" s="8"/>
      <c r="M15" s="8">
        <f>5600+2800</f>
        <v>8400</v>
      </c>
      <c r="N15" s="8"/>
      <c r="O15" s="8"/>
      <c r="P15" s="8"/>
      <c r="Q15" s="8"/>
      <c r="R15" s="11">
        <f t="shared" si="1"/>
        <v>8876</v>
      </c>
      <c r="S15" s="15">
        <f t="shared" si="2"/>
        <v>-4292.5</v>
      </c>
      <c r="U15" s="8"/>
      <c r="V15" s="8"/>
      <c r="W15" s="8"/>
    </row>
    <row r="16" spans="1:23" ht="18.75" customHeight="1" x14ac:dyDescent="0.45">
      <c r="A16" s="13">
        <v>45120</v>
      </c>
      <c r="B16" s="8">
        <v>2145</v>
      </c>
      <c r="C16" s="8">
        <v>2200</v>
      </c>
      <c r="D16" s="8">
        <v>900</v>
      </c>
      <c r="E16" s="8">
        <v>300</v>
      </c>
      <c r="F16" s="14">
        <f t="shared" si="0"/>
        <v>5185</v>
      </c>
      <c r="G16" s="8">
        <v>36</v>
      </c>
      <c r="H16" s="8">
        <v>110</v>
      </c>
      <c r="I16" s="8"/>
      <c r="J16" s="8">
        <v>40</v>
      </c>
      <c r="K16" s="8"/>
      <c r="L16" s="8"/>
      <c r="M16" s="8">
        <v>300</v>
      </c>
      <c r="N16" s="8"/>
      <c r="O16" s="8"/>
      <c r="P16" s="8"/>
      <c r="Q16" s="8"/>
      <c r="R16" s="11">
        <f t="shared" si="1"/>
        <v>486</v>
      </c>
      <c r="S16" s="15">
        <f t="shared" si="2"/>
        <v>4699</v>
      </c>
      <c r="U16" s="8"/>
      <c r="V16" s="8"/>
      <c r="W16" s="8"/>
    </row>
    <row r="17" spans="1:23" ht="18.75" customHeight="1" x14ac:dyDescent="0.45">
      <c r="A17" s="13">
        <v>45121</v>
      </c>
      <c r="B17" s="8">
        <v>2240</v>
      </c>
      <c r="C17" s="8">
        <v>2200</v>
      </c>
      <c r="D17" s="8">
        <v>285</v>
      </c>
      <c r="E17" s="8">
        <v>90</v>
      </c>
      <c r="F17" s="14">
        <f t="shared" si="0"/>
        <v>4702.5</v>
      </c>
      <c r="G17" s="8">
        <v>36</v>
      </c>
      <c r="H17" s="8">
        <v>110</v>
      </c>
      <c r="I17" s="8">
        <v>220</v>
      </c>
      <c r="J17" s="8">
        <v>290</v>
      </c>
      <c r="K17" s="8"/>
      <c r="L17" s="8">
        <v>1800</v>
      </c>
      <c r="M17" s="8"/>
      <c r="N17" s="8"/>
      <c r="O17" s="8"/>
      <c r="P17" s="8"/>
      <c r="Q17" s="8">
        <v>1750</v>
      </c>
      <c r="R17" s="11">
        <f t="shared" si="1"/>
        <v>4206</v>
      </c>
      <c r="S17" s="15">
        <f t="shared" si="2"/>
        <v>496.5</v>
      </c>
      <c r="U17" s="8"/>
      <c r="V17" s="8"/>
      <c r="W17" s="8"/>
    </row>
    <row r="18" spans="1:23" ht="18.75" customHeight="1" x14ac:dyDescent="0.45">
      <c r="A18" s="13">
        <v>45122</v>
      </c>
      <c r="B18" s="8">
        <v>3115</v>
      </c>
      <c r="C18" s="8">
        <v>2000</v>
      </c>
      <c r="D18" s="8">
        <v>2190</v>
      </c>
      <c r="E18" s="8">
        <v>275</v>
      </c>
      <c r="F18" s="14">
        <f t="shared" si="0"/>
        <v>6840.5</v>
      </c>
      <c r="G18" s="8">
        <v>36</v>
      </c>
      <c r="H18" s="8">
        <v>225</v>
      </c>
      <c r="I18" s="8">
        <v>80</v>
      </c>
      <c r="J18" s="8"/>
      <c r="K18" s="8"/>
      <c r="L18" s="8"/>
      <c r="M18" s="8"/>
      <c r="N18" s="8"/>
      <c r="O18" s="8"/>
      <c r="P18" s="8">
        <v>30000</v>
      </c>
      <c r="Q18" s="8"/>
      <c r="R18" s="11">
        <f t="shared" si="1"/>
        <v>30341</v>
      </c>
      <c r="S18" s="15">
        <f t="shared" si="2"/>
        <v>-23500.5</v>
      </c>
      <c r="U18" s="8"/>
      <c r="V18" s="8"/>
      <c r="W18" s="8"/>
    </row>
    <row r="19" spans="1:23" ht="18.75" customHeight="1" x14ac:dyDescent="0.45">
      <c r="A19" s="13">
        <v>45123</v>
      </c>
      <c r="B19" s="8">
        <v>2615</v>
      </c>
      <c r="C19" s="8">
        <v>2800</v>
      </c>
      <c r="D19" s="8">
        <v>4365</v>
      </c>
      <c r="E19" s="8">
        <v>140</v>
      </c>
      <c r="F19" s="14">
        <f t="shared" si="0"/>
        <v>8568.5</v>
      </c>
      <c r="G19" s="8"/>
      <c r="H19" s="8">
        <v>375</v>
      </c>
      <c r="I19" s="8">
        <v>550</v>
      </c>
      <c r="J19" s="8">
        <v>100</v>
      </c>
      <c r="K19" s="8"/>
      <c r="L19" s="8"/>
      <c r="M19" s="8"/>
      <c r="N19" s="8"/>
      <c r="O19" s="8"/>
      <c r="P19" s="8"/>
      <c r="Q19" s="8"/>
      <c r="R19" s="11">
        <f t="shared" si="1"/>
        <v>1025</v>
      </c>
      <c r="S19" s="15">
        <f t="shared" si="2"/>
        <v>7543.5</v>
      </c>
      <c r="U19" s="8"/>
      <c r="V19" s="8"/>
      <c r="W19" s="8"/>
    </row>
    <row r="20" spans="1:23" ht="18.75" customHeight="1" x14ac:dyDescent="0.45">
      <c r="A20" s="13">
        <v>45124</v>
      </c>
      <c r="B20" s="8">
        <v>1290</v>
      </c>
      <c r="C20" s="8">
        <v>2700</v>
      </c>
      <c r="D20" s="8">
        <f>370+85</f>
        <v>455</v>
      </c>
      <c r="E20" s="8">
        <v>0</v>
      </c>
      <c r="F20" s="14">
        <f t="shared" si="0"/>
        <v>4308.5</v>
      </c>
      <c r="G20" s="8">
        <v>36</v>
      </c>
      <c r="H20" s="8">
        <v>110</v>
      </c>
      <c r="I20" s="8"/>
      <c r="J20" s="8">
        <v>290</v>
      </c>
      <c r="K20" s="8">
        <v>19311</v>
      </c>
      <c r="L20" s="8"/>
      <c r="M20" s="8"/>
      <c r="N20" s="8"/>
      <c r="O20" s="8"/>
      <c r="P20" s="8"/>
      <c r="Q20" s="8"/>
      <c r="R20" s="11">
        <f t="shared" si="1"/>
        <v>19747</v>
      </c>
      <c r="S20" s="15">
        <f t="shared" si="2"/>
        <v>-15438.5</v>
      </c>
      <c r="U20" s="8"/>
      <c r="V20" s="8"/>
      <c r="W20" s="8"/>
    </row>
    <row r="21" spans="1:23" ht="18.75" customHeight="1" x14ac:dyDescent="0.45">
      <c r="A21" s="13">
        <v>45125</v>
      </c>
      <c r="B21" s="8">
        <v>1550</v>
      </c>
      <c r="C21" s="8">
        <v>1400</v>
      </c>
      <c r="D21" s="8">
        <v>1155</v>
      </c>
      <c r="E21" s="8">
        <v>210</v>
      </c>
      <c r="F21" s="14">
        <f t="shared" si="0"/>
        <v>3905.5</v>
      </c>
      <c r="G21" s="8">
        <v>36</v>
      </c>
      <c r="H21" s="8"/>
      <c r="I21" s="8"/>
      <c r="J21" s="8">
        <v>80</v>
      </c>
      <c r="K21" s="8"/>
      <c r="L21" s="8"/>
      <c r="M21" s="8"/>
      <c r="N21" s="8"/>
      <c r="O21" s="8"/>
      <c r="P21" s="8"/>
      <c r="Q21" s="8"/>
      <c r="R21" s="11">
        <f t="shared" si="1"/>
        <v>116</v>
      </c>
      <c r="S21" s="15">
        <f t="shared" si="2"/>
        <v>3789.5</v>
      </c>
      <c r="U21" s="8"/>
      <c r="V21" s="8"/>
      <c r="W21" s="8"/>
    </row>
    <row r="22" spans="1:23" ht="18.75" customHeight="1" x14ac:dyDescent="0.45">
      <c r="A22" s="13">
        <v>45126</v>
      </c>
      <c r="B22" s="8">
        <v>1885</v>
      </c>
      <c r="C22" s="8">
        <v>1100</v>
      </c>
      <c r="D22" s="8">
        <v>860</v>
      </c>
      <c r="E22" s="8">
        <v>875</v>
      </c>
      <c r="F22" s="14">
        <f t="shared" si="0"/>
        <v>4199.5</v>
      </c>
      <c r="G22" s="8">
        <v>36</v>
      </c>
      <c r="H22" s="8"/>
      <c r="I22" s="8"/>
      <c r="J22" s="8">
        <v>100</v>
      </c>
      <c r="K22" s="8"/>
      <c r="L22" s="8"/>
      <c r="M22" s="8"/>
      <c r="N22" s="8"/>
      <c r="O22" s="8"/>
      <c r="P22" s="8"/>
      <c r="Q22" s="8"/>
      <c r="R22" s="11">
        <f t="shared" si="1"/>
        <v>136</v>
      </c>
      <c r="S22" s="15">
        <f t="shared" si="2"/>
        <v>4063.5</v>
      </c>
      <c r="U22" s="8"/>
      <c r="V22" s="8"/>
      <c r="W22" s="8"/>
    </row>
    <row r="23" spans="1:23" ht="18.75" customHeight="1" x14ac:dyDescent="0.45">
      <c r="A23" s="13">
        <v>45127</v>
      </c>
      <c r="B23" s="8">
        <v>1440</v>
      </c>
      <c r="C23" s="8">
        <v>2800</v>
      </c>
      <c r="D23" s="8">
        <v>1185</v>
      </c>
      <c r="E23" s="8">
        <v>140</v>
      </c>
      <c r="F23" s="14">
        <f t="shared" si="0"/>
        <v>5167.5</v>
      </c>
      <c r="G23" s="8">
        <v>36</v>
      </c>
      <c r="H23" s="8"/>
      <c r="I23" s="8"/>
      <c r="J23" s="8"/>
      <c r="K23" s="8"/>
      <c r="L23" s="8"/>
      <c r="M23" s="8">
        <v>100</v>
      </c>
      <c r="N23" s="8"/>
      <c r="O23" s="8"/>
      <c r="P23" s="8"/>
      <c r="Q23" s="8"/>
      <c r="R23" s="11">
        <f t="shared" si="1"/>
        <v>136</v>
      </c>
      <c r="S23" s="15">
        <f t="shared" si="2"/>
        <v>5031.5</v>
      </c>
      <c r="U23" s="8"/>
      <c r="V23" s="8"/>
      <c r="W23" s="8"/>
    </row>
    <row r="24" spans="1:23" ht="18.75" customHeight="1" x14ac:dyDescent="0.45">
      <c r="A24" s="13">
        <v>45128</v>
      </c>
      <c r="B24" s="8">
        <v>2059</v>
      </c>
      <c r="C24" s="8">
        <v>900</v>
      </c>
      <c r="D24" s="8">
        <v>2010</v>
      </c>
      <c r="E24" s="8">
        <v>605</v>
      </c>
      <c r="F24" s="14">
        <f t="shared" si="0"/>
        <v>4789.5</v>
      </c>
      <c r="G24" s="8">
        <v>36</v>
      </c>
      <c r="H24" s="8">
        <v>85</v>
      </c>
      <c r="I24" s="8">
        <v>730</v>
      </c>
      <c r="J24" s="8">
        <v>150</v>
      </c>
      <c r="K24" s="8"/>
      <c r="L24" s="8"/>
      <c r="M24" s="8"/>
      <c r="N24" s="8"/>
      <c r="O24" s="8">
        <v>2160</v>
      </c>
      <c r="P24" s="8"/>
      <c r="Q24" s="8"/>
      <c r="R24" s="11">
        <f t="shared" si="1"/>
        <v>3161</v>
      </c>
      <c r="S24" s="15">
        <f t="shared" si="2"/>
        <v>1628.5</v>
      </c>
      <c r="U24" s="8"/>
      <c r="V24" s="8"/>
      <c r="W24" s="8"/>
    </row>
    <row r="25" spans="1:23" ht="18.75" customHeight="1" x14ac:dyDescent="0.45">
      <c r="A25" s="13">
        <v>45129</v>
      </c>
      <c r="B25" s="8">
        <v>2450</v>
      </c>
      <c r="C25" s="8">
        <v>2400</v>
      </c>
      <c r="D25" s="8">
        <v>2900</v>
      </c>
      <c r="E25" s="8">
        <v>0</v>
      </c>
      <c r="F25" s="14">
        <f t="shared" si="0"/>
        <v>6880</v>
      </c>
      <c r="G25" s="8">
        <v>36</v>
      </c>
      <c r="H25" s="8">
        <v>120</v>
      </c>
      <c r="I25" s="8">
        <v>350</v>
      </c>
      <c r="J25" s="8"/>
      <c r="K25" s="8"/>
      <c r="L25" s="8"/>
      <c r="M25" s="8"/>
      <c r="N25" s="8"/>
      <c r="O25" s="8"/>
      <c r="P25" s="8"/>
      <c r="Q25" s="8"/>
      <c r="R25" s="11">
        <f t="shared" si="1"/>
        <v>506</v>
      </c>
      <c r="S25" s="15">
        <f t="shared" si="2"/>
        <v>6374</v>
      </c>
      <c r="U25" s="8"/>
      <c r="V25" s="8"/>
      <c r="W25" s="8"/>
    </row>
    <row r="26" spans="1:23" ht="18.75" customHeight="1" x14ac:dyDescent="0.45">
      <c r="A26" s="13">
        <v>45130</v>
      </c>
      <c r="B26" s="8">
        <v>3695</v>
      </c>
      <c r="C26" s="8">
        <v>3300</v>
      </c>
      <c r="D26" s="8">
        <v>5440</v>
      </c>
      <c r="E26" s="8">
        <v>1140</v>
      </c>
      <c r="F26" s="14">
        <f t="shared" si="0"/>
        <v>11601</v>
      </c>
      <c r="G26" s="8"/>
      <c r="H26" s="8">
        <v>300</v>
      </c>
      <c r="I26" s="8">
        <v>100</v>
      </c>
      <c r="J26" s="8">
        <v>340</v>
      </c>
      <c r="K26" s="8"/>
      <c r="L26" s="8"/>
      <c r="M26" s="8"/>
      <c r="N26" s="8"/>
      <c r="O26" s="8"/>
      <c r="P26" s="8"/>
      <c r="Q26" s="8"/>
      <c r="R26" s="11">
        <f t="shared" si="1"/>
        <v>740</v>
      </c>
      <c r="S26" s="15">
        <f t="shared" si="2"/>
        <v>10861</v>
      </c>
      <c r="U26" s="8"/>
      <c r="V26" s="8"/>
      <c r="W26" s="8"/>
    </row>
    <row r="27" spans="1:23" ht="18.75" customHeight="1" x14ac:dyDescent="0.45">
      <c r="A27" s="13">
        <v>45131</v>
      </c>
      <c r="B27" s="8">
        <v>1335</v>
      </c>
      <c r="C27" s="8">
        <v>1300</v>
      </c>
      <c r="D27" s="8">
        <v>1100</v>
      </c>
      <c r="E27" s="8">
        <v>365</v>
      </c>
      <c r="F27" s="14">
        <f t="shared" si="0"/>
        <v>3660.5</v>
      </c>
      <c r="G27" s="8">
        <v>36</v>
      </c>
      <c r="H27" s="8">
        <v>150</v>
      </c>
      <c r="I27" s="8">
        <v>350</v>
      </c>
      <c r="J27" s="8">
        <v>370</v>
      </c>
      <c r="K27" s="8">
        <v>14970</v>
      </c>
      <c r="L27" s="8"/>
      <c r="M27" s="8">
        <v>50</v>
      </c>
      <c r="N27" s="8">
        <v>4410</v>
      </c>
      <c r="O27" s="8"/>
      <c r="P27" s="8"/>
      <c r="Q27" s="8"/>
      <c r="R27" s="11">
        <f t="shared" si="1"/>
        <v>20336</v>
      </c>
      <c r="S27" s="15">
        <f t="shared" si="2"/>
        <v>-16675.5</v>
      </c>
      <c r="U27" s="8"/>
      <c r="V27" s="8"/>
      <c r="W27" s="8"/>
    </row>
    <row r="28" spans="1:23" ht="18.75" customHeight="1" x14ac:dyDescent="0.45">
      <c r="A28" s="13">
        <v>45132</v>
      </c>
      <c r="B28" s="8">
        <v>1510</v>
      </c>
      <c r="C28" s="8">
        <v>1400</v>
      </c>
      <c r="D28" s="8">
        <v>955</v>
      </c>
      <c r="E28" s="8">
        <v>0</v>
      </c>
      <c r="F28" s="14">
        <f t="shared" si="0"/>
        <v>3578.5</v>
      </c>
      <c r="G28" s="8">
        <v>36</v>
      </c>
      <c r="H28" s="8">
        <v>90</v>
      </c>
      <c r="I28" s="8"/>
      <c r="J28" s="8"/>
      <c r="K28" s="8"/>
      <c r="L28" s="8"/>
      <c r="M28" s="8">
        <v>50</v>
      </c>
      <c r="N28" s="8"/>
      <c r="O28" s="8"/>
      <c r="P28" s="8"/>
      <c r="Q28" s="8"/>
      <c r="R28" s="11">
        <f t="shared" si="1"/>
        <v>176</v>
      </c>
      <c r="S28" s="15">
        <f t="shared" si="2"/>
        <v>3402.5</v>
      </c>
      <c r="U28" s="8"/>
      <c r="V28" s="8"/>
      <c r="W28" s="8"/>
    </row>
    <row r="29" spans="1:23" ht="18.75" customHeight="1" x14ac:dyDescent="0.45">
      <c r="A29" s="13">
        <v>45133</v>
      </c>
      <c r="B29" s="8">
        <v>1865</v>
      </c>
      <c r="C29" s="8">
        <v>1400</v>
      </c>
      <c r="D29" s="8">
        <v>680</v>
      </c>
      <c r="E29" s="8">
        <v>280</v>
      </c>
      <c r="F29" s="14">
        <f t="shared" si="0"/>
        <v>3937</v>
      </c>
      <c r="G29" s="8">
        <v>36</v>
      </c>
      <c r="H29" s="8">
        <v>80</v>
      </c>
      <c r="I29" s="8"/>
      <c r="J29" s="8">
        <v>110</v>
      </c>
      <c r="K29" s="8"/>
      <c r="L29" s="8"/>
      <c r="M29" s="8">
        <v>340</v>
      </c>
      <c r="N29" s="8"/>
      <c r="O29" s="8"/>
      <c r="P29" s="8"/>
      <c r="Q29" s="8"/>
      <c r="R29" s="11">
        <f t="shared" si="1"/>
        <v>566</v>
      </c>
      <c r="S29" s="15">
        <f t="shared" si="2"/>
        <v>3371</v>
      </c>
      <c r="U29" s="8"/>
      <c r="V29" s="8"/>
      <c r="W29" s="8"/>
    </row>
    <row r="30" spans="1:23" ht="18.75" customHeight="1" x14ac:dyDescent="0.45">
      <c r="A30" s="13">
        <v>45134</v>
      </c>
      <c r="B30" s="8">
        <v>3000</v>
      </c>
      <c r="C30" s="8">
        <v>2255</v>
      </c>
      <c r="D30" s="8">
        <v>1415</v>
      </c>
      <c r="E30" s="8">
        <v>160</v>
      </c>
      <c r="F30" s="14">
        <f t="shared" si="0"/>
        <v>6357.5</v>
      </c>
      <c r="G30" s="8">
        <v>36</v>
      </c>
      <c r="H30" s="8">
        <v>210</v>
      </c>
      <c r="I30" s="8">
        <v>190</v>
      </c>
      <c r="J30" s="8"/>
      <c r="K30" s="8"/>
      <c r="L30" s="8"/>
      <c r="M30" s="8"/>
      <c r="N30" s="8"/>
      <c r="O30" s="8"/>
      <c r="P30" s="8"/>
      <c r="Q30" s="8"/>
      <c r="R30" s="11">
        <f t="shared" si="1"/>
        <v>436</v>
      </c>
      <c r="S30" s="15">
        <f t="shared" si="2"/>
        <v>5921.5</v>
      </c>
      <c r="U30" s="8"/>
      <c r="V30" s="8"/>
      <c r="W30" s="8"/>
    </row>
    <row r="31" spans="1:23" ht="18.75" customHeight="1" x14ac:dyDescent="0.45">
      <c r="A31" s="13">
        <v>45135</v>
      </c>
      <c r="B31" s="8">
        <v>2500</v>
      </c>
      <c r="C31" s="8">
        <v>2415</v>
      </c>
      <c r="D31" s="8">
        <v>1450</v>
      </c>
      <c r="E31" s="8">
        <v>375</v>
      </c>
      <c r="F31" s="14">
        <f t="shared" si="0"/>
        <v>6192.5</v>
      </c>
      <c r="G31" s="8">
        <v>36</v>
      </c>
      <c r="H31" s="8">
        <v>200</v>
      </c>
      <c r="I31" s="8">
        <v>500</v>
      </c>
      <c r="J31" s="8">
        <v>525</v>
      </c>
      <c r="K31" s="8"/>
      <c r="L31" s="8"/>
      <c r="M31" s="8"/>
      <c r="N31" s="8"/>
      <c r="O31" s="8">
        <v>2160</v>
      </c>
      <c r="P31" s="8"/>
      <c r="Q31" s="8"/>
      <c r="R31" s="11">
        <f t="shared" si="1"/>
        <v>3421</v>
      </c>
      <c r="S31" s="15">
        <f t="shared" si="2"/>
        <v>2771.5</v>
      </c>
      <c r="U31" s="8"/>
      <c r="V31" s="8"/>
      <c r="W31" s="8"/>
    </row>
    <row r="32" spans="1:23" ht="18.75" customHeight="1" x14ac:dyDescent="0.45">
      <c r="A32" s="13">
        <v>45136</v>
      </c>
      <c r="B32" s="8">
        <v>2800</v>
      </c>
      <c r="C32" s="8">
        <v>2540</v>
      </c>
      <c r="D32" s="8">
        <v>3075</v>
      </c>
      <c r="E32" s="8">
        <v>430</v>
      </c>
      <c r="F32" s="14">
        <f t="shared" si="0"/>
        <v>7793.5</v>
      </c>
      <c r="G32" s="8">
        <v>36</v>
      </c>
      <c r="H32" s="8">
        <v>220</v>
      </c>
      <c r="I32" s="8">
        <v>500</v>
      </c>
      <c r="J32" s="8">
        <v>120</v>
      </c>
      <c r="K32" s="8"/>
      <c r="L32" s="8"/>
      <c r="M32" s="8"/>
      <c r="N32" s="8"/>
      <c r="O32" s="8"/>
      <c r="P32" s="8"/>
      <c r="Q32" s="8"/>
      <c r="R32" s="11">
        <f t="shared" si="1"/>
        <v>876</v>
      </c>
      <c r="S32" s="15">
        <f t="shared" si="2"/>
        <v>6917.5</v>
      </c>
      <c r="U32" s="8"/>
      <c r="V32" s="8"/>
      <c r="W32" s="8"/>
    </row>
    <row r="33" spans="1:23" ht="18.75" customHeight="1" x14ac:dyDescent="0.45">
      <c r="A33" s="13">
        <v>45137</v>
      </c>
      <c r="B33" s="8">
        <v>3300</v>
      </c>
      <c r="C33" s="8">
        <v>3945</v>
      </c>
      <c r="D33" s="8">
        <v>2305</v>
      </c>
      <c r="E33" s="8">
        <v>1200</v>
      </c>
      <c r="F33" s="14">
        <f t="shared" si="0"/>
        <v>9698.5</v>
      </c>
      <c r="G33" s="8"/>
      <c r="H33" s="8">
        <v>370</v>
      </c>
      <c r="I33" s="8">
        <v>70</v>
      </c>
      <c r="J33" s="8"/>
      <c r="K33" s="8"/>
      <c r="L33" s="8"/>
      <c r="M33" s="8"/>
      <c r="N33" s="8"/>
      <c r="O33" s="8"/>
      <c r="P33" s="8"/>
      <c r="Q33" s="8"/>
      <c r="R33" s="11">
        <f t="shared" si="1"/>
        <v>440</v>
      </c>
      <c r="S33" s="15">
        <f t="shared" si="2"/>
        <v>9258.5</v>
      </c>
      <c r="U33" s="8"/>
      <c r="V33" s="8"/>
      <c r="W33" s="8"/>
    </row>
    <row r="34" spans="1:23" ht="18.75" customHeight="1" x14ac:dyDescent="0.45">
      <c r="A34" s="13">
        <v>45138</v>
      </c>
      <c r="B34" s="8">
        <v>3400</v>
      </c>
      <c r="C34" s="8">
        <v>2285</v>
      </c>
      <c r="D34" s="8">
        <v>740</v>
      </c>
      <c r="E34" s="8">
        <v>389</v>
      </c>
      <c r="F34" s="14">
        <f t="shared" si="0"/>
        <v>6475.3</v>
      </c>
      <c r="G34" s="8">
        <v>36</v>
      </c>
      <c r="H34" s="8">
        <v>220</v>
      </c>
      <c r="I34" s="8">
        <v>150</v>
      </c>
      <c r="J34" s="8"/>
      <c r="K34" s="8">
        <v>19530</v>
      </c>
      <c r="L34" s="8"/>
      <c r="M34" s="8">
        <f>12000</f>
        <v>12000</v>
      </c>
      <c r="N34" s="8"/>
      <c r="O34" s="8"/>
      <c r="P34" s="8"/>
      <c r="Q34" s="8">
        <v>20</v>
      </c>
      <c r="R34" s="11">
        <f t="shared" si="1"/>
        <v>31956</v>
      </c>
      <c r="S34" s="15">
        <f t="shared" si="2"/>
        <v>-25480.7</v>
      </c>
      <c r="U34" s="8"/>
      <c r="V34" s="8"/>
      <c r="W34" s="8"/>
    </row>
    <row r="35" spans="1:23" ht="18.75" customHeight="1" x14ac:dyDescent="0.45">
      <c r="B35" s="16">
        <f t="shared" ref="B35:S35" si="3">SUM(B4:B34)</f>
        <v>67329</v>
      </c>
      <c r="C35" s="16">
        <f t="shared" si="3"/>
        <v>66140</v>
      </c>
      <c r="D35" s="16">
        <f t="shared" si="3"/>
        <v>59195</v>
      </c>
      <c r="E35" s="16">
        <f t="shared" si="3"/>
        <v>10189</v>
      </c>
      <c r="F35" s="14">
        <f t="shared" si="3"/>
        <v>182037.8</v>
      </c>
      <c r="G35" s="17">
        <f t="shared" si="3"/>
        <v>972</v>
      </c>
      <c r="H35" s="17">
        <f t="shared" si="3"/>
        <v>3305</v>
      </c>
      <c r="I35" s="17">
        <f t="shared" si="3"/>
        <v>5350</v>
      </c>
      <c r="J35" s="17">
        <f t="shared" si="3"/>
        <v>4285</v>
      </c>
      <c r="K35" s="18">
        <f t="shared" si="3"/>
        <v>84658</v>
      </c>
      <c r="L35" s="17">
        <f t="shared" si="3"/>
        <v>1800</v>
      </c>
      <c r="M35" s="18">
        <f t="shared" si="3"/>
        <v>21290</v>
      </c>
      <c r="N35" s="17">
        <f t="shared" si="3"/>
        <v>5040</v>
      </c>
      <c r="O35" s="17">
        <f t="shared" si="3"/>
        <v>4320</v>
      </c>
      <c r="P35" s="18">
        <f t="shared" si="3"/>
        <v>30000</v>
      </c>
      <c r="Q35" s="17">
        <f t="shared" si="3"/>
        <v>1770</v>
      </c>
      <c r="R35" s="11">
        <f t="shared" si="3"/>
        <v>162790</v>
      </c>
      <c r="S35" s="15">
        <f t="shared" si="3"/>
        <v>19247.8</v>
      </c>
    </row>
    <row r="36" spans="1:23" ht="18.75" customHeight="1" x14ac:dyDescent="0.45">
      <c r="R36" s="7"/>
      <c r="S36" s="7"/>
    </row>
    <row r="37" spans="1:23" ht="18.75" customHeight="1" x14ac:dyDescent="0.45">
      <c r="R37" s="7"/>
      <c r="S37" s="7"/>
    </row>
    <row r="38" spans="1:23" ht="18.75" customHeight="1" x14ac:dyDescent="0.45">
      <c r="R38" s="7"/>
      <c r="S38" s="7"/>
    </row>
    <row r="39" spans="1:23" ht="18.75" customHeight="1" x14ac:dyDescent="0.45">
      <c r="R39" s="7"/>
      <c r="S39" s="7"/>
    </row>
    <row r="40" spans="1:23" ht="18.75" customHeight="1" x14ac:dyDescent="0.45">
      <c r="R40" s="7"/>
      <c r="S40" s="7"/>
    </row>
    <row r="41" spans="1:23" ht="18.75" customHeight="1" x14ac:dyDescent="0.45">
      <c r="R41" s="7"/>
      <c r="S41" s="7"/>
    </row>
    <row r="42" spans="1:23" ht="18.75" customHeight="1" x14ac:dyDescent="0.45">
      <c r="R42" s="7"/>
      <c r="S42" s="7"/>
    </row>
    <row r="43" spans="1:23" ht="18.75" customHeight="1" x14ac:dyDescent="0.45">
      <c r="R43" s="7"/>
      <c r="S43" s="7"/>
    </row>
    <row r="44" spans="1:23" ht="18.75" customHeight="1" x14ac:dyDescent="0.45">
      <c r="R44" s="7"/>
      <c r="S44" s="7"/>
    </row>
    <row r="45" spans="1:23" ht="18.75" customHeight="1" x14ac:dyDescent="0.45">
      <c r="R45" s="7"/>
      <c r="S45" s="7"/>
    </row>
    <row r="46" spans="1:23" ht="18.75" customHeight="1" x14ac:dyDescent="0.45">
      <c r="R46" s="7"/>
      <c r="S46" s="7"/>
    </row>
    <row r="47" spans="1:23" ht="18.75" customHeight="1" x14ac:dyDescent="0.45">
      <c r="R47" s="7"/>
      <c r="S47" s="7"/>
    </row>
    <row r="48" spans="1:23" ht="18.75" customHeight="1" x14ac:dyDescent="0.45">
      <c r="R48" s="7"/>
      <c r="S48" s="7"/>
    </row>
    <row r="49" spans="18:19" ht="18.75" customHeight="1" x14ac:dyDescent="0.45">
      <c r="R49" s="7"/>
      <c r="S49" s="7"/>
    </row>
    <row r="50" spans="18:19" ht="18.75" customHeight="1" x14ac:dyDescent="0.45">
      <c r="R50" s="7"/>
      <c r="S50" s="7"/>
    </row>
    <row r="51" spans="18:19" ht="18.75" customHeight="1" x14ac:dyDescent="0.45">
      <c r="R51" s="7"/>
      <c r="S51" s="7"/>
    </row>
    <row r="52" spans="18:19" ht="18.75" customHeight="1" x14ac:dyDescent="0.45">
      <c r="R52" s="7"/>
      <c r="S52" s="7"/>
    </row>
    <row r="53" spans="18:19" ht="18.75" customHeight="1" x14ac:dyDescent="0.45">
      <c r="R53" s="7"/>
      <c r="S53" s="7"/>
    </row>
    <row r="54" spans="18:19" ht="18.75" customHeight="1" x14ac:dyDescent="0.45">
      <c r="R54" s="7"/>
      <c r="S54" s="7"/>
    </row>
    <row r="55" spans="18:19" ht="18.75" customHeight="1" x14ac:dyDescent="0.45">
      <c r="R55" s="7"/>
      <c r="S55" s="7"/>
    </row>
    <row r="56" spans="18:19" ht="18.75" customHeight="1" x14ac:dyDescent="0.45">
      <c r="R56" s="7"/>
      <c r="S56" s="7"/>
    </row>
    <row r="57" spans="18:19" ht="18.75" customHeight="1" x14ac:dyDescent="0.45">
      <c r="R57" s="7"/>
      <c r="S57" s="7"/>
    </row>
    <row r="58" spans="18:19" ht="18.75" customHeight="1" x14ac:dyDescent="0.45">
      <c r="R58" s="7"/>
      <c r="S58" s="7"/>
    </row>
    <row r="59" spans="18:19" ht="18.75" customHeight="1" x14ac:dyDescent="0.45">
      <c r="R59" s="7"/>
      <c r="S59" s="7"/>
    </row>
    <row r="60" spans="18:19" ht="18.75" customHeight="1" x14ac:dyDescent="0.45">
      <c r="R60" s="7"/>
      <c r="S60" s="7"/>
    </row>
    <row r="61" spans="18:19" ht="18.75" customHeight="1" x14ac:dyDescent="0.45">
      <c r="R61" s="7"/>
      <c r="S61" s="7"/>
    </row>
    <row r="62" spans="18:19" ht="18.75" customHeight="1" x14ac:dyDescent="0.45">
      <c r="R62" s="7"/>
      <c r="S62" s="7"/>
    </row>
    <row r="63" spans="18:19" ht="18.75" customHeight="1" x14ac:dyDescent="0.45">
      <c r="R63" s="7"/>
      <c r="S63" s="7"/>
    </row>
    <row r="64" spans="18:19" ht="18.75" customHeight="1" x14ac:dyDescent="0.45">
      <c r="R64" s="7"/>
      <c r="S64" s="7"/>
    </row>
    <row r="65" spans="18:19" ht="18.75" customHeight="1" x14ac:dyDescent="0.45">
      <c r="R65" s="7"/>
      <c r="S65" s="7"/>
    </row>
    <row r="66" spans="18:19" ht="18.75" customHeight="1" x14ac:dyDescent="0.45">
      <c r="R66" s="7"/>
      <c r="S66" s="7"/>
    </row>
    <row r="67" spans="18:19" ht="18.75" customHeight="1" x14ac:dyDescent="0.45">
      <c r="R67" s="7"/>
      <c r="S67" s="7"/>
    </row>
    <row r="68" spans="18:19" ht="18.75" customHeight="1" x14ac:dyDescent="0.45">
      <c r="R68" s="7"/>
      <c r="S68" s="7"/>
    </row>
    <row r="69" spans="18:19" ht="18.75" customHeight="1" x14ac:dyDescent="0.45">
      <c r="R69" s="7"/>
      <c r="S69" s="7"/>
    </row>
    <row r="70" spans="18:19" ht="18.75" customHeight="1" x14ac:dyDescent="0.45">
      <c r="R70" s="7"/>
      <c r="S70" s="7"/>
    </row>
    <row r="71" spans="18:19" ht="18.75" customHeight="1" x14ac:dyDescent="0.45">
      <c r="R71" s="7"/>
      <c r="S71" s="7"/>
    </row>
    <row r="72" spans="18:19" ht="18.75" customHeight="1" x14ac:dyDescent="0.45">
      <c r="R72" s="7"/>
      <c r="S72" s="7"/>
    </row>
    <row r="73" spans="18:19" ht="18.75" customHeight="1" x14ac:dyDescent="0.45">
      <c r="R73" s="7"/>
      <c r="S73" s="7"/>
    </row>
    <row r="74" spans="18:19" ht="18.75" customHeight="1" x14ac:dyDescent="0.45">
      <c r="R74" s="7"/>
      <c r="S74" s="7"/>
    </row>
    <row r="75" spans="18:19" ht="18.75" customHeight="1" x14ac:dyDescent="0.45">
      <c r="R75" s="7"/>
      <c r="S75" s="7"/>
    </row>
    <row r="76" spans="18:19" ht="18.75" customHeight="1" x14ac:dyDescent="0.45">
      <c r="R76" s="7"/>
      <c r="S76" s="7"/>
    </row>
    <row r="77" spans="18:19" ht="18.75" customHeight="1" x14ac:dyDescent="0.45">
      <c r="R77" s="7"/>
      <c r="S77" s="7"/>
    </row>
    <row r="78" spans="18:19" ht="18.75" customHeight="1" x14ac:dyDescent="0.45">
      <c r="R78" s="7"/>
      <c r="S78" s="7"/>
    </row>
    <row r="79" spans="18:19" ht="18.75" customHeight="1" x14ac:dyDescent="0.45">
      <c r="R79" s="7"/>
      <c r="S79" s="7"/>
    </row>
    <row r="80" spans="18:19" ht="18.75" customHeight="1" x14ac:dyDescent="0.45">
      <c r="R80" s="7"/>
      <c r="S80" s="7"/>
    </row>
    <row r="81" spans="18:19" ht="18.75" customHeight="1" x14ac:dyDescent="0.45">
      <c r="R81" s="7"/>
      <c r="S81" s="7"/>
    </row>
    <row r="82" spans="18:19" ht="18.75" customHeight="1" x14ac:dyDescent="0.45">
      <c r="R82" s="7"/>
      <c r="S82" s="7"/>
    </row>
    <row r="83" spans="18:19" ht="18.75" customHeight="1" x14ac:dyDescent="0.45">
      <c r="R83" s="7"/>
      <c r="S83" s="7"/>
    </row>
    <row r="84" spans="18:19" ht="18.75" customHeight="1" x14ac:dyDescent="0.45">
      <c r="R84" s="7"/>
      <c r="S84" s="7"/>
    </row>
    <row r="85" spans="18:19" ht="18.75" customHeight="1" x14ac:dyDescent="0.45">
      <c r="R85" s="7"/>
      <c r="S85" s="7"/>
    </row>
    <row r="86" spans="18:19" ht="18.75" customHeight="1" x14ac:dyDescent="0.45">
      <c r="R86" s="7"/>
      <c r="S86" s="7"/>
    </row>
    <row r="87" spans="18:19" ht="18.75" customHeight="1" x14ac:dyDescent="0.45">
      <c r="R87" s="7"/>
      <c r="S87" s="7"/>
    </row>
    <row r="88" spans="18:19" ht="18.75" customHeight="1" x14ac:dyDescent="0.45">
      <c r="R88" s="7"/>
      <c r="S88" s="7"/>
    </row>
    <row r="89" spans="18:19" ht="18.75" customHeight="1" x14ac:dyDescent="0.45">
      <c r="R89" s="7"/>
      <c r="S89" s="7"/>
    </row>
    <row r="90" spans="18:19" ht="18.75" customHeight="1" x14ac:dyDescent="0.45">
      <c r="R90" s="7"/>
      <c r="S90" s="7"/>
    </row>
    <row r="91" spans="18:19" ht="18.75" customHeight="1" x14ac:dyDescent="0.45">
      <c r="R91" s="7"/>
      <c r="S91" s="7"/>
    </row>
    <row r="92" spans="18:19" ht="18.75" customHeight="1" x14ac:dyDescent="0.45">
      <c r="R92" s="7"/>
      <c r="S92" s="7"/>
    </row>
    <row r="93" spans="18:19" ht="18.75" customHeight="1" x14ac:dyDescent="0.45">
      <c r="R93" s="7"/>
      <c r="S93" s="7"/>
    </row>
    <row r="94" spans="18:19" ht="18.75" customHeight="1" x14ac:dyDescent="0.45">
      <c r="R94" s="7"/>
      <c r="S94" s="7"/>
    </row>
    <row r="95" spans="18:19" ht="18.75" customHeight="1" x14ac:dyDescent="0.45">
      <c r="R95" s="7"/>
      <c r="S95" s="7"/>
    </row>
    <row r="96" spans="18:19" ht="18.75" customHeight="1" x14ac:dyDescent="0.45">
      <c r="R96" s="7"/>
      <c r="S96" s="7"/>
    </row>
    <row r="97" spans="18:19" ht="18.75" customHeight="1" x14ac:dyDescent="0.45">
      <c r="R97" s="7"/>
      <c r="S97" s="7"/>
    </row>
    <row r="98" spans="18:19" ht="18.75" customHeight="1" x14ac:dyDescent="0.45">
      <c r="R98" s="7"/>
      <c r="S98" s="7"/>
    </row>
    <row r="99" spans="18:19" ht="18.75" customHeight="1" x14ac:dyDescent="0.45">
      <c r="R99" s="7"/>
      <c r="S99" s="7"/>
    </row>
    <row r="100" spans="18:19" ht="18.75" customHeight="1" x14ac:dyDescent="0.45">
      <c r="R100" s="7"/>
      <c r="S100" s="7"/>
    </row>
    <row r="101" spans="18:19" ht="18.75" customHeight="1" x14ac:dyDescent="0.45">
      <c r="R101" s="7"/>
      <c r="S101" s="7"/>
    </row>
    <row r="102" spans="18:19" ht="18.75" customHeight="1" x14ac:dyDescent="0.45">
      <c r="R102" s="7"/>
      <c r="S102" s="7"/>
    </row>
    <row r="103" spans="18:19" ht="18.75" customHeight="1" x14ac:dyDescent="0.45">
      <c r="R103" s="7"/>
      <c r="S103" s="7"/>
    </row>
    <row r="104" spans="18:19" ht="18.75" customHeight="1" x14ac:dyDescent="0.45">
      <c r="R104" s="7"/>
      <c r="S104" s="7"/>
    </row>
    <row r="105" spans="18:19" ht="18.75" customHeight="1" x14ac:dyDescent="0.45">
      <c r="R105" s="7"/>
      <c r="S105" s="7"/>
    </row>
    <row r="106" spans="18:19" ht="18.75" customHeight="1" x14ac:dyDescent="0.45">
      <c r="R106" s="7"/>
      <c r="S106" s="7"/>
    </row>
    <row r="107" spans="18:19" ht="18.75" customHeight="1" x14ac:dyDescent="0.45">
      <c r="R107" s="7"/>
      <c r="S107" s="7"/>
    </row>
    <row r="108" spans="18:19" ht="18.75" customHeight="1" x14ac:dyDescent="0.45">
      <c r="R108" s="7"/>
      <c r="S108" s="7"/>
    </row>
    <row r="109" spans="18:19" ht="18.75" customHeight="1" x14ac:dyDescent="0.45">
      <c r="R109" s="7"/>
      <c r="S109" s="7"/>
    </row>
    <row r="110" spans="18:19" ht="18.75" customHeight="1" x14ac:dyDescent="0.45">
      <c r="R110" s="7"/>
      <c r="S110" s="7"/>
    </row>
    <row r="111" spans="18:19" ht="18.75" customHeight="1" x14ac:dyDescent="0.45">
      <c r="R111" s="7"/>
      <c r="S111" s="7"/>
    </row>
    <row r="112" spans="18:19" ht="18.75" customHeight="1" x14ac:dyDescent="0.45">
      <c r="R112" s="7"/>
      <c r="S112" s="7"/>
    </row>
    <row r="113" spans="18:19" ht="18.75" customHeight="1" x14ac:dyDescent="0.45">
      <c r="R113" s="7"/>
      <c r="S113" s="7"/>
    </row>
    <row r="114" spans="18:19" ht="18.75" customHeight="1" x14ac:dyDescent="0.45">
      <c r="R114" s="7"/>
      <c r="S114" s="7"/>
    </row>
    <row r="115" spans="18:19" ht="18.75" customHeight="1" x14ac:dyDescent="0.45">
      <c r="R115" s="7"/>
      <c r="S115" s="7"/>
    </row>
    <row r="116" spans="18:19" ht="18.75" customHeight="1" x14ac:dyDescent="0.45">
      <c r="R116" s="7"/>
      <c r="S116" s="7"/>
    </row>
    <row r="117" spans="18:19" ht="18.75" customHeight="1" x14ac:dyDescent="0.45">
      <c r="R117" s="7"/>
      <c r="S117" s="7"/>
    </row>
    <row r="118" spans="18:19" ht="18.75" customHeight="1" x14ac:dyDescent="0.45">
      <c r="R118" s="7"/>
      <c r="S118" s="7"/>
    </row>
    <row r="119" spans="18:19" ht="18.75" customHeight="1" x14ac:dyDescent="0.45">
      <c r="R119" s="7"/>
      <c r="S119" s="7"/>
    </row>
    <row r="120" spans="18:19" ht="18.75" customHeight="1" x14ac:dyDescent="0.45">
      <c r="R120" s="7"/>
      <c r="S120" s="7"/>
    </row>
    <row r="121" spans="18:19" ht="18.75" customHeight="1" x14ac:dyDescent="0.45">
      <c r="R121" s="7"/>
      <c r="S121" s="7"/>
    </row>
    <row r="122" spans="18:19" ht="18.75" customHeight="1" x14ac:dyDescent="0.45">
      <c r="R122" s="7"/>
      <c r="S122" s="7"/>
    </row>
    <row r="123" spans="18:19" ht="18.75" customHeight="1" x14ac:dyDescent="0.45">
      <c r="R123" s="7"/>
      <c r="S123" s="7"/>
    </row>
    <row r="124" spans="18:19" ht="18.75" customHeight="1" x14ac:dyDescent="0.45">
      <c r="R124" s="7"/>
      <c r="S124" s="7"/>
    </row>
    <row r="125" spans="18:19" ht="18.75" customHeight="1" x14ac:dyDescent="0.45">
      <c r="R125" s="7"/>
      <c r="S125" s="7"/>
    </row>
    <row r="126" spans="18:19" ht="18.75" customHeight="1" x14ac:dyDescent="0.45">
      <c r="R126" s="7"/>
      <c r="S126" s="7"/>
    </row>
    <row r="127" spans="18:19" ht="18.75" customHeight="1" x14ac:dyDescent="0.45">
      <c r="R127" s="7"/>
      <c r="S127" s="7"/>
    </row>
    <row r="128" spans="18:19" ht="18.75" customHeight="1" x14ac:dyDescent="0.45">
      <c r="R128" s="7"/>
      <c r="S128" s="7"/>
    </row>
    <row r="129" spans="18:19" ht="18.75" customHeight="1" x14ac:dyDescent="0.45">
      <c r="R129" s="7"/>
      <c r="S129" s="7"/>
    </row>
    <row r="130" spans="18:19" ht="18.75" customHeight="1" x14ac:dyDescent="0.45">
      <c r="R130" s="7"/>
      <c r="S130" s="7"/>
    </row>
    <row r="131" spans="18:19" ht="18.75" customHeight="1" x14ac:dyDescent="0.45">
      <c r="R131" s="7"/>
      <c r="S131" s="7"/>
    </row>
    <row r="132" spans="18:19" ht="18.75" customHeight="1" x14ac:dyDescent="0.45">
      <c r="R132" s="7"/>
      <c r="S132" s="7"/>
    </row>
    <row r="133" spans="18:19" ht="18.75" customHeight="1" x14ac:dyDescent="0.45">
      <c r="R133" s="7"/>
      <c r="S133" s="7"/>
    </row>
    <row r="134" spans="18:19" ht="18.75" customHeight="1" x14ac:dyDescent="0.45">
      <c r="R134" s="7"/>
      <c r="S134" s="7"/>
    </row>
    <row r="135" spans="18:19" ht="18.75" customHeight="1" x14ac:dyDescent="0.45">
      <c r="R135" s="7"/>
      <c r="S135" s="7"/>
    </row>
    <row r="136" spans="18:19" ht="18.75" customHeight="1" x14ac:dyDescent="0.45">
      <c r="R136" s="7"/>
      <c r="S136" s="7"/>
    </row>
    <row r="137" spans="18:19" ht="18.75" customHeight="1" x14ac:dyDescent="0.45">
      <c r="R137" s="7"/>
      <c r="S137" s="7"/>
    </row>
    <row r="138" spans="18:19" ht="18.75" customHeight="1" x14ac:dyDescent="0.45">
      <c r="R138" s="7"/>
      <c r="S138" s="7"/>
    </row>
    <row r="139" spans="18:19" ht="18.75" customHeight="1" x14ac:dyDescent="0.45">
      <c r="R139" s="7"/>
      <c r="S139" s="7"/>
    </row>
    <row r="140" spans="18:19" ht="18.75" customHeight="1" x14ac:dyDescent="0.45">
      <c r="R140" s="7"/>
      <c r="S140" s="7"/>
    </row>
    <row r="141" spans="18:19" ht="18.75" customHeight="1" x14ac:dyDescent="0.45">
      <c r="R141" s="7"/>
      <c r="S141" s="7"/>
    </row>
    <row r="142" spans="18:19" ht="18.75" customHeight="1" x14ac:dyDescent="0.45">
      <c r="R142" s="7"/>
      <c r="S142" s="7"/>
    </row>
    <row r="143" spans="18:19" ht="18.75" customHeight="1" x14ac:dyDescent="0.45">
      <c r="R143" s="7"/>
      <c r="S143" s="7"/>
    </row>
    <row r="144" spans="18:19" ht="18.75" customHeight="1" x14ac:dyDescent="0.45">
      <c r="R144" s="7"/>
      <c r="S144" s="7"/>
    </row>
    <row r="145" spans="18:19" ht="18.75" customHeight="1" x14ac:dyDescent="0.45">
      <c r="R145" s="7"/>
      <c r="S145" s="7"/>
    </row>
    <row r="146" spans="18:19" ht="18.75" customHeight="1" x14ac:dyDescent="0.45">
      <c r="R146" s="7"/>
      <c r="S146" s="7"/>
    </row>
    <row r="147" spans="18:19" ht="18.75" customHeight="1" x14ac:dyDescent="0.45">
      <c r="R147" s="7"/>
      <c r="S147" s="7"/>
    </row>
    <row r="148" spans="18:19" ht="18.75" customHeight="1" x14ac:dyDescent="0.45">
      <c r="R148" s="7"/>
      <c r="S148" s="7"/>
    </row>
    <row r="149" spans="18:19" ht="18.75" customHeight="1" x14ac:dyDescent="0.45">
      <c r="R149" s="7"/>
      <c r="S149" s="7"/>
    </row>
    <row r="150" spans="18:19" ht="18.75" customHeight="1" x14ac:dyDescent="0.45">
      <c r="R150" s="7"/>
      <c r="S150" s="7"/>
    </row>
    <row r="151" spans="18:19" ht="18.75" customHeight="1" x14ac:dyDescent="0.45">
      <c r="R151" s="7"/>
      <c r="S151" s="7"/>
    </row>
    <row r="152" spans="18:19" ht="18.75" customHeight="1" x14ac:dyDescent="0.45">
      <c r="R152" s="7"/>
      <c r="S152" s="7"/>
    </row>
    <row r="153" spans="18:19" ht="18.75" customHeight="1" x14ac:dyDescent="0.45">
      <c r="R153" s="7"/>
      <c r="S153" s="7"/>
    </row>
    <row r="154" spans="18:19" ht="18.75" customHeight="1" x14ac:dyDescent="0.45">
      <c r="R154" s="7"/>
      <c r="S154" s="7"/>
    </row>
    <row r="155" spans="18:19" ht="18.75" customHeight="1" x14ac:dyDescent="0.45">
      <c r="R155" s="7"/>
      <c r="S155" s="7"/>
    </row>
    <row r="156" spans="18:19" ht="18.75" customHeight="1" x14ac:dyDescent="0.45">
      <c r="R156" s="7"/>
      <c r="S156" s="7"/>
    </row>
    <row r="157" spans="18:19" ht="18.75" customHeight="1" x14ac:dyDescent="0.45">
      <c r="R157" s="7"/>
      <c r="S157" s="7"/>
    </row>
    <row r="158" spans="18:19" ht="18.75" customHeight="1" x14ac:dyDescent="0.45">
      <c r="R158" s="7"/>
      <c r="S158" s="7"/>
    </row>
    <row r="159" spans="18:19" ht="18.75" customHeight="1" x14ac:dyDescent="0.45">
      <c r="R159" s="7"/>
      <c r="S159" s="7"/>
    </row>
    <row r="160" spans="18:19" ht="18.75" customHeight="1" x14ac:dyDescent="0.45">
      <c r="R160" s="7"/>
      <c r="S160" s="7"/>
    </row>
    <row r="161" spans="18:19" ht="18.75" customHeight="1" x14ac:dyDescent="0.45">
      <c r="R161" s="7"/>
      <c r="S161" s="7"/>
    </row>
    <row r="162" spans="18:19" ht="18.75" customHeight="1" x14ac:dyDescent="0.45">
      <c r="R162" s="7"/>
      <c r="S162" s="7"/>
    </row>
    <row r="163" spans="18:19" ht="18.75" customHeight="1" x14ac:dyDescent="0.45">
      <c r="R163" s="7"/>
      <c r="S163" s="7"/>
    </row>
    <row r="164" spans="18:19" ht="18.75" customHeight="1" x14ac:dyDescent="0.45">
      <c r="R164" s="7"/>
      <c r="S164" s="7"/>
    </row>
    <row r="165" spans="18:19" ht="18.75" customHeight="1" x14ac:dyDescent="0.45">
      <c r="R165" s="7"/>
      <c r="S165" s="7"/>
    </row>
    <row r="166" spans="18:19" ht="18.75" customHeight="1" x14ac:dyDescent="0.45">
      <c r="R166" s="7"/>
      <c r="S166" s="7"/>
    </row>
    <row r="167" spans="18:19" ht="18.75" customHeight="1" x14ac:dyDescent="0.45">
      <c r="R167" s="7"/>
      <c r="S167" s="7"/>
    </row>
    <row r="168" spans="18:19" ht="18.75" customHeight="1" x14ac:dyDescent="0.45">
      <c r="R168" s="7"/>
      <c r="S168" s="7"/>
    </row>
    <row r="169" spans="18:19" ht="18.75" customHeight="1" x14ac:dyDescent="0.45">
      <c r="R169" s="7"/>
      <c r="S169" s="7"/>
    </row>
    <row r="170" spans="18:19" ht="18.75" customHeight="1" x14ac:dyDescent="0.45">
      <c r="R170" s="7"/>
      <c r="S170" s="7"/>
    </row>
    <row r="171" spans="18:19" ht="18.75" customHeight="1" x14ac:dyDescent="0.45">
      <c r="R171" s="7"/>
      <c r="S171" s="7"/>
    </row>
    <row r="172" spans="18:19" ht="18.75" customHeight="1" x14ac:dyDescent="0.45">
      <c r="R172" s="7"/>
      <c r="S172" s="7"/>
    </row>
    <row r="173" spans="18:19" ht="18.75" customHeight="1" x14ac:dyDescent="0.45">
      <c r="R173" s="7"/>
      <c r="S173" s="7"/>
    </row>
    <row r="174" spans="18:19" ht="18.75" customHeight="1" x14ac:dyDescent="0.45">
      <c r="R174" s="7"/>
      <c r="S174" s="7"/>
    </row>
    <row r="175" spans="18:19" ht="18.75" customHeight="1" x14ac:dyDescent="0.45">
      <c r="R175" s="7"/>
      <c r="S175" s="7"/>
    </row>
    <row r="176" spans="18:19" ht="18.75" customHeight="1" x14ac:dyDescent="0.45">
      <c r="R176" s="7"/>
      <c r="S176" s="7"/>
    </row>
    <row r="177" spans="18:19" ht="18.75" customHeight="1" x14ac:dyDescent="0.45">
      <c r="R177" s="7"/>
      <c r="S177" s="7"/>
    </row>
    <row r="178" spans="18:19" ht="18.75" customHeight="1" x14ac:dyDescent="0.45">
      <c r="R178" s="7"/>
      <c r="S178" s="7"/>
    </row>
    <row r="179" spans="18:19" ht="18.75" customHeight="1" x14ac:dyDescent="0.45">
      <c r="R179" s="7"/>
      <c r="S179" s="7"/>
    </row>
    <row r="180" spans="18:19" ht="18.75" customHeight="1" x14ac:dyDescent="0.45">
      <c r="R180" s="7"/>
      <c r="S180" s="7"/>
    </row>
    <row r="181" spans="18:19" ht="18.75" customHeight="1" x14ac:dyDescent="0.45">
      <c r="R181" s="7"/>
      <c r="S181" s="7"/>
    </row>
    <row r="182" spans="18:19" ht="18.75" customHeight="1" x14ac:dyDescent="0.45">
      <c r="R182" s="7"/>
      <c r="S182" s="7"/>
    </row>
    <row r="183" spans="18:19" ht="18.75" customHeight="1" x14ac:dyDescent="0.45">
      <c r="R183" s="7"/>
      <c r="S183" s="7"/>
    </row>
    <row r="184" spans="18:19" ht="18.75" customHeight="1" x14ac:dyDescent="0.45">
      <c r="R184" s="7"/>
      <c r="S184" s="7"/>
    </row>
    <row r="185" spans="18:19" ht="18.75" customHeight="1" x14ac:dyDescent="0.45">
      <c r="R185" s="7"/>
      <c r="S185" s="7"/>
    </row>
    <row r="186" spans="18:19" ht="18.75" customHeight="1" x14ac:dyDescent="0.45">
      <c r="R186" s="7"/>
      <c r="S186" s="7"/>
    </row>
    <row r="187" spans="18:19" ht="18.75" customHeight="1" x14ac:dyDescent="0.45">
      <c r="R187" s="7"/>
      <c r="S187" s="7"/>
    </row>
    <row r="188" spans="18:19" ht="18.75" customHeight="1" x14ac:dyDescent="0.45">
      <c r="R188" s="7"/>
      <c r="S188" s="7"/>
    </row>
    <row r="189" spans="18:19" ht="18.75" customHeight="1" x14ac:dyDescent="0.45">
      <c r="R189" s="7"/>
      <c r="S189" s="7"/>
    </row>
    <row r="190" spans="18:19" ht="18.75" customHeight="1" x14ac:dyDescent="0.45">
      <c r="R190" s="7"/>
      <c r="S190" s="7"/>
    </row>
    <row r="191" spans="18:19" ht="18.75" customHeight="1" x14ac:dyDescent="0.45">
      <c r="R191" s="7"/>
      <c r="S191" s="7"/>
    </row>
    <row r="192" spans="18:19" ht="18.75" customHeight="1" x14ac:dyDescent="0.45">
      <c r="R192" s="7"/>
      <c r="S192" s="7"/>
    </row>
    <row r="193" spans="18:19" ht="18.75" customHeight="1" x14ac:dyDescent="0.45">
      <c r="R193" s="7"/>
      <c r="S193" s="7"/>
    </row>
    <row r="194" spans="18:19" ht="18.75" customHeight="1" x14ac:dyDescent="0.45">
      <c r="R194" s="7"/>
      <c r="S194" s="7"/>
    </row>
    <row r="195" spans="18:19" ht="18.75" customHeight="1" x14ac:dyDescent="0.45">
      <c r="R195" s="7"/>
      <c r="S195" s="7"/>
    </row>
    <row r="196" spans="18:19" ht="18.75" customHeight="1" x14ac:dyDescent="0.45">
      <c r="R196" s="7"/>
      <c r="S196" s="7"/>
    </row>
    <row r="197" spans="18:19" ht="18.75" customHeight="1" x14ac:dyDescent="0.45">
      <c r="R197" s="7"/>
      <c r="S197" s="7"/>
    </row>
    <row r="198" spans="18:19" ht="18.75" customHeight="1" x14ac:dyDescent="0.45">
      <c r="R198" s="7"/>
      <c r="S198" s="7"/>
    </row>
    <row r="199" spans="18:19" ht="18.75" customHeight="1" x14ac:dyDescent="0.45">
      <c r="R199" s="7"/>
      <c r="S199" s="7"/>
    </row>
    <row r="200" spans="18:19" ht="18.75" customHeight="1" x14ac:dyDescent="0.45">
      <c r="R200" s="7"/>
      <c r="S200" s="7"/>
    </row>
    <row r="201" spans="18:19" ht="18.75" customHeight="1" x14ac:dyDescent="0.45">
      <c r="R201" s="7"/>
      <c r="S201" s="7"/>
    </row>
    <row r="202" spans="18:19" ht="18.75" customHeight="1" x14ac:dyDescent="0.45">
      <c r="R202" s="7"/>
      <c r="S202" s="7"/>
    </row>
    <row r="203" spans="18:19" ht="18.75" customHeight="1" x14ac:dyDescent="0.45">
      <c r="R203" s="7"/>
      <c r="S203" s="7"/>
    </row>
    <row r="204" spans="18:19" ht="18.75" customHeight="1" x14ac:dyDescent="0.45">
      <c r="R204" s="7"/>
      <c r="S204" s="7"/>
    </row>
    <row r="205" spans="18:19" ht="18.75" customHeight="1" x14ac:dyDescent="0.45">
      <c r="R205" s="7"/>
      <c r="S205" s="7"/>
    </row>
    <row r="206" spans="18:19" ht="18.75" customHeight="1" x14ac:dyDescent="0.45">
      <c r="R206" s="7"/>
      <c r="S206" s="7"/>
    </row>
    <row r="207" spans="18:19" ht="18.75" customHeight="1" x14ac:dyDescent="0.45">
      <c r="R207" s="7"/>
      <c r="S207" s="7"/>
    </row>
    <row r="208" spans="18:19" ht="18.75" customHeight="1" x14ac:dyDescent="0.45">
      <c r="R208" s="7"/>
      <c r="S208" s="7"/>
    </row>
    <row r="209" spans="18:19" ht="18.75" customHeight="1" x14ac:dyDescent="0.45">
      <c r="R209" s="7"/>
      <c r="S209" s="7"/>
    </row>
    <row r="210" spans="18:19" ht="18.75" customHeight="1" x14ac:dyDescent="0.45">
      <c r="R210" s="7"/>
      <c r="S210" s="7"/>
    </row>
    <row r="211" spans="18:19" ht="18.75" customHeight="1" x14ac:dyDescent="0.45">
      <c r="R211" s="7"/>
      <c r="S211" s="7"/>
    </row>
    <row r="212" spans="18:19" ht="18.75" customHeight="1" x14ac:dyDescent="0.45">
      <c r="R212" s="7"/>
      <c r="S212" s="7"/>
    </row>
    <row r="213" spans="18:19" ht="18.75" customHeight="1" x14ac:dyDescent="0.45">
      <c r="R213" s="7"/>
      <c r="S213" s="7"/>
    </row>
    <row r="214" spans="18:19" ht="18.75" customHeight="1" x14ac:dyDescent="0.45">
      <c r="R214" s="7"/>
      <c r="S214" s="7"/>
    </row>
    <row r="215" spans="18:19" ht="18.75" customHeight="1" x14ac:dyDescent="0.45">
      <c r="R215" s="7"/>
      <c r="S215" s="7"/>
    </row>
    <row r="216" spans="18:19" ht="18.75" customHeight="1" x14ac:dyDescent="0.45">
      <c r="R216" s="7"/>
      <c r="S216" s="7"/>
    </row>
    <row r="217" spans="18:19" ht="18.75" customHeight="1" x14ac:dyDescent="0.45">
      <c r="R217" s="7"/>
      <c r="S217" s="7"/>
    </row>
    <row r="218" spans="18:19" ht="18.75" customHeight="1" x14ac:dyDescent="0.45">
      <c r="R218" s="7"/>
      <c r="S218" s="7"/>
    </row>
    <row r="219" spans="18:19" ht="18.75" customHeight="1" x14ac:dyDescent="0.45">
      <c r="R219" s="7"/>
      <c r="S219" s="7"/>
    </row>
    <row r="220" spans="18:19" ht="18.75" customHeight="1" x14ac:dyDescent="0.45">
      <c r="R220" s="7"/>
      <c r="S220" s="7"/>
    </row>
    <row r="221" spans="18:19" ht="18.75" customHeight="1" x14ac:dyDescent="0.45">
      <c r="R221" s="7"/>
      <c r="S221" s="7"/>
    </row>
    <row r="222" spans="18:19" ht="18.75" customHeight="1" x14ac:dyDescent="0.45">
      <c r="R222" s="7"/>
      <c r="S222" s="7"/>
    </row>
    <row r="223" spans="18:19" ht="18.75" customHeight="1" x14ac:dyDescent="0.45">
      <c r="R223" s="7"/>
      <c r="S223" s="7"/>
    </row>
    <row r="224" spans="18:19" ht="18.75" customHeight="1" x14ac:dyDescent="0.45">
      <c r="R224" s="7"/>
      <c r="S224" s="7"/>
    </row>
    <row r="225" spans="18:19" ht="18.75" customHeight="1" x14ac:dyDescent="0.45">
      <c r="R225" s="7"/>
      <c r="S225" s="7"/>
    </row>
    <row r="226" spans="18:19" ht="18.75" customHeight="1" x14ac:dyDescent="0.45">
      <c r="R226" s="7"/>
      <c r="S226" s="7"/>
    </row>
    <row r="227" spans="18:19" ht="18.75" customHeight="1" x14ac:dyDescent="0.45">
      <c r="R227" s="7"/>
      <c r="S227" s="7"/>
    </row>
    <row r="228" spans="18:19" ht="18.75" customHeight="1" x14ac:dyDescent="0.45">
      <c r="R228" s="7"/>
      <c r="S228" s="7"/>
    </row>
    <row r="229" spans="18:19" ht="18.75" customHeight="1" x14ac:dyDescent="0.45">
      <c r="R229" s="7"/>
      <c r="S229" s="7"/>
    </row>
    <row r="230" spans="18:19" ht="18.75" customHeight="1" x14ac:dyDescent="0.45">
      <c r="R230" s="7"/>
      <c r="S230" s="7"/>
    </row>
    <row r="231" spans="18:19" ht="18.75" customHeight="1" x14ac:dyDescent="0.45">
      <c r="R231" s="7"/>
      <c r="S231" s="7"/>
    </row>
    <row r="232" spans="18:19" ht="18.75" customHeight="1" x14ac:dyDescent="0.45">
      <c r="R232" s="7"/>
      <c r="S232" s="7"/>
    </row>
    <row r="233" spans="18:19" ht="18.75" customHeight="1" x14ac:dyDescent="0.45">
      <c r="R233" s="7"/>
      <c r="S233" s="7"/>
    </row>
    <row r="234" spans="18:19" ht="18.75" customHeight="1" x14ac:dyDescent="0.45">
      <c r="R234" s="7"/>
      <c r="S234" s="7"/>
    </row>
    <row r="235" spans="18:19" ht="18.75" customHeight="1" x14ac:dyDescent="0.45">
      <c r="R235" s="7"/>
      <c r="S235" s="7"/>
    </row>
    <row r="236" spans="18:19" ht="18.75" customHeight="1" x14ac:dyDescent="0.45">
      <c r="R236" s="7"/>
      <c r="S236" s="7"/>
    </row>
    <row r="237" spans="18:19" ht="18.75" customHeight="1" x14ac:dyDescent="0.45">
      <c r="R237" s="7"/>
      <c r="S237" s="7"/>
    </row>
    <row r="238" spans="18:19" ht="18.75" customHeight="1" x14ac:dyDescent="0.45">
      <c r="R238" s="7"/>
      <c r="S238" s="7"/>
    </row>
    <row r="239" spans="18:19" ht="18.75" customHeight="1" x14ac:dyDescent="0.45">
      <c r="R239" s="7"/>
      <c r="S239" s="7"/>
    </row>
    <row r="240" spans="18:19" ht="18.75" customHeight="1" x14ac:dyDescent="0.45">
      <c r="R240" s="7"/>
      <c r="S240" s="7"/>
    </row>
    <row r="241" spans="18:19" ht="18.75" customHeight="1" x14ac:dyDescent="0.45">
      <c r="R241" s="7"/>
      <c r="S241" s="7"/>
    </row>
    <row r="242" spans="18:19" ht="18.75" customHeight="1" x14ac:dyDescent="0.45">
      <c r="R242" s="7"/>
      <c r="S242" s="7"/>
    </row>
    <row r="243" spans="18:19" ht="18.75" customHeight="1" x14ac:dyDescent="0.45">
      <c r="R243" s="7"/>
      <c r="S243" s="7"/>
    </row>
    <row r="244" spans="18:19" ht="18.75" customHeight="1" x14ac:dyDescent="0.45">
      <c r="R244" s="7"/>
      <c r="S244" s="7"/>
    </row>
    <row r="245" spans="18:19" ht="18.75" customHeight="1" x14ac:dyDescent="0.45">
      <c r="R245" s="7"/>
      <c r="S245" s="7"/>
    </row>
    <row r="246" spans="18:19" ht="18.75" customHeight="1" x14ac:dyDescent="0.45">
      <c r="R246" s="7"/>
      <c r="S246" s="7"/>
    </row>
    <row r="247" spans="18:19" ht="18.75" customHeight="1" x14ac:dyDescent="0.45">
      <c r="R247" s="7"/>
      <c r="S247" s="7"/>
    </row>
    <row r="248" spans="18:19" ht="18.75" customHeight="1" x14ac:dyDescent="0.45">
      <c r="R248" s="7"/>
      <c r="S248" s="7"/>
    </row>
    <row r="249" spans="18:19" ht="18.75" customHeight="1" x14ac:dyDescent="0.45">
      <c r="R249" s="7"/>
      <c r="S249" s="7"/>
    </row>
    <row r="250" spans="18:19" ht="18.75" customHeight="1" x14ac:dyDescent="0.45">
      <c r="R250" s="7"/>
      <c r="S250" s="7"/>
    </row>
    <row r="251" spans="18:19" ht="18.75" customHeight="1" x14ac:dyDescent="0.45">
      <c r="R251" s="7"/>
      <c r="S251" s="7"/>
    </row>
    <row r="252" spans="18:19" ht="18.75" customHeight="1" x14ac:dyDescent="0.45">
      <c r="R252" s="7"/>
      <c r="S252" s="7"/>
    </row>
    <row r="253" spans="18:19" ht="18.75" customHeight="1" x14ac:dyDescent="0.45">
      <c r="R253" s="7"/>
      <c r="S253" s="7"/>
    </row>
    <row r="254" spans="18:19" ht="18.75" customHeight="1" x14ac:dyDescent="0.45">
      <c r="R254" s="7"/>
      <c r="S254" s="7"/>
    </row>
    <row r="255" spans="18:19" ht="18.75" customHeight="1" x14ac:dyDescent="0.45">
      <c r="R255" s="7"/>
      <c r="S255" s="7"/>
    </row>
    <row r="256" spans="18:19" ht="18.75" customHeight="1" x14ac:dyDescent="0.45">
      <c r="R256" s="7"/>
      <c r="S256" s="7"/>
    </row>
    <row r="257" spans="18:19" ht="18.75" customHeight="1" x14ac:dyDescent="0.45">
      <c r="R257" s="7"/>
      <c r="S257" s="7"/>
    </row>
    <row r="258" spans="18:19" ht="18.75" customHeight="1" x14ac:dyDescent="0.45">
      <c r="R258" s="7"/>
      <c r="S258" s="7"/>
    </row>
    <row r="259" spans="18:19" ht="18.75" customHeight="1" x14ac:dyDescent="0.45">
      <c r="R259" s="7"/>
      <c r="S259" s="7"/>
    </row>
    <row r="260" spans="18:19" ht="18.75" customHeight="1" x14ac:dyDescent="0.45">
      <c r="R260" s="7"/>
      <c r="S260" s="7"/>
    </row>
    <row r="261" spans="18:19" ht="18.75" customHeight="1" x14ac:dyDescent="0.45">
      <c r="R261" s="7"/>
      <c r="S261" s="7"/>
    </row>
    <row r="262" spans="18:19" ht="18.75" customHeight="1" x14ac:dyDescent="0.45">
      <c r="R262" s="7"/>
      <c r="S262" s="7"/>
    </row>
    <row r="263" spans="18:19" ht="18.75" customHeight="1" x14ac:dyDescent="0.45">
      <c r="R263" s="7"/>
      <c r="S263" s="7"/>
    </row>
    <row r="264" spans="18:19" ht="18.75" customHeight="1" x14ac:dyDescent="0.45">
      <c r="R264" s="7"/>
      <c r="S264" s="7"/>
    </row>
    <row r="265" spans="18:19" ht="18.75" customHeight="1" x14ac:dyDescent="0.45">
      <c r="R265" s="7"/>
      <c r="S265" s="7"/>
    </row>
    <row r="266" spans="18:19" ht="18.75" customHeight="1" x14ac:dyDescent="0.45">
      <c r="R266" s="7"/>
      <c r="S266" s="7"/>
    </row>
    <row r="267" spans="18:19" ht="18.75" customHeight="1" x14ac:dyDescent="0.45">
      <c r="R267" s="7"/>
      <c r="S267" s="7"/>
    </row>
    <row r="268" spans="18:19" ht="18.75" customHeight="1" x14ac:dyDescent="0.45">
      <c r="R268" s="7"/>
      <c r="S268" s="7"/>
    </row>
    <row r="269" spans="18:19" ht="18.75" customHeight="1" x14ac:dyDescent="0.45">
      <c r="R269" s="7"/>
      <c r="S269" s="7"/>
    </row>
    <row r="270" spans="18:19" ht="18.75" customHeight="1" x14ac:dyDescent="0.45">
      <c r="R270" s="7"/>
      <c r="S270" s="7"/>
    </row>
    <row r="271" spans="18:19" ht="18.75" customHeight="1" x14ac:dyDescent="0.45">
      <c r="R271" s="7"/>
      <c r="S271" s="7"/>
    </row>
    <row r="272" spans="18:19" ht="18.75" customHeight="1" x14ac:dyDescent="0.45">
      <c r="R272" s="7"/>
      <c r="S272" s="7"/>
    </row>
    <row r="273" spans="18:19" ht="18.75" customHeight="1" x14ac:dyDescent="0.45">
      <c r="R273" s="7"/>
      <c r="S273" s="7"/>
    </row>
    <row r="274" spans="18:19" ht="18.75" customHeight="1" x14ac:dyDescent="0.45">
      <c r="R274" s="7"/>
      <c r="S274" s="7"/>
    </row>
    <row r="275" spans="18:19" ht="18.75" customHeight="1" x14ac:dyDescent="0.45">
      <c r="R275" s="7"/>
      <c r="S275" s="7"/>
    </row>
    <row r="276" spans="18:19" ht="18.75" customHeight="1" x14ac:dyDescent="0.45">
      <c r="R276" s="7"/>
      <c r="S276" s="7"/>
    </row>
    <row r="277" spans="18:19" ht="18.75" customHeight="1" x14ac:dyDescent="0.45">
      <c r="R277" s="7"/>
      <c r="S277" s="7"/>
    </row>
    <row r="278" spans="18:19" ht="18.75" customHeight="1" x14ac:dyDescent="0.45">
      <c r="R278" s="7"/>
      <c r="S278" s="7"/>
    </row>
    <row r="279" spans="18:19" ht="18.75" customHeight="1" x14ac:dyDescent="0.45">
      <c r="R279" s="7"/>
      <c r="S279" s="7"/>
    </row>
    <row r="280" spans="18:19" ht="18.75" customHeight="1" x14ac:dyDescent="0.45">
      <c r="R280" s="7"/>
      <c r="S280" s="7"/>
    </row>
    <row r="281" spans="18:19" ht="18.75" customHeight="1" x14ac:dyDescent="0.45">
      <c r="R281" s="7"/>
      <c r="S281" s="7"/>
    </row>
    <row r="282" spans="18:19" ht="18.75" customHeight="1" x14ac:dyDescent="0.45">
      <c r="R282" s="7"/>
      <c r="S282" s="7"/>
    </row>
    <row r="283" spans="18:19" ht="18.75" customHeight="1" x14ac:dyDescent="0.45">
      <c r="R283" s="7"/>
      <c r="S283" s="7"/>
    </row>
    <row r="284" spans="18:19" ht="18.75" customHeight="1" x14ac:dyDescent="0.45">
      <c r="R284" s="7"/>
      <c r="S284" s="7"/>
    </row>
    <row r="285" spans="18:19" ht="18.75" customHeight="1" x14ac:dyDescent="0.45">
      <c r="R285" s="7"/>
      <c r="S285" s="7"/>
    </row>
    <row r="286" spans="18:19" ht="18.75" customHeight="1" x14ac:dyDescent="0.45">
      <c r="R286" s="7"/>
      <c r="S286" s="7"/>
    </row>
    <row r="287" spans="18:19" ht="18.75" customHeight="1" x14ac:dyDescent="0.45">
      <c r="R287" s="7"/>
      <c r="S287" s="7"/>
    </row>
    <row r="288" spans="18:19" ht="18.75" customHeight="1" x14ac:dyDescent="0.45">
      <c r="R288" s="7"/>
      <c r="S288" s="7"/>
    </row>
    <row r="289" spans="18:19" ht="18.75" customHeight="1" x14ac:dyDescent="0.45">
      <c r="R289" s="7"/>
      <c r="S289" s="7"/>
    </row>
    <row r="290" spans="18:19" ht="18.75" customHeight="1" x14ac:dyDescent="0.45">
      <c r="R290" s="7"/>
      <c r="S290" s="7"/>
    </row>
    <row r="291" spans="18:19" ht="18.75" customHeight="1" x14ac:dyDescent="0.45">
      <c r="R291" s="7"/>
      <c r="S291" s="7"/>
    </row>
    <row r="292" spans="18:19" ht="18.75" customHeight="1" x14ac:dyDescent="0.45">
      <c r="R292" s="7"/>
      <c r="S292" s="7"/>
    </row>
    <row r="293" spans="18:19" ht="18.75" customHeight="1" x14ac:dyDescent="0.45">
      <c r="R293" s="7"/>
      <c r="S293" s="7"/>
    </row>
    <row r="294" spans="18:19" ht="18.75" customHeight="1" x14ac:dyDescent="0.45">
      <c r="R294" s="7"/>
      <c r="S294" s="7"/>
    </row>
    <row r="295" spans="18:19" ht="18.75" customHeight="1" x14ac:dyDescent="0.45">
      <c r="R295" s="7"/>
      <c r="S295" s="7"/>
    </row>
    <row r="296" spans="18:19" ht="18.75" customHeight="1" x14ac:dyDescent="0.45">
      <c r="R296" s="7"/>
      <c r="S296" s="7"/>
    </row>
    <row r="297" spans="18:19" ht="18.75" customHeight="1" x14ac:dyDescent="0.45">
      <c r="R297" s="7"/>
      <c r="S297" s="7"/>
    </row>
    <row r="298" spans="18:19" ht="18.75" customHeight="1" x14ac:dyDescent="0.45">
      <c r="R298" s="7"/>
      <c r="S298" s="7"/>
    </row>
    <row r="299" spans="18:19" ht="18.75" customHeight="1" x14ac:dyDescent="0.45">
      <c r="R299" s="7"/>
      <c r="S299" s="7"/>
    </row>
    <row r="300" spans="18:19" ht="18.75" customHeight="1" x14ac:dyDescent="0.45">
      <c r="R300" s="7"/>
      <c r="S300" s="7"/>
    </row>
    <row r="301" spans="18:19" ht="18.75" customHeight="1" x14ac:dyDescent="0.45">
      <c r="R301" s="7"/>
      <c r="S301" s="7"/>
    </row>
    <row r="302" spans="18:19" ht="18.75" customHeight="1" x14ac:dyDescent="0.45">
      <c r="R302" s="7"/>
      <c r="S302" s="7"/>
    </row>
    <row r="303" spans="18:19" ht="18.75" customHeight="1" x14ac:dyDescent="0.45">
      <c r="R303" s="7"/>
      <c r="S303" s="7"/>
    </row>
    <row r="304" spans="18:19" ht="18.75" customHeight="1" x14ac:dyDescent="0.45">
      <c r="R304" s="7"/>
      <c r="S304" s="7"/>
    </row>
    <row r="305" spans="18:19" ht="18.75" customHeight="1" x14ac:dyDescent="0.45">
      <c r="R305" s="7"/>
      <c r="S305" s="7"/>
    </row>
    <row r="306" spans="18:19" ht="18.75" customHeight="1" x14ac:dyDescent="0.45">
      <c r="R306" s="7"/>
      <c r="S306" s="7"/>
    </row>
    <row r="307" spans="18:19" ht="18.75" customHeight="1" x14ac:dyDescent="0.45">
      <c r="R307" s="7"/>
      <c r="S307" s="7"/>
    </row>
    <row r="308" spans="18:19" ht="18.75" customHeight="1" x14ac:dyDescent="0.45">
      <c r="R308" s="7"/>
      <c r="S308" s="7"/>
    </row>
    <row r="309" spans="18:19" ht="18.75" customHeight="1" x14ac:dyDescent="0.45">
      <c r="R309" s="7"/>
      <c r="S309" s="7"/>
    </row>
    <row r="310" spans="18:19" ht="18.75" customHeight="1" x14ac:dyDescent="0.45">
      <c r="R310" s="7"/>
      <c r="S310" s="7"/>
    </row>
    <row r="311" spans="18:19" ht="18.75" customHeight="1" x14ac:dyDescent="0.45">
      <c r="R311" s="7"/>
      <c r="S311" s="7"/>
    </row>
    <row r="312" spans="18:19" ht="18.75" customHeight="1" x14ac:dyDescent="0.45">
      <c r="R312" s="7"/>
      <c r="S312" s="7"/>
    </row>
    <row r="313" spans="18:19" ht="18.75" customHeight="1" x14ac:dyDescent="0.45">
      <c r="R313" s="7"/>
      <c r="S313" s="7"/>
    </row>
    <row r="314" spans="18:19" ht="18.75" customHeight="1" x14ac:dyDescent="0.45">
      <c r="R314" s="7"/>
      <c r="S314" s="7"/>
    </row>
    <row r="315" spans="18:19" ht="18.75" customHeight="1" x14ac:dyDescent="0.45">
      <c r="R315" s="7"/>
      <c r="S315" s="7"/>
    </row>
    <row r="316" spans="18:19" ht="18.75" customHeight="1" x14ac:dyDescent="0.45">
      <c r="R316" s="7"/>
      <c r="S316" s="7"/>
    </row>
    <row r="317" spans="18:19" ht="18.75" customHeight="1" x14ac:dyDescent="0.45">
      <c r="R317" s="7"/>
      <c r="S317" s="7"/>
    </row>
    <row r="318" spans="18:19" ht="18.75" customHeight="1" x14ac:dyDescent="0.45">
      <c r="R318" s="7"/>
      <c r="S318" s="7"/>
    </row>
    <row r="319" spans="18:19" ht="18.75" customHeight="1" x14ac:dyDescent="0.45">
      <c r="R319" s="7"/>
      <c r="S319" s="7"/>
    </row>
    <row r="320" spans="18:19" ht="18.75" customHeight="1" x14ac:dyDescent="0.45">
      <c r="R320" s="7"/>
      <c r="S320" s="7"/>
    </row>
    <row r="321" spans="18:19" ht="18.75" customHeight="1" x14ac:dyDescent="0.45">
      <c r="R321" s="7"/>
      <c r="S321" s="7"/>
    </row>
    <row r="322" spans="18:19" ht="18.75" customHeight="1" x14ac:dyDescent="0.45">
      <c r="R322" s="7"/>
      <c r="S322" s="7"/>
    </row>
    <row r="323" spans="18:19" ht="18.75" customHeight="1" x14ac:dyDescent="0.45">
      <c r="R323" s="7"/>
      <c r="S323" s="7"/>
    </row>
    <row r="324" spans="18:19" ht="18.75" customHeight="1" x14ac:dyDescent="0.45">
      <c r="R324" s="7"/>
      <c r="S324" s="7"/>
    </row>
    <row r="325" spans="18:19" ht="18.75" customHeight="1" x14ac:dyDescent="0.45">
      <c r="R325" s="7"/>
      <c r="S325" s="7"/>
    </row>
    <row r="326" spans="18:19" ht="18.75" customHeight="1" x14ac:dyDescent="0.45">
      <c r="R326" s="7"/>
      <c r="S326" s="7"/>
    </row>
    <row r="327" spans="18:19" ht="18.75" customHeight="1" x14ac:dyDescent="0.45">
      <c r="R327" s="7"/>
      <c r="S327" s="7"/>
    </row>
    <row r="328" spans="18:19" ht="18.75" customHeight="1" x14ac:dyDescent="0.45">
      <c r="R328" s="7"/>
      <c r="S328" s="7"/>
    </row>
    <row r="329" spans="18:19" ht="18.75" customHeight="1" x14ac:dyDescent="0.45">
      <c r="R329" s="7"/>
      <c r="S329" s="7"/>
    </row>
    <row r="330" spans="18:19" ht="18.75" customHeight="1" x14ac:dyDescent="0.45">
      <c r="R330" s="7"/>
      <c r="S330" s="7"/>
    </row>
    <row r="331" spans="18:19" ht="18.75" customHeight="1" x14ac:dyDescent="0.45">
      <c r="R331" s="7"/>
      <c r="S331" s="7"/>
    </row>
    <row r="332" spans="18:19" ht="18.75" customHeight="1" x14ac:dyDescent="0.45">
      <c r="R332" s="7"/>
      <c r="S332" s="7"/>
    </row>
    <row r="333" spans="18:19" ht="18.75" customHeight="1" x14ac:dyDescent="0.45">
      <c r="R333" s="7"/>
      <c r="S333" s="7"/>
    </row>
    <row r="334" spans="18:19" ht="18.75" customHeight="1" x14ac:dyDescent="0.45">
      <c r="R334" s="7"/>
      <c r="S334" s="7"/>
    </row>
    <row r="335" spans="18:19" ht="18.75" customHeight="1" x14ac:dyDescent="0.45">
      <c r="R335" s="7"/>
      <c r="S335" s="7"/>
    </row>
    <row r="336" spans="18:19" ht="18.75" customHeight="1" x14ac:dyDescent="0.45">
      <c r="R336" s="7"/>
      <c r="S336" s="7"/>
    </row>
    <row r="337" spans="18:19" ht="18.75" customHeight="1" x14ac:dyDescent="0.45">
      <c r="R337" s="7"/>
      <c r="S337" s="7"/>
    </row>
    <row r="338" spans="18:19" ht="18.75" customHeight="1" x14ac:dyDescent="0.45">
      <c r="R338" s="7"/>
      <c r="S338" s="7"/>
    </row>
    <row r="339" spans="18:19" ht="18.75" customHeight="1" x14ac:dyDescent="0.45">
      <c r="R339" s="7"/>
      <c r="S339" s="7"/>
    </row>
    <row r="340" spans="18:19" ht="18.75" customHeight="1" x14ac:dyDescent="0.45">
      <c r="R340" s="7"/>
      <c r="S340" s="7"/>
    </row>
    <row r="341" spans="18:19" ht="18.75" customHeight="1" x14ac:dyDescent="0.45">
      <c r="R341" s="7"/>
      <c r="S341" s="7"/>
    </row>
    <row r="342" spans="18:19" ht="18.75" customHeight="1" x14ac:dyDescent="0.45">
      <c r="R342" s="7"/>
      <c r="S342" s="7"/>
    </row>
    <row r="343" spans="18:19" ht="18.75" customHeight="1" x14ac:dyDescent="0.45">
      <c r="R343" s="7"/>
      <c r="S343" s="7"/>
    </row>
    <row r="344" spans="18:19" ht="18.75" customHeight="1" x14ac:dyDescent="0.45">
      <c r="R344" s="7"/>
      <c r="S344" s="7"/>
    </row>
    <row r="345" spans="18:19" ht="18.75" customHeight="1" x14ac:dyDescent="0.45">
      <c r="R345" s="7"/>
      <c r="S345" s="7"/>
    </row>
    <row r="346" spans="18:19" ht="18.75" customHeight="1" x14ac:dyDescent="0.45">
      <c r="R346" s="7"/>
      <c r="S346" s="7"/>
    </row>
    <row r="347" spans="18:19" ht="18.75" customHeight="1" x14ac:dyDescent="0.45">
      <c r="R347" s="7"/>
      <c r="S347" s="7"/>
    </row>
    <row r="348" spans="18:19" ht="18.75" customHeight="1" x14ac:dyDescent="0.45">
      <c r="R348" s="7"/>
      <c r="S348" s="7"/>
    </row>
    <row r="349" spans="18:19" ht="18.75" customHeight="1" x14ac:dyDescent="0.45">
      <c r="R349" s="7"/>
      <c r="S349" s="7"/>
    </row>
    <row r="350" spans="18:19" ht="18.75" customHeight="1" x14ac:dyDescent="0.45">
      <c r="R350" s="7"/>
      <c r="S350" s="7"/>
    </row>
    <row r="351" spans="18:19" ht="18.75" customHeight="1" x14ac:dyDescent="0.45">
      <c r="R351" s="7"/>
      <c r="S351" s="7"/>
    </row>
    <row r="352" spans="18:19" ht="18.75" customHeight="1" x14ac:dyDescent="0.45">
      <c r="R352" s="7"/>
      <c r="S352" s="7"/>
    </row>
    <row r="353" spans="18:19" ht="18.75" customHeight="1" x14ac:dyDescent="0.45">
      <c r="R353" s="7"/>
      <c r="S353" s="7"/>
    </row>
    <row r="354" spans="18:19" ht="18.75" customHeight="1" x14ac:dyDescent="0.45">
      <c r="R354" s="7"/>
      <c r="S354" s="7"/>
    </row>
    <row r="355" spans="18:19" ht="18.75" customHeight="1" x14ac:dyDescent="0.45">
      <c r="R355" s="7"/>
      <c r="S355" s="7"/>
    </row>
    <row r="356" spans="18:19" ht="18.75" customHeight="1" x14ac:dyDescent="0.45">
      <c r="R356" s="7"/>
      <c r="S356" s="7"/>
    </row>
    <row r="357" spans="18:19" ht="18.75" customHeight="1" x14ac:dyDescent="0.45">
      <c r="R357" s="7"/>
      <c r="S357" s="7"/>
    </row>
    <row r="358" spans="18:19" ht="18.75" customHeight="1" x14ac:dyDescent="0.45">
      <c r="R358" s="7"/>
      <c r="S358" s="7"/>
    </row>
    <row r="359" spans="18:19" ht="18.75" customHeight="1" x14ac:dyDescent="0.45">
      <c r="R359" s="7"/>
      <c r="S359" s="7"/>
    </row>
    <row r="360" spans="18:19" ht="18.75" customHeight="1" x14ac:dyDescent="0.45">
      <c r="R360" s="7"/>
      <c r="S360" s="7"/>
    </row>
    <row r="361" spans="18:19" ht="18.75" customHeight="1" x14ac:dyDescent="0.45">
      <c r="R361" s="7"/>
      <c r="S361" s="7"/>
    </row>
    <row r="362" spans="18:19" ht="18.75" customHeight="1" x14ac:dyDescent="0.45">
      <c r="R362" s="7"/>
      <c r="S362" s="7"/>
    </row>
    <row r="363" spans="18:19" ht="18.75" customHeight="1" x14ac:dyDescent="0.45">
      <c r="R363" s="7"/>
      <c r="S363" s="7"/>
    </row>
    <row r="364" spans="18:19" ht="18.75" customHeight="1" x14ac:dyDescent="0.45">
      <c r="R364" s="7"/>
      <c r="S364" s="7"/>
    </row>
    <row r="365" spans="18:19" ht="18.75" customHeight="1" x14ac:dyDescent="0.45">
      <c r="R365" s="7"/>
      <c r="S365" s="7"/>
    </row>
    <row r="366" spans="18:19" ht="18.75" customHeight="1" x14ac:dyDescent="0.45">
      <c r="R366" s="7"/>
      <c r="S366" s="7"/>
    </row>
    <row r="367" spans="18:19" ht="18.75" customHeight="1" x14ac:dyDescent="0.45">
      <c r="R367" s="7"/>
      <c r="S367" s="7"/>
    </row>
    <row r="368" spans="18:19" ht="18.75" customHeight="1" x14ac:dyDescent="0.45">
      <c r="R368" s="7"/>
      <c r="S368" s="7"/>
    </row>
    <row r="369" spans="18:19" ht="18.75" customHeight="1" x14ac:dyDescent="0.45">
      <c r="R369" s="7"/>
      <c r="S369" s="7"/>
    </row>
    <row r="370" spans="18:19" ht="18.75" customHeight="1" x14ac:dyDescent="0.45">
      <c r="R370" s="7"/>
      <c r="S370" s="7"/>
    </row>
    <row r="371" spans="18:19" ht="18.75" customHeight="1" x14ac:dyDescent="0.45">
      <c r="R371" s="7"/>
      <c r="S371" s="7"/>
    </row>
    <row r="372" spans="18:19" ht="18.75" customHeight="1" x14ac:dyDescent="0.45">
      <c r="R372" s="7"/>
      <c r="S372" s="7"/>
    </row>
    <row r="373" spans="18:19" ht="18.75" customHeight="1" x14ac:dyDescent="0.45">
      <c r="R373" s="7"/>
      <c r="S373" s="7"/>
    </row>
    <row r="374" spans="18:19" ht="18.75" customHeight="1" x14ac:dyDescent="0.45">
      <c r="R374" s="7"/>
      <c r="S374" s="7"/>
    </row>
    <row r="375" spans="18:19" ht="18.75" customHeight="1" x14ac:dyDescent="0.45">
      <c r="R375" s="7"/>
      <c r="S375" s="7"/>
    </row>
    <row r="376" spans="18:19" ht="18.75" customHeight="1" x14ac:dyDescent="0.45">
      <c r="R376" s="7"/>
      <c r="S376" s="7"/>
    </row>
    <row r="377" spans="18:19" ht="18.75" customHeight="1" x14ac:dyDescent="0.45">
      <c r="R377" s="7"/>
      <c r="S377" s="7"/>
    </row>
    <row r="378" spans="18:19" ht="18.75" customHeight="1" x14ac:dyDescent="0.45">
      <c r="R378" s="7"/>
      <c r="S378" s="7"/>
    </row>
    <row r="379" spans="18:19" ht="18.75" customHeight="1" x14ac:dyDescent="0.45">
      <c r="R379" s="7"/>
      <c r="S379" s="7"/>
    </row>
    <row r="380" spans="18:19" ht="18.75" customHeight="1" x14ac:dyDescent="0.45">
      <c r="R380" s="7"/>
      <c r="S380" s="7"/>
    </row>
    <row r="381" spans="18:19" ht="18.75" customHeight="1" x14ac:dyDescent="0.45">
      <c r="R381" s="7"/>
      <c r="S381" s="7"/>
    </row>
    <row r="382" spans="18:19" ht="18.75" customHeight="1" x14ac:dyDescent="0.45">
      <c r="R382" s="7"/>
      <c r="S382" s="7"/>
    </row>
    <row r="383" spans="18:19" ht="18.75" customHeight="1" x14ac:dyDescent="0.45">
      <c r="R383" s="7"/>
      <c r="S383" s="7"/>
    </row>
    <row r="384" spans="18:19" ht="18.75" customHeight="1" x14ac:dyDescent="0.45">
      <c r="R384" s="7"/>
      <c r="S384" s="7"/>
    </row>
    <row r="385" spans="18:19" ht="18.75" customHeight="1" x14ac:dyDescent="0.45">
      <c r="R385" s="7"/>
      <c r="S385" s="7"/>
    </row>
    <row r="386" spans="18:19" ht="18.75" customHeight="1" x14ac:dyDescent="0.45">
      <c r="R386" s="7"/>
      <c r="S386" s="7"/>
    </row>
    <row r="387" spans="18:19" ht="18.75" customHeight="1" x14ac:dyDescent="0.45">
      <c r="R387" s="7"/>
      <c r="S387" s="7"/>
    </row>
    <row r="388" spans="18:19" ht="18.75" customHeight="1" x14ac:dyDescent="0.45">
      <c r="R388" s="7"/>
      <c r="S388" s="7"/>
    </row>
    <row r="389" spans="18:19" ht="18.75" customHeight="1" x14ac:dyDescent="0.45">
      <c r="R389" s="7"/>
      <c r="S389" s="7"/>
    </row>
    <row r="390" spans="18:19" ht="18.75" customHeight="1" x14ac:dyDescent="0.45">
      <c r="R390" s="7"/>
      <c r="S390" s="7"/>
    </row>
    <row r="391" spans="18:19" ht="18.75" customHeight="1" x14ac:dyDescent="0.45">
      <c r="R391" s="7"/>
      <c r="S391" s="7"/>
    </row>
    <row r="392" spans="18:19" ht="18.75" customHeight="1" x14ac:dyDescent="0.45">
      <c r="R392" s="7"/>
      <c r="S392" s="7"/>
    </row>
    <row r="393" spans="18:19" ht="18.75" customHeight="1" x14ac:dyDescent="0.45">
      <c r="R393" s="7"/>
      <c r="S393" s="7"/>
    </row>
    <row r="394" spans="18:19" ht="18.75" customHeight="1" x14ac:dyDescent="0.45">
      <c r="R394" s="7"/>
      <c r="S394" s="7"/>
    </row>
    <row r="395" spans="18:19" ht="18.75" customHeight="1" x14ac:dyDescent="0.45">
      <c r="R395" s="7"/>
      <c r="S395" s="7"/>
    </row>
    <row r="396" spans="18:19" ht="18.75" customHeight="1" x14ac:dyDescent="0.45">
      <c r="R396" s="7"/>
      <c r="S396" s="7"/>
    </row>
    <row r="397" spans="18:19" ht="18.75" customHeight="1" x14ac:dyDescent="0.45">
      <c r="R397" s="7"/>
      <c r="S397" s="7"/>
    </row>
    <row r="398" spans="18:19" ht="18.75" customHeight="1" x14ac:dyDescent="0.45">
      <c r="R398" s="7"/>
      <c r="S398" s="7"/>
    </row>
    <row r="399" spans="18:19" ht="18.75" customHeight="1" x14ac:dyDescent="0.45">
      <c r="R399" s="7"/>
      <c r="S399" s="7"/>
    </row>
    <row r="400" spans="18:19" ht="18.75" customHeight="1" x14ac:dyDescent="0.45">
      <c r="R400" s="7"/>
      <c r="S400" s="7"/>
    </row>
    <row r="401" spans="18:19" ht="18.75" customHeight="1" x14ac:dyDescent="0.45">
      <c r="R401" s="7"/>
      <c r="S401" s="7"/>
    </row>
    <row r="402" spans="18:19" ht="18.75" customHeight="1" x14ac:dyDescent="0.45">
      <c r="R402" s="7"/>
      <c r="S402" s="7"/>
    </row>
    <row r="403" spans="18:19" ht="18.75" customHeight="1" x14ac:dyDescent="0.45">
      <c r="R403" s="7"/>
      <c r="S403" s="7"/>
    </row>
    <row r="404" spans="18:19" ht="18.75" customHeight="1" x14ac:dyDescent="0.45">
      <c r="R404" s="7"/>
      <c r="S404" s="7"/>
    </row>
    <row r="405" spans="18:19" ht="18.75" customHeight="1" x14ac:dyDescent="0.45">
      <c r="R405" s="7"/>
      <c r="S405" s="7"/>
    </row>
    <row r="406" spans="18:19" ht="18.75" customHeight="1" x14ac:dyDescent="0.45">
      <c r="R406" s="7"/>
      <c r="S406" s="7"/>
    </row>
    <row r="407" spans="18:19" ht="18.75" customHeight="1" x14ac:dyDescent="0.45">
      <c r="R407" s="7"/>
      <c r="S407" s="7"/>
    </row>
    <row r="408" spans="18:19" ht="18.75" customHeight="1" x14ac:dyDescent="0.45">
      <c r="R408" s="7"/>
      <c r="S408" s="7"/>
    </row>
    <row r="409" spans="18:19" ht="18.75" customHeight="1" x14ac:dyDescent="0.45">
      <c r="R409" s="7"/>
      <c r="S409" s="7"/>
    </row>
    <row r="410" spans="18:19" ht="18.75" customHeight="1" x14ac:dyDescent="0.45">
      <c r="R410" s="7"/>
      <c r="S410" s="7"/>
    </row>
    <row r="411" spans="18:19" ht="18.75" customHeight="1" x14ac:dyDescent="0.45">
      <c r="R411" s="7"/>
      <c r="S411" s="7"/>
    </row>
    <row r="412" spans="18:19" ht="18.75" customHeight="1" x14ac:dyDescent="0.45">
      <c r="R412" s="7"/>
      <c r="S412" s="7"/>
    </row>
    <row r="413" spans="18:19" ht="18.75" customHeight="1" x14ac:dyDescent="0.45">
      <c r="R413" s="7"/>
      <c r="S413" s="7"/>
    </row>
    <row r="414" spans="18:19" ht="18.75" customHeight="1" x14ac:dyDescent="0.45">
      <c r="R414" s="7"/>
      <c r="S414" s="7"/>
    </row>
    <row r="415" spans="18:19" ht="18.75" customHeight="1" x14ac:dyDescent="0.45">
      <c r="R415" s="7"/>
      <c r="S415" s="7"/>
    </row>
    <row r="416" spans="18:19" ht="18.75" customHeight="1" x14ac:dyDescent="0.45">
      <c r="R416" s="7"/>
      <c r="S416" s="7"/>
    </row>
    <row r="417" spans="18:19" ht="18.75" customHeight="1" x14ac:dyDescent="0.45">
      <c r="R417" s="7"/>
      <c r="S417" s="7"/>
    </row>
    <row r="418" spans="18:19" ht="18.75" customHeight="1" x14ac:dyDescent="0.45">
      <c r="R418" s="7"/>
      <c r="S418" s="7"/>
    </row>
    <row r="419" spans="18:19" ht="18.75" customHeight="1" x14ac:dyDescent="0.45">
      <c r="R419" s="7"/>
      <c r="S419" s="7"/>
    </row>
    <row r="420" spans="18:19" ht="18.75" customHeight="1" x14ac:dyDescent="0.45">
      <c r="R420" s="7"/>
      <c r="S420" s="7"/>
    </row>
    <row r="421" spans="18:19" ht="18.75" customHeight="1" x14ac:dyDescent="0.45">
      <c r="R421" s="7"/>
      <c r="S421" s="7"/>
    </row>
    <row r="422" spans="18:19" ht="18.75" customHeight="1" x14ac:dyDescent="0.45">
      <c r="R422" s="7"/>
      <c r="S422" s="7"/>
    </row>
    <row r="423" spans="18:19" ht="18.75" customHeight="1" x14ac:dyDescent="0.45">
      <c r="R423" s="7"/>
      <c r="S423" s="7"/>
    </row>
    <row r="424" spans="18:19" ht="18.75" customHeight="1" x14ac:dyDescent="0.45">
      <c r="R424" s="7"/>
      <c r="S424" s="7"/>
    </row>
    <row r="425" spans="18:19" ht="18.75" customHeight="1" x14ac:dyDescent="0.45">
      <c r="R425" s="7"/>
      <c r="S425" s="7"/>
    </row>
    <row r="426" spans="18:19" ht="18.75" customHeight="1" x14ac:dyDescent="0.45">
      <c r="R426" s="7"/>
      <c r="S426" s="7"/>
    </row>
    <row r="427" spans="18:19" ht="18.75" customHeight="1" x14ac:dyDescent="0.45">
      <c r="R427" s="7"/>
      <c r="S427" s="7"/>
    </row>
    <row r="428" spans="18:19" ht="18.75" customHeight="1" x14ac:dyDescent="0.45">
      <c r="R428" s="7"/>
      <c r="S428" s="7"/>
    </row>
    <row r="429" spans="18:19" ht="18.75" customHeight="1" x14ac:dyDescent="0.45">
      <c r="R429" s="7"/>
      <c r="S429" s="7"/>
    </row>
    <row r="430" spans="18:19" ht="18.75" customHeight="1" x14ac:dyDescent="0.45">
      <c r="R430" s="7"/>
      <c r="S430" s="7"/>
    </row>
    <row r="431" spans="18:19" ht="18.75" customHeight="1" x14ac:dyDescent="0.45">
      <c r="R431" s="7"/>
      <c r="S431" s="7"/>
    </row>
    <row r="432" spans="18:19" ht="18.75" customHeight="1" x14ac:dyDescent="0.45">
      <c r="R432" s="7"/>
      <c r="S432" s="7"/>
    </row>
    <row r="433" spans="18:19" ht="18.75" customHeight="1" x14ac:dyDescent="0.45">
      <c r="R433" s="7"/>
      <c r="S433" s="7"/>
    </row>
    <row r="434" spans="18:19" ht="18.75" customHeight="1" x14ac:dyDescent="0.45">
      <c r="R434" s="7"/>
      <c r="S434" s="7"/>
    </row>
    <row r="435" spans="18:19" ht="18.75" customHeight="1" x14ac:dyDescent="0.45">
      <c r="R435" s="7"/>
      <c r="S435" s="7"/>
    </row>
    <row r="436" spans="18:19" ht="18.75" customHeight="1" x14ac:dyDescent="0.45">
      <c r="R436" s="7"/>
      <c r="S436" s="7"/>
    </row>
    <row r="437" spans="18:19" ht="18.75" customHeight="1" x14ac:dyDescent="0.45">
      <c r="R437" s="7"/>
      <c r="S437" s="7"/>
    </row>
    <row r="438" spans="18:19" ht="18.75" customHeight="1" x14ac:dyDescent="0.45">
      <c r="R438" s="7"/>
      <c r="S438" s="7"/>
    </row>
    <row r="439" spans="18:19" ht="18.75" customHeight="1" x14ac:dyDescent="0.45">
      <c r="R439" s="7"/>
      <c r="S439" s="7"/>
    </row>
    <row r="440" spans="18:19" ht="18.75" customHeight="1" x14ac:dyDescent="0.45">
      <c r="R440" s="7"/>
      <c r="S440" s="7"/>
    </row>
    <row r="441" spans="18:19" ht="18.75" customHeight="1" x14ac:dyDescent="0.45">
      <c r="R441" s="7"/>
      <c r="S441" s="7"/>
    </row>
    <row r="442" spans="18:19" ht="18.75" customHeight="1" x14ac:dyDescent="0.45">
      <c r="R442" s="7"/>
      <c r="S442" s="7"/>
    </row>
    <row r="443" spans="18:19" ht="18.75" customHeight="1" x14ac:dyDescent="0.45">
      <c r="R443" s="7"/>
      <c r="S443" s="7"/>
    </row>
    <row r="444" spans="18:19" ht="18.75" customHeight="1" x14ac:dyDescent="0.45">
      <c r="R444" s="7"/>
      <c r="S444" s="7"/>
    </row>
    <row r="445" spans="18:19" ht="18.75" customHeight="1" x14ac:dyDescent="0.45">
      <c r="R445" s="7"/>
      <c r="S445" s="7"/>
    </row>
    <row r="446" spans="18:19" ht="18.75" customHeight="1" x14ac:dyDescent="0.45">
      <c r="R446" s="7"/>
      <c r="S446" s="7"/>
    </row>
    <row r="447" spans="18:19" ht="18.75" customHeight="1" x14ac:dyDescent="0.45">
      <c r="R447" s="7"/>
      <c r="S447" s="7"/>
    </row>
    <row r="448" spans="18:19" ht="18.75" customHeight="1" x14ac:dyDescent="0.45">
      <c r="R448" s="7"/>
      <c r="S448" s="7"/>
    </row>
    <row r="449" spans="18:19" ht="18.75" customHeight="1" x14ac:dyDescent="0.45">
      <c r="R449" s="7"/>
      <c r="S449" s="7"/>
    </row>
    <row r="450" spans="18:19" ht="18.75" customHeight="1" x14ac:dyDescent="0.45">
      <c r="R450" s="7"/>
      <c r="S450" s="7"/>
    </row>
    <row r="451" spans="18:19" ht="18.75" customHeight="1" x14ac:dyDescent="0.45">
      <c r="R451" s="7"/>
      <c r="S451" s="7"/>
    </row>
    <row r="452" spans="18:19" ht="18.75" customHeight="1" x14ac:dyDescent="0.45">
      <c r="R452" s="7"/>
      <c r="S452" s="7"/>
    </row>
    <row r="453" spans="18:19" ht="18.75" customHeight="1" x14ac:dyDescent="0.45">
      <c r="R453" s="7"/>
      <c r="S453" s="7"/>
    </row>
    <row r="454" spans="18:19" ht="18.75" customHeight="1" x14ac:dyDescent="0.45">
      <c r="R454" s="7"/>
      <c r="S454" s="7"/>
    </row>
    <row r="455" spans="18:19" ht="18.75" customHeight="1" x14ac:dyDescent="0.45">
      <c r="R455" s="7"/>
      <c r="S455" s="7"/>
    </row>
    <row r="456" spans="18:19" ht="18.75" customHeight="1" x14ac:dyDescent="0.45">
      <c r="R456" s="7"/>
      <c r="S456" s="7"/>
    </row>
    <row r="457" spans="18:19" ht="18.75" customHeight="1" x14ac:dyDescent="0.45">
      <c r="R457" s="7"/>
      <c r="S457" s="7"/>
    </row>
    <row r="458" spans="18:19" ht="18.75" customHeight="1" x14ac:dyDescent="0.45">
      <c r="R458" s="7"/>
      <c r="S458" s="7"/>
    </row>
    <row r="459" spans="18:19" ht="18.75" customHeight="1" x14ac:dyDescent="0.45">
      <c r="R459" s="7"/>
      <c r="S459" s="7"/>
    </row>
    <row r="460" spans="18:19" ht="18.75" customHeight="1" x14ac:dyDescent="0.45">
      <c r="R460" s="7"/>
      <c r="S460" s="7"/>
    </row>
    <row r="461" spans="18:19" ht="18.75" customHeight="1" x14ac:dyDescent="0.45">
      <c r="R461" s="7"/>
      <c r="S461" s="7"/>
    </row>
    <row r="462" spans="18:19" ht="18.75" customHeight="1" x14ac:dyDescent="0.45">
      <c r="R462" s="7"/>
      <c r="S462" s="7"/>
    </row>
    <row r="463" spans="18:19" ht="18.75" customHeight="1" x14ac:dyDescent="0.45">
      <c r="R463" s="7"/>
      <c r="S463" s="7"/>
    </row>
    <row r="464" spans="18:19" ht="18.75" customHeight="1" x14ac:dyDescent="0.45">
      <c r="R464" s="7"/>
      <c r="S464" s="7"/>
    </row>
    <row r="465" spans="18:19" ht="18.75" customHeight="1" x14ac:dyDescent="0.45">
      <c r="R465" s="7"/>
      <c r="S465" s="7"/>
    </row>
    <row r="466" spans="18:19" ht="18.75" customHeight="1" x14ac:dyDescent="0.45">
      <c r="R466" s="7"/>
      <c r="S466" s="7"/>
    </row>
    <row r="467" spans="18:19" ht="18.75" customHeight="1" x14ac:dyDescent="0.45">
      <c r="R467" s="7"/>
      <c r="S467" s="7"/>
    </row>
    <row r="468" spans="18:19" ht="18.75" customHeight="1" x14ac:dyDescent="0.45">
      <c r="R468" s="7"/>
      <c r="S468" s="7"/>
    </row>
    <row r="469" spans="18:19" ht="18.75" customHeight="1" x14ac:dyDescent="0.45">
      <c r="R469" s="7"/>
      <c r="S469" s="7"/>
    </row>
    <row r="470" spans="18:19" ht="18.75" customHeight="1" x14ac:dyDescent="0.45">
      <c r="R470" s="7"/>
      <c r="S470" s="7"/>
    </row>
    <row r="471" spans="18:19" ht="18.75" customHeight="1" x14ac:dyDescent="0.45">
      <c r="R471" s="7"/>
      <c r="S471" s="7"/>
    </row>
    <row r="472" spans="18:19" ht="18.75" customHeight="1" x14ac:dyDescent="0.45">
      <c r="R472" s="7"/>
      <c r="S472" s="7"/>
    </row>
    <row r="473" spans="18:19" ht="18.75" customHeight="1" x14ac:dyDescent="0.45">
      <c r="R473" s="7"/>
      <c r="S473" s="7"/>
    </row>
    <row r="474" spans="18:19" ht="18.75" customHeight="1" x14ac:dyDescent="0.45">
      <c r="R474" s="7"/>
      <c r="S474" s="7"/>
    </row>
    <row r="475" spans="18:19" ht="18.75" customHeight="1" x14ac:dyDescent="0.45">
      <c r="R475" s="7"/>
      <c r="S475" s="7"/>
    </row>
    <row r="476" spans="18:19" ht="18.75" customHeight="1" x14ac:dyDescent="0.45">
      <c r="R476" s="7"/>
      <c r="S476" s="7"/>
    </row>
    <row r="477" spans="18:19" ht="18.75" customHeight="1" x14ac:dyDescent="0.45">
      <c r="R477" s="7"/>
      <c r="S477" s="7"/>
    </row>
    <row r="478" spans="18:19" ht="18.75" customHeight="1" x14ac:dyDescent="0.45">
      <c r="R478" s="7"/>
      <c r="S478" s="7"/>
    </row>
    <row r="479" spans="18:19" ht="18.75" customHeight="1" x14ac:dyDescent="0.45">
      <c r="R479" s="7"/>
      <c r="S479" s="7"/>
    </row>
    <row r="480" spans="18:19" ht="18.75" customHeight="1" x14ac:dyDescent="0.45">
      <c r="R480" s="7"/>
      <c r="S480" s="7"/>
    </row>
    <row r="481" spans="18:19" ht="18.75" customHeight="1" x14ac:dyDescent="0.45">
      <c r="R481" s="7"/>
      <c r="S481" s="7"/>
    </row>
    <row r="482" spans="18:19" ht="18.75" customHeight="1" x14ac:dyDescent="0.45">
      <c r="R482" s="7"/>
      <c r="S482" s="7"/>
    </row>
    <row r="483" spans="18:19" ht="18.75" customHeight="1" x14ac:dyDescent="0.45">
      <c r="R483" s="7"/>
      <c r="S483" s="7"/>
    </row>
    <row r="484" spans="18:19" ht="18.75" customHeight="1" x14ac:dyDescent="0.45">
      <c r="R484" s="7"/>
      <c r="S484" s="7"/>
    </row>
    <row r="485" spans="18:19" ht="18.75" customHeight="1" x14ac:dyDescent="0.45">
      <c r="R485" s="7"/>
      <c r="S485" s="7"/>
    </row>
    <row r="486" spans="18:19" ht="18.75" customHeight="1" x14ac:dyDescent="0.45">
      <c r="R486" s="7"/>
      <c r="S486" s="7"/>
    </row>
    <row r="487" spans="18:19" ht="18.75" customHeight="1" x14ac:dyDescent="0.45">
      <c r="R487" s="7"/>
      <c r="S487" s="7"/>
    </row>
    <row r="488" spans="18:19" ht="18.75" customHeight="1" x14ac:dyDescent="0.45">
      <c r="R488" s="7"/>
      <c r="S488" s="7"/>
    </row>
    <row r="489" spans="18:19" ht="18.75" customHeight="1" x14ac:dyDescent="0.45">
      <c r="R489" s="7"/>
      <c r="S489" s="7"/>
    </row>
    <row r="490" spans="18:19" ht="18.75" customHeight="1" x14ac:dyDescent="0.45">
      <c r="R490" s="7"/>
      <c r="S490" s="7"/>
    </row>
    <row r="491" spans="18:19" ht="18.75" customHeight="1" x14ac:dyDescent="0.45">
      <c r="R491" s="7"/>
      <c r="S491" s="7"/>
    </row>
    <row r="492" spans="18:19" ht="18.75" customHeight="1" x14ac:dyDescent="0.45">
      <c r="R492" s="7"/>
      <c r="S492" s="7"/>
    </row>
    <row r="493" spans="18:19" ht="18.75" customHeight="1" x14ac:dyDescent="0.45">
      <c r="R493" s="7"/>
      <c r="S493" s="7"/>
    </row>
    <row r="494" spans="18:19" ht="18.75" customHeight="1" x14ac:dyDescent="0.45">
      <c r="R494" s="7"/>
      <c r="S494" s="7"/>
    </row>
    <row r="495" spans="18:19" ht="18.75" customHeight="1" x14ac:dyDescent="0.45">
      <c r="R495" s="7"/>
      <c r="S495" s="7"/>
    </row>
    <row r="496" spans="18:19" ht="18.75" customHeight="1" x14ac:dyDescent="0.45">
      <c r="R496" s="7"/>
      <c r="S496" s="7"/>
    </row>
    <row r="497" spans="18:19" ht="18.75" customHeight="1" x14ac:dyDescent="0.45">
      <c r="R497" s="7"/>
      <c r="S497" s="7"/>
    </row>
    <row r="498" spans="18:19" ht="18.75" customHeight="1" x14ac:dyDescent="0.45">
      <c r="R498" s="7"/>
      <c r="S498" s="7"/>
    </row>
    <row r="499" spans="18:19" ht="18.75" customHeight="1" x14ac:dyDescent="0.45">
      <c r="R499" s="7"/>
      <c r="S499" s="7"/>
    </row>
    <row r="500" spans="18:19" ht="18.75" customHeight="1" x14ac:dyDescent="0.45">
      <c r="R500" s="7"/>
      <c r="S500" s="7"/>
    </row>
    <row r="501" spans="18:19" ht="18.75" customHeight="1" x14ac:dyDescent="0.45">
      <c r="R501" s="7"/>
      <c r="S501" s="7"/>
    </row>
    <row r="502" spans="18:19" ht="18.75" customHeight="1" x14ac:dyDescent="0.45">
      <c r="R502" s="7"/>
      <c r="S502" s="7"/>
    </row>
    <row r="503" spans="18:19" ht="18.75" customHeight="1" x14ac:dyDescent="0.45">
      <c r="R503" s="7"/>
      <c r="S503" s="7"/>
    </row>
    <row r="504" spans="18:19" ht="18.75" customHeight="1" x14ac:dyDescent="0.45">
      <c r="R504" s="7"/>
      <c r="S504" s="7"/>
    </row>
    <row r="505" spans="18:19" ht="18.75" customHeight="1" x14ac:dyDescent="0.45">
      <c r="R505" s="7"/>
      <c r="S505" s="7"/>
    </row>
    <row r="506" spans="18:19" ht="18.75" customHeight="1" x14ac:dyDescent="0.45">
      <c r="R506" s="7"/>
      <c r="S506" s="7"/>
    </row>
    <row r="507" spans="18:19" ht="18.75" customHeight="1" x14ac:dyDescent="0.45">
      <c r="R507" s="7"/>
      <c r="S507" s="7"/>
    </row>
    <row r="508" spans="18:19" ht="18.75" customHeight="1" x14ac:dyDescent="0.45">
      <c r="R508" s="7"/>
      <c r="S508" s="7"/>
    </row>
    <row r="509" spans="18:19" ht="18.75" customHeight="1" x14ac:dyDescent="0.45">
      <c r="R509" s="7"/>
      <c r="S509" s="7"/>
    </row>
    <row r="510" spans="18:19" ht="18.75" customHeight="1" x14ac:dyDescent="0.45">
      <c r="R510" s="7"/>
      <c r="S510" s="7"/>
    </row>
    <row r="511" spans="18:19" ht="18.75" customHeight="1" x14ac:dyDescent="0.45">
      <c r="R511" s="7"/>
      <c r="S511" s="7"/>
    </row>
    <row r="512" spans="18:19" ht="18.75" customHeight="1" x14ac:dyDescent="0.45">
      <c r="R512" s="7"/>
      <c r="S512" s="7"/>
    </row>
    <row r="513" spans="18:19" ht="18.75" customHeight="1" x14ac:dyDescent="0.45">
      <c r="R513" s="7"/>
      <c r="S513" s="7"/>
    </row>
    <row r="514" spans="18:19" ht="18.75" customHeight="1" x14ac:dyDescent="0.45">
      <c r="R514" s="7"/>
      <c r="S514" s="7"/>
    </row>
    <row r="515" spans="18:19" ht="18.75" customHeight="1" x14ac:dyDescent="0.45">
      <c r="R515" s="7"/>
      <c r="S515" s="7"/>
    </row>
    <row r="516" spans="18:19" ht="18.75" customHeight="1" x14ac:dyDescent="0.45">
      <c r="R516" s="7"/>
      <c r="S516" s="7"/>
    </row>
    <row r="517" spans="18:19" ht="18.75" customHeight="1" x14ac:dyDescent="0.45">
      <c r="R517" s="7"/>
      <c r="S517" s="7"/>
    </row>
    <row r="518" spans="18:19" ht="18.75" customHeight="1" x14ac:dyDescent="0.45">
      <c r="R518" s="7"/>
      <c r="S518" s="7"/>
    </row>
    <row r="519" spans="18:19" ht="18.75" customHeight="1" x14ac:dyDescent="0.45">
      <c r="R519" s="7"/>
      <c r="S519" s="7"/>
    </row>
    <row r="520" spans="18:19" ht="18.75" customHeight="1" x14ac:dyDescent="0.45">
      <c r="R520" s="7"/>
      <c r="S520" s="7"/>
    </row>
    <row r="521" spans="18:19" ht="18.75" customHeight="1" x14ac:dyDescent="0.45">
      <c r="R521" s="7"/>
      <c r="S521" s="7"/>
    </row>
    <row r="522" spans="18:19" ht="18.75" customHeight="1" x14ac:dyDescent="0.45">
      <c r="R522" s="7"/>
      <c r="S522" s="7"/>
    </row>
    <row r="523" spans="18:19" ht="18.75" customHeight="1" x14ac:dyDescent="0.45">
      <c r="R523" s="7"/>
      <c r="S523" s="7"/>
    </row>
    <row r="524" spans="18:19" ht="18.75" customHeight="1" x14ac:dyDescent="0.45">
      <c r="R524" s="7"/>
      <c r="S524" s="7"/>
    </row>
    <row r="525" spans="18:19" ht="18.75" customHeight="1" x14ac:dyDescent="0.45">
      <c r="R525" s="7"/>
      <c r="S525" s="7"/>
    </row>
    <row r="526" spans="18:19" ht="18.75" customHeight="1" x14ac:dyDescent="0.45">
      <c r="R526" s="7"/>
      <c r="S526" s="7"/>
    </row>
    <row r="527" spans="18:19" ht="18.75" customHeight="1" x14ac:dyDescent="0.45">
      <c r="R527" s="7"/>
      <c r="S527" s="7"/>
    </row>
    <row r="528" spans="18:19" ht="18.75" customHeight="1" x14ac:dyDescent="0.45">
      <c r="R528" s="7"/>
      <c r="S528" s="7"/>
    </row>
    <row r="529" spans="18:19" ht="18.75" customHeight="1" x14ac:dyDescent="0.45">
      <c r="R529" s="7"/>
      <c r="S529" s="7"/>
    </row>
    <row r="530" spans="18:19" ht="18.75" customHeight="1" x14ac:dyDescent="0.45">
      <c r="R530" s="7"/>
      <c r="S530" s="7"/>
    </row>
    <row r="531" spans="18:19" ht="18.75" customHeight="1" x14ac:dyDescent="0.45">
      <c r="R531" s="7"/>
      <c r="S531" s="7"/>
    </row>
    <row r="532" spans="18:19" ht="18.75" customHeight="1" x14ac:dyDescent="0.45">
      <c r="R532" s="7"/>
      <c r="S532" s="7"/>
    </row>
    <row r="533" spans="18:19" ht="18.75" customHeight="1" x14ac:dyDescent="0.45">
      <c r="R533" s="7"/>
      <c r="S533" s="7"/>
    </row>
    <row r="534" spans="18:19" ht="18.75" customHeight="1" x14ac:dyDescent="0.45">
      <c r="R534" s="7"/>
      <c r="S534" s="7"/>
    </row>
    <row r="535" spans="18:19" ht="18.75" customHeight="1" x14ac:dyDescent="0.45">
      <c r="R535" s="7"/>
      <c r="S535" s="7"/>
    </row>
    <row r="536" spans="18:19" ht="18.75" customHeight="1" x14ac:dyDescent="0.45">
      <c r="R536" s="7"/>
      <c r="S536" s="7"/>
    </row>
    <row r="537" spans="18:19" ht="18.75" customHeight="1" x14ac:dyDescent="0.45">
      <c r="R537" s="7"/>
      <c r="S537" s="7"/>
    </row>
    <row r="538" spans="18:19" ht="18.75" customHeight="1" x14ac:dyDescent="0.45">
      <c r="R538" s="7"/>
      <c r="S538" s="7"/>
    </row>
    <row r="539" spans="18:19" ht="18.75" customHeight="1" x14ac:dyDescent="0.45">
      <c r="R539" s="7"/>
      <c r="S539" s="7"/>
    </row>
    <row r="540" spans="18:19" ht="18.75" customHeight="1" x14ac:dyDescent="0.45">
      <c r="R540" s="7"/>
      <c r="S540" s="7"/>
    </row>
    <row r="541" spans="18:19" ht="18.75" customHeight="1" x14ac:dyDescent="0.45">
      <c r="R541" s="7"/>
      <c r="S541" s="7"/>
    </row>
    <row r="542" spans="18:19" ht="18.75" customHeight="1" x14ac:dyDescent="0.45">
      <c r="R542" s="7"/>
      <c r="S542" s="7"/>
    </row>
    <row r="543" spans="18:19" ht="18.75" customHeight="1" x14ac:dyDescent="0.45">
      <c r="R543" s="7"/>
      <c r="S543" s="7"/>
    </row>
    <row r="544" spans="18:19" ht="18.75" customHeight="1" x14ac:dyDescent="0.45">
      <c r="R544" s="7"/>
      <c r="S544" s="7"/>
    </row>
    <row r="545" spans="18:19" ht="18.75" customHeight="1" x14ac:dyDescent="0.45">
      <c r="R545" s="7"/>
      <c r="S545" s="7"/>
    </row>
    <row r="546" spans="18:19" ht="18.75" customHeight="1" x14ac:dyDescent="0.45">
      <c r="R546" s="7"/>
      <c r="S546" s="7"/>
    </row>
    <row r="547" spans="18:19" ht="18.75" customHeight="1" x14ac:dyDescent="0.45">
      <c r="R547" s="7"/>
      <c r="S547" s="7"/>
    </row>
    <row r="548" spans="18:19" ht="18.75" customHeight="1" x14ac:dyDescent="0.45">
      <c r="R548" s="7"/>
      <c r="S548" s="7"/>
    </row>
    <row r="549" spans="18:19" ht="18.75" customHeight="1" x14ac:dyDescent="0.45">
      <c r="R549" s="7"/>
      <c r="S549" s="7"/>
    </row>
    <row r="550" spans="18:19" ht="18.75" customHeight="1" x14ac:dyDescent="0.45">
      <c r="R550" s="7"/>
      <c r="S550" s="7"/>
    </row>
    <row r="551" spans="18:19" ht="18.75" customHeight="1" x14ac:dyDescent="0.45">
      <c r="R551" s="7"/>
      <c r="S551" s="7"/>
    </row>
    <row r="552" spans="18:19" ht="18.75" customHeight="1" x14ac:dyDescent="0.45">
      <c r="R552" s="7"/>
      <c r="S552" s="7"/>
    </row>
    <row r="553" spans="18:19" ht="18.75" customHeight="1" x14ac:dyDescent="0.45">
      <c r="R553" s="7"/>
      <c r="S553" s="7"/>
    </row>
    <row r="554" spans="18:19" ht="18.75" customHeight="1" x14ac:dyDescent="0.45">
      <c r="R554" s="7"/>
      <c r="S554" s="7"/>
    </row>
    <row r="555" spans="18:19" ht="18.75" customHeight="1" x14ac:dyDescent="0.45">
      <c r="R555" s="7"/>
      <c r="S555" s="7"/>
    </row>
    <row r="556" spans="18:19" ht="18.75" customHeight="1" x14ac:dyDescent="0.45">
      <c r="R556" s="7"/>
      <c r="S556" s="7"/>
    </row>
    <row r="557" spans="18:19" ht="18.75" customHeight="1" x14ac:dyDescent="0.45">
      <c r="R557" s="7"/>
      <c r="S557" s="7"/>
    </row>
    <row r="558" spans="18:19" ht="18.75" customHeight="1" x14ac:dyDescent="0.45">
      <c r="R558" s="7"/>
      <c r="S558" s="7"/>
    </row>
    <row r="559" spans="18:19" ht="18.75" customHeight="1" x14ac:dyDescent="0.45">
      <c r="R559" s="7"/>
      <c r="S559" s="7"/>
    </row>
    <row r="560" spans="18:19" ht="18.75" customHeight="1" x14ac:dyDescent="0.45">
      <c r="R560" s="7"/>
      <c r="S560" s="7"/>
    </row>
    <row r="561" spans="18:19" ht="18.75" customHeight="1" x14ac:dyDescent="0.45">
      <c r="R561" s="7"/>
      <c r="S561" s="7"/>
    </row>
    <row r="562" spans="18:19" ht="18.75" customHeight="1" x14ac:dyDescent="0.45">
      <c r="R562" s="7"/>
      <c r="S562" s="7"/>
    </row>
    <row r="563" spans="18:19" ht="18.75" customHeight="1" x14ac:dyDescent="0.45">
      <c r="R563" s="7"/>
      <c r="S563" s="7"/>
    </row>
    <row r="564" spans="18:19" ht="18.75" customHeight="1" x14ac:dyDescent="0.45">
      <c r="R564" s="7"/>
      <c r="S564" s="7"/>
    </row>
    <row r="565" spans="18:19" ht="18.75" customHeight="1" x14ac:dyDescent="0.45">
      <c r="R565" s="7"/>
      <c r="S565" s="7"/>
    </row>
    <row r="566" spans="18:19" ht="18.75" customHeight="1" x14ac:dyDescent="0.45">
      <c r="R566" s="7"/>
      <c r="S566" s="7"/>
    </row>
    <row r="567" spans="18:19" ht="18.75" customHeight="1" x14ac:dyDescent="0.45">
      <c r="R567" s="7"/>
      <c r="S567" s="7"/>
    </row>
    <row r="568" spans="18:19" ht="18.75" customHeight="1" x14ac:dyDescent="0.45">
      <c r="R568" s="7"/>
      <c r="S568" s="7"/>
    </row>
    <row r="569" spans="18:19" ht="18.75" customHeight="1" x14ac:dyDescent="0.45">
      <c r="R569" s="7"/>
      <c r="S569" s="7"/>
    </row>
    <row r="570" spans="18:19" ht="18.75" customHeight="1" x14ac:dyDescent="0.45">
      <c r="R570" s="7"/>
      <c r="S570" s="7"/>
    </row>
    <row r="571" spans="18:19" ht="18.75" customHeight="1" x14ac:dyDescent="0.45">
      <c r="R571" s="7"/>
      <c r="S571" s="7"/>
    </row>
    <row r="572" spans="18:19" ht="18.75" customHeight="1" x14ac:dyDescent="0.45">
      <c r="R572" s="7"/>
      <c r="S572" s="7"/>
    </row>
    <row r="573" spans="18:19" ht="18.75" customHeight="1" x14ac:dyDescent="0.45">
      <c r="R573" s="7"/>
      <c r="S573" s="7"/>
    </row>
    <row r="574" spans="18:19" ht="18.75" customHeight="1" x14ac:dyDescent="0.45">
      <c r="R574" s="7"/>
      <c r="S574" s="7"/>
    </row>
    <row r="575" spans="18:19" ht="18.75" customHeight="1" x14ac:dyDescent="0.45">
      <c r="R575" s="7"/>
      <c r="S575" s="7"/>
    </row>
    <row r="576" spans="18:19" ht="18.75" customHeight="1" x14ac:dyDescent="0.45">
      <c r="R576" s="7"/>
      <c r="S576" s="7"/>
    </row>
    <row r="577" spans="18:19" ht="18.75" customHeight="1" x14ac:dyDescent="0.45">
      <c r="R577" s="7"/>
      <c r="S577" s="7"/>
    </row>
    <row r="578" spans="18:19" ht="18.75" customHeight="1" x14ac:dyDescent="0.45">
      <c r="R578" s="7"/>
      <c r="S578" s="7"/>
    </row>
    <row r="579" spans="18:19" ht="18.75" customHeight="1" x14ac:dyDescent="0.45">
      <c r="R579" s="7"/>
      <c r="S579" s="7"/>
    </row>
    <row r="580" spans="18:19" ht="18.75" customHeight="1" x14ac:dyDescent="0.45">
      <c r="R580" s="7"/>
      <c r="S580" s="7"/>
    </row>
    <row r="581" spans="18:19" ht="18.75" customHeight="1" x14ac:dyDescent="0.45">
      <c r="R581" s="7"/>
      <c r="S581" s="7"/>
    </row>
    <row r="582" spans="18:19" ht="18.75" customHeight="1" x14ac:dyDescent="0.45">
      <c r="R582" s="7"/>
      <c r="S582" s="7"/>
    </row>
    <row r="583" spans="18:19" ht="18.75" customHeight="1" x14ac:dyDescent="0.45">
      <c r="R583" s="7"/>
      <c r="S583" s="7"/>
    </row>
    <row r="584" spans="18:19" ht="18.75" customHeight="1" x14ac:dyDescent="0.45">
      <c r="R584" s="7"/>
      <c r="S584" s="7"/>
    </row>
    <row r="585" spans="18:19" ht="18.75" customHeight="1" x14ac:dyDescent="0.45">
      <c r="R585" s="7"/>
      <c r="S585" s="7"/>
    </row>
    <row r="586" spans="18:19" ht="18.75" customHeight="1" x14ac:dyDescent="0.45">
      <c r="R586" s="7"/>
      <c r="S586" s="7"/>
    </row>
    <row r="587" spans="18:19" ht="18.75" customHeight="1" x14ac:dyDescent="0.45">
      <c r="R587" s="7"/>
      <c r="S587" s="7"/>
    </row>
    <row r="588" spans="18:19" ht="18.75" customHeight="1" x14ac:dyDescent="0.45">
      <c r="R588" s="7"/>
      <c r="S588" s="7"/>
    </row>
    <row r="589" spans="18:19" ht="18.75" customHeight="1" x14ac:dyDescent="0.45">
      <c r="R589" s="7"/>
      <c r="S589" s="7"/>
    </row>
    <row r="590" spans="18:19" ht="18.75" customHeight="1" x14ac:dyDescent="0.45">
      <c r="R590" s="7"/>
      <c r="S590" s="7"/>
    </row>
    <row r="591" spans="18:19" ht="18.75" customHeight="1" x14ac:dyDescent="0.45">
      <c r="R591" s="7"/>
      <c r="S591" s="7"/>
    </row>
    <row r="592" spans="18:19" ht="18.75" customHeight="1" x14ac:dyDescent="0.45">
      <c r="R592" s="7"/>
      <c r="S592" s="7"/>
    </row>
    <row r="593" spans="18:19" ht="18.75" customHeight="1" x14ac:dyDescent="0.45">
      <c r="R593" s="7"/>
      <c r="S593" s="7"/>
    </row>
    <row r="594" spans="18:19" ht="18.75" customHeight="1" x14ac:dyDescent="0.45">
      <c r="R594" s="7"/>
      <c r="S594" s="7"/>
    </row>
    <row r="595" spans="18:19" ht="18.75" customHeight="1" x14ac:dyDescent="0.45">
      <c r="R595" s="7"/>
      <c r="S595" s="7"/>
    </row>
    <row r="596" spans="18:19" ht="18.75" customHeight="1" x14ac:dyDescent="0.45">
      <c r="R596" s="7"/>
      <c r="S596" s="7"/>
    </row>
    <row r="597" spans="18:19" ht="18.75" customHeight="1" x14ac:dyDescent="0.45">
      <c r="R597" s="7"/>
      <c r="S597" s="7"/>
    </row>
    <row r="598" spans="18:19" ht="18.75" customHeight="1" x14ac:dyDescent="0.45">
      <c r="R598" s="7"/>
      <c r="S598" s="7"/>
    </row>
    <row r="599" spans="18:19" ht="18.75" customHeight="1" x14ac:dyDescent="0.45">
      <c r="R599" s="7"/>
      <c r="S599" s="7"/>
    </row>
    <row r="600" spans="18:19" ht="18.75" customHeight="1" x14ac:dyDescent="0.45">
      <c r="R600" s="7"/>
      <c r="S600" s="7"/>
    </row>
    <row r="601" spans="18:19" ht="18.75" customHeight="1" x14ac:dyDescent="0.45">
      <c r="R601" s="7"/>
      <c r="S601" s="7"/>
    </row>
    <row r="602" spans="18:19" ht="18.75" customHeight="1" x14ac:dyDescent="0.45">
      <c r="R602" s="7"/>
      <c r="S602" s="7"/>
    </row>
    <row r="603" spans="18:19" ht="18.75" customHeight="1" x14ac:dyDescent="0.45">
      <c r="R603" s="7"/>
      <c r="S603" s="7"/>
    </row>
    <row r="604" spans="18:19" ht="18.75" customHeight="1" x14ac:dyDescent="0.45">
      <c r="R604" s="7"/>
      <c r="S604" s="7"/>
    </row>
    <row r="605" spans="18:19" ht="18.75" customHeight="1" x14ac:dyDescent="0.45">
      <c r="R605" s="7"/>
      <c r="S605" s="7"/>
    </row>
    <row r="606" spans="18:19" ht="18.75" customHeight="1" x14ac:dyDescent="0.45">
      <c r="R606" s="7"/>
      <c r="S606" s="7"/>
    </row>
    <row r="607" spans="18:19" ht="18.75" customHeight="1" x14ac:dyDescent="0.45">
      <c r="R607" s="7"/>
      <c r="S607" s="7"/>
    </row>
    <row r="608" spans="18:19" ht="18.75" customHeight="1" x14ac:dyDescent="0.45">
      <c r="R608" s="7"/>
      <c r="S608" s="7"/>
    </row>
    <row r="609" spans="18:19" ht="18.75" customHeight="1" x14ac:dyDescent="0.45">
      <c r="R609" s="7"/>
      <c r="S609" s="7"/>
    </row>
    <row r="610" spans="18:19" ht="18.75" customHeight="1" x14ac:dyDescent="0.45">
      <c r="R610" s="7"/>
      <c r="S610" s="7"/>
    </row>
    <row r="611" spans="18:19" ht="18.75" customHeight="1" x14ac:dyDescent="0.45">
      <c r="R611" s="7"/>
      <c r="S611" s="7"/>
    </row>
    <row r="612" spans="18:19" ht="18.75" customHeight="1" x14ac:dyDescent="0.45">
      <c r="R612" s="7"/>
      <c r="S612" s="7"/>
    </row>
    <row r="613" spans="18:19" ht="18.75" customHeight="1" x14ac:dyDescent="0.45">
      <c r="R613" s="7"/>
      <c r="S613" s="7"/>
    </row>
    <row r="614" spans="18:19" ht="18.75" customHeight="1" x14ac:dyDescent="0.45">
      <c r="R614" s="7"/>
      <c r="S614" s="7"/>
    </row>
    <row r="615" spans="18:19" ht="18.75" customHeight="1" x14ac:dyDescent="0.45">
      <c r="R615" s="7"/>
      <c r="S615" s="7"/>
    </row>
    <row r="616" spans="18:19" ht="18.75" customHeight="1" x14ac:dyDescent="0.45">
      <c r="R616" s="7"/>
      <c r="S616" s="7"/>
    </row>
    <row r="617" spans="18:19" ht="18.75" customHeight="1" x14ac:dyDescent="0.45">
      <c r="R617" s="7"/>
      <c r="S617" s="7"/>
    </row>
    <row r="618" spans="18:19" ht="18.75" customHeight="1" x14ac:dyDescent="0.45">
      <c r="R618" s="7"/>
      <c r="S618" s="7"/>
    </row>
    <row r="619" spans="18:19" ht="18.75" customHeight="1" x14ac:dyDescent="0.45">
      <c r="R619" s="7"/>
      <c r="S619" s="7"/>
    </row>
    <row r="620" spans="18:19" ht="18.75" customHeight="1" x14ac:dyDescent="0.45">
      <c r="R620" s="7"/>
      <c r="S620" s="7"/>
    </row>
    <row r="621" spans="18:19" ht="18.75" customHeight="1" x14ac:dyDescent="0.45">
      <c r="R621" s="7"/>
      <c r="S621" s="7"/>
    </row>
    <row r="622" spans="18:19" ht="18.75" customHeight="1" x14ac:dyDescent="0.45">
      <c r="R622" s="7"/>
      <c r="S622" s="7"/>
    </row>
    <row r="623" spans="18:19" ht="18.75" customHeight="1" x14ac:dyDescent="0.45">
      <c r="R623" s="7"/>
      <c r="S623" s="7"/>
    </row>
    <row r="624" spans="18:19" ht="18.75" customHeight="1" x14ac:dyDescent="0.45">
      <c r="R624" s="7"/>
      <c r="S624" s="7"/>
    </row>
    <row r="625" spans="18:19" ht="18.75" customHeight="1" x14ac:dyDescent="0.45">
      <c r="R625" s="7"/>
      <c r="S625" s="7"/>
    </row>
    <row r="626" spans="18:19" ht="18.75" customHeight="1" x14ac:dyDescent="0.45">
      <c r="R626" s="7"/>
      <c r="S626" s="7"/>
    </row>
    <row r="627" spans="18:19" ht="18.75" customHeight="1" x14ac:dyDescent="0.45">
      <c r="R627" s="7"/>
      <c r="S627" s="7"/>
    </row>
    <row r="628" spans="18:19" ht="18.75" customHeight="1" x14ac:dyDescent="0.45">
      <c r="R628" s="7"/>
      <c r="S628" s="7"/>
    </row>
    <row r="629" spans="18:19" ht="18.75" customHeight="1" x14ac:dyDescent="0.45">
      <c r="R629" s="7"/>
      <c r="S629" s="7"/>
    </row>
    <row r="630" spans="18:19" ht="18.75" customHeight="1" x14ac:dyDescent="0.45">
      <c r="R630" s="7"/>
      <c r="S630" s="7"/>
    </row>
    <row r="631" spans="18:19" ht="18.75" customHeight="1" x14ac:dyDescent="0.45">
      <c r="R631" s="7"/>
      <c r="S631" s="7"/>
    </row>
    <row r="632" spans="18:19" ht="18.75" customHeight="1" x14ac:dyDescent="0.45">
      <c r="R632" s="7"/>
      <c r="S632" s="7"/>
    </row>
    <row r="633" spans="18:19" ht="18.75" customHeight="1" x14ac:dyDescent="0.45">
      <c r="R633" s="7"/>
      <c r="S633" s="7"/>
    </row>
    <row r="634" spans="18:19" ht="18.75" customHeight="1" x14ac:dyDescent="0.45">
      <c r="R634" s="7"/>
      <c r="S634" s="7"/>
    </row>
    <row r="635" spans="18:19" ht="18.75" customHeight="1" x14ac:dyDescent="0.45">
      <c r="R635" s="7"/>
      <c r="S635" s="7"/>
    </row>
    <row r="636" spans="18:19" ht="18.75" customHeight="1" x14ac:dyDescent="0.45">
      <c r="R636" s="7"/>
      <c r="S636" s="7"/>
    </row>
    <row r="637" spans="18:19" ht="18.75" customHeight="1" x14ac:dyDescent="0.45">
      <c r="R637" s="7"/>
      <c r="S637" s="7"/>
    </row>
    <row r="638" spans="18:19" ht="18.75" customHeight="1" x14ac:dyDescent="0.45">
      <c r="R638" s="7"/>
      <c r="S638" s="7"/>
    </row>
    <row r="639" spans="18:19" ht="18.75" customHeight="1" x14ac:dyDescent="0.45">
      <c r="R639" s="7"/>
      <c r="S639" s="7"/>
    </row>
    <row r="640" spans="18:19" ht="18.75" customHeight="1" x14ac:dyDescent="0.45">
      <c r="R640" s="7"/>
      <c r="S640" s="7"/>
    </row>
    <row r="641" spans="18:19" ht="18.75" customHeight="1" x14ac:dyDescent="0.45">
      <c r="R641" s="7"/>
      <c r="S641" s="7"/>
    </row>
    <row r="642" spans="18:19" ht="18.75" customHeight="1" x14ac:dyDescent="0.45">
      <c r="R642" s="7"/>
      <c r="S642" s="7"/>
    </row>
    <row r="643" spans="18:19" ht="18.75" customHeight="1" x14ac:dyDescent="0.45">
      <c r="R643" s="7"/>
      <c r="S643" s="7"/>
    </row>
    <row r="644" spans="18:19" ht="18.75" customHeight="1" x14ac:dyDescent="0.45">
      <c r="R644" s="7"/>
      <c r="S644" s="7"/>
    </row>
    <row r="645" spans="18:19" ht="18.75" customHeight="1" x14ac:dyDescent="0.45">
      <c r="R645" s="7"/>
      <c r="S645" s="7"/>
    </row>
    <row r="646" spans="18:19" ht="18.75" customHeight="1" x14ac:dyDescent="0.45">
      <c r="R646" s="7"/>
      <c r="S646" s="7"/>
    </row>
    <row r="647" spans="18:19" ht="18.75" customHeight="1" x14ac:dyDescent="0.45">
      <c r="R647" s="7"/>
      <c r="S647" s="7"/>
    </row>
    <row r="648" spans="18:19" ht="18.75" customHeight="1" x14ac:dyDescent="0.45">
      <c r="R648" s="7"/>
      <c r="S648" s="7"/>
    </row>
    <row r="649" spans="18:19" ht="18.75" customHeight="1" x14ac:dyDescent="0.45">
      <c r="R649" s="7"/>
      <c r="S649" s="7"/>
    </row>
    <row r="650" spans="18:19" ht="18.75" customHeight="1" x14ac:dyDescent="0.45">
      <c r="R650" s="7"/>
      <c r="S650" s="7"/>
    </row>
    <row r="651" spans="18:19" ht="18.75" customHeight="1" x14ac:dyDescent="0.45">
      <c r="R651" s="7"/>
      <c r="S651" s="7"/>
    </row>
    <row r="652" spans="18:19" ht="18.75" customHeight="1" x14ac:dyDescent="0.45">
      <c r="R652" s="7"/>
      <c r="S652" s="7"/>
    </row>
    <row r="653" spans="18:19" ht="18.75" customHeight="1" x14ac:dyDescent="0.45">
      <c r="R653" s="7"/>
      <c r="S653" s="7"/>
    </row>
    <row r="654" spans="18:19" ht="18.75" customHeight="1" x14ac:dyDescent="0.45">
      <c r="R654" s="7"/>
      <c r="S654" s="7"/>
    </row>
    <row r="655" spans="18:19" ht="18.75" customHeight="1" x14ac:dyDescent="0.45">
      <c r="R655" s="7"/>
      <c r="S655" s="7"/>
    </row>
    <row r="656" spans="18:19" ht="18.75" customHeight="1" x14ac:dyDescent="0.45">
      <c r="R656" s="7"/>
      <c r="S656" s="7"/>
    </row>
    <row r="657" spans="18:19" ht="18.75" customHeight="1" x14ac:dyDescent="0.45">
      <c r="R657" s="7"/>
      <c r="S657" s="7"/>
    </row>
    <row r="658" spans="18:19" ht="18.75" customHeight="1" x14ac:dyDescent="0.45">
      <c r="R658" s="7"/>
      <c r="S658" s="7"/>
    </row>
    <row r="659" spans="18:19" ht="18.75" customHeight="1" x14ac:dyDescent="0.45">
      <c r="R659" s="7"/>
      <c r="S659" s="7"/>
    </row>
    <row r="660" spans="18:19" ht="18.75" customHeight="1" x14ac:dyDescent="0.45">
      <c r="R660" s="7"/>
      <c r="S660" s="7"/>
    </row>
    <row r="661" spans="18:19" ht="18.75" customHeight="1" x14ac:dyDescent="0.45">
      <c r="R661" s="7"/>
      <c r="S661" s="7"/>
    </row>
    <row r="662" spans="18:19" ht="18.75" customHeight="1" x14ac:dyDescent="0.45">
      <c r="R662" s="7"/>
      <c r="S662" s="7"/>
    </row>
    <row r="663" spans="18:19" ht="18.75" customHeight="1" x14ac:dyDescent="0.45">
      <c r="R663" s="7"/>
      <c r="S663" s="7"/>
    </row>
    <row r="664" spans="18:19" ht="18.75" customHeight="1" x14ac:dyDescent="0.45">
      <c r="R664" s="7"/>
      <c r="S664" s="7"/>
    </row>
    <row r="665" spans="18:19" ht="18.75" customHeight="1" x14ac:dyDescent="0.45">
      <c r="R665" s="7"/>
      <c r="S665" s="7"/>
    </row>
    <row r="666" spans="18:19" ht="18.75" customHeight="1" x14ac:dyDescent="0.45">
      <c r="R666" s="7"/>
      <c r="S666" s="7"/>
    </row>
    <row r="667" spans="18:19" ht="18.75" customHeight="1" x14ac:dyDescent="0.45">
      <c r="R667" s="7"/>
      <c r="S667" s="7"/>
    </row>
    <row r="668" spans="18:19" ht="18.75" customHeight="1" x14ac:dyDescent="0.45">
      <c r="R668" s="7"/>
      <c r="S668" s="7"/>
    </row>
    <row r="669" spans="18:19" ht="18.75" customHeight="1" x14ac:dyDescent="0.45">
      <c r="R669" s="7"/>
      <c r="S669" s="7"/>
    </row>
    <row r="670" spans="18:19" ht="18.75" customHeight="1" x14ac:dyDescent="0.45">
      <c r="R670" s="7"/>
      <c r="S670" s="7"/>
    </row>
    <row r="671" spans="18:19" ht="18.75" customHeight="1" x14ac:dyDescent="0.45">
      <c r="R671" s="7"/>
      <c r="S671" s="7"/>
    </row>
    <row r="672" spans="18:19" ht="18.75" customHeight="1" x14ac:dyDescent="0.45">
      <c r="R672" s="7"/>
      <c r="S672" s="7"/>
    </row>
    <row r="673" spans="18:19" ht="18.75" customHeight="1" x14ac:dyDescent="0.45">
      <c r="R673" s="7"/>
      <c r="S673" s="7"/>
    </row>
    <row r="674" spans="18:19" ht="18.75" customHeight="1" x14ac:dyDescent="0.45">
      <c r="R674" s="7"/>
      <c r="S674" s="7"/>
    </row>
    <row r="675" spans="18:19" ht="18.75" customHeight="1" x14ac:dyDescent="0.45">
      <c r="R675" s="7"/>
      <c r="S675" s="7"/>
    </row>
    <row r="676" spans="18:19" ht="18.75" customHeight="1" x14ac:dyDescent="0.45">
      <c r="R676" s="7"/>
      <c r="S676" s="7"/>
    </row>
    <row r="677" spans="18:19" ht="18.75" customHeight="1" x14ac:dyDescent="0.45">
      <c r="R677" s="7"/>
      <c r="S677" s="7"/>
    </row>
    <row r="678" spans="18:19" ht="18.75" customHeight="1" x14ac:dyDescent="0.45">
      <c r="R678" s="7"/>
      <c r="S678" s="7"/>
    </row>
    <row r="679" spans="18:19" ht="18.75" customHeight="1" x14ac:dyDescent="0.45">
      <c r="R679" s="7"/>
      <c r="S679" s="7"/>
    </row>
    <row r="680" spans="18:19" ht="18.75" customHeight="1" x14ac:dyDescent="0.45">
      <c r="R680" s="7"/>
      <c r="S680" s="7"/>
    </row>
    <row r="681" spans="18:19" ht="18.75" customHeight="1" x14ac:dyDescent="0.45">
      <c r="R681" s="7"/>
      <c r="S681" s="7"/>
    </row>
    <row r="682" spans="18:19" ht="18.75" customHeight="1" x14ac:dyDescent="0.45">
      <c r="R682" s="7"/>
      <c r="S682" s="7"/>
    </row>
    <row r="683" spans="18:19" ht="18.75" customHeight="1" x14ac:dyDescent="0.45">
      <c r="R683" s="7"/>
      <c r="S683" s="7"/>
    </row>
    <row r="684" spans="18:19" ht="18.75" customHeight="1" x14ac:dyDescent="0.45">
      <c r="R684" s="7"/>
      <c r="S684" s="7"/>
    </row>
    <row r="685" spans="18:19" ht="18.75" customHeight="1" x14ac:dyDescent="0.45">
      <c r="R685" s="7"/>
      <c r="S685" s="7"/>
    </row>
    <row r="686" spans="18:19" ht="18.75" customHeight="1" x14ac:dyDescent="0.45">
      <c r="R686" s="7"/>
      <c r="S686" s="7"/>
    </row>
    <row r="687" spans="18:19" ht="18.75" customHeight="1" x14ac:dyDescent="0.45">
      <c r="R687" s="7"/>
      <c r="S687" s="7"/>
    </row>
    <row r="688" spans="18:19" ht="18.75" customHeight="1" x14ac:dyDescent="0.45">
      <c r="R688" s="7"/>
      <c r="S688" s="7"/>
    </row>
    <row r="689" spans="18:19" ht="18.75" customHeight="1" x14ac:dyDescent="0.45">
      <c r="R689" s="7"/>
      <c r="S689" s="7"/>
    </row>
    <row r="690" spans="18:19" ht="18.75" customHeight="1" x14ac:dyDescent="0.45">
      <c r="R690" s="7"/>
      <c r="S690" s="7"/>
    </row>
    <row r="691" spans="18:19" ht="18.75" customHeight="1" x14ac:dyDescent="0.45">
      <c r="R691" s="7"/>
      <c r="S691" s="7"/>
    </row>
    <row r="692" spans="18:19" ht="18.75" customHeight="1" x14ac:dyDescent="0.45">
      <c r="R692" s="7"/>
      <c r="S692" s="7"/>
    </row>
    <row r="693" spans="18:19" ht="18.75" customHeight="1" x14ac:dyDescent="0.45">
      <c r="R693" s="7"/>
      <c r="S693" s="7"/>
    </row>
    <row r="694" spans="18:19" ht="18.75" customHeight="1" x14ac:dyDescent="0.45">
      <c r="R694" s="7"/>
      <c r="S694" s="7"/>
    </row>
    <row r="695" spans="18:19" ht="18.75" customHeight="1" x14ac:dyDescent="0.45">
      <c r="R695" s="7"/>
      <c r="S695" s="7"/>
    </row>
    <row r="696" spans="18:19" ht="18.75" customHeight="1" x14ac:dyDescent="0.45">
      <c r="R696" s="7"/>
      <c r="S696" s="7"/>
    </row>
    <row r="697" spans="18:19" ht="18.75" customHeight="1" x14ac:dyDescent="0.45">
      <c r="R697" s="7"/>
      <c r="S697" s="7"/>
    </row>
    <row r="698" spans="18:19" ht="18.75" customHeight="1" x14ac:dyDescent="0.45">
      <c r="R698" s="7"/>
      <c r="S698" s="7"/>
    </row>
    <row r="699" spans="18:19" ht="18.75" customHeight="1" x14ac:dyDescent="0.45">
      <c r="R699" s="7"/>
      <c r="S699" s="7"/>
    </row>
    <row r="700" spans="18:19" ht="18.75" customHeight="1" x14ac:dyDescent="0.45">
      <c r="R700" s="7"/>
      <c r="S700" s="7"/>
    </row>
    <row r="701" spans="18:19" ht="18.75" customHeight="1" x14ac:dyDescent="0.45">
      <c r="R701" s="7"/>
      <c r="S701" s="7"/>
    </row>
    <row r="702" spans="18:19" ht="18.75" customHeight="1" x14ac:dyDescent="0.45">
      <c r="R702" s="7"/>
      <c r="S702" s="7"/>
    </row>
    <row r="703" spans="18:19" ht="18.75" customHeight="1" x14ac:dyDescent="0.45">
      <c r="R703" s="7"/>
      <c r="S703" s="7"/>
    </row>
    <row r="704" spans="18:19" ht="18.75" customHeight="1" x14ac:dyDescent="0.45">
      <c r="R704" s="7"/>
      <c r="S704" s="7"/>
    </row>
    <row r="705" spans="18:19" ht="18.75" customHeight="1" x14ac:dyDescent="0.45">
      <c r="R705" s="7"/>
      <c r="S705" s="7"/>
    </row>
    <row r="706" spans="18:19" ht="18.75" customHeight="1" x14ac:dyDescent="0.45">
      <c r="R706" s="7"/>
      <c r="S706" s="7"/>
    </row>
    <row r="707" spans="18:19" ht="18.75" customHeight="1" x14ac:dyDescent="0.45">
      <c r="R707" s="7"/>
      <c r="S707" s="7"/>
    </row>
    <row r="708" spans="18:19" ht="18.75" customHeight="1" x14ac:dyDescent="0.45">
      <c r="R708" s="7"/>
      <c r="S708" s="7"/>
    </row>
    <row r="709" spans="18:19" ht="18.75" customHeight="1" x14ac:dyDescent="0.45">
      <c r="R709" s="7"/>
      <c r="S709" s="7"/>
    </row>
    <row r="710" spans="18:19" ht="18.75" customHeight="1" x14ac:dyDescent="0.45">
      <c r="R710" s="7"/>
      <c r="S710" s="7"/>
    </row>
    <row r="711" spans="18:19" ht="18.75" customHeight="1" x14ac:dyDescent="0.45">
      <c r="R711" s="7"/>
      <c r="S711" s="7"/>
    </row>
    <row r="712" spans="18:19" ht="18.75" customHeight="1" x14ac:dyDescent="0.45">
      <c r="R712" s="7"/>
      <c r="S712" s="7"/>
    </row>
    <row r="713" spans="18:19" ht="18.75" customHeight="1" x14ac:dyDescent="0.45">
      <c r="R713" s="7"/>
      <c r="S713" s="7"/>
    </row>
    <row r="714" spans="18:19" ht="18.75" customHeight="1" x14ac:dyDescent="0.45">
      <c r="R714" s="7"/>
      <c r="S714" s="7"/>
    </row>
    <row r="715" spans="18:19" ht="18.75" customHeight="1" x14ac:dyDescent="0.45">
      <c r="R715" s="7"/>
      <c r="S715" s="7"/>
    </row>
    <row r="716" spans="18:19" ht="18.75" customHeight="1" x14ac:dyDescent="0.45">
      <c r="R716" s="7"/>
      <c r="S716" s="7"/>
    </row>
    <row r="717" spans="18:19" ht="18.75" customHeight="1" x14ac:dyDescent="0.45">
      <c r="R717" s="7"/>
      <c r="S717" s="7"/>
    </row>
    <row r="718" spans="18:19" ht="18.75" customHeight="1" x14ac:dyDescent="0.45">
      <c r="R718" s="7"/>
      <c r="S718" s="7"/>
    </row>
    <row r="719" spans="18:19" ht="18.75" customHeight="1" x14ac:dyDescent="0.45">
      <c r="R719" s="7"/>
      <c r="S719" s="7"/>
    </row>
    <row r="720" spans="18:19" ht="18.75" customHeight="1" x14ac:dyDescent="0.45">
      <c r="R720" s="7"/>
      <c r="S720" s="7"/>
    </row>
    <row r="721" spans="18:19" ht="18.75" customHeight="1" x14ac:dyDescent="0.45">
      <c r="R721" s="7"/>
      <c r="S721" s="7"/>
    </row>
    <row r="722" spans="18:19" ht="18.75" customHeight="1" x14ac:dyDescent="0.45">
      <c r="R722" s="7"/>
      <c r="S722" s="7"/>
    </row>
    <row r="723" spans="18:19" ht="18.75" customHeight="1" x14ac:dyDescent="0.45">
      <c r="R723" s="7"/>
      <c r="S723" s="7"/>
    </row>
    <row r="724" spans="18:19" ht="18.75" customHeight="1" x14ac:dyDescent="0.45">
      <c r="R724" s="7"/>
      <c r="S724" s="7"/>
    </row>
    <row r="725" spans="18:19" ht="18.75" customHeight="1" x14ac:dyDescent="0.45">
      <c r="R725" s="7"/>
      <c r="S725" s="7"/>
    </row>
    <row r="726" spans="18:19" ht="18.75" customHeight="1" x14ac:dyDescent="0.45">
      <c r="R726" s="7"/>
      <c r="S726" s="7"/>
    </row>
    <row r="727" spans="18:19" ht="18.75" customHeight="1" x14ac:dyDescent="0.45">
      <c r="R727" s="7"/>
      <c r="S727" s="7"/>
    </row>
    <row r="728" spans="18:19" ht="18.75" customHeight="1" x14ac:dyDescent="0.45">
      <c r="R728" s="7"/>
      <c r="S728" s="7"/>
    </row>
    <row r="729" spans="18:19" ht="18.75" customHeight="1" x14ac:dyDescent="0.45">
      <c r="R729" s="7"/>
      <c r="S729" s="7"/>
    </row>
    <row r="730" spans="18:19" ht="18.75" customHeight="1" x14ac:dyDescent="0.45">
      <c r="R730" s="7"/>
      <c r="S730" s="7"/>
    </row>
    <row r="731" spans="18:19" ht="18.75" customHeight="1" x14ac:dyDescent="0.45">
      <c r="R731" s="7"/>
      <c r="S731" s="7"/>
    </row>
    <row r="732" spans="18:19" ht="18.75" customHeight="1" x14ac:dyDescent="0.45">
      <c r="R732" s="7"/>
      <c r="S732" s="7"/>
    </row>
    <row r="733" spans="18:19" ht="18.75" customHeight="1" x14ac:dyDescent="0.45">
      <c r="R733" s="7"/>
      <c r="S733" s="7"/>
    </row>
    <row r="734" spans="18:19" ht="18.75" customHeight="1" x14ac:dyDescent="0.45">
      <c r="R734" s="7"/>
      <c r="S734" s="7"/>
    </row>
    <row r="735" spans="18:19" ht="18.75" customHeight="1" x14ac:dyDescent="0.45">
      <c r="R735" s="7"/>
      <c r="S735" s="7"/>
    </row>
    <row r="736" spans="18:19" ht="18.75" customHeight="1" x14ac:dyDescent="0.45">
      <c r="R736" s="7"/>
      <c r="S736" s="7"/>
    </row>
    <row r="737" spans="18:19" ht="18.75" customHeight="1" x14ac:dyDescent="0.45">
      <c r="R737" s="7"/>
      <c r="S737" s="7"/>
    </row>
    <row r="738" spans="18:19" ht="18.75" customHeight="1" x14ac:dyDescent="0.45">
      <c r="R738" s="7"/>
      <c r="S738" s="7"/>
    </row>
    <row r="739" spans="18:19" ht="18.75" customHeight="1" x14ac:dyDescent="0.45">
      <c r="R739" s="7"/>
      <c r="S739" s="7"/>
    </row>
    <row r="740" spans="18:19" ht="18.75" customHeight="1" x14ac:dyDescent="0.45">
      <c r="R740" s="7"/>
      <c r="S740" s="7"/>
    </row>
    <row r="741" spans="18:19" ht="18.75" customHeight="1" x14ac:dyDescent="0.45">
      <c r="R741" s="7"/>
      <c r="S741" s="7"/>
    </row>
    <row r="742" spans="18:19" ht="18.75" customHeight="1" x14ac:dyDescent="0.45">
      <c r="R742" s="7"/>
      <c r="S742" s="7"/>
    </row>
    <row r="743" spans="18:19" ht="18.75" customHeight="1" x14ac:dyDescent="0.45">
      <c r="R743" s="7"/>
      <c r="S743" s="7"/>
    </row>
    <row r="744" spans="18:19" ht="18.75" customHeight="1" x14ac:dyDescent="0.45">
      <c r="R744" s="7"/>
      <c r="S744" s="7"/>
    </row>
    <row r="745" spans="18:19" ht="18.75" customHeight="1" x14ac:dyDescent="0.45">
      <c r="R745" s="7"/>
      <c r="S745" s="7"/>
    </row>
    <row r="746" spans="18:19" ht="18.75" customHeight="1" x14ac:dyDescent="0.45">
      <c r="R746" s="7"/>
      <c r="S746" s="7"/>
    </row>
    <row r="747" spans="18:19" ht="18.75" customHeight="1" x14ac:dyDescent="0.45">
      <c r="R747" s="7"/>
      <c r="S747" s="7"/>
    </row>
    <row r="748" spans="18:19" ht="18.75" customHeight="1" x14ac:dyDescent="0.45">
      <c r="R748" s="7"/>
      <c r="S748" s="7"/>
    </row>
    <row r="749" spans="18:19" ht="18.75" customHeight="1" x14ac:dyDescent="0.45">
      <c r="R749" s="7"/>
      <c r="S749" s="7"/>
    </row>
    <row r="750" spans="18:19" ht="18.75" customHeight="1" x14ac:dyDescent="0.45">
      <c r="R750" s="7"/>
      <c r="S750" s="7"/>
    </row>
    <row r="751" spans="18:19" ht="18.75" customHeight="1" x14ac:dyDescent="0.45">
      <c r="R751" s="7"/>
      <c r="S751" s="7"/>
    </row>
    <row r="752" spans="18:19" ht="18.75" customHeight="1" x14ac:dyDescent="0.45">
      <c r="R752" s="7"/>
      <c r="S752" s="7"/>
    </row>
    <row r="753" spans="18:19" ht="18.75" customHeight="1" x14ac:dyDescent="0.45">
      <c r="R753" s="7"/>
      <c r="S753" s="7"/>
    </row>
    <row r="754" spans="18:19" ht="18.75" customHeight="1" x14ac:dyDescent="0.45">
      <c r="R754" s="7"/>
      <c r="S754" s="7"/>
    </row>
    <row r="755" spans="18:19" ht="18.75" customHeight="1" x14ac:dyDescent="0.45">
      <c r="R755" s="7"/>
      <c r="S755" s="7"/>
    </row>
    <row r="756" spans="18:19" ht="18.75" customHeight="1" x14ac:dyDescent="0.45">
      <c r="R756" s="7"/>
      <c r="S756" s="7"/>
    </row>
    <row r="757" spans="18:19" ht="18.75" customHeight="1" x14ac:dyDescent="0.45">
      <c r="R757" s="7"/>
      <c r="S757" s="7"/>
    </row>
    <row r="758" spans="18:19" ht="18.75" customHeight="1" x14ac:dyDescent="0.45">
      <c r="R758" s="7"/>
      <c r="S758" s="7"/>
    </row>
    <row r="759" spans="18:19" ht="18.75" customHeight="1" x14ac:dyDescent="0.45">
      <c r="R759" s="7"/>
      <c r="S759" s="7"/>
    </row>
    <row r="760" spans="18:19" ht="18.75" customHeight="1" x14ac:dyDescent="0.45">
      <c r="R760" s="7"/>
      <c r="S760" s="7"/>
    </row>
    <row r="761" spans="18:19" ht="18.75" customHeight="1" x14ac:dyDescent="0.45">
      <c r="R761" s="7"/>
      <c r="S761" s="7"/>
    </row>
    <row r="762" spans="18:19" ht="18.75" customHeight="1" x14ac:dyDescent="0.45">
      <c r="R762" s="7"/>
      <c r="S762" s="7"/>
    </row>
    <row r="763" spans="18:19" ht="18.75" customHeight="1" x14ac:dyDescent="0.45">
      <c r="R763" s="7"/>
      <c r="S763" s="7"/>
    </row>
    <row r="764" spans="18:19" ht="18.75" customHeight="1" x14ac:dyDescent="0.45">
      <c r="R764" s="7"/>
      <c r="S764" s="7"/>
    </row>
    <row r="765" spans="18:19" ht="18.75" customHeight="1" x14ac:dyDescent="0.45">
      <c r="R765" s="7"/>
      <c r="S765" s="7"/>
    </row>
    <row r="766" spans="18:19" ht="18.75" customHeight="1" x14ac:dyDescent="0.45">
      <c r="R766" s="7"/>
      <c r="S766" s="7"/>
    </row>
    <row r="767" spans="18:19" ht="18.75" customHeight="1" x14ac:dyDescent="0.45">
      <c r="R767" s="7"/>
      <c r="S767" s="7"/>
    </row>
    <row r="768" spans="18:19" ht="18.75" customHeight="1" x14ac:dyDescent="0.45">
      <c r="R768" s="7"/>
      <c r="S768" s="7"/>
    </row>
    <row r="769" spans="18:19" ht="18.75" customHeight="1" x14ac:dyDescent="0.45">
      <c r="R769" s="7"/>
      <c r="S769" s="7"/>
    </row>
    <row r="770" spans="18:19" ht="18.75" customHeight="1" x14ac:dyDescent="0.45">
      <c r="R770" s="7"/>
      <c r="S770" s="7"/>
    </row>
    <row r="771" spans="18:19" ht="18.75" customHeight="1" x14ac:dyDescent="0.45">
      <c r="R771" s="7"/>
      <c r="S771" s="7"/>
    </row>
    <row r="772" spans="18:19" ht="18.75" customHeight="1" x14ac:dyDescent="0.45">
      <c r="R772" s="7"/>
      <c r="S772" s="7"/>
    </row>
    <row r="773" spans="18:19" ht="18.75" customHeight="1" x14ac:dyDescent="0.45">
      <c r="R773" s="7"/>
      <c r="S773" s="7"/>
    </row>
    <row r="774" spans="18:19" ht="18.75" customHeight="1" x14ac:dyDescent="0.45">
      <c r="R774" s="7"/>
      <c r="S774" s="7"/>
    </row>
    <row r="775" spans="18:19" ht="18.75" customHeight="1" x14ac:dyDescent="0.45">
      <c r="R775" s="7"/>
      <c r="S775" s="7"/>
    </row>
    <row r="776" spans="18:19" ht="18.75" customHeight="1" x14ac:dyDescent="0.45">
      <c r="R776" s="7"/>
      <c r="S776" s="7"/>
    </row>
    <row r="777" spans="18:19" ht="18.75" customHeight="1" x14ac:dyDescent="0.45">
      <c r="R777" s="7"/>
      <c r="S777" s="7"/>
    </row>
    <row r="778" spans="18:19" ht="18.75" customHeight="1" x14ac:dyDescent="0.45">
      <c r="R778" s="7"/>
      <c r="S778" s="7"/>
    </row>
    <row r="779" spans="18:19" ht="18.75" customHeight="1" x14ac:dyDescent="0.45">
      <c r="R779" s="7"/>
      <c r="S779" s="7"/>
    </row>
    <row r="780" spans="18:19" ht="18.75" customHeight="1" x14ac:dyDescent="0.45">
      <c r="R780" s="7"/>
      <c r="S780" s="7"/>
    </row>
    <row r="781" spans="18:19" ht="18.75" customHeight="1" x14ac:dyDescent="0.45">
      <c r="R781" s="7"/>
      <c r="S781" s="7"/>
    </row>
    <row r="782" spans="18:19" ht="18.75" customHeight="1" x14ac:dyDescent="0.45">
      <c r="R782" s="7"/>
      <c r="S782" s="7"/>
    </row>
    <row r="783" spans="18:19" ht="18.75" customHeight="1" x14ac:dyDescent="0.45">
      <c r="R783" s="7"/>
      <c r="S783" s="7"/>
    </row>
    <row r="784" spans="18:19" ht="18.75" customHeight="1" x14ac:dyDescent="0.45">
      <c r="R784" s="7"/>
      <c r="S784" s="7"/>
    </row>
    <row r="785" spans="18:19" ht="18.75" customHeight="1" x14ac:dyDescent="0.45">
      <c r="R785" s="7"/>
      <c r="S785" s="7"/>
    </row>
    <row r="786" spans="18:19" ht="18.75" customHeight="1" x14ac:dyDescent="0.45">
      <c r="R786" s="7"/>
      <c r="S786" s="7"/>
    </row>
    <row r="787" spans="18:19" ht="18.75" customHeight="1" x14ac:dyDescent="0.45">
      <c r="R787" s="7"/>
      <c r="S787" s="7"/>
    </row>
    <row r="788" spans="18:19" ht="18.75" customHeight="1" x14ac:dyDescent="0.45">
      <c r="R788" s="7"/>
      <c r="S788" s="7"/>
    </row>
    <row r="789" spans="18:19" ht="18.75" customHeight="1" x14ac:dyDescent="0.45">
      <c r="R789" s="7"/>
      <c r="S789" s="7"/>
    </row>
    <row r="790" spans="18:19" ht="18.75" customHeight="1" x14ac:dyDescent="0.45">
      <c r="R790" s="7"/>
      <c r="S790" s="7"/>
    </row>
    <row r="791" spans="18:19" ht="18.75" customHeight="1" x14ac:dyDescent="0.45">
      <c r="R791" s="7"/>
      <c r="S791" s="7"/>
    </row>
    <row r="792" spans="18:19" ht="18.75" customHeight="1" x14ac:dyDescent="0.45">
      <c r="R792" s="7"/>
      <c r="S792" s="7"/>
    </row>
    <row r="793" spans="18:19" ht="18.75" customHeight="1" x14ac:dyDescent="0.45">
      <c r="R793" s="7"/>
      <c r="S793" s="7"/>
    </row>
    <row r="794" spans="18:19" ht="18.75" customHeight="1" x14ac:dyDescent="0.45">
      <c r="R794" s="7"/>
      <c r="S794" s="7"/>
    </row>
    <row r="795" spans="18:19" ht="18.75" customHeight="1" x14ac:dyDescent="0.45">
      <c r="R795" s="7"/>
      <c r="S795" s="7"/>
    </row>
    <row r="796" spans="18:19" ht="18.75" customHeight="1" x14ac:dyDescent="0.45">
      <c r="R796" s="7"/>
      <c r="S796" s="7"/>
    </row>
    <row r="797" spans="18:19" ht="18.75" customHeight="1" x14ac:dyDescent="0.45">
      <c r="R797" s="7"/>
      <c r="S797" s="7"/>
    </row>
    <row r="798" spans="18:19" ht="18.75" customHeight="1" x14ac:dyDescent="0.45">
      <c r="R798" s="7"/>
      <c r="S798" s="7"/>
    </row>
    <row r="799" spans="18:19" ht="18.75" customHeight="1" x14ac:dyDescent="0.45">
      <c r="R799" s="7"/>
      <c r="S799" s="7"/>
    </row>
    <row r="800" spans="18:19" ht="18.75" customHeight="1" x14ac:dyDescent="0.45">
      <c r="R800" s="7"/>
      <c r="S800" s="7"/>
    </row>
    <row r="801" spans="18:19" ht="18.75" customHeight="1" x14ac:dyDescent="0.45">
      <c r="R801" s="7"/>
      <c r="S801" s="7"/>
    </row>
    <row r="802" spans="18:19" ht="18.75" customHeight="1" x14ac:dyDescent="0.45">
      <c r="R802" s="7"/>
      <c r="S802" s="7"/>
    </row>
    <row r="803" spans="18:19" ht="18.75" customHeight="1" x14ac:dyDescent="0.45">
      <c r="R803" s="7"/>
      <c r="S803" s="7"/>
    </row>
    <row r="804" spans="18:19" ht="18.75" customHeight="1" x14ac:dyDescent="0.45">
      <c r="R804" s="7"/>
      <c r="S804" s="7"/>
    </row>
    <row r="805" spans="18:19" ht="18.75" customHeight="1" x14ac:dyDescent="0.45">
      <c r="R805" s="7"/>
      <c r="S805" s="7"/>
    </row>
    <row r="806" spans="18:19" ht="18.75" customHeight="1" x14ac:dyDescent="0.45">
      <c r="R806" s="7"/>
      <c r="S806" s="7"/>
    </row>
    <row r="807" spans="18:19" ht="18.75" customHeight="1" x14ac:dyDescent="0.45">
      <c r="R807" s="7"/>
      <c r="S807" s="7"/>
    </row>
    <row r="808" spans="18:19" ht="18.75" customHeight="1" x14ac:dyDescent="0.45">
      <c r="R808" s="7"/>
      <c r="S808" s="7"/>
    </row>
    <row r="809" spans="18:19" ht="18.75" customHeight="1" x14ac:dyDescent="0.45">
      <c r="R809" s="7"/>
      <c r="S809" s="7"/>
    </row>
    <row r="810" spans="18:19" ht="18.75" customHeight="1" x14ac:dyDescent="0.45">
      <c r="R810" s="7"/>
      <c r="S810" s="7"/>
    </row>
    <row r="811" spans="18:19" ht="18.75" customHeight="1" x14ac:dyDescent="0.45">
      <c r="R811" s="7"/>
      <c r="S811" s="7"/>
    </row>
    <row r="812" spans="18:19" ht="18.75" customHeight="1" x14ac:dyDescent="0.45">
      <c r="R812" s="7"/>
      <c r="S812" s="7"/>
    </row>
    <row r="813" spans="18:19" ht="18.75" customHeight="1" x14ac:dyDescent="0.45">
      <c r="R813" s="7"/>
      <c r="S813" s="7"/>
    </row>
    <row r="814" spans="18:19" ht="18.75" customHeight="1" x14ac:dyDescent="0.45">
      <c r="R814" s="7"/>
      <c r="S814" s="7"/>
    </row>
    <row r="815" spans="18:19" ht="18.75" customHeight="1" x14ac:dyDescent="0.45">
      <c r="R815" s="7"/>
      <c r="S815" s="7"/>
    </row>
    <row r="816" spans="18:19" ht="18.75" customHeight="1" x14ac:dyDescent="0.45">
      <c r="R816" s="7"/>
      <c r="S816" s="7"/>
    </row>
    <row r="817" spans="18:19" ht="18.75" customHeight="1" x14ac:dyDescent="0.45">
      <c r="R817" s="7"/>
      <c r="S817" s="7"/>
    </row>
    <row r="818" spans="18:19" ht="18.75" customHeight="1" x14ac:dyDescent="0.45">
      <c r="R818" s="7"/>
      <c r="S818" s="7"/>
    </row>
    <row r="819" spans="18:19" ht="18.75" customHeight="1" x14ac:dyDescent="0.45">
      <c r="R819" s="7"/>
      <c r="S819" s="7"/>
    </row>
    <row r="820" spans="18:19" ht="18.75" customHeight="1" x14ac:dyDescent="0.45">
      <c r="R820" s="7"/>
      <c r="S820" s="7"/>
    </row>
    <row r="821" spans="18:19" ht="18.75" customHeight="1" x14ac:dyDescent="0.45">
      <c r="R821" s="7"/>
      <c r="S821" s="7"/>
    </row>
    <row r="822" spans="18:19" ht="18.75" customHeight="1" x14ac:dyDescent="0.45">
      <c r="R822" s="7"/>
      <c r="S822" s="7"/>
    </row>
    <row r="823" spans="18:19" ht="18.75" customHeight="1" x14ac:dyDescent="0.45">
      <c r="R823" s="7"/>
      <c r="S823" s="7"/>
    </row>
    <row r="824" spans="18:19" ht="18.75" customHeight="1" x14ac:dyDescent="0.45">
      <c r="R824" s="7"/>
      <c r="S824" s="7"/>
    </row>
    <row r="825" spans="18:19" ht="18.75" customHeight="1" x14ac:dyDescent="0.45">
      <c r="R825" s="7"/>
      <c r="S825" s="7"/>
    </row>
    <row r="826" spans="18:19" ht="18.75" customHeight="1" x14ac:dyDescent="0.45">
      <c r="R826" s="7"/>
      <c r="S826" s="7"/>
    </row>
    <row r="827" spans="18:19" ht="18.75" customHeight="1" x14ac:dyDescent="0.45">
      <c r="R827" s="7"/>
      <c r="S827" s="7"/>
    </row>
    <row r="828" spans="18:19" ht="18.75" customHeight="1" x14ac:dyDescent="0.45">
      <c r="R828" s="7"/>
      <c r="S828" s="7"/>
    </row>
    <row r="829" spans="18:19" ht="18.75" customHeight="1" x14ac:dyDescent="0.45">
      <c r="R829" s="7"/>
      <c r="S829" s="7"/>
    </row>
    <row r="830" spans="18:19" ht="18.75" customHeight="1" x14ac:dyDescent="0.45">
      <c r="R830" s="7"/>
      <c r="S830" s="7"/>
    </row>
    <row r="831" spans="18:19" ht="18.75" customHeight="1" x14ac:dyDescent="0.45">
      <c r="R831" s="7"/>
      <c r="S831" s="7"/>
    </row>
    <row r="832" spans="18:19" ht="18.75" customHeight="1" x14ac:dyDescent="0.45">
      <c r="R832" s="7"/>
      <c r="S832" s="7"/>
    </row>
    <row r="833" spans="18:19" ht="18.75" customHeight="1" x14ac:dyDescent="0.45">
      <c r="R833" s="7"/>
      <c r="S833" s="7"/>
    </row>
    <row r="834" spans="18:19" ht="18.75" customHeight="1" x14ac:dyDescent="0.45">
      <c r="R834" s="7"/>
      <c r="S834" s="7"/>
    </row>
    <row r="835" spans="18:19" ht="18.75" customHeight="1" x14ac:dyDescent="0.45">
      <c r="R835" s="7"/>
      <c r="S835" s="7"/>
    </row>
    <row r="836" spans="18:19" ht="18.75" customHeight="1" x14ac:dyDescent="0.45">
      <c r="R836" s="7"/>
      <c r="S836" s="7"/>
    </row>
    <row r="837" spans="18:19" ht="18.75" customHeight="1" x14ac:dyDescent="0.45">
      <c r="R837" s="7"/>
      <c r="S837" s="7"/>
    </row>
    <row r="838" spans="18:19" ht="18.75" customHeight="1" x14ac:dyDescent="0.45">
      <c r="R838" s="7"/>
      <c r="S838" s="7"/>
    </row>
    <row r="839" spans="18:19" ht="18.75" customHeight="1" x14ac:dyDescent="0.45">
      <c r="R839" s="7"/>
      <c r="S839" s="7"/>
    </row>
    <row r="840" spans="18:19" ht="18.75" customHeight="1" x14ac:dyDescent="0.45">
      <c r="R840" s="7"/>
      <c r="S840" s="7"/>
    </row>
    <row r="841" spans="18:19" ht="18.75" customHeight="1" x14ac:dyDescent="0.45">
      <c r="R841" s="7"/>
      <c r="S841" s="7"/>
    </row>
    <row r="842" spans="18:19" ht="18.75" customHeight="1" x14ac:dyDescent="0.45">
      <c r="R842" s="7"/>
      <c r="S842" s="7"/>
    </row>
    <row r="843" spans="18:19" ht="18.75" customHeight="1" x14ac:dyDescent="0.45">
      <c r="R843" s="7"/>
      <c r="S843" s="7"/>
    </row>
    <row r="844" spans="18:19" ht="18.75" customHeight="1" x14ac:dyDescent="0.45">
      <c r="R844" s="7"/>
      <c r="S844" s="7"/>
    </row>
    <row r="845" spans="18:19" ht="18.75" customHeight="1" x14ac:dyDescent="0.45">
      <c r="R845" s="7"/>
      <c r="S845" s="7"/>
    </row>
    <row r="846" spans="18:19" ht="18.75" customHeight="1" x14ac:dyDescent="0.45">
      <c r="R846" s="7"/>
      <c r="S846" s="7"/>
    </row>
    <row r="847" spans="18:19" ht="18.75" customHeight="1" x14ac:dyDescent="0.45">
      <c r="R847" s="7"/>
      <c r="S847" s="7"/>
    </row>
    <row r="848" spans="18:19" ht="18.75" customHeight="1" x14ac:dyDescent="0.45">
      <c r="R848" s="7"/>
      <c r="S848" s="7"/>
    </row>
    <row r="849" spans="18:19" ht="18.75" customHeight="1" x14ac:dyDescent="0.45">
      <c r="R849" s="7"/>
      <c r="S849" s="7"/>
    </row>
    <row r="850" spans="18:19" ht="18.75" customHeight="1" x14ac:dyDescent="0.45">
      <c r="R850" s="7"/>
      <c r="S850" s="7"/>
    </row>
    <row r="851" spans="18:19" ht="18.75" customHeight="1" x14ac:dyDescent="0.45">
      <c r="R851" s="7"/>
      <c r="S851" s="7"/>
    </row>
    <row r="852" spans="18:19" ht="18.75" customHeight="1" x14ac:dyDescent="0.45">
      <c r="R852" s="7"/>
      <c r="S852" s="7"/>
    </row>
    <row r="853" spans="18:19" ht="18.75" customHeight="1" x14ac:dyDescent="0.45">
      <c r="R853" s="7"/>
      <c r="S853" s="7"/>
    </row>
    <row r="854" spans="18:19" ht="18.75" customHeight="1" x14ac:dyDescent="0.45">
      <c r="R854" s="7"/>
      <c r="S854" s="7"/>
    </row>
    <row r="855" spans="18:19" ht="18.75" customHeight="1" x14ac:dyDescent="0.45">
      <c r="R855" s="7"/>
      <c r="S855" s="7"/>
    </row>
    <row r="856" spans="18:19" ht="18.75" customHeight="1" x14ac:dyDescent="0.45">
      <c r="R856" s="7"/>
      <c r="S856" s="7"/>
    </row>
    <row r="857" spans="18:19" ht="18.75" customHeight="1" x14ac:dyDescent="0.45">
      <c r="R857" s="7"/>
      <c r="S857" s="7"/>
    </row>
    <row r="858" spans="18:19" ht="18.75" customHeight="1" x14ac:dyDescent="0.45">
      <c r="R858" s="7"/>
      <c r="S858" s="7"/>
    </row>
    <row r="859" spans="18:19" ht="18.75" customHeight="1" x14ac:dyDescent="0.45">
      <c r="R859" s="7"/>
      <c r="S859" s="7"/>
    </row>
    <row r="860" spans="18:19" ht="18.75" customHeight="1" x14ac:dyDescent="0.45">
      <c r="R860" s="7"/>
      <c r="S860" s="7"/>
    </row>
    <row r="861" spans="18:19" ht="18.75" customHeight="1" x14ac:dyDescent="0.45">
      <c r="R861" s="7"/>
      <c r="S861" s="7"/>
    </row>
    <row r="862" spans="18:19" ht="18.75" customHeight="1" x14ac:dyDescent="0.45">
      <c r="R862" s="7"/>
      <c r="S862" s="7"/>
    </row>
    <row r="863" spans="18:19" ht="18.75" customHeight="1" x14ac:dyDescent="0.45">
      <c r="R863" s="7"/>
      <c r="S863" s="7"/>
    </row>
    <row r="864" spans="18:19" ht="18.75" customHeight="1" x14ac:dyDescent="0.45">
      <c r="R864" s="7"/>
      <c r="S864" s="7"/>
    </row>
    <row r="865" spans="18:19" ht="18.75" customHeight="1" x14ac:dyDescent="0.45">
      <c r="R865" s="7"/>
      <c r="S865" s="7"/>
    </row>
    <row r="866" spans="18:19" ht="18.75" customHeight="1" x14ac:dyDescent="0.45">
      <c r="R866" s="7"/>
      <c r="S866" s="7"/>
    </row>
    <row r="867" spans="18:19" ht="18.75" customHeight="1" x14ac:dyDescent="0.45">
      <c r="R867" s="7"/>
      <c r="S867" s="7"/>
    </row>
    <row r="868" spans="18:19" ht="18.75" customHeight="1" x14ac:dyDescent="0.45">
      <c r="R868" s="7"/>
      <c r="S868" s="7"/>
    </row>
    <row r="869" spans="18:19" ht="18.75" customHeight="1" x14ac:dyDescent="0.45">
      <c r="R869" s="7"/>
      <c r="S869" s="7"/>
    </row>
    <row r="870" spans="18:19" ht="18.75" customHeight="1" x14ac:dyDescent="0.45">
      <c r="R870" s="7"/>
      <c r="S870" s="7"/>
    </row>
    <row r="871" spans="18:19" ht="18.75" customHeight="1" x14ac:dyDescent="0.45">
      <c r="R871" s="7"/>
      <c r="S871" s="7"/>
    </row>
    <row r="872" spans="18:19" ht="18.75" customHeight="1" x14ac:dyDescent="0.45">
      <c r="R872" s="7"/>
      <c r="S872" s="7"/>
    </row>
    <row r="873" spans="18:19" ht="18.75" customHeight="1" x14ac:dyDescent="0.45">
      <c r="R873" s="7"/>
      <c r="S873" s="7"/>
    </row>
    <row r="874" spans="18:19" ht="18.75" customHeight="1" x14ac:dyDescent="0.45">
      <c r="R874" s="7"/>
      <c r="S874" s="7"/>
    </row>
    <row r="875" spans="18:19" ht="18.75" customHeight="1" x14ac:dyDescent="0.45">
      <c r="R875" s="7"/>
      <c r="S875" s="7"/>
    </row>
    <row r="876" spans="18:19" ht="18.75" customHeight="1" x14ac:dyDescent="0.45">
      <c r="R876" s="7"/>
      <c r="S876" s="7"/>
    </row>
    <row r="877" spans="18:19" ht="18.75" customHeight="1" x14ac:dyDescent="0.45">
      <c r="R877" s="7"/>
      <c r="S877" s="7"/>
    </row>
    <row r="878" spans="18:19" ht="18.75" customHeight="1" x14ac:dyDescent="0.45">
      <c r="R878" s="7"/>
      <c r="S878" s="7"/>
    </row>
    <row r="879" spans="18:19" ht="18.75" customHeight="1" x14ac:dyDescent="0.45">
      <c r="R879" s="7"/>
      <c r="S879" s="7"/>
    </row>
    <row r="880" spans="18:19" ht="18.75" customHeight="1" x14ac:dyDescent="0.45">
      <c r="R880" s="7"/>
      <c r="S880" s="7"/>
    </row>
    <row r="881" spans="18:19" ht="18.75" customHeight="1" x14ac:dyDescent="0.45">
      <c r="R881" s="7"/>
      <c r="S881" s="7"/>
    </row>
    <row r="882" spans="18:19" ht="18.75" customHeight="1" x14ac:dyDescent="0.45">
      <c r="R882" s="7"/>
      <c r="S882" s="7"/>
    </row>
    <row r="883" spans="18:19" ht="18.75" customHeight="1" x14ac:dyDescent="0.45">
      <c r="R883" s="7"/>
      <c r="S883" s="7"/>
    </row>
    <row r="884" spans="18:19" ht="18.75" customHeight="1" x14ac:dyDescent="0.45">
      <c r="R884" s="7"/>
      <c r="S884" s="7"/>
    </row>
    <row r="885" spans="18:19" ht="18.75" customHeight="1" x14ac:dyDescent="0.45">
      <c r="R885" s="7"/>
      <c r="S885" s="7"/>
    </row>
    <row r="886" spans="18:19" ht="18.75" customHeight="1" x14ac:dyDescent="0.45">
      <c r="R886" s="7"/>
      <c r="S886" s="7"/>
    </row>
    <row r="887" spans="18:19" ht="18.75" customHeight="1" x14ac:dyDescent="0.45">
      <c r="R887" s="7"/>
      <c r="S887" s="7"/>
    </row>
    <row r="888" spans="18:19" ht="18.75" customHeight="1" x14ac:dyDescent="0.45">
      <c r="R888" s="7"/>
      <c r="S888" s="7"/>
    </row>
    <row r="889" spans="18:19" ht="18.75" customHeight="1" x14ac:dyDescent="0.45">
      <c r="R889" s="7"/>
      <c r="S889" s="7"/>
    </row>
    <row r="890" spans="18:19" ht="18.75" customHeight="1" x14ac:dyDescent="0.45">
      <c r="R890" s="7"/>
      <c r="S890" s="7"/>
    </row>
    <row r="891" spans="18:19" ht="18.75" customHeight="1" x14ac:dyDescent="0.45">
      <c r="R891" s="7"/>
      <c r="S891" s="7"/>
    </row>
    <row r="892" spans="18:19" ht="18.75" customHeight="1" x14ac:dyDescent="0.45">
      <c r="R892" s="7"/>
      <c r="S892" s="7"/>
    </row>
    <row r="893" spans="18:19" ht="18.75" customHeight="1" x14ac:dyDescent="0.45">
      <c r="R893" s="7"/>
      <c r="S893" s="7"/>
    </row>
    <row r="894" spans="18:19" ht="18.75" customHeight="1" x14ac:dyDescent="0.45">
      <c r="R894" s="7"/>
      <c r="S894" s="7"/>
    </row>
    <row r="895" spans="18:19" ht="18.75" customHeight="1" x14ac:dyDescent="0.45">
      <c r="R895" s="7"/>
      <c r="S895" s="7"/>
    </row>
    <row r="896" spans="18:19" ht="18.75" customHeight="1" x14ac:dyDescent="0.45">
      <c r="R896" s="7"/>
      <c r="S896" s="7"/>
    </row>
    <row r="897" spans="18:19" ht="18.75" customHeight="1" x14ac:dyDescent="0.45">
      <c r="R897" s="7"/>
      <c r="S897" s="7"/>
    </row>
    <row r="898" spans="18:19" ht="18.75" customHeight="1" x14ac:dyDescent="0.45">
      <c r="R898" s="7"/>
      <c r="S898" s="7"/>
    </row>
    <row r="899" spans="18:19" ht="18.75" customHeight="1" x14ac:dyDescent="0.45">
      <c r="R899" s="7"/>
      <c r="S899" s="7"/>
    </row>
    <row r="900" spans="18:19" ht="18.75" customHeight="1" x14ac:dyDescent="0.45">
      <c r="R900" s="7"/>
      <c r="S900" s="7"/>
    </row>
    <row r="901" spans="18:19" ht="18.75" customHeight="1" x14ac:dyDescent="0.45">
      <c r="R901" s="7"/>
      <c r="S901" s="7"/>
    </row>
    <row r="902" spans="18:19" ht="18.75" customHeight="1" x14ac:dyDescent="0.45">
      <c r="R902" s="7"/>
      <c r="S902" s="7"/>
    </row>
    <row r="903" spans="18:19" ht="18.75" customHeight="1" x14ac:dyDescent="0.45">
      <c r="R903" s="7"/>
      <c r="S903" s="7"/>
    </row>
    <row r="904" spans="18:19" ht="18.75" customHeight="1" x14ac:dyDescent="0.45">
      <c r="R904" s="7"/>
      <c r="S904" s="7"/>
    </row>
    <row r="905" spans="18:19" ht="18.75" customHeight="1" x14ac:dyDescent="0.45">
      <c r="R905" s="7"/>
      <c r="S905" s="7"/>
    </row>
    <row r="906" spans="18:19" ht="18.75" customHeight="1" x14ac:dyDescent="0.45">
      <c r="R906" s="7"/>
      <c r="S906" s="7"/>
    </row>
    <row r="907" spans="18:19" ht="18.75" customHeight="1" x14ac:dyDescent="0.45">
      <c r="R907" s="7"/>
      <c r="S907" s="7"/>
    </row>
    <row r="908" spans="18:19" ht="18.75" customHeight="1" x14ac:dyDescent="0.45">
      <c r="R908" s="7"/>
      <c r="S908" s="7"/>
    </row>
    <row r="909" spans="18:19" ht="18.75" customHeight="1" x14ac:dyDescent="0.45">
      <c r="R909" s="7"/>
      <c r="S909" s="7"/>
    </row>
    <row r="910" spans="18:19" ht="18.75" customHeight="1" x14ac:dyDescent="0.45">
      <c r="R910" s="7"/>
      <c r="S910" s="7"/>
    </row>
    <row r="911" spans="18:19" ht="18.75" customHeight="1" x14ac:dyDescent="0.45">
      <c r="R911" s="7"/>
      <c r="S911" s="7"/>
    </row>
    <row r="912" spans="18:19" ht="18.75" customHeight="1" x14ac:dyDescent="0.45">
      <c r="R912" s="7"/>
      <c r="S912" s="7"/>
    </row>
    <row r="913" spans="18:19" ht="18.75" customHeight="1" x14ac:dyDescent="0.45">
      <c r="R913" s="7"/>
      <c r="S913" s="7"/>
    </row>
    <row r="914" spans="18:19" ht="18.75" customHeight="1" x14ac:dyDescent="0.45">
      <c r="R914" s="7"/>
      <c r="S914" s="7"/>
    </row>
    <row r="915" spans="18:19" ht="18.75" customHeight="1" x14ac:dyDescent="0.45">
      <c r="R915" s="7"/>
      <c r="S915" s="7"/>
    </row>
    <row r="916" spans="18:19" ht="18.75" customHeight="1" x14ac:dyDescent="0.45">
      <c r="R916" s="7"/>
      <c r="S916" s="7"/>
    </row>
    <row r="917" spans="18:19" ht="18.75" customHeight="1" x14ac:dyDescent="0.45">
      <c r="R917" s="7"/>
      <c r="S917" s="7"/>
    </row>
    <row r="918" spans="18:19" ht="18.75" customHeight="1" x14ac:dyDescent="0.45">
      <c r="R918" s="7"/>
      <c r="S918" s="7"/>
    </row>
    <row r="919" spans="18:19" ht="18.75" customHeight="1" x14ac:dyDescent="0.45">
      <c r="R919" s="7"/>
      <c r="S919" s="7"/>
    </row>
    <row r="920" spans="18:19" ht="18.75" customHeight="1" x14ac:dyDescent="0.45">
      <c r="R920" s="7"/>
      <c r="S920" s="7"/>
    </row>
    <row r="921" spans="18:19" ht="18.75" customHeight="1" x14ac:dyDescent="0.45">
      <c r="R921" s="7"/>
      <c r="S921" s="7"/>
    </row>
    <row r="922" spans="18:19" ht="18.75" customHeight="1" x14ac:dyDescent="0.45">
      <c r="R922" s="7"/>
      <c r="S922" s="7"/>
    </row>
    <row r="923" spans="18:19" ht="18.75" customHeight="1" x14ac:dyDescent="0.45">
      <c r="R923" s="7"/>
      <c r="S923" s="7"/>
    </row>
    <row r="924" spans="18:19" ht="18.75" customHeight="1" x14ac:dyDescent="0.45">
      <c r="R924" s="7"/>
      <c r="S924" s="7"/>
    </row>
    <row r="925" spans="18:19" ht="18.75" customHeight="1" x14ac:dyDescent="0.45">
      <c r="R925" s="7"/>
      <c r="S925" s="7"/>
    </row>
    <row r="926" spans="18:19" ht="18.75" customHeight="1" x14ac:dyDescent="0.45">
      <c r="R926" s="7"/>
      <c r="S926" s="7"/>
    </row>
    <row r="927" spans="18:19" ht="18.75" customHeight="1" x14ac:dyDescent="0.45">
      <c r="R927" s="7"/>
      <c r="S927" s="7"/>
    </row>
    <row r="928" spans="18:19" ht="18.75" customHeight="1" x14ac:dyDescent="0.45">
      <c r="R928" s="7"/>
      <c r="S928" s="7"/>
    </row>
    <row r="929" spans="18:19" ht="18.75" customHeight="1" x14ac:dyDescent="0.45">
      <c r="R929" s="7"/>
      <c r="S929" s="7"/>
    </row>
    <row r="930" spans="18:19" ht="18.75" customHeight="1" x14ac:dyDescent="0.45">
      <c r="R930" s="7"/>
      <c r="S930" s="7"/>
    </row>
    <row r="931" spans="18:19" ht="18.75" customHeight="1" x14ac:dyDescent="0.45">
      <c r="R931" s="7"/>
      <c r="S931" s="7"/>
    </row>
    <row r="932" spans="18:19" ht="18.75" customHeight="1" x14ac:dyDescent="0.45">
      <c r="R932" s="7"/>
      <c r="S932" s="7"/>
    </row>
    <row r="933" spans="18:19" ht="18.75" customHeight="1" x14ac:dyDescent="0.45">
      <c r="R933" s="7"/>
      <c r="S933" s="7"/>
    </row>
    <row r="934" spans="18:19" ht="18.75" customHeight="1" x14ac:dyDescent="0.45">
      <c r="R934" s="7"/>
      <c r="S934" s="7"/>
    </row>
    <row r="935" spans="18:19" ht="18.75" customHeight="1" x14ac:dyDescent="0.45">
      <c r="R935" s="7"/>
      <c r="S935" s="7"/>
    </row>
    <row r="936" spans="18:19" ht="18.75" customHeight="1" x14ac:dyDescent="0.45">
      <c r="R936" s="7"/>
      <c r="S936" s="7"/>
    </row>
    <row r="937" spans="18:19" ht="18.75" customHeight="1" x14ac:dyDescent="0.45">
      <c r="R937" s="7"/>
      <c r="S937" s="7"/>
    </row>
    <row r="938" spans="18:19" ht="18.75" customHeight="1" x14ac:dyDescent="0.45">
      <c r="R938" s="7"/>
      <c r="S938" s="7"/>
    </row>
    <row r="939" spans="18:19" ht="18.75" customHeight="1" x14ac:dyDescent="0.45">
      <c r="R939" s="7"/>
      <c r="S939" s="7"/>
    </row>
    <row r="940" spans="18:19" ht="18.75" customHeight="1" x14ac:dyDescent="0.45">
      <c r="R940" s="7"/>
      <c r="S940" s="7"/>
    </row>
    <row r="941" spans="18:19" ht="18.75" customHeight="1" x14ac:dyDescent="0.45">
      <c r="R941" s="7"/>
      <c r="S941" s="7"/>
    </row>
    <row r="942" spans="18:19" ht="18.75" customHeight="1" x14ac:dyDescent="0.45">
      <c r="R942" s="7"/>
      <c r="S942" s="7"/>
    </row>
    <row r="943" spans="18:19" ht="18.75" customHeight="1" x14ac:dyDescent="0.45">
      <c r="R943" s="7"/>
      <c r="S943" s="7"/>
    </row>
    <row r="944" spans="18:19" ht="18.75" customHeight="1" x14ac:dyDescent="0.45">
      <c r="R944" s="7"/>
      <c r="S944" s="7"/>
    </row>
    <row r="945" spans="18:19" ht="18.75" customHeight="1" x14ac:dyDescent="0.45">
      <c r="R945" s="7"/>
      <c r="S945" s="7"/>
    </row>
    <row r="946" spans="18:19" ht="18.75" customHeight="1" x14ac:dyDescent="0.45">
      <c r="R946" s="7"/>
      <c r="S946" s="7"/>
    </row>
    <row r="947" spans="18:19" ht="18.75" customHeight="1" x14ac:dyDescent="0.45">
      <c r="R947" s="7"/>
      <c r="S947" s="7"/>
    </row>
    <row r="948" spans="18:19" ht="18.75" customHeight="1" x14ac:dyDescent="0.45">
      <c r="R948" s="7"/>
      <c r="S948" s="7"/>
    </row>
    <row r="949" spans="18:19" ht="18.75" customHeight="1" x14ac:dyDescent="0.45">
      <c r="R949" s="7"/>
      <c r="S949" s="7"/>
    </row>
    <row r="950" spans="18:19" ht="18.75" customHeight="1" x14ac:dyDescent="0.45">
      <c r="R950" s="7"/>
      <c r="S950" s="7"/>
    </row>
    <row r="951" spans="18:19" ht="18.75" customHeight="1" x14ac:dyDescent="0.45">
      <c r="R951" s="7"/>
      <c r="S951" s="7"/>
    </row>
    <row r="952" spans="18:19" ht="18.75" customHeight="1" x14ac:dyDescent="0.45">
      <c r="R952" s="7"/>
      <c r="S952" s="7"/>
    </row>
    <row r="953" spans="18:19" ht="18.75" customHeight="1" x14ac:dyDescent="0.45">
      <c r="R953" s="7"/>
      <c r="S953" s="7"/>
    </row>
    <row r="954" spans="18:19" ht="18.75" customHeight="1" x14ac:dyDescent="0.45">
      <c r="R954" s="7"/>
      <c r="S954" s="7"/>
    </row>
    <row r="955" spans="18:19" ht="18.75" customHeight="1" x14ac:dyDescent="0.45">
      <c r="R955" s="7"/>
      <c r="S955" s="7"/>
    </row>
    <row r="956" spans="18:19" ht="18.75" customHeight="1" x14ac:dyDescent="0.45">
      <c r="R956" s="7"/>
      <c r="S956" s="7"/>
    </row>
    <row r="957" spans="18:19" ht="18.75" customHeight="1" x14ac:dyDescent="0.45">
      <c r="R957" s="7"/>
      <c r="S957" s="7"/>
    </row>
    <row r="958" spans="18:19" ht="18.75" customHeight="1" x14ac:dyDescent="0.45">
      <c r="R958" s="7"/>
      <c r="S958" s="7"/>
    </row>
    <row r="959" spans="18:19" ht="18.75" customHeight="1" x14ac:dyDescent="0.45">
      <c r="R959" s="7"/>
      <c r="S959" s="7"/>
    </row>
    <row r="960" spans="18:19" ht="18.75" customHeight="1" x14ac:dyDescent="0.45">
      <c r="R960" s="7"/>
      <c r="S960" s="7"/>
    </row>
    <row r="961" spans="18:19" ht="18.75" customHeight="1" x14ac:dyDescent="0.45">
      <c r="R961" s="7"/>
      <c r="S961" s="7"/>
    </row>
    <row r="962" spans="18:19" ht="18.75" customHeight="1" x14ac:dyDescent="0.45">
      <c r="R962" s="7"/>
      <c r="S962" s="7"/>
    </row>
    <row r="963" spans="18:19" ht="18.75" customHeight="1" x14ac:dyDescent="0.45">
      <c r="R963" s="7"/>
      <c r="S963" s="7"/>
    </row>
    <row r="964" spans="18:19" ht="18.75" customHeight="1" x14ac:dyDescent="0.45">
      <c r="R964" s="7"/>
      <c r="S964" s="7"/>
    </row>
    <row r="965" spans="18:19" ht="18.75" customHeight="1" x14ac:dyDescent="0.45">
      <c r="R965" s="7"/>
      <c r="S965" s="7"/>
    </row>
    <row r="966" spans="18:19" ht="18.75" customHeight="1" x14ac:dyDescent="0.45">
      <c r="R966" s="7"/>
      <c r="S966" s="7"/>
    </row>
    <row r="967" spans="18:19" ht="18.75" customHeight="1" x14ac:dyDescent="0.45">
      <c r="R967" s="7"/>
      <c r="S967" s="7"/>
    </row>
    <row r="968" spans="18:19" ht="18.75" customHeight="1" x14ac:dyDescent="0.45">
      <c r="R968" s="7"/>
      <c r="S968" s="7"/>
    </row>
    <row r="969" spans="18:19" ht="18.75" customHeight="1" x14ac:dyDescent="0.45">
      <c r="R969" s="7"/>
      <c r="S969" s="7"/>
    </row>
    <row r="970" spans="18:19" ht="18.75" customHeight="1" x14ac:dyDescent="0.45">
      <c r="R970" s="7"/>
      <c r="S970" s="7"/>
    </row>
    <row r="971" spans="18:19" ht="18.75" customHeight="1" x14ac:dyDescent="0.45">
      <c r="R971" s="7"/>
      <c r="S971" s="7"/>
    </row>
    <row r="972" spans="18:19" ht="18.75" customHeight="1" x14ac:dyDescent="0.45">
      <c r="R972" s="7"/>
      <c r="S972" s="7"/>
    </row>
    <row r="973" spans="18:19" ht="18.75" customHeight="1" x14ac:dyDescent="0.45">
      <c r="R973" s="7"/>
      <c r="S973" s="7"/>
    </row>
    <row r="974" spans="18:19" ht="18.75" customHeight="1" x14ac:dyDescent="0.45">
      <c r="R974" s="7"/>
      <c r="S974" s="7"/>
    </row>
    <row r="975" spans="18:19" ht="18.75" customHeight="1" x14ac:dyDescent="0.45">
      <c r="R975" s="7"/>
      <c r="S975" s="7"/>
    </row>
    <row r="976" spans="18:19" ht="18.75" customHeight="1" x14ac:dyDescent="0.45">
      <c r="R976" s="7"/>
      <c r="S976" s="7"/>
    </row>
    <row r="977" spans="18:19" ht="18.75" customHeight="1" x14ac:dyDescent="0.45">
      <c r="R977" s="7"/>
      <c r="S977" s="7"/>
    </row>
    <row r="978" spans="18:19" ht="18.75" customHeight="1" x14ac:dyDescent="0.45">
      <c r="R978" s="7"/>
      <c r="S978" s="7"/>
    </row>
    <row r="979" spans="18:19" ht="18.75" customHeight="1" x14ac:dyDescent="0.45">
      <c r="R979" s="7"/>
      <c r="S979" s="7"/>
    </row>
    <row r="980" spans="18:19" ht="18.75" customHeight="1" x14ac:dyDescent="0.45">
      <c r="R980" s="7"/>
      <c r="S980" s="7"/>
    </row>
    <row r="981" spans="18:19" ht="18.75" customHeight="1" x14ac:dyDescent="0.45">
      <c r="R981" s="7"/>
      <c r="S981" s="7"/>
    </row>
    <row r="982" spans="18:19" ht="18.75" customHeight="1" x14ac:dyDescent="0.45">
      <c r="R982" s="7"/>
      <c r="S982" s="7"/>
    </row>
    <row r="983" spans="18:19" ht="18.75" customHeight="1" x14ac:dyDescent="0.45">
      <c r="R983" s="7"/>
      <c r="S983" s="7"/>
    </row>
    <row r="984" spans="18:19" ht="18.75" customHeight="1" x14ac:dyDescent="0.45">
      <c r="R984" s="7"/>
      <c r="S984" s="7"/>
    </row>
    <row r="985" spans="18:19" ht="18.75" customHeight="1" x14ac:dyDescent="0.45">
      <c r="R985" s="7"/>
      <c r="S985" s="7"/>
    </row>
    <row r="986" spans="18:19" ht="18.75" customHeight="1" x14ac:dyDescent="0.45">
      <c r="R986" s="7"/>
      <c r="S986" s="7"/>
    </row>
    <row r="987" spans="18:19" ht="18.75" customHeight="1" x14ac:dyDescent="0.45">
      <c r="R987" s="7"/>
      <c r="S987" s="7"/>
    </row>
    <row r="988" spans="18:19" ht="18.75" customHeight="1" x14ac:dyDescent="0.45">
      <c r="R988" s="7"/>
      <c r="S988" s="7"/>
    </row>
    <row r="989" spans="18:19" ht="18.75" customHeight="1" x14ac:dyDescent="0.45">
      <c r="R989" s="7"/>
      <c r="S989" s="7"/>
    </row>
    <row r="990" spans="18:19" ht="18.75" customHeight="1" x14ac:dyDescent="0.45">
      <c r="R990" s="7"/>
      <c r="S990" s="7"/>
    </row>
    <row r="991" spans="18:19" ht="18.75" customHeight="1" x14ac:dyDescent="0.45">
      <c r="R991" s="7"/>
      <c r="S991" s="7"/>
    </row>
    <row r="992" spans="18:19" ht="18.75" customHeight="1" x14ac:dyDescent="0.45">
      <c r="R992" s="7"/>
      <c r="S992" s="7"/>
    </row>
    <row r="993" spans="18:19" ht="18.75" customHeight="1" x14ac:dyDescent="0.45">
      <c r="R993" s="7"/>
      <c r="S993" s="7"/>
    </row>
    <row r="994" spans="18:19" ht="18.75" customHeight="1" x14ac:dyDescent="0.45">
      <c r="R994" s="7"/>
      <c r="S994" s="7"/>
    </row>
    <row r="995" spans="18:19" ht="18.75" customHeight="1" x14ac:dyDescent="0.45">
      <c r="R995" s="7"/>
      <c r="S995" s="7"/>
    </row>
    <row r="996" spans="18:19" ht="18.75" customHeight="1" x14ac:dyDescent="0.45">
      <c r="R996" s="7"/>
      <c r="S996" s="7"/>
    </row>
    <row r="997" spans="18:19" ht="18.75" customHeight="1" x14ac:dyDescent="0.45">
      <c r="R997" s="7"/>
      <c r="S997" s="7"/>
    </row>
    <row r="998" spans="18:19" ht="18.75" customHeight="1" x14ac:dyDescent="0.45">
      <c r="R998" s="7"/>
      <c r="S998" s="7"/>
    </row>
    <row r="999" spans="18:19" ht="18.75" customHeight="1" x14ac:dyDescent="0.45">
      <c r="R999" s="7"/>
      <c r="S999" s="7"/>
    </row>
    <row r="1000" spans="18:19" ht="18.75" customHeight="1" x14ac:dyDescent="0.45">
      <c r="R1000" s="7"/>
      <c r="S1000" s="7"/>
    </row>
  </sheetData>
  <mergeCells count="2">
    <mergeCell ref="B2:E2"/>
    <mergeCell ref="G2:Q2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1" width="9.81640625" customWidth="1"/>
    <col min="2" max="5" width="8.7265625" customWidth="1"/>
    <col min="6" max="6" width="13.26953125" customWidth="1"/>
    <col min="7" max="7" width="8.7265625" customWidth="1"/>
    <col min="8" max="8" width="11.54296875" customWidth="1"/>
    <col min="9" max="15" width="8.7265625" customWidth="1"/>
    <col min="16" max="16" width="6.7265625" customWidth="1"/>
    <col min="17" max="17" width="5.81640625" customWidth="1"/>
    <col min="18" max="18" width="10" customWidth="1"/>
    <col min="19" max="19" width="11.453125" customWidth="1"/>
    <col min="20" max="20" width="3.54296875" customWidth="1"/>
    <col min="21" max="26" width="8.7265625" customWidth="1"/>
  </cols>
  <sheetData>
    <row r="1" spans="1:23" ht="18.75" customHeight="1" x14ac:dyDescent="0.45">
      <c r="R1" s="7"/>
      <c r="S1" s="7"/>
    </row>
    <row r="2" spans="1:23" ht="18.75" customHeight="1" x14ac:dyDescent="0.45">
      <c r="A2" s="8" t="s">
        <v>40</v>
      </c>
      <c r="B2" s="41" t="s">
        <v>41</v>
      </c>
      <c r="C2" s="42"/>
      <c r="D2" s="42"/>
      <c r="E2" s="43"/>
      <c r="F2" s="9"/>
      <c r="G2" s="41" t="s">
        <v>42</v>
      </c>
      <c r="H2" s="42"/>
      <c r="I2" s="42"/>
      <c r="J2" s="42"/>
      <c r="K2" s="42"/>
      <c r="L2" s="42"/>
      <c r="M2" s="42"/>
      <c r="N2" s="42"/>
      <c r="O2" s="42"/>
      <c r="P2" s="42"/>
      <c r="Q2" s="43"/>
      <c r="R2" s="10"/>
      <c r="S2" s="10"/>
    </row>
    <row r="3" spans="1:23" ht="18.75" customHeight="1" x14ac:dyDescent="0.45">
      <c r="A3" s="8"/>
      <c r="B3" s="8" t="s">
        <v>43</v>
      </c>
      <c r="C3" s="8" t="s">
        <v>26</v>
      </c>
      <c r="D3" s="8" t="s">
        <v>44</v>
      </c>
      <c r="E3" s="8" t="s">
        <v>45</v>
      </c>
      <c r="F3" s="11" t="s">
        <v>39</v>
      </c>
      <c r="G3" s="8" t="s">
        <v>46</v>
      </c>
      <c r="H3" s="8" t="s">
        <v>47</v>
      </c>
      <c r="I3" s="8" t="s">
        <v>48</v>
      </c>
      <c r="J3" s="8" t="s">
        <v>49</v>
      </c>
      <c r="K3" s="8" t="s">
        <v>50</v>
      </c>
      <c r="L3" s="8" t="s">
        <v>51</v>
      </c>
      <c r="M3" s="8" t="s">
        <v>4</v>
      </c>
      <c r="N3" s="8" t="s">
        <v>52</v>
      </c>
      <c r="O3" s="8" t="s">
        <v>7</v>
      </c>
      <c r="P3" s="8" t="s">
        <v>53</v>
      </c>
      <c r="Q3" s="8" t="s">
        <v>54</v>
      </c>
      <c r="R3" s="11" t="s">
        <v>39</v>
      </c>
      <c r="S3" s="12" t="s">
        <v>55</v>
      </c>
      <c r="U3" s="8" t="s">
        <v>56</v>
      </c>
      <c r="V3" s="8" t="s">
        <v>57</v>
      </c>
      <c r="W3" s="8" t="s">
        <v>58</v>
      </c>
    </row>
    <row r="4" spans="1:23" ht="18.75" customHeight="1" x14ac:dyDescent="0.45">
      <c r="A4" s="13">
        <v>45139</v>
      </c>
      <c r="B4" s="8">
        <v>2710</v>
      </c>
      <c r="C4" s="8">
        <v>1900</v>
      </c>
      <c r="D4" s="8">
        <v>2330</v>
      </c>
      <c r="E4" s="8">
        <v>715</v>
      </c>
      <c r="F4" s="14">
        <f t="shared" ref="F4:F34" si="0">B4+C4+((D4+E4)*70%)</f>
        <v>6741.5</v>
      </c>
      <c r="G4" s="8">
        <v>36</v>
      </c>
      <c r="H4" s="8">
        <v>220</v>
      </c>
      <c r="I4" s="8"/>
      <c r="J4" s="8">
        <v>150</v>
      </c>
      <c r="K4" s="8"/>
      <c r="L4" s="8"/>
      <c r="M4" s="8"/>
      <c r="N4" s="8"/>
      <c r="O4" s="8"/>
      <c r="P4" s="8"/>
      <c r="Q4" s="8"/>
      <c r="R4" s="11">
        <f t="shared" ref="R4:R34" si="1">SUM(G4:Q4)</f>
        <v>406</v>
      </c>
      <c r="S4" s="15">
        <f t="shared" ref="S4:S34" si="2">F4-R4</f>
        <v>6335.5</v>
      </c>
      <c r="U4" s="8">
        <v>10</v>
      </c>
      <c r="V4" s="8">
        <v>11</v>
      </c>
      <c r="W4" s="8">
        <v>9.5</v>
      </c>
    </row>
    <row r="5" spans="1:23" ht="18.75" customHeight="1" x14ac:dyDescent="0.45">
      <c r="A5" s="13">
        <v>45140</v>
      </c>
      <c r="B5" s="8">
        <v>2470</v>
      </c>
      <c r="C5" s="8">
        <v>2300</v>
      </c>
      <c r="D5" s="8">
        <v>2120</v>
      </c>
      <c r="E5" s="8">
        <v>400</v>
      </c>
      <c r="F5" s="14">
        <f t="shared" si="0"/>
        <v>6534</v>
      </c>
      <c r="G5" s="8">
        <v>36</v>
      </c>
      <c r="H5" s="8">
        <v>220</v>
      </c>
      <c r="I5" s="8">
        <v>640</v>
      </c>
      <c r="J5" s="8">
        <v>160</v>
      </c>
      <c r="K5" s="8"/>
      <c r="L5" s="8">
        <v>1700</v>
      </c>
      <c r="M5" s="8"/>
      <c r="N5" s="8"/>
      <c r="O5" s="8"/>
      <c r="P5" s="8"/>
      <c r="Q5" s="8"/>
      <c r="R5" s="11">
        <f t="shared" si="1"/>
        <v>2756</v>
      </c>
      <c r="S5" s="15">
        <f t="shared" si="2"/>
        <v>3778</v>
      </c>
      <c r="U5" s="8">
        <v>10</v>
      </c>
      <c r="V5" s="8">
        <v>7</v>
      </c>
      <c r="W5" s="8">
        <v>6</v>
      </c>
    </row>
    <row r="6" spans="1:23" ht="18.75" customHeight="1" x14ac:dyDescent="0.45">
      <c r="A6" s="13">
        <v>45141</v>
      </c>
      <c r="B6" s="8">
        <v>2250</v>
      </c>
      <c r="C6" s="8">
        <v>3000</v>
      </c>
      <c r="D6" s="8">
        <v>1635</v>
      </c>
      <c r="E6" s="8">
        <v>0</v>
      </c>
      <c r="F6" s="14">
        <f t="shared" si="0"/>
        <v>6394.5</v>
      </c>
      <c r="G6" s="8">
        <v>36</v>
      </c>
      <c r="H6" s="8">
        <v>220</v>
      </c>
      <c r="I6" s="8"/>
      <c r="J6" s="8">
        <v>360</v>
      </c>
      <c r="K6" s="8"/>
      <c r="L6" s="8"/>
      <c r="M6" s="8"/>
      <c r="N6" s="8">
        <v>545</v>
      </c>
      <c r="O6" s="8"/>
      <c r="P6" s="8"/>
      <c r="Q6" s="8"/>
      <c r="R6" s="11">
        <f t="shared" si="1"/>
        <v>1161</v>
      </c>
      <c r="S6" s="15">
        <f t="shared" si="2"/>
        <v>5233.5</v>
      </c>
      <c r="U6" s="8">
        <v>10</v>
      </c>
      <c r="V6" s="8">
        <v>8</v>
      </c>
      <c r="W6" s="8">
        <v>9</v>
      </c>
    </row>
    <row r="7" spans="1:23" ht="18.75" customHeight="1" x14ac:dyDescent="0.45">
      <c r="A7" s="13">
        <v>45142</v>
      </c>
      <c r="B7" s="8">
        <v>2250</v>
      </c>
      <c r="C7" s="8">
        <v>1700</v>
      </c>
      <c r="D7" s="8">
        <v>835</v>
      </c>
      <c r="E7" s="8">
        <v>400</v>
      </c>
      <c r="F7" s="14">
        <f t="shared" si="0"/>
        <v>4814.5</v>
      </c>
      <c r="G7" s="8">
        <v>36</v>
      </c>
      <c r="H7" s="8">
        <v>220</v>
      </c>
      <c r="I7" s="8">
        <v>410</v>
      </c>
      <c r="J7" s="8"/>
      <c r="K7" s="8"/>
      <c r="L7" s="8">
        <v>1700</v>
      </c>
      <c r="M7" s="8"/>
      <c r="N7" s="8"/>
      <c r="O7" s="8"/>
      <c r="P7" s="8"/>
      <c r="Q7" s="8"/>
      <c r="R7" s="11">
        <f t="shared" si="1"/>
        <v>2366</v>
      </c>
      <c r="S7" s="15">
        <f t="shared" si="2"/>
        <v>2448.5</v>
      </c>
      <c r="U7" s="8">
        <v>6</v>
      </c>
      <c r="V7" s="8">
        <v>6</v>
      </c>
      <c r="W7" s="8">
        <v>7</v>
      </c>
    </row>
    <row r="8" spans="1:23" ht="18.75" customHeight="1" x14ac:dyDescent="0.45">
      <c r="A8" s="13">
        <v>45143</v>
      </c>
      <c r="B8" s="8">
        <v>2900</v>
      </c>
      <c r="C8" s="8">
        <v>2500</v>
      </c>
      <c r="D8" s="8">
        <v>2760</v>
      </c>
      <c r="E8" s="8">
        <v>365</v>
      </c>
      <c r="F8" s="14">
        <f t="shared" si="0"/>
        <v>7587.5</v>
      </c>
      <c r="G8" s="8">
        <v>36</v>
      </c>
      <c r="H8" s="8">
        <v>330</v>
      </c>
      <c r="I8" s="8">
        <v>370</v>
      </c>
      <c r="J8" s="8">
        <v>150</v>
      </c>
      <c r="K8" s="8"/>
      <c r="L8" s="8"/>
      <c r="M8" s="8"/>
      <c r="N8" s="8"/>
      <c r="O8" s="8"/>
      <c r="P8" s="8"/>
      <c r="Q8" s="8"/>
      <c r="R8" s="11">
        <f t="shared" si="1"/>
        <v>886</v>
      </c>
      <c r="S8" s="15">
        <f t="shared" si="2"/>
        <v>6701.5</v>
      </c>
      <c r="U8" s="8">
        <v>10</v>
      </c>
      <c r="V8" s="8">
        <v>8</v>
      </c>
      <c r="W8" s="8">
        <v>10</v>
      </c>
    </row>
    <row r="9" spans="1:23" ht="18.75" customHeight="1" x14ac:dyDescent="0.45">
      <c r="A9" s="13">
        <v>45144</v>
      </c>
      <c r="B9" s="8">
        <v>5570</v>
      </c>
      <c r="C9" s="8">
        <v>4800</v>
      </c>
      <c r="D9" s="8">
        <v>4090</v>
      </c>
      <c r="E9" s="8">
        <v>735</v>
      </c>
      <c r="F9" s="14">
        <f t="shared" si="0"/>
        <v>13747.5</v>
      </c>
      <c r="G9" s="8"/>
      <c r="H9" s="8">
        <v>450</v>
      </c>
      <c r="I9" s="8"/>
      <c r="J9" s="8">
        <v>150</v>
      </c>
      <c r="K9" s="8"/>
      <c r="L9" s="8"/>
      <c r="M9" s="8"/>
      <c r="N9" s="8"/>
      <c r="O9" s="8"/>
      <c r="P9" s="8"/>
      <c r="Q9" s="8"/>
      <c r="R9" s="11">
        <f t="shared" si="1"/>
        <v>600</v>
      </c>
      <c r="S9" s="15">
        <f t="shared" si="2"/>
        <v>13147.5</v>
      </c>
      <c r="U9" s="8">
        <v>16</v>
      </c>
      <c r="V9" s="8">
        <v>13</v>
      </c>
      <c r="W9" s="8">
        <v>9</v>
      </c>
    </row>
    <row r="10" spans="1:23" ht="18.75" customHeight="1" x14ac:dyDescent="0.45">
      <c r="A10" s="13">
        <v>45145</v>
      </c>
      <c r="B10" s="8">
        <v>2315</v>
      </c>
      <c r="C10" s="8">
        <v>2700</v>
      </c>
      <c r="D10" s="8">
        <v>1120</v>
      </c>
      <c r="E10" s="8">
        <v>520</v>
      </c>
      <c r="F10" s="14">
        <f t="shared" si="0"/>
        <v>6163</v>
      </c>
      <c r="G10" s="8">
        <v>36</v>
      </c>
      <c r="H10" s="8">
        <v>220</v>
      </c>
      <c r="I10" s="8"/>
      <c r="J10" s="8">
        <v>240</v>
      </c>
      <c r="K10" s="8">
        <v>26500</v>
      </c>
      <c r="L10" s="8"/>
      <c r="M10" s="8"/>
      <c r="N10" s="8"/>
      <c r="O10" s="8"/>
      <c r="P10" s="8"/>
      <c r="Q10" s="8"/>
      <c r="R10" s="11">
        <f t="shared" si="1"/>
        <v>26996</v>
      </c>
      <c r="S10" s="15">
        <f t="shared" si="2"/>
        <v>-20833</v>
      </c>
      <c r="U10" s="8">
        <v>8</v>
      </c>
      <c r="V10" s="8">
        <v>6</v>
      </c>
      <c r="W10" s="8">
        <v>7</v>
      </c>
    </row>
    <row r="11" spans="1:23" ht="18.75" customHeight="1" x14ac:dyDescent="0.45">
      <c r="A11" s="13">
        <v>45146</v>
      </c>
      <c r="B11" s="8">
        <v>2035</v>
      </c>
      <c r="C11" s="8">
        <v>3500</v>
      </c>
      <c r="D11" s="8">
        <v>1335</v>
      </c>
      <c r="E11" s="8">
        <v>0</v>
      </c>
      <c r="F11" s="14">
        <f t="shared" si="0"/>
        <v>6469.5</v>
      </c>
      <c r="G11" s="8">
        <v>36</v>
      </c>
      <c r="H11" s="8">
        <v>220</v>
      </c>
      <c r="I11" s="8">
        <v>650</v>
      </c>
      <c r="J11" s="8"/>
      <c r="K11" s="8"/>
      <c r="L11" s="8"/>
      <c r="M11" s="8">
        <v>2500</v>
      </c>
      <c r="N11" s="8"/>
      <c r="O11" s="8"/>
      <c r="P11" s="8"/>
      <c r="Q11" s="8"/>
      <c r="R11" s="11">
        <f t="shared" si="1"/>
        <v>3406</v>
      </c>
      <c r="S11" s="15">
        <f t="shared" si="2"/>
        <v>3063.5</v>
      </c>
      <c r="U11" s="8">
        <v>9</v>
      </c>
      <c r="V11" s="8">
        <v>9</v>
      </c>
      <c r="W11" s="8">
        <v>8</v>
      </c>
    </row>
    <row r="12" spans="1:23" ht="18.75" customHeight="1" x14ac:dyDescent="0.45">
      <c r="A12" s="13">
        <v>45147</v>
      </c>
      <c r="B12" s="8">
        <v>2710</v>
      </c>
      <c r="C12" s="8">
        <v>2500</v>
      </c>
      <c r="D12" s="8">
        <v>2070</v>
      </c>
      <c r="E12" s="8">
        <v>165</v>
      </c>
      <c r="F12" s="14">
        <f t="shared" si="0"/>
        <v>6774.5</v>
      </c>
      <c r="G12" s="8">
        <v>36</v>
      </c>
      <c r="H12" s="8">
        <v>220</v>
      </c>
      <c r="I12" s="8"/>
      <c r="J12" s="8">
        <v>180</v>
      </c>
      <c r="K12" s="8"/>
      <c r="L12" s="8"/>
      <c r="M12" s="8"/>
      <c r="N12" s="8"/>
      <c r="O12" s="8"/>
      <c r="P12" s="8"/>
      <c r="Q12" s="8">
        <v>130</v>
      </c>
      <c r="R12" s="11">
        <f t="shared" si="1"/>
        <v>566</v>
      </c>
      <c r="S12" s="15">
        <f t="shared" si="2"/>
        <v>6208.5</v>
      </c>
      <c r="U12" s="8">
        <v>8</v>
      </c>
      <c r="V12" s="8">
        <v>8</v>
      </c>
      <c r="W12" s="8">
        <v>7</v>
      </c>
    </row>
    <row r="13" spans="1:23" ht="18.75" customHeight="1" x14ac:dyDescent="0.45">
      <c r="A13" s="13">
        <v>45148</v>
      </c>
      <c r="B13" s="8">
        <v>1645</v>
      </c>
      <c r="C13" s="8">
        <v>3100</v>
      </c>
      <c r="D13" s="8">
        <v>1715</v>
      </c>
      <c r="E13" s="8">
        <v>470</v>
      </c>
      <c r="F13" s="14">
        <f t="shared" si="0"/>
        <v>6274.5</v>
      </c>
      <c r="G13" s="8">
        <v>36</v>
      </c>
      <c r="H13" s="8">
        <v>220</v>
      </c>
      <c r="I13" s="8"/>
      <c r="J13" s="8">
        <v>260</v>
      </c>
      <c r="K13" s="8"/>
      <c r="L13" s="8">
        <v>1700</v>
      </c>
      <c r="M13" s="8"/>
      <c r="N13" s="8"/>
      <c r="O13" s="8">
        <v>2160</v>
      </c>
      <c r="P13" s="8"/>
      <c r="Q13" s="8">
        <v>150</v>
      </c>
      <c r="R13" s="11">
        <f t="shared" si="1"/>
        <v>4526</v>
      </c>
      <c r="S13" s="15">
        <f t="shared" si="2"/>
        <v>1748.5</v>
      </c>
      <c r="U13" s="8">
        <v>9</v>
      </c>
      <c r="V13" s="8">
        <v>7</v>
      </c>
      <c r="W13" s="8">
        <v>6</v>
      </c>
    </row>
    <row r="14" spans="1:23" ht="18.75" customHeight="1" x14ac:dyDescent="0.45">
      <c r="A14" s="13">
        <v>45149</v>
      </c>
      <c r="B14" s="8">
        <v>2790</v>
      </c>
      <c r="C14" s="8">
        <v>2000</v>
      </c>
      <c r="D14" s="8">
        <v>2140</v>
      </c>
      <c r="E14" s="8">
        <v>300</v>
      </c>
      <c r="F14" s="14">
        <f t="shared" si="0"/>
        <v>6498</v>
      </c>
      <c r="G14" s="8">
        <v>36</v>
      </c>
      <c r="H14" s="8">
        <v>310</v>
      </c>
      <c r="I14" s="8">
        <v>560</v>
      </c>
      <c r="J14" s="8"/>
      <c r="K14" s="8"/>
      <c r="L14" s="8"/>
      <c r="M14" s="8"/>
      <c r="N14" s="8"/>
      <c r="O14" s="8"/>
      <c r="P14" s="8"/>
      <c r="Q14" s="8"/>
      <c r="R14" s="11">
        <f t="shared" si="1"/>
        <v>906</v>
      </c>
      <c r="S14" s="15">
        <f t="shared" si="2"/>
        <v>5592</v>
      </c>
      <c r="U14" s="8">
        <v>10</v>
      </c>
      <c r="V14" s="8">
        <v>8</v>
      </c>
      <c r="W14" s="8">
        <v>10</v>
      </c>
    </row>
    <row r="15" spans="1:23" ht="18.75" customHeight="1" x14ac:dyDescent="0.45">
      <c r="A15" s="13">
        <v>45150</v>
      </c>
      <c r="B15" s="8">
        <v>2420</v>
      </c>
      <c r="C15" s="8">
        <v>2800</v>
      </c>
      <c r="D15" s="8">
        <v>5215</v>
      </c>
      <c r="E15" s="8">
        <v>820</v>
      </c>
      <c r="F15" s="14">
        <f t="shared" si="0"/>
        <v>9444.5</v>
      </c>
      <c r="G15" s="8">
        <v>36</v>
      </c>
      <c r="H15" s="8">
        <v>220</v>
      </c>
      <c r="I15" s="8">
        <v>80</v>
      </c>
      <c r="J15" s="8">
        <v>420</v>
      </c>
      <c r="K15" s="8"/>
      <c r="L15" s="8"/>
      <c r="M15" s="8"/>
      <c r="N15" s="8"/>
      <c r="O15" s="8"/>
      <c r="P15" s="8"/>
      <c r="Q15" s="8">
        <v>20</v>
      </c>
      <c r="R15" s="11">
        <f t="shared" si="1"/>
        <v>776</v>
      </c>
      <c r="S15" s="15">
        <f t="shared" si="2"/>
        <v>8668.5</v>
      </c>
      <c r="U15" s="8">
        <v>12</v>
      </c>
      <c r="V15" s="8">
        <v>15</v>
      </c>
      <c r="W15" s="8">
        <v>12</v>
      </c>
    </row>
    <row r="16" spans="1:23" ht="18.75" customHeight="1" x14ac:dyDescent="0.45">
      <c r="A16" s="13">
        <v>45151</v>
      </c>
      <c r="B16" s="8">
        <v>3470</v>
      </c>
      <c r="C16" s="8">
        <v>5100</v>
      </c>
      <c r="D16" s="8">
        <v>4025</v>
      </c>
      <c r="E16" s="8">
        <v>0</v>
      </c>
      <c r="F16" s="14">
        <f t="shared" si="0"/>
        <v>11387.5</v>
      </c>
      <c r="G16" s="8">
        <v>36</v>
      </c>
      <c r="H16" s="8">
        <v>440</v>
      </c>
      <c r="I16" s="8">
        <v>540</v>
      </c>
      <c r="J16" s="8"/>
      <c r="K16" s="8"/>
      <c r="L16" s="8"/>
      <c r="M16" s="8"/>
      <c r="N16" s="8"/>
      <c r="O16" s="8"/>
      <c r="P16" s="8"/>
      <c r="Q16" s="8"/>
      <c r="R16" s="11">
        <f t="shared" si="1"/>
        <v>1016</v>
      </c>
      <c r="S16" s="15">
        <f t="shared" si="2"/>
        <v>10371.5</v>
      </c>
      <c r="U16" s="8">
        <v>14</v>
      </c>
      <c r="V16" s="8">
        <v>14</v>
      </c>
      <c r="W16" s="8">
        <v>7</v>
      </c>
    </row>
    <row r="17" spans="1:23" ht="18.75" customHeight="1" x14ac:dyDescent="0.45">
      <c r="A17" s="13">
        <v>45152</v>
      </c>
      <c r="B17" s="8">
        <v>2370</v>
      </c>
      <c r="C17" s="8">
        <v>2900</v>
      </c>
      <c r="D17" s="8">
        <v>855</v>
      </c>
      <c r="E17" s="8">
        <v>335</v>
      </c>
      <c r="F17" s="14">
        <f t="shared" si="0"/>
        <v>6103</v>
      </c>
      <c r="G17" s="8">
        <v>36</v>
      </c>
      <c r="H17" s="8">
        <v>220</v>
      </c>
      <c r="I17" s="8"/>
      <c r="J17" s="8">
        <v>270</v>
      </c>
      <c r="K17" s="8">
        <v>21189</v>
      </c>
      <c r="L17" s="8"/>
      <c r="M17" s="8">
        <v>5700</v>
      </c>
      <c r="N17" s="8"/>
      <c r="O17" s="8"/>
      <c r="P17" s="8"/>
      <c r="Q17" s="8"/>
      <c r="R17" s="11">
        <f t="shared" si="1"/>
        <v>27415</v>
      </c>
      <c r="S17" s="15">
        <f t="shared" si="2"/>
        <v>-21312</v>
      </c>
      <c r="U17" s="8">
        <v>8</v>
      </c>
      <c r="V17" s="8">
        <v>5</v>
      </c>
      <c r="W17" s="8">
        <v>11</v>
      </c>
    </row>
    <row r="18" spans="1:23" ht="18.75" customHeight="1" x14ac:dyDescent="0.45">
      <c r="A18" s="13">
        <v>45153</v>
      </c>
      <c r="B18" s="8">
        <f>4920+2000</f>
        <v>6920</v>
      </c>
      <c r="C18" s="8">
        <v>3200</v>
      </c>
      <c r="D18" s="8">
        <v>3180</v>
      </c>
      <c r="E18" s="8">
        <v>165</v>
      </c>
      <c r="F18" s="14">
        <f t="shared" si="0"/>
        <v>12461.5</v>
      </c>
      <c r="G18" s="8">
        <v>504</v>
      </c>
      <c r="H18" s="8">
        <v>520</v>
      </c>
      <c r="I18" s="8"/>
      <c r="J18" s="8"/>
      <c r="K18" s="8"/>
      <c r="L18" s="8">
        <v>1700</v>
      </c>
      <c r="M18" s="8"/>
      <c r="N18" s="8"/>
      <c r="O18" s="8"/>
      <c r="P18" s="8">
        <v>30000</v>
      </c>
      <c r="Q18" s="8">
        <v>120</v>
      </c>
      <c r="R18" s="11">
        <f t="shared" si="1"/>
        <v>32844</v>
      </c>
      <c r="S18" s="15">
        <f t="shared" si="2"/>
        <v>-20382.5</v>
      </c>
      <c r="U18" s="8">
        <v>14</v>
      </c>
      <c r="V18" s="8">
        <v>12</v>
      </c>
      <c r="W18" s="8">
        <v>6</v>
      </c>
    </row>
    <row r="19" spans="1:23" ht="18.75" customHeight="1" x14ac:dyDescent="0.45">
      <c r="A19" s="13">
        <v>45154</v>
      </c>
      <c r="B19" s="8">
        <v>2130</v>
      </c>
      <c r="C19" s="8">
        <v>2900</v>
      </c>
      <c r="D19" s="8">
        <v>2520</v>
      </c>
      <c r="E19" s="8">
        <v>365</v>
      </c>
      <c r="F19" s="14">
        <f t="shared" si="0"/>
        <v>7049.5</v>
      </c>
      <c r="G19" s="8">
        <v>36</v>
      </c>
      <c r="H19" s="8">
        <v>220</v>
      </c>
      <c r="I19" s="8">
        <v>650</v>
      </c>
      <c r="J19" s="8"/>
      <c r="K19" s="8"/>
      <c r="L19" s="8"/>
      <c r="M19" s="8"/>
      <c r="N19" s="8"/>
      <c r="O19" s="8"/>
      <c r="P19" s="8"/>
      <c r="Q19" s="8"/>
      <c r="R19" s="11">
        <f t="shared" si="1"/>
        <v>906</v>
      </c>
      <c r="S19" s="15">
        <f t="shared" si="2"/>
        <v>6143.5</v>
      </c>
      <c r="U19" s="8">
        <v>8</v>
      </c>
      <c r="V19" s="8">
        <v>8</v>
      </c>
      <c r="W19" s="8">
        <v>8</v>
      </c>
    </row>
    <row r="20" spans="1:23" ht="18.75" customHeight="1" x14ac:dyDescent="0.45">
      <c r="A20" s="13">
        <v>45155</v>
      </c>
      <c r="B20" s="8">
        <v>2415</v>
      </c>
      <c r="C20" s="8">
        <v>1800</v>
      </c>
      <c r="D20" s="8">
        <v>1470</v>
      </c>
      <c r="E20" s="8">
        <v>510</v>
      </c>
      <c r="F20" s="14">
        <f t="shared" si="0"/>
        <v>5601</v>
      </c>
      <c r="G20" s="8">
        <v>36</v>
      </c>
      <c r="H20" s="8">
        <v>220</v>
      </c>
      <c r="I20" s="8">
        <v>170</v>
      </c>
      <c r="J20" s="8">
        <v>50</v>
      </c>
      <c r="K20" s="8"/>
      <c r="L20" s="8"/>
      <c r="M20" s="8"/>
      <c r="N20" s="8"/>
      <c r="O20" s="8"/>
      <c r="P20" s="8"/>
      <c r="Q20" s="8"/>
      <c r="R20" s="11">
        <f t="shared" si="1"/>
        <v>476</v>
      </c>
      <c r="S20" s="15">
        <f t="shared" si="2"/>
        <v>5125</v>
      </c>
      <c r="U20" s="8">
        <v>8</v>
      </c>
      <c r="V20" s="8">
        <v>7</v>
      </c>
      <c r="W20" s="8">
        <v>6</v>
      </c>
    </row>
    <row r="21" spans="1:23" ht="18.75" customHeight="1" x14ac:dyDescent="0.45">
      <c r="A21" s="13">
        <v>45156</v>
      </c>
      <c r="B21" s="8">
        <v>2250</v>
      </c>
      <c r="C21" s="8">
        <v>2700</v>
      </c>
      <c r="D21" s="8">
        <v>1460</v>
      </c>
      <c r="E21" s="8">
        <v>605</v>
      </c>
      <c r="F21" s="14">
        <f t="shared" si="0"/>
        <v>6395.5</v>
      </c>
      <c r="G21" s="8">
        <v>36</v>
      </c>
      <c r="H21" s="8">
        <v>220</v>
      </c>
      <c r="I21" s="8">
        <v>300</v>
      </c>
      <c r="J21" s="8">
        <v>250</v>
      </c>
      <c r="K21" s="8"/>
      <c r="L21" s="8"/>
      <c r="M21" s="8"/>
      <c r="N21" s="8"/>
      <c r="O21" s="8">
        <v>2160</v>
      </c>
      <c r="P21" s="8"/>
      <c r="Q21" s="8"/>
      <c r="R21" s="11">
        <f t="shared" si="1"/>
        <v>2966</v>
      </c>
      <c r="S21" s="15">
        <f t="shared" si="2"/>
        <v>3429.5</v>
      </c>
      <c r="U21" s="8">
        <v>10</v>
      </c>
      <c r="V21" s="8">
        <v>7</v>
      </c>
      <c r="W21" s="8">
        <v>10</v>
      </c>
    </row>
    <row r="22" spans="1:23" ht="18.75" customHeight="1" x14ac:dyDescent="0.45">
      <c r="A22" s="13">
        <v>45157</v>
      </c>
      <c r="B22" s="8">
        <v>3245</v>
      </c>
      <c r="C22" s="8">
        <v>2800</v>
      </c>
      <c r="D22" s="8">
        <f>3545+180+225</f>
        <v>3950</v>
      </c>
      <c r="E22" s="8">
        <v>670</v>
      </c>
      <c r="F22" s="14">
        <f t="shared" si="0"/>
        <v>9279</v>
      </c>
      <c r="G22" s="8">
        <v>36</v>
      </c>
      <c r="H22" s="8">
        <v>300</v>
      </c>
      <c r="I22" s="8">
        <v>150</v>
      </c>
      <c r="J22" s="8">
        <v>90</v>
      </c>
      <c r="K22" s="8"/>
      <c r="L22" s="8">
        <v>1700</v>
      </c>
      <c r="M22" s="8"/>
      <c r="N22" s="8"/>
      <c r="O22" s="8"/>
      <c r="P22" s="8"/>
      <c r="Q22" s="8"/>
      <c r="R22" s="11">
        <f t="shared" si="1"/>
        <v>2276</v>
      </c>
      <c r="S22" s="15">
        <f t="shared" si="2"/>
        <v>7003</v>
      </c>
      <c r="U22" s="8">
        <v>10</v>
      </c>
      <c r="V22" s="8">
        <v>9</v>
      </c>
      <c r="W22" s="8">
        <v>14</v>
      </c>
    </row>
    <row r="23" spans="1:23" ht="18.75" customHeight="1" x14ac:dyDescent="0.45">
      <c r="A23" s="13">
        <v>45158</v>
      </c>
      <c r="B23" s="8">
        <v>3990</v>
      </c>
      <c r="C23" s="8">
        <v>3800</v>
      </c>
      <c r="D23" s="8">
        <v>2365</v>
      </c>
      <c r="E23" s="8">
        <v>1575</v>
      </c>
      <c r="F23" s="14">
        <f t="shared" si="0"/>
        <v>10548</v>
      </c>
      <c r="G23" s="8">
        <v>36</v>
      </c>
      <c r="H23" s="8">
        <v>500</v>
      </c>
      <c r="I23" s="8">
        <v>100</v>
      </c>
      <c r="J23" s="8">
        <v>110</v>
      </c>
      <c r="K23" s="8"/>
      <c r="L23" s="8"/>
      <c r="M23" s="8"/>
      <c r="N23" s="8"/>
      <c r="O23" s="8"/>
      <c r="P23" s="8"/>
      <c r="Q23" s="8"/>
      <c r="R23" s="11">
        <f t="shared" si="1"/>
        <v>746</v>
      </c>
      <c r="S23" s="15">
        <f t="shared" si="2"/>
        <v>9802</v>
      </c>
      <c r="U23" s="8">
        <v>13</v>
      </c>
      <c r="V23" s="8">
        <v>12</v>
      </c>
      <c r="W23" s="8">
        <v>0</v>
      </c>
    </row>
    <row r="24" spans="1:23" ht="18.75" customHeight="1" x14ac:dyDescent="0.45">
      <c r="A24" s="13">
        <v>45159</v>
      </c>
      <c r="B24" s="8">
        <v>1621</v>
      </c>
      <c r="C24" s="8">
        <v>2600</v>
      </c>
      <c r="D24" s="8">
        <v>460</v>
      </c>
      <c r="E24" s="8">
        <v>150</v>
      </c>
      <c r="F24" s="14">
        <f t="shared" si="0"/>
        <v>4648</v>
      </c>
      <c r="G24" s="8">
        <v>36</v>
      </c>
      <c r="H24" s="8">
        <v>150</v>
      </c>
      <c r="I24" s="8"/>
      <c r="J24" s="8"/>
      <c r="K24" s="8"/>
      <c r="L24" s="8"/>
      <c r="M24" s="8">
        <v>2400</v>
      </c>
      <c r="N24" s="8"/>
      <c r="O24" s="8"/>
      <c r="P24" s="8"/>
      <c r="Q24" s="8"/>
      <c r="R24" s="11">
        <f t="shared" si="1"/>
        <v>2586</v>
      </c>
      <c r="S24" s="15">
        <f t="shared" si="2"/>
        <v>2062</v>
      </c>
      <c r="U24" s="8">
        <v>6</v>
      </c>
      <c r="V24" s="8">
        <v>5</v>
      </c>
      <c r="W24" s="8">
        <v>8</v>
      </c>
    </row>
    <row r="25" spans="1:23" ht="18.75" customHeight="1" x14ac:dyDescent="0.45">
      <c r="A25" s="13">
        <v>45160</v>
      </c>
      <c r="B25" s="8">
        <v>2025</v>
      </c>
      <c r="C25" s="8">
        <v>1900</v>
      </c>
      <c r="D25" s="8">
        <v>410</v>
      </c>
      <c r="E25" s="8">
        <v>160</v>
      </c>
      <c r="F25" s="14">
        <f t="shared" si="0"/>
        <v>4324</v>
      </c>
      <c r="G25" s="8">
        <v>36</v>
      </c>
      <c r="H25" s="8">
        <v>220</v>
      </c>
      <c r="I25" s="8"/>
      <c r="J25" s="8"/>
      <c r="K25" s="8">
        <f>23413-3150</f>
        <v>20263</v>
      </c>
      <c r="L25" s="8"/>
      <c r="M25" s="8"/>
      <c r="N25" s="8"/>
      <c r="O25" s="8"/>
      <c r="P25" s="8"/>
      <c r="Q25" s="8"/>
      <c r="R25" s="11">
        <f t="shared" si="1"/>
        <v>20519</v>
      </c>
      <c r="S25" s="15">
        <f t="shared" si="2"/>
        <v>-16195</v>
      </c>
      <c r="U25" s="8">
        <v>6</v>
      </c>
      <c r="V25" s="8">
        <v>5</v>
      </c>
      <c r="W25" s="8">
        <v>3</v>
      </c>
    </row>
    <row r="26" spans="1:23" ht="18.75" customHeight="1" x14ac:dyDescent="0.45">
      <c r="A26" s="13">
        <v>45161</v>
      </c>
      <c r="B26" s="8">
        <v>1910</v>
      </c>
      <c r="C26" s="8">
        <v>1600</v>
      </c>
      <c r="D26" s="8">
        <v>830</v>
      </c>
      <c r="E26" s="8">
        <v>365</v>
      </c>
      <c r="F26" s="14">
        <f t="shared" si="0"/>
        <v>4346.5</v>
      </c>
      <c r="G26" s="8">
        <v>36</v>
      </c>
      <c r="H26" s="8">
        <v>220</v>
      </c>
      <c r="I26" s="8">
        <v>300</v>
      </c>
      <c r="J26" s="8">
        <v>130</v>
      </c>
      <c r="K26" s="8"/>
      <c r="L26" s="8"/>
      <c r="M26" s="8"/>
      <c r="N26" s="8"/>
      <c r="O26" s="8"/>
      <c r="P26" s="8"/>
      <c r="Q26" s="8"/>
      <c r="R26" s="11">
        <f t="shared" si="1"/>
        <v>686</v>
      </c>
      <c r="S26" s="15">
        <f t="shared" si="2"/>
        <v>3660.5</v>
      </c>
      <c r="U26" s="8">
        <v>6</v>
      </c>
      <c r="V26" s="8">
        <v>2.5</v>
      </c>
      <c r="W26" s="8">
        <v>7</v>
      </c>
    </row>
    <row r="27" spans="1:23" ht="18.75" customHeight="1" x14ac:dyDescent="0.45">
      <c r="A27" s="13">
        <v>45162</v>
      </c>
      <c r="B27" s="8">
        <v>2185</v>
      </c>
      <c r="C27" s="8">
        <v>2100</v>
      </c>
      <c r="D27" s="8">
        <v>1405</v>
      </c>
      <c r="E27" s="8">
        <v>90</v>
      </c>
      <c r="F27" s="14">
        <f t="shared" si="0"/>
        <v>5331.5</v>
      </c>
      <c r="G27" s="8">
        <v>36</v>
      </c>
      <c r="H27" s="8">
        <v>220</v>
      </c>
      <c r="I27" s="8"/>
      <c r="J27" s="8"/>
      <c r="K27" s="8"/>
      <c r="L27" s="8"/>
      <c r="M27" s="8"/>
      <c r="N27" s="8"/>
      <c r="O27" s="8"/>
      <c r="P27" s="8"/>
      <c r="Q27" s="8">
        <v>30</v>
      </c>
      <c r="R27" s="11">
        <f t="shared" si="1"/>
        <v>286</v>
      </c>
      <c r="S27" s="15">
        <f t="shared" si="2"/>
        <v>5045.5</v>
      </c>
      <c r="U27" s="8">
        <v>7</v>
      </c>
      <c r="V27" s="8">
        <v>7</v>
      </c>
      <c r="W27" s="8">
        <v>8</v>
      </c>
    </row>
    <row r="28" spans="1:23" ht="18.75" customHeight="1" x14ac:dyDescent="0.45">
      <c r="A28" s="13">
        <v>45163</v>
      </c>
      <c r="B28" s="8">
        <v>2535</v>
      </c>
      <c r="C28" s="8">
        <v>2500</v>
      </c>
      <c r="D28" s="8">
        <v>1330</v>
      </c>
      <c r="E28" s="8">
        <v>430</v>
      </c>
      <c r="F28" s="14">
        <f t="shared" si="0"/>
        <v>6267</v>
      </c>
      <c r="G28" s="8">
        <v>36</v>
      </c>
      <c r="H28" s="8">
        <v>220</v>
      </c>
      <c r="I28" s="8">
        <v>920</v>
      </c>
      <c r="J28" s="8">
        <v>250</v>
      </c>
      <c r="K28" s="8"/>
      <c r="L28" s="8"/>
      <c r="M28" s="8"/>
      <c r="N28" s="8"/>
      <c r="O28" s="8"/>
      <c r="P28" s="8"/>
      <c r="Q28" s="8"/>
      <c r="R28" s="11">
        <f t="shared" si="1"/>
        <v>1426</v>
      </c>
      <c r="S28" s="15">
        <f t="shared" si="2"/>
        <v>4841</v>
      </c>
      <c r="U28" s="8">
        <v>9</v>
      </c>
      <c r="V28" s="8">
        <v>7</v>
      </c>
      <c r="W28" s="8">
        <v>11</v>
      </c>
    </row>
    <row r="29" spans="1:23" ht="18.75" customHeight="1" x14ac:dyDescent="0.45">
      <c r="A29" s="13">
        <v>45164</v>
      </c>
      <c r="B29" s="8">
        <v>2515</v>
      </c>
      <c r="C29" s="8">
        <v>3500</v>
      </c>
      <c r="D29" s="8">
        <v>1800</v>
      </c>
      <c r="E29" s="8">
        <v>950</v>
      </c>
      <c r="F29" s="14">
        <f t="shared" si="0"/>
        <v>7940</v>
      </c>
      <c r="G29" s="8">
        <v>36</v>
      </c>
      <c r="H29" s="8">
        <v>220</v>
      </c>
      <c r="I29" s="8"/>
      <c r="J29" s="8">
        <v>80</v>
      </c>
      <c r="K29" s="8"/>
      <c r="L29" s="8"/>
      <c r="M29" s="8"/>
      <c r="N29" s="8"/>
      <c r="O29" s="8"/>
      <c r="P29" s="8"/>
      <c r="Q29" s="8"/>
      <c r="R29" s="11">
        <f t="shared" si="1"/>
        <v>336</v>
      </c>
      <c r="S29" s="15">
        <f t="shared" si="2"/>
        <v>7604</v>
      </c>
      <c r="U29" s="8">
        <v>11</v>
      </c>
      <c r="V29" s="8">
        <v>8</v>
      </c>
      <c r="W29" s="8">
        <v>9</v>
      </c>
    </row>
    <row r="30" spans="1:23" ht="18.75" customHeight="1" x14ac:dyDescent="0.45">
      <c r="A30" s="13">
        <v>45165</v>
      </c>
      <c r="B30" s="8">
        <v>3585</v>
      </c>
      <c r="C30" s="8">
        <v>3700</v>
      </c>
      <c r="D30" s="8">
        <v>5205</v>
      </c>
      <c r="E30" s="8">
        <v>875</v>
      </c>
      <c r="F30" s="14">
        <f t="shared" si="0"/>
        <v>11541</v>
      </c>
      <c r="G30" s="8"/>
      <c r="H30" s="8">
        <v>410</v>
      </c>
      <c r="I30" s="8">
        <v>160</v>
      </c>
      <c r="J30" s="8"/>
      <c r="K30" s="8"/>
      <c r="L30" s="8"/>
      <c r="M30" s="8"/>
      <c r="N30" s="8"/>
      <c r="O30" s="8"/>
      <c r="P30" s="8"/>
      <c r="Q30" s="8"/>
      <c r="R30" s="11">
        <f t="shared" si="1"/>
        <v>570</v>
      </c>
      <c r="S30" s="15">
        <f t="shared" si="2"/>
        <v>10971</v>
      </c>
      <c r="U30" s="8">
        <v>14</v>
      </c>
      <c r="V30" s="8">
        <v>10</v>
      </c>
      <c r="W30" s="8">
        <v>7</v>
      </c>
    </row>
    <row r="31" spans="1:23" ht="18.75" customHeight="1" x14ac:dyDescent="0.45">
      <c r="A31" s="13">
        <v>45166</v>
      </c>
      <c r="B31" s="8">
        <v>2145</v>
      </c>
      <c r="C31" s="8">
        <v>2500</v>
      </c>
      <c r="D31" s="8">
        <v>825</v>
      </c>
      <c r="E31" s="8">
        <v>0</v>
      </c>
      <c r="F31" s="14">
        <f t="shared" si="0"/>
        <v>5222.5</v>
      </c>
      <c r="G31" s="8"/>
      <c r="H31" s="8"/>
      <c r="I31" s="8"/>
      <c r="J31" s="8"/>
      <c r="K31" s="8">
        <v>16142</v>
      </c>
      <c r="L31" s="8"/>
      <c r="M31" s="8"/>
      <c r="N31" s="8"/>
      <c r="O31" s="8"/>
      <c r="P31" s="8"/>
      <c r="Q31" s="8"/>
      <c r="R31" s="11">
        <f t="shared" si="1"/>
        <v>16142</v>
      </c>
      <c r="S31" s="15">
        <f t="shared" si="2"/>
        <v>-10919.5</v>
      </c>
      <c r="U31" s="8">
        <v>7</v>
      </c>
      <c r="V31" s="8">
        <v>6</v>
      </c>
      <c r="W31" s="8">
        <v>7</v>
      </c>
    </row>
    <row r="32" spans="1:23" ht="18.75" customHeight="1" x14ac:dyDescent="0.45">
      <c r="A32" s="13">
        <v>45167</v>
      </c>
      <c r="B32" s="8">
        <v>3770</v>
      </c>
      <c r="C32" s="8">
        <v>1400</v>
      </c>
      <c r="D32" s="8">
        <v>1300</v>
      </c>
      <c r="E32" s="8">
        <v>430</v>
      </c>
      <c r="F32" s="14">
        <f t="shared" si="0"/>
        <v>6381</v>
      </c>
      <c r="G32" s="8">
        <v>36</v>
      </c>
      <c r="H32" s="8"/>
      <c r="I32" s="8"/>
      <c r="J32" s="8">
        <v>70</v>
      </c>
      <c r="K32" s="8"/>
      <c r="L32" s="8"/>
      <c r="M32" s="8">
        <v>7600</v>
      </c>
      <c r="N32" s="8">
        <v>4020</v>
      </c>
      <c r="O32" s="8"/>
      <c r="P32" s="8"/>
      <c r="Q32" s="8"/>
      <c r="R32" s="11">
        <f t="shared" si="1"/>
        <v>11726</v>
      </c>
      <c r="S32" s="15">
        <f t="shared" si="2"/>
        <v>-5345</v>
      </c>
      <c r="U32" s="8">
        <v>9</v>
      </c>
      <c r="V32" s="8">
        <v>8</v>
      </c>
      <c r="W32" s="8">
        <v>7</v>
      </c>
    </row>
    <row r="33" spans="1:23" ht="18.75" customHeight="1" x14ac:dyDescent="0.45">
      <c r="A33" s="13">
        <v>45168</v>
      </c>
      <c r="B33" s="8">
        <v>3790</v>
      </c>
      <c r="C33" s="8">
        <v>2400</v>
      </c>
      <c r="D33" s="8">
        <v>3395</v>
      </c>
      <c r="E33" s="8">
        <v>770</v>
      </c>
      <c r="F33" s="14">
        <f t="shared" si="0"/>
        <v>9105.5</v>
      </c>
      <c r="G33" s="8">
        <v>36</v>
      </c>
      <c r="H33" s="8">
        <v>220</v>
      </c>
      <c r="I33" s="8">
        <v>420</v>
      </c>
      <c r="J33" s="8"/>
      <c r="K33" s="8"/>
      <c r="L33" s="8"/>
      <c r="M33" s="8"/>
      <c r="N33" s="8"/>
      <c r="O33" s="8">
        <v>450</v>
      </c>
      <c r="P33" s="8"/>
      <c r="Q33" s="8">
        <v>550</v>
      </c>
      <c r="R33" s="11">
        <f t="shared" si="1"/>
        <v>1676</v>
      </c>
      <c r="S33" s="15">
        <f t="shared" si="2"/>
        <v>7429.5</v>
      </c>
      <c r="U33" s="8">
        <v>11</v>
      </c>
      <c r="V33" s="8">
        <v>11</v>
      </c>
      <c r="W33" s="8">
        <v>10</v>
      </c>
    </row>
    <row r="34" spans="1:23" ht="18.75" customHeight="1" x14ac:dyDescent="0.45">
      <c r="A34" s="13">
        <v>45169</v>
      </c>
      <c r="B34" s="8">
        <v>2825</v>
      </c>
      <c r="C34" s="8">
        <v>3500</v>
      </c>
      <c r="D34" s="8">
        <v>3090</v>
      </c>
      <c r="E34" s="8">
        <v>1280</v>
      </c>
      <c r="F34" s="14">
        <f t="shared" si="0"/>
        <v>9384</v>
      </c>
      <c r="G34" s="8">
        <v>36</v>
      </c>
      <c r="H34" s="8">
        <v>220</v>
      </c>
      <c r="I34" s="8"/>
      <c r="J34" s="8">
        <v>355</v>
      </c>
      <c r="K34" s="8"/>
      <c r="L34" s="8"/>
      <c r="M34" s="8"/>
      <c r="N34" s="8"/>
      <c r="O34" s="8"/>
      <c r="P34" s="8"/>
      <c r="Q34" s="8"/>
      <c r="R34" s="11">
        <f t="shared" si="1"/>
        <v>611</v>
      </c>
      <c r="S34" s="15">
        <f t="shared" si="2"/>
        <v>8773</v>
      </c>
      <c r="U34" s="8">
        <v>13</v>
      </c>
      <c r="V34" s="8">
        <v>11</v>
      </c>
      <c r="W34" s="8">
        <v>11</v>
      </c>
    </row>
    <row r="35" spans="1:23" ht="18.75" customHeight="1" x14ac:dyDescent="0.45">
      <c r="B35" s="16">
        <f t="shared" ref="B35:S35" si="3">SUM(B4:B34)</f>
        <v>87761</v>
      </c>
      <c r="C35" s="16">
        <f t="shared" si="3"/>
        <v>85700</v>
      </c>
      <c r="D35" s="16">
        <f t="shared" si="3"/>
        <v>67240</v>
      </c>
      <c r="E35" s="16">
        <f t="shared" si="3"/>
        <v>14615</v>
      </c>
      <c r="F35" s="14">
        <f t="shared" si="3"/>
        <v>230759.5</v>
      </c>
      <c r="G35" s="17">
        <f t="shared" si="3"/>
        <v>1476</v>
      </c>
      <c r="H35" s="17">
        <f t="shared" si="3"/>
        <v>7810</v>
      </c>
      <c r="I35" s="17">
        <f t="shared" si="3"/>
        <v>6420</v>
      </c>
      <c r="J35" s="17">
        <f t="shared" si="3"/>
        <v>3725</v>
      </c>
      <c r="K35" s="18">
        <f t="shared" si="3"/>
        <v>84094</v>
      </c>
      <c r="L35" s="17">
        <f t="shared" si="3"/>
        <v>8500</v>
      </c>
      <c r="M35" s="18">
        <f t="shared" si="3"/>
        <v>18200</v>
      </c>
      <c r="N35" s="17">
        <f t="shared" si="3"/>
        <v>4565</v>
      </c>
      <c r="O35" s="17">
        <f t="shared" si="3"/>
        <v>4770</v>
      </c>
      <c r="P35" s="18">
        <f t="shared" si="3"/>
        <v>30000</v>
      </c>
      <c r="Q35" s="17">
        <f t="shared" si="3"/>
        <v>1000</v>
      </c>
      <c r="R35" s="11">
        <f t="shared" si="3"/>
        <v>170560</v>
      </c>
      <c r="S35" s="15">
        <f t="shared" si="3"/>
        <v>60199.5</v>
      </c>
    </row>
    <row r="36" spans="1:23" ht="18.75" customHeight="1" x14ac:dyDescent="0.45">
      <c r="R36" s="7"/>
      <c r="S36" s="7"/>
    </row>
    <row r="37" spans="1:23" ht="18.75" customHeight="1" x14ac:dyDescent="0.45">
      <c r="R37" s="7"/>
      <c r="S37" s="7"/>
    </row>
    <row r="38" spans="1:23" ht="18.75" customHeight="1" x14ac:dyDescent="0.45">
      <c r="R38" s="7"/>
      <c r="S38" s="7"/>
    </row>
    <row r="39" spans="1:23" ht="18.75" customHeight="1" x14ac:dyDescent="0.45">
      <c r="R39" s="7"/>
      <c r="S39" s="7"/>
    </row>
    <row r="40" spans="1:23" ht="18.75" customHeight="1" x14ac:dyDescent="0.45">
      <c r="R40" s="7"/>
      <c r="S40" s="7"/>
    </row>
    <row r="41" spans="1:23" ht="18.75" customHeight="1" x14ac:dyDescent="0.45">
      <c r="R41" s="7"/>
      <c r="S41" s="7"/>
    </row>
    <row r="42" spans="1:23" ht="18.75" customHeight="1" x14ac:dyDescent="0.45">
      <c r="R42" s="7"/>
      <c r="S42" s="7"/>
    </row>
    <row r="43" spans="1:23" ht="18.75" customHeight="1" x14ac:dyDescent="0.45">
      <c r="R43" s="7"/>
      <c r="S43" s="7"/>
    </row>
    <row r="44" spans="1:23" ht="18.75" customHeight="1" x14ac:dyDescent="0.45">
      <c r="R44" s="7"/>
      <c r="S44" s="7"/>
    </row>
    <row r="45" spans="1:23" ht="18.75" customHeight="1" x14ac:dyDescent="0.45">
      <c r="R45" s="7"/>
      <c r="S45" s="7"/>
    </row>
    <row r="46" spans="1:23" ht="18.75" customHeight="1" x14ac:dyDescent="0.45">
      <c r="R46" s="7"/>
      <c r="S46" s="7"/>
    </row>
    <row r="47" spans="1:23" ht="18.75" customHeight="1" x14ac:dyDescent="0.45">
      <c r="R47" s="7"/>
      <c r="S47" s="7"/>
    </row>
    <row r="48" spans="1:23" ht="18.75" customHeight="1" x14ac:dyDescent="0.45">
      <c r="R48" s="7"/>
      <c r="S48" s="7"/>
    </row>
    <row r="49" spans="18:19" ht="18.75" customHeight="1" x14ac:dyDescent="0.45">
      <c r="R49" s="7"/>
      <c r="S49" s="7"/>
    </row>
    <row r="50" spans="18:19" ht="18.75" customHeight="1" x14ac:dyDescent="0.45">
      <c r="R50" s="7"/>
      <c r="S50" s="7"/>
    </row>
    <row r="51" spans="18:19" ht="18.75" customHeight="1" x14ac:dyDescent="0.45">
      <c r="R51" s="7"/>
      <c r="S51" s="7"/>
    </row>
    <row r="52" spans="18:19" ht="18.75" customHeight="1" x14ac:dyDescent="0.45">
      <c r="R52" s="7"/>
      <c r="S52" s="7"/>
    </row>
    <row r="53" spans="18:19" ht="18.75" customHeight="1" x14ac:dyDescent="0.45">
      <c r="R53" s="7"/>
      <c r="S53" s="7"/>
    </row>
    <row r="54" spans="18:19" ht="18.75" customHeight="1" x14ac:dyDescent="0.45">
      <c r="R54" s="7"/>
      <c r="S54" s="7"/>
    </row>
    <row r="55" spans="18:19" ht="18.75" customHeight="1" x14ac:dyDescent="0.45">
      <c r="R55" s="7"/>
      <c r="S55" s="7"/>
    </row>
    <row r="56" spans="18:19" ht="18.75" customHeight="1" x14ac:dyDescent="0.45">
      <c r="R56" s="7"/>
      <c r="S56" s="7"/>
    </row>
    <row r="57" spans="18:19" ht="18.75" customHeight="1" x14ac:dyDescent="0.45">
      <c r="R57" s="7"/>
      <c r="S57" s="7"/>
    </row>
    <row r="58" spans="18:19" ht="18.75" customHeight="1" x14ac:dyDescent="0.45">
      <c r="R58" s="7"/>
      <c r="S58" s="7"/>
    </row>
    <row r="59" spans="18:19" ht="18.75" customHeight="1" x14ac:dyDescent="0.45">
      <c r="R59" s="7"/>
      <c r="S59" s="7"/>
    </row>
    <row r="60" spans="18:19" ht="18.75" customHeight="1" x14ac:dyDescent="0.45">
      <c r="R60" s="7"/>
      <c r="S60" s="7"/>
    </row>
    <row r="61" spans="18:19" ht="18.75" customHeight="1" x14ac:dyDescent="0.45">
      <c r="R61" s="7"/>
      <c r="S61" s="7"/>
    </row>
    <row r="62" spans="18:19" ht="18.75" customHeight="1" x14ac:dyDescent="0.45">
      <c r="R62" s="7"/>
      <c r="S62" s="7"/>
    </row>
    <row r="63" spans="18:19" ht="18.75" customHeight="1" x14ac:dyDescent="0.45">
      <c r="R63" s="7"/>
      <c r="S63" s="7"/>
    </row>
    <row r="64" spans="18:19" ht="18.75" customHeight="1" x14ac:dyDescent="0.45">
      <c r="R64" s="7"/>
      <c r="S64" s="7"/>
    </row>
    <row r="65" spans="18:19" ht="18.75" customHeight="1" x14ac:dyDescent="0.45">
      <c r="R65" s="7"/>
      <c r="S65" s="7"/>
    </row>
    <row r="66" spans="18:19" ht="18.75" customHeight="1" x14ac:dyDescent="0.45">
      <c r="R66" s="7"/>
      <c r="S66" s="7"/>
    </row>
    <row r="67" spans="18:19" ht="18.75" customHeight="1" x14ac:dyDescent="0.45">
      <c r="R67" s="7"/>
      <c r="S67" s="7"/>
    </row>
    <row r="68" spans="18:19" ht="18.75" customHeight="1" x14ac:dyDescent="0.45">
      <c r="R68" s="7"/>
      <c r="S68" s="7"/>
    </row>
    <row r="69" spans="18:19" ht="18.75" customHeight="1" x14ac:dyDescent="0.45">
      <c r="R69" s="7"/>
      <c r="S69" s="7"/>
    </row>
    <row r="70" spans="18:19" ht="18.75" customHeight="1" x14ac:dyDescent="0.45">
      <c r="R70" s="7"/>
      <c r="S70" s="7"/>
    </row>
    <row r="71" spans="18:19" ht="18.75" customHeight="1" x14ac:dyDescent="0.45">
      <c r="R71" s="7"/>
      <c r="S71" s="7"/>
    </row>
    <row r="72" spans="18:19" ht="18.75" customHeight="1" x14ac:dyDescent="0.45">
      <c r="R72" s="7"/>
      <c r="S72" s="7"/>
    </row>
    <row r="73" spans="18:19" ht="18.75" customHeight="1" x14ac:dyDescent="0.45">
      <c r="R73" s="7"/>
      <c r="S73" s="7"/>
    </row>
    <row r="74" spans="18:19" ht="18.75" customHeight="1" x14ac:dyDescent="0.45">
      <c r="R74" s="7"/>
      <c r="S74" s="7"/>
    </row>
    <row r="75" spans="18:19" ht="18.75" customHeight="1" x14ac:dyDescent="0.45">
      <c r="R75" s="7"/>
      <c r="S75" s="7"/>
    </row>
    <row r="76" spans="18:19" ht="18.75" customHeight="1" x14ac:dyDescent="0.45">
      <c r="R76" s="7"/>
      <c r="S76" s="7"/>
    </row>
    <row r="77" spans="18:19" ht="18.75" customHeight="1" x14ac:dyDescent="0.45">
      <c r="R77" s="7"/>
      <c r="S77" s="7"/>
    </row>
    <row r="78" spans="18:19" ht="18.75" customHeight="1" x14ac:dyDescent="0.45">
      <c r="R78" s="7"/>
      <c r="S78" s="7"/>
    </row>
    <row r="79" spans="18:19" ht="18.75" customHeight="1" x14ac:dyDescent="0.45">
      <c r="R79" s="7"/>
      <c r="S79" s="7"/>
    </row>
    <row r="80" spans="18:19" ht="18.75" customHeight="1" x14ac:dyDescent="0.45">
      <c r="R80" s="7"/>
      <c r="S80" s="7"/>
    </row>
    <row r="81" spans="18:19" ht="18.75" customHeight="1" x14ac:dyDescent="0.45">
      <c r="R81" s="7"/>
      <c r="S81" s="7"/>
    </row>
    <row r="82" spans="18:19" ht="18.75" customHeight="1" x14ac:dyDescent="0.45">
      <c r="R82" s="7"/>
      <c r="S82" s="7"/>
    </row>
    <row r="83" spans="18:19" ht="18.75" customHeight="1" x14ac:dyDescent="0.45">
      <c r="R83" s="7"/>
      <c r="S83" s="7"/>
    </row>
    <row r="84" spans="18:19" ht="18.75" customHeight="1" x14ac:dyDescent="0.45">
      <c r="R84" s="7"/>
      <c r="S84" s="7"/>
    </row>
    <row r="85" spans="18:19" ht="18.75" customHeight="1" x14ac:dyDescent="0.45">
      <c r="R85" s="7"/>
      <c r="S85" s="7"/>
    </row>
    <row r="86" spans="18:19" ht="18.75" customHeight="1" x14ac:dyDescent="0.45">
      <c r="R86" s="7"/>
      <c r="S86" s="7"/>
    </row>
    <row r="87" spans="18:19" ht="18.75" customHeight="1" x14ac:dyDescent="0.45">
      <c r="R87" s="7"/>
      <c r="S87" s="7"/>
    </row>
    <row r="88" spans="18:19" ht="18.75" customHeight="1" x14ac:dyDescent="0.45">
      <c r="R88" s="7"/>
      <c r="S88" s="7"/>
    </row>
    <row r="89" spans="18:19" ht="18.75" customHeight="1" x14ac:dyDescent="0.45">
      <c r="R89" s="7"/>
      <c r="S89" s="7"/>
    </row>
    <row r="90" spans="18:19" ht="18.75" customHeight="1" x14ac:dyDescent="0.45">
      <c r="R90" s="7"/>
      <c r="S90" s="7"/>
    </row>
    <row r="91" spans="18:19" ht="18.75" customHeight="1" x14ac:dyDescent="0.45">
      <c r="R91" s="7"/>
      <c r="S91" s="7"/>
    </row>
    <row r="92" spans="18:19" ht="18.75" customHeight="1" x14ac:dyDescent="0.45">
      <c r="R92" s="7"/>
      <c r="S92" s="7"/>
    </row>
    <row r="93" spans="18:19" ht="18.75" customHeight="1" x14ac:dyDescent="0.45">
      <c r="R93" s="7"/>
      <c r="S93" s="7"/>
    </row>
    <row r="94" spans="18:19" ht="18.75" customHeight="1" x14ac:dyDescent="0.45">
      <c r="R94" s="7"/>
      <c r="S94" s="7"/>
    </row>
    <row r="95" spans="18:19" ht="18.75" customHeight="1" x14ac:dyDescent="0.45">
      <c r="R95" s="7"/>
      <c r="S95" s="7"/>
    </row>
    <row r="96" spans="18:19" ht="18.75" customHeight="1" x14ac:dyDescent="0.45">
      <c r="R96" s="7"/>
      <c r="S96" s="7"/>
    </row>
    <row r="97" spans="18:19" ht="18.75" customHeight="1" x14ac:dyDescent="0.45">
      <c r="R97" s="7"/>
      <c r="S97" s="7"/>
    </row>
    <row r="98" spans="18:19" ht="18.75" customHeight="1" x14ac:dyDescent="0.45">
      <c r="R98" s="7"/>
      <c r="S98" s="7"/>
    </row>
    <row r="99" spans="18:19" ht="18.75" customHeight="1" x14ac:dyDescent="0.45">
      <c r="R99" s="7"/>
      <c r="S99" s="7"/>
    </row>
    <row r="100" spans="18:19" ht="18.75" customHeight="1" x14ac:dyDescent="0.45">
      <c r="R100" s="7"/>
      <c r="S100" s="7"/>
    </row>
    <row r="101" spans="18:19" ht="18.75" customHeight="1" x14ac:dyDescent="0.45">
      <c r="R101" s="7"/>
      <c r="S101" s="7"/>
    </row>
    <row r="102" spans="18:19" ht="18.75" customHeight="1" x14ac:dyDescent="0.45">
      <c r="R102" s="7"/>
      <c r="S102" s="7"/>
    </row>
    <row r="103" spans="18:19" ht="18.75" customHeight="1" x14ac:dyDescent="0.45">
      <c r="R103" s="7"/>
      <c r="S103" s="7"/>
    </row>
    <row r="104" spans="18:19" ht="18.75" customHeight="1" x14ac:dyDescent="0.45">
      <c r="R104" s="7"/>
      <c r="S104" s="7"/>
    </row>
    <row r="105" spans="18:19" ht="18.75" customHeight="1" x14ac:dyDescent="0.45">
      <c r="R105" s="7"/>
      <c r="S105" s="7"/>
    </row>
    <row r="106" spans="18:19" ht="18.75" customHeight="1" x14ac:dyDescent="0.45">
      <c r="R106" s="7"/>
      <c r="S106" s="7"/>
    </row>
    <row r="107" spans="18:19" ht="18.75" customHeight="1" x14ac:dyDescent="0.45">
      <c r="R107" s="7"/>
      <c r="S107" s="7"/>
    </row>
    <row r="108" spans="18:19" ht="18.75" customHeight="1" x14ac:dyDescent="0.45">
      <c r="R108" s="7"/>
      <c r="S108" s="7"/>
    </row>
    <row r="109" spans="18:19" ht="18.75" customHeight="1" x14ac:dyDescent="0.45">
      <c r="R109" s="7"/>
      <c r="S109" s="7"/>
    </row>
    <row r="110" spans="18:19" ht="18.75" customHeight="1" x14ac:dyDescent="0.45">
      <c r="R110" s="7"/>
      <c r="S110" s="7"/>
    </row>
    <row r="111" spans="18:19" ht="18.75" customHeight="1" x14ac:dyDescent="0.45">
      <c r="R111" s="7"/>
      <c r="S111" s="7"/>
    </row>
    <row r="112" spans="18:19" ht="18.75" customHeight="1" x14ac:dyDescent="0.45">
      <c r="R112" s="7"/>
      <c r="S112" s="7"/>
    </row>
    <row r="113" spans="18:19" ht="18.75" customHeight="1" x14ac:dyDescent="0.45">
      <c r="R113" s="7"/>
      <c r="S113" s="7"/>
    </row>
    <row r="114" spans="18:19" ht="18.75" customHeight="1" x14ac:dyDescent="0.45">
      <c r="R114" s="7"/>
      <c r="S114" s="7"/>
    </row>
    <row r="115" spans="18:19" ht="18.75" customHeight="1" x14ac:dyDescent="0.45">
      <c r="R115" s="7"/>
      <c r="S115" s="7"/>
    </row>
    <row r="116" spans="18:19" ht="18.75" customHeight="1" x14ac:dyDescent="0.45">
      <c r="R116" s="7"/>
      <c r="S116" s="7"/>
    </row>
    <row r="117" spans="18:19" ht="18.75" customHeight="1" x14ac:dyDescent="0.45">
      <c r="R117" s="7"/>
      <c r="S117" s="7"/>
    </row>
    <row r="118" spans="18:19" ht="18.75" customHeight="1" x14ac:dyDescent="0.45">
      <c r="R118" s="7"/>
      <c r="S118" s="7"/>
    </row>
    <row r="119" spans="18:19" ht="18.75" customHeight="1" x14ac:dyDescent="0.45">
      <c r="R119" s="7"/>
      <c r="S119" s="7"/>
    </row>
    <row r="120" spans="18:19" ht="18.75" customHeight="1" x14ac:dyDescent="0.45">
      <c r="R120" s="7"/>
      <c r="S120" s="7"/>
    </row>
    <row r="121" spans="18:19" ht="18.75" customHeight="1" x14ac:dyDescent="0.45">
      <c r="R121" s="7"/>
      <c r="S121" s="7"/>
    </row>
    <row r="122" spans="18:19" ht="18.75" customHeight="1" x14ac:dyDescent="0.45">
      <c r="R122" s="7"/>
      <c r="S122" s="7"/>
    </row>
    <row r="123" spans="18:19" ht="18.75" customHeight="1" x14ac:dyDescent="0.45">
      <c r="R123" s="7"/>
      <c r="S123" s="7"/>
    </row>
    <row r="124" spans="18:19" ht="18.75" customHeight="1" x14ac:dyDescent="0.45">
      <c r="R124" s="7"/>
      <c r="S124" s="7"/>
    </row>
    <row r="125" spans="18:19" ht="18.75" customHeight="1" x14ac:dyDescent="0.45">
      <c r="R125" s="7"/>
      <c r="S125" s="7"/>
    </row>
    <row r="126" spans="18:19" ht="18.75" customHeight="1" x14ac:dyDescent="0.45">
      <c r="R126" s="7"/>
      <c r="S126" s="7"/>
    </row>
    <row r="127" spans="18:19" ht="18.75" customHeight="1" x14ac:dyDescent="0.45">
      <c r="R127" s="7"/>
      <c r="S127" s="7"/>
    </row>
    <row r="128" spans="18:19" ht="18.75" customHeight="1" x14ac:dyDescent="0.45">
      <c r="R128" s="7"/>
      <c r="S128" s="7"/>
    </row>
    <row r="129" spans="18:19" ht="18.75" customHeight="1" x14ac:dyDescent="0.45">
      <c r="R129" s="7"/>
      <c r="S129" s="7"/>
    </row>
    <row r="130" spans="18:19" ht="18.75" customHeight="1" x14ac:dyDescent="0.45">
      <c r="R130" s="7"/>
      <c r="S130" s="7"/>
    </row>
    <row r="131" spans="18:19" ht="18.75" customHeight="1" x14ac:dyDescent="0.45">
      <c r="R131" s="7"/>
      <c r="S131" s="7"/>
    </row>
    <row r="132" spans="18:19" ht="18.75" customHeight="1" x14ac:dyDescent="0.45">
      <c r="R132" s="7"/>
      <c r="S132" s="7"/>
    </row>
    <row r="133" spans="18:19" ht="18.75" customHeight="1" x14ac:dyDescent="0.45">
      <c r="R133" s="7"/>
      <c r="S133" s="7"/>
    </row>
    <row r="134" spans="18:19" ht="18.75" customHeight="1" x14ac:dyDescent="0.45">
      <c r="R134" s="7"/>
      <c r="S134" s="7"/>
    </row>
    <row r="135" spans="18:19" ht="18.75" customHeight="1" x14ac:dyDescent="0.45">
      <c r="R135" s="7"/>
      <c r="S135" s="7"/>
    </row>
    <row r="136" spans="18:19" ht="18.75" customHeight="1" x14ac:dyDescent="0.45">
      <c r="R136" s="7"/>
      <c r="S136" s="7"/>
    </row>
    <row r="137" spans="18:19" ht="18.75" customHeight="1" x14ac:dyDescent="0.45">
      <c r="R137" s="7"/>
      <c r="S137" s="7"/>
    </row>
    <row r="138" spans="18:19" ht="18.75" customHeight="1" x14ac:dyDescent="0.45">
      <c r="R138" s="7"/>
      <c r="S138" s="7"/>
    </row>
    <row r="139" spans="18:19" ht="18.75" customHeight="1" x14ac:dyDescent="0.45">
      <c r="R139" s="7"/>
      <c r="S139" s="7"/>
    </row>
    <row r="140" spans="18:19" ht="18.75" customHeight="1" x14ac:dyDescent="0.45">
      <c r="R140" s="7"/>
      <c r="S140" s="7"/>
    </row>
    <row r="141" spans="18:19" ht="18.75" customHeight="1" x14ac:dyDescent="0.45">
      <c r="R141" s="7"/>
      <c r="S141" s="7"/>
    </row>
    <row r="142" spans="18:19" ht="18.75" customHeight="1" x14ac:dyDescent="0.45">
      <c r="R142" s="7"/>
      <c r="S142" s="7"/>
    </row>
    <row r="143" spans="18:19" ht="18.75" customHeight="1" x14ac:dyDescent="0.45">
      <c r="R143" s="7"/>
      <c r="S143" s="7"/>
    </row>
    <row r="144" spans="18:19" ht="18.75" customHeight="1" x14ac:dyDescent="0.45">
      <c r="R144" s="7"/>
      <c r="S144" s="7"/>
    </row>
    <row r="145" spans="18:19" ht="18.75" customHeight="1" x14ac:dyDescent="0.45">
      <c r="R145" s="7"/>
      <c r="S145" s="7"/>
    </row>
    <row r="146" spans="18:19" ht="18.75" customHeight="1" x14ac:dyDescent="0.45">
      <c r="R146" s="7"/>
      <c r="S146" s="7"/>
    </row>
    <row r="147" spans="18:19" ht="18.75" customHeight="1" x14ac:dyDescent="0.45">
      <c r="R147" s="7"/>
      <c r="S147" s="7"/>
    </row>
    <row r="148" spans="18:19" ht="18.75" customHeight="1" x14ac:dyDescent="0.45">
      <c r="R148" s="7"/>
      <c r="S148" s="7"/>
    </row>
    <row r="149" spans="18:19" ht="18.75" customHeight="1" x14ac:dyDescent="0.45">
      <c r="R149" s="7"/>
      <c r="S149" s="7"/>
    </row>
    <row r="150" spans="18:19" ht="18.75" customHeight="1" x14ac:dyDescent="0.45">
      <c r="R150" s="7"/>
      <c r="S150" s="7"/>
    </row>
    <row r="151" spans="18:19" ht="18.75" customHeight="1" x14ac:dyDescent="0.45">
      <c r="R151" s="7"/>
      <c r="S151" s="7"/>
    </row>
    <row r="152" spans="18:19" ht="18.75" customHeight="1" x14ac:dyDescent="0.45">
      <c r="R152" s="7"/>
      <c r="S152" s="7"/>
    </row>
    <row r="153" spans="18:19" ht="18.75" customHeight="1" x14ac:dyDescent="0.45">
      <c r="R153" s="7"/>
      <c r="S153" s="7"/>
    </row>
    <row r="154" spans="18:19" ht="18.75" customHeight="1" x14ac:dyDescent="0.45">
      <c r="R154" s="7"/>
      <c r="S154" s="7"/>
    </row>
    <row r="155" spans="18:19" ht="18.75" customHeight="1" x14ac:dyDescent="0.45">
      <c r="R155" s="7"/>
      <c r="S155" s="7"/>
    </row>
    <row r="156" spans="18:19" ht="18.75" customHeight="1" x14ac:dyDescent="0.45">
      <c r="R156" s="7"/>
      <c r="S156" s="7"/>
    </row>
    <row r="157" spans="18:19" ht="18.75" customHeight="1" x14ac:dyDescent="0.45">
      <c r="R157" s="7"/>
      <c r="S157" s="7"/>
    </row>
    <row r="158" spans="18:19" ht="18.75" customHeight="1" x14ac:dyDescent="0.45">
      <c r="R158" s="7"/>
      <c r="S158" s="7"/>
    </row>
    <row r="159" spans="18:19" ht="18.75" customHeight="1" x14ac:dyDescent="0.45">
      <c r="R159" s="7"/>
      <c r="S159" s="7"/>
    </row>
    <row r="160" spans="18:19" ht="18.75" customHeight="1" x14ac:dyDescent="0.45">
      <c r="R160" s="7"/>
      <c r="S160" s="7"/>
    </row>
    <row r="161" spans="18:19" ht="18.75" customHeight="1" x14ac:dyDescent="0.45">
      <c r="R161" s="7"/>
      <c r="S161" s="7"/>
    </row>
    <row r="162" spans="18:19" ht="18.75" customHeight="1" x14ac:dyDescent="0.45">
      <c r="R162" s="7"/>
      <c r="S162" s="7"/>
    </row>
    <row r="163" spans="18:19" ht="18.75" customHeight="1" x14ac:dyDescent="0.45">
      <c r="R163" s="7"/>
      <c r="S163" s="7"/>
    </row>
    <row r="164" spans="18:19" ht="18.75" customHeight="1" x14ac:dyDescent="0.45">
      <c r="R164" s="7"/>
      <c r="S164" s="7"/>
    </row>
    <row r="165" spans="18:19" ht="18.75" customHeight="1" x14ac:dyDescent="0.45">
      <c r="R165" s="7"/>
      <c r="S165" s="7"/>
    </row>
    <row r="166" spans="18:19" ht="18.75" customHeight="1" x14ac:dyDescent="0.45">
      <c r="R166" s="7"/>
      <c r="S166" s="7"/>
    </row>
    <row r="167" spans="18:19" ht="18.75" customHeight="1" x14ac:dyDescent="0.45">
      <c r="R167" s="7"/>
      <c r="S167" s="7"/>
    </row>
    <row r="168" spans="18:19" ht="18.75" customHeight="1" x14ac:dyDescent="0.45">
      <c r="R168" s="7"/>
      <c r="S168" s="7"/>
    </row>
    <row r="169" spans="18:19" ht="18.75" customHeight="1" x14ac:dyDescent="0.45">
      <c r="R169" s="7"/>
      <c r="S169" s="7"/>
    </row>
    <row r="170" spans="18:19" ht="18.75" customHeight="1" x14ac:dyDescent="0.45">
      <c r="R170" s="7"/>
      <c r="S170" s="7"/>
    </row>
    <row r="171" spans="18:19" ht="18.75" customHeight="1" x14ac:dyDescent="0.45">
      <c r="R171" s="7"/>
      <c r="S171" s="7"/>
    </row>
    <row r="172" spans="18:19" ht="18.75" customHeight="1" x14ac:dyDescent="0.45">
      <c r="R172" s="7"/>
      <c r="S172" s="7"/>
    </row>
    <row r="173" spans="18:19" ht="18.75" customHeight="1" x14ac:dyDescent="0.45">
      <c r="R173" s="7"/>
      <c r="S173" s="7"/>
    </row>
    <row r="174" spans="18:19" ht="18.75" customHeight="1" x14ac:dyDescent="0.45">
      <c r="R174" s="7"/>
      <c r="S174" s="7"/>
    </row>
    <row r="175" spans="18:19" ht="18.75" customHeight="1" x14ac:dyDescent="0.45">
      <c r="R175" s="7"/>
      <c r="S175" s="7"/>
    </row>
    <row r="176" spans="18:19" ht="18.75" customHeight="1" x14ac:dyDescent="0.45">
      <c r="R176" s="7"/>
      <c r="S176" s="7"/>
    </row>
    <row r="177" spans="18:19" ht="18.75" customHeight="1" x14ac:dyDescent="0.45">
      <c r="R177" s="7"/>
      <c r="S177" s="7"/>
    </row>
    <row r="178" spans="18:19" ht="18.75" customHeight="1" x14ac:dyDescent="0.45">
      <c r="R178" s="7"/>
      <c r="S178" s="7"/>
    </row>
    <row r="179" spans="18:19" ht="18.75" customHeight="1" x14ac:dyDescent="0.45">
      <c r="R179" s="7"/>
      <c r="S179" s="7"/>
    </row>
    <row r="180" spans="18:19" ht="18.75" customHeight="1" x14ac:dyDescent="0.45">
      <c r="R180" s="7"/>
      <c r="S180" s="7"/>
    </row>
    <row r="181" spans="18:19" ht="18.75" customHeight="1" x14ac:dyDescent="0.45">
      <c r="R181" s="7"/>
      <c r="S181" s="7"/>
    </row>
    <row r="182" spans="18:19" ht="18.75" customHeight="1" x14ac:dyDescent="0.45">
      <c r="R182" s="7"/>
      <c r="S182" s="7"/>
    </row>
    <row r="183" spans="18:19" ht="18.75" customHeight="1" x14ac:dyDescent="0.45">
      <c r="R183" s="7"/>
      <c r="S183" s="7"/>
    </row>
    <row r="184" spans="18:19" ht="18.75" customHeight="1" x14ac:dyDescent="0.45">
      <c r="R184" s="7"/>
      <c r="S184" s="7"/>
    </row>
    <row r="185" spans="18:19" ht="18.75" customHeight="1" x14ac:dyDescent="0.45">
      <c r="R185" s="7"/>
      <c r="S185" s="7"/>
    </row>
    <row r="186" spans="18:19" ht="18.75" customHeight="1" x14ac:dyDescent="0.45">
      <c r="R186" s="7"/>
      <c r="S186" s="7"/>
    </row>
    <row r="187" spans="18:19" ht="18.75" customHeight="1" x14ac:dyDescent="0.45">
      <c r="R187" s="7"/>
      <c r="S187" s="7"/>
    </row>
    <row r="188" spans="18:19" ht="18.75" customHeight="1" x14ac:dyDescent="0.45">
      <c r="R188" s="7"/>
      <c r="S188" s="7"/>
    </row>
    <row r="189" spans="18:19" ht="18.75" customHeight="1" x14ac:dyDescent="0.45">
      <c r="R189" s="7"/>
      <c r="S189" s="7"/>
    </row>
    <row r="190" spans="18:19" ht="18.75" customHeight="1" x14ac:dyDescent="0.45">
      <c r="R190" s="7"/>
      <c r="S190" s="7"/>
    </row>
    <row r="191" spans="18:19" ht="18.75" customHeight="1" x14ac:dyDescent="0.45">
      <c r="R191" s="7"/>
      <c r="S191" s="7"/>
    </row>
    <row r="192" spans="18:19" ht="18.75" customHeight="1" x14ac:dyDescent="0.45">
      <c r="R192" s="7"/>
      <c r="S192" s="7"/>
    </row>
    <row r="193" spans="18:19" ht="18.75" customHeight="1" x14ac:dyDescent="0.45">
      <c r="R193" s="7"/>
      <c r="S193" s="7"/>
    </row>
    <row r="194" spans="18:19" ht="18.75" customHeight="1" x14ac:dyDescent="0.45">
      <c r="R194" s="7"/>
      <c r="S194" s="7"/>
    </row>
    <row r="195" spans="18:19" ht="18.75" customHeight="1" x14ac:dyDescent="0.45">
      <c r="R195" s="7"/>
      <c r="S195" s="7"/>
    </row>
    <row r="196" spans="18:19" ht="18.75" customHeight="1" x14ac:dyDescent="0.45">
      <c r="R196" s="7"/>
      <c r="S196" s="7"/>
    </row>
    <row r="197" spans="18:19" ht="18.75" customHeight="1" x14ac:dyDescent="0.45">
      <c r="R197" s="7"/>
      <c r="S197" s="7"/>
    </row>
    <row r="198" spans="18:19" ht="18.75" customHeight="1" x14ac:dyDescent="0.45">
      <c r="R198" s="7"/>
      <c r="S198" s="7"/>
    </row>
    <row r="199" spans="18:19" ht="18.75" customHeight="1" x14ac:dyDescent="0.45">
      <c r="R199" s="7"/>
      <c r="S199" s="7"/>
    </row>
    <row r="200" spans="18:19" ht="18.75" customHeight="1" x14ac:dyDescent="0.45">
      <c r="R200" s="7"/>
      <c r="S200" s="7"/>
    </row>
    <row r="201" spans="18:19" ht="18.75" customHeight="1" x14ac:dyDescent="0.45">
      <c r="R201" s="7"/>
      <c r="S201" s="7"/>
    </row>
    <row r="202" spans="18:19" ht="18.75" customHeight="1" x14ac:dyDescent="0.45">
      <c r="R202" s="7"/>
      <c r="S202" s="7"/>
    </row>
    <row r="203" spans="18:19" ht="18.75" customHeight="1" x14ac:dyDescent="0.45">
      <c r="R203" s="7"/>
      <c r="S203" s="7"/>
    </row>
    <row r="204" spans="18:19" ht="18.75" customHeight="1" x14ac:dyDescent="0.45">
      <c r="R204" s="7"/>
      <c r="S204" s="7"/>
    </row>
    <row r="205" spans="18:19" ht="18.75" customHeight="1" x14ac:dyDescent="0.45">
      <c r="R205" s="7"/>
      <c r="S205" s="7"/>
    </row>
    <row r="206" spans="18:19" ht="18.75" customHeight="1" x14ac:dyDescent="0.45">
      <c r="R206" s="7"/>
      <c r="S206" s="7"/>
    </row>
    <row r="207" spans="18:19" ht="18.75" customHeight="1" x14ac:dyDescent="0.45">
      <c r="R207" s="7"/>
      <c r="S207" s="7"/>
    </row>
    <row r="208" spans="18:19" ht="18.75" customHeight="1" x14ac:dyDescent="0.45">
      <c r="R208" s="7"/>
      <c r="S208" s="7"/>
    </row>
    <row r="209" spans="18:19" ht="18.75" customHeight="1" x14ac:dyDescent="0.45">
      <c r="R209" s="7"/>
      <c r="S209" s="7"/>
    </row>
    <row r="210" spans="18:19" ht="18.75" customHeight="1" x14ac:dyDescent="0.45">
      <c r="R210" s="7"/>
      <c r="S210" s="7"/>
    </row>
    <row r="211" spans="18:19" ht="18.75" customHeight="1" x14ac:dyDescent="0.45">
      <c r="R211" s="7"/>
      <c r="S211" s="7"/>
    </row>
    <row r="212" spans="18:19" ht="18.75" customHeight="1" x14ac:dyDescent="0.45">
      <c r="R212" s="7"/>
      <c r="S212" s="7"/>
    </row>
    <row r="213" spans="18:19" ht="18.75" customHeight="1" x14ac:dyDescent="0.45">
      <c r="R213" s="7"/>
      <c r="S213" s="7"/>
    </row>
    <row r="214" spans="18:19" ht="18.75" customHeight="1" x14ac:dyDescent="0.45">
      <c r="R214" s="7"/>
      <c r="S214" s="7"/>
    </row>
    <row r="215" spans="18:19" ht="18.75" customHeight="1" x14ac:dyDescent="0.45">
      <c r="R215" s="7"/>
      <c r="S215" s="7"/>
    </row>
    <row r="216" spans="18:19" ht="18.75" customHeight="1" x14ac:dyDescent="0.45">
      <c r="R216" s="7"/>
      <c r="S216" s="7"/>
    </row>
    <row r="217" spans="18:19" ht="18.75" customHeight="1" x14ac:dyDescent="0.45">
      <c r="R217" s="7"/>
      <c r="S217" s="7"/>
    </row>
    <row r="218" spans="18:19" ht="18.75" customHeight="1" x14ac:dyDescent="0.45">
      <c r="R218" s="7"/>
      <c r="S218" s="7"/>
    </row>
    <row r="219" spans="18:19" ht="18.75" customHeight="1" x14ac:dyDescent="0.45">
      <c r="R219" s="7"/>
      <c r="S219" s="7"/>
    </row>
    <row r="220" spans="18:19" ht="18.75" customHeight="1" x14ac:dyDescent="0.45">
      <c r="R220" s="7"/>
      <c r="S220" s="7"/>
    </row>
    <row r="221" spans="18:19" ht="18.75" customHeight="1" x14ac:dyDescent="0.45">
      <c r="R221" s="7"/>
      <c r="S221" s="7"/>
    </row>
    <row r="222" spans="18:19" ht="18.75" customHeight="1" x14ac:dyDescent="0.45">
      <c r="R222" s="7"/>
      <c r="S222" s="7"/>
    </row>
    <row r="223" spans="18:19" ht="18.75" customHeight="1" x14ac:dyDescent="0.45">
      <c r="R223" s="7"/>
      <c r="S223" s="7"/>
    </row>
    <row r="224" spans="18:19" ht="18.75" customHeight="1" x14ac:dyDescent="0.45">
      <c r="R224" s="7"/>
      <c r="S224" s="7"/>
    </row>
    <row r="225" spans="18:19" ht="18.75" customHeight="1" x14ac:dyDescent="0.45">
      <c r="R225" s="7"/>
      <c r="S225" s="7"/>
    </row>
    <row r="226" spans="18:19" ht="18.75" customHeight="1" x14ac:dyDescent="0.45">
      <c r="R226" s="7"/>
      <c r="S226" s="7"/>
    </row>
    <row r="227" spans="18:19" ht="18.75" customHeight="1" x14ac:dyDescent="0.45">
      <c r="R227" s="7"/>
      <c r="S227" s="7"/>
    </row>
    <row r="228" spans="18:19" ht="18.75" customHeight="1" x14ac:dyDescent="0.45">
      <c r="R228" s="7"/>
      <c r="S228" s="7"/>
    </row>
    <row r="229" spans="18:19" ht="18.75" customHeight="1" x14ac:dyDescent="0.45">
      <c r="R229" s="7"/>
      <c r="S229" s="7"/>
    </row>
    <row r="230" spans="18:19" ht="18.75" customHeight="1" x14ac:dyDescent="0.45">
      <c r="R230" s="7"/>
      <c r="S230" s="7"/>
    </row>
    <row r="231" spans="18:19" ht="18.75" customHeight="1" x14ac:dyDescent="0.45">
      <c r="R231" s="7"/>
      <c r="S231" s="7"/>
    </row>
    <row r="232" spans="18:19" ht="18.75" customHeight="1" x14ac:dyDescent="0.45">
      <c r="R232" s="7"/>
      <c r="S232" s="7"/>
    </row>
    <row r="233" spans="18:19" ht="18.75" customHeight="1" x14ac:dyDescent="0.45">
      <c r="R233" s="7"/>
      <c r="S233" s="7"/>
    </row>
    <row r="234" spans="18:19" ht="18.75" customHeight="1" x14ac:dyDescent="0.45">
      <c r="R234" s="7"/>
      <c r="S234" s="7"/>
    </row>
    <row r="235" spans="18:19" ht="18.75" customHeight="1" x14ac:dyDescent="0.45">
      <c r="R235" s="7"/>
      <c r="S235" s="7"/>
    </row>
    <row r="236" spans="18:19" ht="18.75" customHeight="1" x14ac:dyDescent="0.45">
      <c r="R236" s="7"/>
      <c r="S236" s="7"/>
    </row>
    <row r="237" spans="18:19" ht="18.75" customHeight="1" x14ac:dyDescent="0.45">
      <c r="R237" s="7"/>
      <c r="S237" s="7"/>
    </row>
    <row r="238" spans="18:19" ht="18.75" customHeight="1" x14ac:dyDescent="0.45">
      <c r="R238" s="7"/>
      <c r="S238" s="7"/>
    </row>
    <row r="239" spans="18:19" ht="18.75" customHeight="1" x14ac:dyDescent="0.45">
      <c r="R239" s="7"/>
      <c r="S239" s="7"/>
    </row>
    <row r="240" spans="18:19" ht="18.75" customHeight="1" x14ac:dyDescent="0.45">
      <c r="R240" s="7"/>
      <c r="S240" s="7"/>
    </row>
    <row r="241" spans="18:19" ht="18.75" customHeight="1" x14ac:dyDescent="0.45">
      <c r="R241" s="7"/>
      <c r="S241" s="7"/>
    </row>
    <row r="242" spans="18:19" ht="18.75" customHeight="1" x14ac:dyDescent="0.45">
      <c r="R242" s="7"/>
      <c r="S242" s="7"/>
    </row>
    <row r="243" spans="18:19" ht="18.75" customHeight="1" x14ac:dyDescent="0.45">
      <c r="R243" s="7"/>
      <c r="S243" s="7"/>
    </row>
    <row r="244" spans="18:19" ht="18.75" customHeight="1" x14ac:dyDescent="0.45">
      <c r="R244" s="7"/>
      <c r="S244" s="7"/>
    </row>
    <row r="245" spans="18:19" ht="18.75" customHeight="1" x14ac:dyDescent="0.45">
      <c r="R245" s="7"/>
      <c r="S245" s="7"/>
    </row>
    <row r="246" spans="18:19" ht="18.75" customHeight="1" x14ac:dyDescent="0.45">
      <c r="R246" s="7"/>
      <c r="S246" s="7"/>
    </row>
    <row r="247" spans="18:19" ht="18.75" customHeight="1" x14ac:dyDescent="0.45">
      <c r="R247" s="7"/>
      <c r="S247" s="7"/>
    </row>
    <row r="248" spans="18:19" ht="18.75" customHeight="1" x14ac:dyDescent="0.45">
      <c r="R248" s="7"/>
      <c r="S248" s="7"/>
    </row>
    <row r="249" spans="18:19" ht="18.75" customHeight="1" x14ac:dyDescent="0.45">
      <c r="R249" s="7"/>
      <c r="S249" s="7"/>
    </row>
    <row r="250" spans="18:19" ht="18.75" customHeight="1" x14ac:dyDescent="0.45">
      <c r="R250" s="7"/>
      <c r="S250" s="7"/>
    </row>
    <row r="251" spans="18:19" ht="18.75" customHeight="1" x14ac:dyDescent="0.45">
      <c r="R251" s="7"/>
      <c r="S251" s="7"/>
    </row>
    <row r="252" spans="18:19" ht="18.75" customHeight="1" x14ac:dyDescent="0.45">
      <c r="R252" s="7"/>
      <c r="S252" s="7"/>
    </row>
    <row r="253" spans="18:19" ht="18.75" customHeight="1" x14ac:dyDescent="0.45">
      <c r="R253" s="7"/>
      <c r="S253" s="7"/>
    </row>
    <row r="254" spans="18:19" ht="18.75" customHeight="1" x14ac:dyDescent="0.45">
      <c r="R254" s="7"/>
      <c r="S254" s="7"/>
    </row>
    <row r="255" spans="18:19" ht="18.75" customHeight="1" x14ac:dyDescent="0.45">
      <c r="R255" s="7"/>
      <c r="S255" s="7"/>
    </row>
    <row r="256" spans="18:19" ht="18.75" customHeight="1" x14ac:dyDescent="0.45">
      <c r="R256" s="7"/>
      <c r="S256" s="7"/>
    </row>
    <row r="257" spans="18:19" ht="18.75" customHeight="1" x14ac:dyDescent="0.45">
      <c r="R257" s="7"/>
      <c r="S257" s="7"/>
    </row>
    <row r="258" spans="18:19" ht="18.75" customHeight="1" x14ac:dyDescent="0.45">
      <c r="R258" s="7"/>
      <c r="S258" s="7"/>
    </row>
    <row r="259" spans="18:19" ht="18.75" customHeight="1" x14ac:dyDescent="0.45">
      <c r="R259" s="7"/>
      <c r="S259" s="7"/>
    </row>
    <row r="260" spans="18:19" ht="18.75" customHeight="1" x14ac:dyDescent="0.45">
      <c r="R260" s="7"/>
      <c r="S260" s="7"/>
    </row>
    <row r="261" spans="18:19" ht="18.75" customHeight="1" x14ac:dyDescent="0.45">
      <c r="R261" s="7"/>
      <c r="S261" s="7"/>
    </row>
    <row r="262" spans="18:19" ht="18.75" customHeight="1" x14ac:dyDescent="0.45">
      <c r="R262" s="7"/>
      <c r="S262" s="7"/>
    </row>
    <row r="263" spans="18:19" ht="18.75" customHeight="1" x14ac:dyDescent="0.45">
      <c r="R263" s="7"/>
      <c r="S263" s="7"/>
    </row>
    <row r="264" spans="18:19" ht="18.75" customHeight="1" x14ac:dyDescent="0.45">
      <c r="R264" s="7"/>
      <c r="S264" s="7"/>
    </row>
    <row r="265" spans="18:19" ht="18.75" customHeight="1" x14ac:dyDescent="0.45">
      <c r="R265" s="7"/>
      <c r="S265" s="7"/>
    </row>
    <row r="266" spans="18:19" ht="18.75" customHeight="1" x14ac:dyDescent="0.45">
      <c r="R266" s="7"/>
      <c r="S266" s="7"/>
    </row>
    <row r="267" spans="18:19" ht="18.75" customHeight="1" x14ac:dyDescent="0.45">
      <c r="R267" s="7"/>
      <c r="S267" s="7"/>
    </row>
    <row r="268" spans="18:19" ht="18.75" customHeight="1" x14ac:dyDescent="0.45">
      <c r="R268" s="7"/>
      <c r="S268" s="7"/>
    </row>
    <row r="269" spans="18:19" ht="18.75" customHeight="1" x14ac:dyDescent="0.45">
      <c r="R269" s="7"/>
      <c r="S269" s="7"/>
    </row>
    <row r="270" spans="18:19" ht="18.75" customHeight="1" x14ac:dyDescent="0.45">
      <c r="R270" s="7"/>
      <c r="S270" s="7"/>
    </row>
    <row r="271" spans="18:19" ht="18.75" customHeight="1" x14ac:dyDescent="0.45">
      <c r="R271" s="7"/>
      <c r="S271" s="7"/>
    </row>
    <row r="272" spans="18:19" ht="18.75" customHeight="1" x14ac:dyDescent="0.45">
      <c r="R272" s="7"/>
      <c r="S272" s="7"/>
    </row>
    <row r="273" spans="18:19" ht="18.75" customHeight="1" x14ac:dyDescent="0.45">
      <c r="R273" s="7"/>
      <c r="S273" s="7"/>
    </row>
    <row r="274" spans="18:19" ht="18.75" customHeight="1" x14ac:dyDescent="0.45">
      <c r="R274" s="7"/>
      <c r="S274" s="7"/>
    </row>
    <row r="275" spans="18:19" ht="18.75" customHeight="1" x14ac:dyDescent="0.45">
      <c r="R275" s="7"/>
      <c r="S275" s="7"/>
    </row>
    <row r="276" spans="18:19" ht="18.75" customHeight="1" x14ac:dyDescent="0.45">
      <c r="R276" s="7"/>
      <c r="S276" s="7"/>
    </row>
    <row r="277" spans="18:19" ht="18.75" customHeight="1" x14ac:dyDescent="0.45">
      <c r="R277" s="7"/>
      <c r="S277" s="7"/>
    </row>
    <row r="278" spans="18:19" ht="18.75" customHeight="1" x14ac:dyDescent="0.45">
      <c r="R278" s="7"/>
      <c r="S278" s="7"/>
    </row>
    <row r="279" spans="18:19" ht="18.75" customHeight="1" x14ac:dyDescent="0.45">
      <c r="R279" s="7"/>
      <c r="S279" s="7"/>
    </row>
    <row r="280" spans="18:19" ht="18.75" customHeight="1" x14ac:dyDescent="0.45">
      <c r="R280" s="7"/>
      <c r="S280" s="7"/>
    </row>
    <row r="281" spans="18:19" ht="18.75" customHeight="1" x14ac:dyDescent="0.45">
      <c r="R281" s="7"/>
      <c r="S281" s="7"/>
    </row>
    <row r="282" spans="18:19" ht="18.75" customHeight="1" x14ac:dyDescent="0.45">
      <c r="R282" s="7"/>
      <c r="S282" s="7"/>
    </row>
    <row r="283" spans="18:19" ht="18.75" customHeight="1" x14ac:dyDescent="0.45">
      <c r="R283" s="7"/>
      <c r="S283" s="7"/>
    </row>
    <row r="284" spans="18:19" ht="18.75" customHeight="1" x14ac:dyDescent="0.45">
      <c r="R284" s="7"/>
      <c r="S284" s="7"/>
    </row>
    <row r="285" spans="18:19" ht="18.75" customHeight="1" x14ac:dyDescent="0.45">
      <c r="R285" s="7"/>
      <c r="S285" s="7"/>
    </row>
    <row r="286" spans="18:19" ht="18.75" customHeight="1" x14ac:dyDescent="0.45">
      <c r="R286" s="7"/>
      <c r="S286" s="7"/>
    </row>
    <row r="287" spans="18:19" ht="18.75" customHeight="1" x14ac:dyDescent="0.45">
      <c r="R287" s="7"/>
      <c r="S287" s="7"/>
    </row>
    <row r="288" spans="18:19" ht="18.75" customHeight="1" x14ac:dyDescent="0.45">
      <c r="R288" s="7"/>
      <c r="S288" s="7"/>
    </row>
    <row r="289" spans="18:19" ht="18.75" customHeight="1" x14ac:dyDescent="0.45">
      <c r="R289" s="7"/>
      <c r="S289" s="7"/>
    </row>
    <row r="290" spans="18:19" ht="18.75" customHeight="1" x14ac:dyDescent="0.45">
      <c r="R290" s="7"/>
      <c r="S290" s="7"/>
    </row>
    <row r="291" spans="18:19" ht="18.75" customHeight="1" x14ac:dyDescent="0.45">
      <c r="R291" s="7"/>
      <c r="S291" s="7"/>
    </row>
    <row r="292" spans="18:19" ht="18.75" customHeight="1" x14ac:dyDescent="0.45">
      <c r="R292" s="7"/>
      <c r="S292" s="7"/>
    </row>
    <row r="293" spans="18:19" ht="18.75" customHeight="1" x14ac:dyDescent="0.45">
      <c r="R293" s="7"/>
      <c r="S293" s="7"/>
    </row>
    <row r="294" spans="18:19" ht="18.75" customHeight="1" x14ac:dyDescent="0.45">
      <c r="R294" s="7"/>
      <c r="S294" s="7"/>
    </row>
    <row r="295" spans="18:19" ht="18.75" customHeight="1" x14ac:dyDescent="0.45">
      <c r="R295" s="7"/>
      <c r="S295" s="7"/>
    </row>
    <row r="296" spans="18:19" ht="18.75" customHeight="1" x14ac:dyDescent="0.45">
      <c r="R296" s="7"/>
      <c r="S296" s="7"/>
    </row>
    <row r="297" spans="18:19" ht="18.75" customHeight="1" x14ac:dyDescent="0.45">
      <c r="R297" s="7"/>
      <c r="S297" s="7"/>
    </row>
    <row r="298" spans="18:19" ht="18.75" customHeight="1" x14ac:dyDescent="0.45">
      <c r="R298" s="7"/>
      <c r="S298" s="7"/>
    </row>
    <row r="299" spans="18:19" ht="18.75" customHeight="1" x14ac:dyDescent="0.45">
      <c r="R299" s="7"/>
      <c r="S299" s="7"/>
    </row>
    <row r="300" spans="18:19" ht="18.75" customHeight="1" x14ac:dyDescent="0.45">
      <c r="R300" s="7"/>
      <c r="S300" s="7"/>
    </row>
    <row r="301" spans="18:19" ht="18.75" customHeight="1" x14ac:dyDescent="0.45">
      <c r="R301" s="7"/>
      <c r="S301" s="7"/>
    </row>
    <row r="302" spans="18:19" ht="18.75" customHeight="1" x14ac:dyDescent="0.45">
      <c r="R302" s="7"/>
      <c r="S302" s="7"/>
    </row>
    <row r="303" spans="18:19" ht="18.75" customHeight="1" x14ac:dyDescent="0.45">
      <c r="R303" s="7"/>
      <c r="S303" s="7"/>
    </row>
    <row r="304" spans="18:19" ht="18.75" customHeight="1" x14ac:dyDescent="0.45">
      <c r="R304" s="7"/>
      <c r="S304" s="7"/>
    </row>
    <row r="305" spans="18:19" ht="18.75" customHeight="1" x14ac:dyDescent="0.45">
      <c r="R305" s="7"/>
      <c r="S305" s="7"/>
    </row>
    <row r="306" spans="18:19" ht="18.75" customHeight="1" x14ac:dyDescent="0.45">
      <c r="R306" s="7"/>
      <c r="S306" s="7"/>
    </row>
    <row r="307" spans="18:19" ht="18.75" customHeight="1" x14ac:dyDescent="0.45">
      <c r="R307" s="7"/>
      <c r="S307" s="7"/>
    </row>
    <row r="308" spans="18:19" ht="18.75" customHeight="1" x14ac:dyDescent="0.45">
      <c r="R308" s="7"/>
      <c r="S308" s="7"/>
    </row>
    <row r="309" spans="18:19" ht="18.75" customHeight="1" x14ac:dyDescent="0.45">
      <c r="R309" s="7"/>
      <c r="S309" s="7"/>
    </row>
    <row r="310" spans="18:19" ht="18.75" customHeight="1" x14ac:dyDescent="0.45">
      <c r="R310" s="7"/>
      <c r="S310" s="7"/>
    </row>
    <row r="311" spans="18:19" ht="18.75" customHeight="1" x14ac:dyDescent="0.45">
      <c r="R311" s="7"/>
      <c r="S311" s="7"/>
    </row>
    <row r="312" spans="18:19" ht="18.75" customHeight="1" x14ac:dyDescent="0.45">
      <c r="R312" s="7"/>
      <c r="S312" s="7"/>
    </row>
    <row r="313" spans="18:19" ht="18.75" customHeight="1" x14ac:dyDescent="0.45">
      <c r="R313" s="7"/>
      <c r="S313" s="7"/>
    </row>
    <row r="314" spans="18:19" ht="18.75" customHeight="1" x14ac:dyDescent="0.45">
      <c r="R314" s="7"/>
      <c r="S314" s="7"/>
    </row>
    <row r="315" spans="18:19" ht="18.75" customHeight="1" x14ac:dyDescent="0.45">
      <c r="R315" s="7"/>
      <c r="S315" s="7"/>
    </row>
    <row r="316" spans="18:19" ht="18.75" customHeight="1" x14ac:dyDescent="0.45">
      <c r="R316" s="7"/>
      <c r="S316" s="7"/>
    </row>
    <row r="317" spans="18:19" ht="18.75" customHeight="1" x14ac:dyDescent="0.45">
      <c r="R317" s="7"/>
      <c r="S317" s="7"/>
    </row>
    <row r="318" spans="18:19" ht="18.75" customHeight="1" x14ac:dyDescent="0.45">
      <c r="R318" s="7"/>
      <c r="S318" s="7"/>
    </row>
    <row r="319" spans="18:19" ht="18.75" customHeight="1" x14ac:dyDescent="0.45">
      <c r="R319" s="7"/>
      <c r="S319" s="7"/>
    </row>
    <row r="320" spans="18:19" ht="18.75" customHeight="1" x14ac:dyDescent="0.45">
      <c r="R320" s="7"/>
      <c r="S320" s="7"/>
    </row>
    <row r="321" spans="18:19" ht="18.75" customHeight="1" x14ac:dyDescent="0.45">
      <c r="R321" s="7"/>
      <c r="S321" s="7"/>
    </row>
    <row r="322" spans="18:19" ht="18.75" customHeight="1" x14ac:dyDescent="0.45">
      <c r="R322" s="7"/>
      <c r="S322" s="7"/>
    </row>
    <row r="323" spans="18:19" ht="18.75" customHeight="1" x14ac:dyDescent="0.45">
      <c r="R323" s="7"/>
      <c r="S323" s="7"/>
    </row>
    <row r="324" spans="18:19" ht="18.75" customHeight="1" x14ac:dyDescent="0.45">
      <c r="R324" s="7"/>
      <c r="S324" s="7"/>
    </row>
    <row r="325" spans="18:19" ht="18.75" customHeight="1" x14ac:dyDescent="0.45">
      <c r="R325" s="7"/>
      <c r="S325" s="7"/>
    </row>
    <row r="326" spans="18:19" ht="18.75" customHeight="1" x14ac:dyDescent="0.45">
      <c r="R326" s="7"/>
      <c r="S326" s="7"/>
    </row>
    <row r="327" spans="18:19" ht="18.75" customHeight="1" x14ac:dyDescent="0.45">
      <c r="R327" s="7"/>
      <c r="S327" s="7"/>
    </row>
    <row r="328" spans="18:19" ht="18.75" customHeight="1" x14ac:dyDescent="0.45">
      <c r="R328" s="7"/>
      <c r="S328" s="7"/>
    </row>
    <row r="329" spans="18:19" ht="18.75" customHeight="1" x14ac:dyDescent="0.45">
      <c r="R329" s="7"/>
      <c r="S329" s="7"/>
    </row>
    <row r="330" spans="18:19" ht="18.75" customHeight="1" x14ac:dyDescent="0.45">
      <c r="R330" s="7"/>
      <c r="S330" s="7"/>
    </row>
    <row r="331" spans="18:19" ht="18.75" customHeight="1" x14ac:dyDescent="0.45">
      <c r="R331" s="7"/>
      <c r="S331" s="7"/>
    </row>
    <row r="332" spans="18:19" ht="18.75" customHeight="1" x14ac:dyDescent="0.45">
      <c r="R332" s="7"/>
      <c r="S332" s="7"/>
    </row>
    <row r="333" spans="18:19" ht="18.75" customHeight="1" x14ac:dyDescent="0.45">
      <c r="R333" s="7"/>
      <c r="S333" s="7"/>
    </row>
    <row r="334" spans="18:19" ht="18.75" customHeight="1" x14ac:dyDescent="0.45">
      <c r="R334" s="7"/>
      <c r="S334" s="7"/>
    </row>
    <row r="335" spans="18:19" ht="18.75" customHeight="1" x14ac:dyDescent="0.45">
      <c r="R335" s="7"/>
      <c r="S335" s="7"/>
    </row>
    <row r="336" spans="18:19" ht="18.75" customHeight="1" x14ac:dyDescent="0.45">
      <c r="R336" s="7"/>
      <c r="S336" s="7"/>
    </row>
    <row r="337" spans="18:19" ht="18.75" customHeight="1" x14ac:dyDescent="0.45">
      <c r="R337" s="7"/>
      <c r="S337" s="7"/>
    </row>
    <row r="338" spans="18:19" ht="18.75" customHeight="1" x14ac:dyDescent="0.45">
      <c r="R338" s="7"/>
      <c r="S338" s="7"/>
    </row>
    <row r="339" spans="18:19" ht="18.75" customHeight="1" x14ac:dyDescent="0.45">
      <c r="R339" s="7"/>
      <c r="S339" s="7"/>
    </row>
    <row r="340" spans="18:19" ht="18.75" customHeight="1" x14ac:dyDescent="0.45">
      <c r="R340" s="7"/>
      <c r="S340" s="7"/>
    </row>
    <row r="341" spans="18:19" ht="18.75" customHeight="1" x14ac:dyDescent="0.45">
      <c r="R341" s="7"/>
      <c r="S341" s="7"/>
    </row>
    <row r="342" spans="18:19" ht="18.75" customHeight="1" x14ac:dyDescent="0.45">
      <c r="R342" s="7"/>
      <c r="S342" s="7"/>
    </row>
    <row r="343" spans="18:19" ht="18.75" customHeight="1" x14ac:dyDescent="0.45">
      <c r="R343" s="7"/>
      <c r="S343" s="7"/>
    </row>
    <row r="344" spans="18:19" ht="18.75" customHeight="1" x14ac:dyDescent="0.45">
      <c r="R344" s="7"/>
      <c r="S344" s="7"/>
    </row>
    <row r="345" spans="18:19" ht="18.75" customHeight="1" x14ac:dyDescent="0.45">
      <c r="R345" s="7"/>
      <c r="S345" s="7"/>
    </row>
    <row r="346" spans="18:19" ht="18.75" customHeight="1" x14ac:dyDescent="0.45">
      <c r="R346" s="7"/>
      <c r="S346" s="7"/>
    </row>
    <row r="347" spans="18:19" ht="18.75" customHeight="1" x14ac:dyDescent="0.45">
      <c r="R347" s="7"/>
      <c r="S347" s="7"/>
    </row>
    <row r="348" spans="18:19" ht="18.75" customHeight="1" x14ac:dyDescent="0.45">
      <c r="R348" s="7"/>
      <c r="S348" s="7"/>
    </row>
    <row r="349" spans="18:19" ht="18.75" customHeight="1" x14ac:dyDescent="0.45">
      <c r="R349" s="7"/>
      <c r="S349" s="7"/>
    </row>
    <row r="350" spans="18:19" ht="18.75" customHeight="1" x14ac:dyDescent="0.45">
      <c r="R350" s="7"/>
      <c r="S350" s="7"/>
    </row>
    <row r="351" spans="18:19" ht="18.75" customHeight="1" x14ac:dyDescent="0.45">
      <c r="R351" s="7"/>
      <c r="S351" s="7"/>
    </row>
    <row r="352" spans="18:19" ht="18.75" customHeight="1" x14ac:dyDescent="0.45">
      <c r="R352" s="7"/>
      <c r="S352" s="7"/>
    </row>
    <row r="353" spans="18:19" ht="18.75" customHeight="1" x14ac:dyDescent="0.45">
      <c r="R353" s="7"/>
      <c r="S353" s="7"/>
    </row>
    <row r="354" spans="18:19" ht="18.75" customHeight="1" x14ac:dyDescent="0.45">
      <c r="R354" s="7"/>
      <c r="S354" s="7"/>
    </row>
    <row r="355" spans="18:19" ht="18.75" customHeight="1" x14ac:dyDescent="0.45">
      <c r="R355" s="7"/>
      <c r="S355" s="7"/>
    </row>
    <row r="356" spans="18:19" ht="18.75" customHeight="1" x14ac:dyDescent="0.45">
      <c r="R356" s="7"/>
      <c r="S356" s="7"/>
    </row>
    <row r="357" spans="18:19" ht="18.75" customHeight="1" x14ac:dyDescent="0.45">
      <c r="R357" s="7"/>
      <c r="S357" s="7"/>
    </row>
    <row r="358" spans="18:19" ht="18.75" customHeight="1" x14ac:dyDescent="0.45">
      <c r="R358" s="7"/>
      <c r="S358" s="7"/>
    </row>
    <row r="359" spans="18:19" ht="18.75" customHeight="1" x14ac:dyDescent="0.45">
      <c r="R359" s="7"/>
      <c r="S359" s="7"/>
    </row>
    <row r="360" spans="18:19" ht="18.75" customHeight="1" x14ac:dyDescent="0.45">
      <c r="R360" s="7"/>
      <c r="S360" s="7"/>
    </row>
    <row r="361" spans="18:19" ht="18.75" customHeight="1" x14ac:dyDescent="0.45">
      <c r="R361" s="7"/>
      <c r="S361" s="7"/>
    </row>
    <row r="362" spans="18:19" ht="18.75" customHeight="1" x14ac:dyDescent="0.45">
      <c r="R362" s="7"/>
      <c r="S362" s="7"/>
    </row>
    <row r="363" spans="18:19" ht="18.75" customHeight="1" x14ac:dyDescent="0.45">
      <c r="R363" s="7"/>
      <c r="S363" s="7"/>
    </row>
    <row r="364" spans="18:19" ht="18.75" customHeight="1" x14ac:dyDescent="0.45">
      <c r="R364" s="7"/>
      <c r="S364" s="7"/>
    </row>
    <row r="365" spans="18:19" ht="18.75" customHeight="1" x14ac:dyDescent="0.45">
      <c r="R365" s="7"/>
      <c r="S365" s="7"/>
    </row>
    <row r="366" spans="18:19" ht="18.75" customHeight="1" x14ac:dyDescent="0.45">
      <c r="R366" s="7"/>
      <c r="S366" s="7"/>
    </row>
    <row r="367" spans="18:19" ht="18.75" customHeight="1" x14ac:dyDescent="0.45">
      <c r="R367" s="7"/>
      <c r="S367" s="7"/>
    </row>
    <row r="368" spans="18:19" ht="18.75" customHeight="1" x14ac:dyDescent="0.45">
      <c r="R368" s="7"/>
      <c r="S368" s="7"/>
    </row>
    <row r="369" spans="18:19" ht="18.75" customHeight="1" x14ac:dyDescent="0.45">
      <c r="R369" s="7"/>
      <c r="S369" s="7"/>
    </row>
    <row r="370" spans="18:19" ht="18.75" customHeight="1" x14ac:dyDescent="0.45">
      <c r="R370" s="7"/>
      <c r="S370" s="7"/>
    </row>
    <row r="371" spans="18:19" ht="18.75" customHeight="1" x14ac:dyDescent="0.45">
      <c r="R371" s="7"/>
      <c r="S371" s="7"/>
    </row>
    <row r="372" spans="18:19" ht="18.75" customHeight="1" x14ac:dyDescent="0.45">
      <c r="R372" s="7"/>
      <c r="S372" s="7"/>
    </row>
    <row r="373" spans="18:19" ht="18.75" customHeight="1" x14ac:dyDescent="0.45">
      <c r="R373" s="7"/>
      <c r="S373" s="7"/>
    </row>
    <row r="374" spans="18:19" ht="18.75" customHeight="1" x14ac:dyDescent="0.45">
      <c r="R374" s="7"/>
      <c r="S374" s="7"/>
    </row>
    <row r="375" spans="18:19" ht="18.75" customHeight="1" x14ac:dyDescent="0.45">
      <c r="R375" s="7"/>
      <c r="S375" s="7"/>
    </row>
    <row r="376" spans="18:19" ht="18.75" customHeight="1" x14ac:dyDescent="0.45">
      <c r="R376" s="7"/>
      <c r="S376" s="7"/>
    </row>
    <row r="377" spans="18:19" ht="18.75" customHeight="1" x14ac:dyDescent="0.45">
      <c r="R377" s="7"/>
      <c r="S377" s="7"/>
    </row>
    <row r="378" spans="18:19" ht="18.75" customHeight="1" x14ac:dyDescent="0.45">
      <c r="R378" s="7"/>
      <c r="S378" s="7"/>
    </row>
    <row r="379" spans="18:19" ht="18.75" customHeight="1" x14ac:dyDescent="0.45">
      <c r="R379" s="7"/>
      <c r="S379" s="7"/>
    </row>
    <row r="380" spans="18:19" ht="18.75" customHeight="1" x14ac:dyDescent="0.45">
      <c r="R380" s="7"/>
      <c r="S380" s="7"/>
    </row>
    <row r="381" spans="18:19" ht="18.75" customHeight="1" x14ac:dyDescent="0.45">
      <c r="R381" s="7"/>
      <c r="S381" s="7"/>
    </row>
    <row r="382" spans="18:19" ht="18.75" customHeight="1" x14ac:dyDescent="0.45">
      <c r="R382" s="7"/>
      <c r="S382" s="7"/>
    </row>
    <row r="383" spans="18:19" ht="18.75" customHeight="1" x14ac:dyDescent="0.45">
      <c r="R383" s="7"/>
      <c r="S383" s="7"/>
    </row>
    <row r="384" spans="18:19" ht="18.75" customHeight="1" x14ac:dyDescent="0.45">
      <c r="R384" s="7"/>
      <c r="S384" s="7"/>
    </row>
    <row r="385" spans="18:19" ht="18.75" customHeight="1" x14ac:dyDescent="0.45">
      <c r="R385" s="7"/>
      <c r="S385" s="7"/>
    </row>
    <row r="386" spans="18:19" ht="18.75" customHeight="1" x14ac:dyDescent="0.45">
      <c r="R386" s="7"/>
      <c r="S386" s="7"/>
    </row>
    <row r="387" spans="18:19" ht="18.75" customHeight="1" x14ac:dyDescent="0.45">
      <c r="R387" s="7"/>
      <c r="S387" s="7"/>
    </row>
    <row r="388" spans="18:19" ht="18.75" customHeight="1" x14ac:dyDescent="0.45">
      <c r="R388" s="7"/>
      <c r="S388" s="7"/>
    </row>
    <row r="389" spans="18:19" ht="18.75" customHeight="1" x14ac:dyDescent="0.45">
      <c r="R389" s="7"/>
      <c r="S389" s="7"/>
    </row>
    <row r="390" spans="18:19" ht="18.75" customHeight="1" x14ac:dyDescent="0.45">
      <c r="R390" s="7"/>
      <c r="S390" s="7"/>
    </row>
    <row r="391" spans="18:19" ht="18.75" customHeight="1" x14ac:dyDescent="0.45">
      <c r="R391" s="7"/>
      <c r="S391" s="7"/>
    </row>
    <row r="392" spans="18:19" ht="18.75" customHeight="1" x14ac:dyDescent="0.45">
      <c r="R392" s="7"/>
      <c r="S392" s="7"/>
    </row>
    <row r="393" spans="18:19" ht="18.75" customHeight="1" x14ac:dyDescent="0.45">
      <c r="R393" s="7"/>
      <c r="S393" s="7"/>
    </row>
    <row r="394" spans="18:19" ht="18.75" customHeight="1" x14ac:dyDescent="0.45">
      <c r="R394" s="7"/>
      <c r="S394" s="7"/>
    </row>
    <row r="395" spans="18:19" ht="18.75" customHeight="1" x14ac:dyDescent="0.45">
      <c r="R395" s="7"/>
      <c r="S395" s="7"/>
    </row>
    <row r="396" spans="18:19" ht="18.75" customHeight="1" x14ac:dyDescent="0.45">
      <c r="R396" s="7"/>
      <c r="S396" s="7"/>
    </row>
    <row r="397" spans="18:19" ht="18.75" customHeight="1" x14ac:dyDescent="0.45">
      <c r="R397" s="7"/>
      <c r="S397" s="7"/>
    </row>
    <row r="398" spans="18:19" ht="18.75" customHeight="1" x14ac:dyDescent="0.45">
      <c r="R398" s="7"/>
      <c r="S398" s="7"/>
    </row>
    <row r="399" spans="18:19" ht="18.75" customHeight="1" x14ac:dyDescent="0.45">
      <c r="R399" s="7"/>
      <c r="S399" s="7"/>
    </row>
    <row r="400" spans="18:19" ht="18.75" customHeight="1" x14ac:dyDescent="0.45">
      <c r="R400" s="7"/>
      <c r="S400" s="7"/>
    </row>
    <row r="401" spans="18:19" ht="18.75" customHeight="1" x14ac:dyDescent="0.45">
      <c r="R401" s="7"/>
      <c r="S401" s="7"/>
    </row>
    <row r="402" spans="18:19" ht="18.75" customHeight="1" x14ac:dyDescent="0.45">
      <c r="R402" s="7"/>
      <c r="S402" s="7"/>
    </row>
    <row r="403" spans="18:19" ht="18.75" customHeight="1" x14ac:dyDescent="0.45">
      <c r="R403" s="7"/>
      <c r="S403" s="7"/>
    </row>
    <row r="404" spans="18:19" ht="18.75" customHeight="1" x14ac:dyDescent="0.45">
      <c r="R404" s="7"/>
      <c r="S404" s="7"/>
    </row>
    <row r="405" spans="18:19" ht="18.75" customHeight="1" x14ac:dyDescent="0.45">
      <c r="R405" s="7"/>
      <c r="S405" s="7"/>
    </row>
    <row r="406" spans="18:19" ht="18.75" customHeight="1" x14ac:dyDescent="0.45">
      <c r="R406" s="7"/>
      <c r="S406" s="7"/>
    </row>
    <row r="407" spans="18:19" ht="18.75" customHeight="1" x14ac:dyDescent="0.45">
      <c r="R407" s="7"/>
      <c r="S407" s="7"/>
    </row>
    <row r="408" spans="18:19" ht="18.75" customHeight="1" x14ac:dyDescent="0.45">
      <c r="R408" s="7"/>
      <c r="S408" s="7"/>
    </row>
    <row r="409" spans="18:19" ht="18.75" customHeight="1" x14ac:dyDescent="0.45">
      <c r="R409" s="7"/>
      <c r="S409" s="7"/>
    </row>
    <row r="410" spans="18:19" ht="18.75" customHeight="1" x14ac:dyDescent="0.45">
      <c r="R410" s="7"/>
      <c r="S410" s="7"/>
    </row>
    <row r="411" spans="18:19" ht="18.75" customHeight="1" x14ac:dyDescent="0.45">
      <c r="R411" s="7"/>
      <c r="S411" s="7"/>
    </row>
    <row r="412" spans="18:19" ht="18.75" customHeight="1" x14ac:dyDescent="0.45">
      <c r="R412" s="7"/>
      <c r="S412" s="7"/>
    </row>
    <row r="413" spans="18:19" ht="18.75" customHeight="1" x14ac:dyDescent="0.45">
      <c r="R413" s="7"/>
      <c r="S413" s="7"/>
    </row>
    <row r="414" spans="18:19" ht="18.75" customHeight="1" x14ac:dyDescent="0.45">
      <c r="R414" s="7"/>
      <c r="S414" s="7"/>
    </row>
    <row r="415" spans="18:19" ht="18.75" customHeight="1" x14ac:dyDescent="0.45">
      <c r="R415" s="7"/>
      <c r="S415" s="7"/>
    </row>
    <row r="416" spans="18:19" ht="18.75" customHeight="1" x14ac:dyDescent="0.45">
      <c r="R416" s="7"/>
      <c r="S416" s="7"/>
    </row>
    <row r="417" spans="18:19" ht="18.75" customHeight="1" x14ac:dyDescent="0.45">
      <c r="R417" s="7"/>
      <c r="S417" s="7"/>
    </row>
    <row r="418" spans="18:19" ht="18.75" customHeight="1" x14ac:dyDescent="0.45">
      <c r="R418" s="7"/>
      <c r="S418" s="7"/>
    </row>
    <row r="419" spans="18:19" ht="18.75" customHeight="1" x14ac:dyDescent="0.45">
      <c r="R419" s="7"/>
      <c r="S419" s="7"/>
    </row>
    <row r="420" spans="18:19" ht="18.75" customHeight="1" x14ac:dyDescent="0.45">
      <c r="R420" s="7"/>
      <c r="S420" s="7"/>
    </row>
    <row r="421" spans="18:19" ht="18.75" customHeight="1" x14ac:dyDescent="0.45">
      <c r="R421" s="7"/>
      <c r="S421" s="7"/>
    </row>
    <row r="422" spans="18:19" ht="18.75" customHeight="1" x14ac:dyDescent="0.45">
      <c r="R422" s="7"/>
      <c r="S422" s="7"/>
    </row>
    <row r="423" spans="18:19" ht="18.75" customHeight="1" x14ac:dyDescent="0.45">
      <c r="R423" s="7"/>
      <c r="S423" s="7"/>
    </row>
    <row r="424" spans="18:19" ht="18.75" customHeight="1" x14ac:dyDescent="0.45">
      <c r="R424" s="7"/>
      <c r="S424" s="7"/>
    </row>
    <row r="425" spans="18:19" ht="18.75" customHeight="1" x14ac:dyDescent="0.45">
      <c r="R425" s="7"/>
      <c r="S425" s="7"/>
    </row>
    <row r="426" spans="18:19" ht="18.75" customHeight="1" x14ac:dyDescent="0.45">
      <c r="R426" s="7"/>
      <c r="S426" s="7"/>
    </row>
    <row r="427" spans="18:19" ht="18.75" customHeight="1" x14ac:dyDescent="0.45">
      <c r="R427" s="7"/>
      <c r="S427" s="7"/>
    </row>
    <row r="428" spans="18:19" ht="18.75" customHeight="1" x14ac:dyDescent="0.45">
      <c r="R428" s="7"/>
      <c r="S428" s="7"/>
    </row>
    <row r="429" spans="18:19" ht="18.75" customHeight="1" x14ac:dyDescent="0.45">
      <c r="R429" s="7"/>
      <c r="S429" s="7"/>
    </row>
    <row r="430" spans="18:19" ht="18.75" customHeight="1" x14ac:dyDescent="0.45">
      <c r="R430" s="7"/>
      <c r="S430" s="7"/>
    </row>
    <row r="431" spans="18:19" ht="18.75" customHeight="1" x14ac:dyDescent="0.45">
      <c r="R431" s="7"/>
      <c r="S431" s="7"/>
    </row>
    <row r="432" spans="18:19" ht="18.75" customHeight="1" x14ac:dyDescent="0.45">
      <c r="R432" s="7"/>
      <c r="S432" s="7"/>
    </row>
    <row r="433" spans="18:19" ht="18.75" customHeight="1" x14ac:dyDescent="0.45">
      <c r="R433" s="7"/>
      <c r="S433" s="7"/>
    </row>
    <row r="434" spans="18:19" ht="18.75" customHeight="1" x14ac:dyDescent="0.45">
      <c r="R434" s="7"/>
      <c r="S434" s="7"/>
    </row>
    <row r="435" spans="18:19" ht="18.75" customHeight="1" x14ac:dyDescent="0.45">
      <c r="R435" s="7"/>
      <c r="S435" s="7"/>
    </row>
    <row r="436" spans="18:19" ht="18.75" customHeight="1" x14ac:dyDescent="0.45">
      <c r="R436" s="7"/>
      <c r="S436" s="7"/>
    </row>
    <row r="437" spans="18:19" ht="18.75" customHeight="1" x14ac:dyDescent="0.45">
      <c r="R437" s="7"/>
      <c r="S437" s="7"/>
    </row>
    <row r="438" spans="18:19" ht="18.75" customHeight="1" x14ac:dyDescent="0.45">
      <c r="R438" s="7"/>
      <c r="S438" s="7"/>
    </row>
    <row r="439" spans="18:19" ht="18.75" customHeight="1" x14ac:dyDescent="0.45">
      <c r="R439" s="7"/>
      <c r="S439" s="7"/>
    </row>
    <row r="440" spans="18:19" ht="18.75" customHeight="1" x14ac:dyDescent="0.45">
      <c r="R440" s="7"/>
      <c r="S440" s="7"/>
    </row>
    <row r="441" spans="18:19" ht="18.75" customHeight="1" x14ac:dyDescent="0.45">
      <c r="R441" s="7"/>
      <c r="S441" s="7"/>
    </row>
    <row r="442" spans="18:19" ht="18.75" customHeight="1" x14ac:dyDescent="0.45">
      <c r="R442" s="7"/>
      <c r="S442" s="7"/>
    </row>
    <row r="443" spans="18:19" ht="18.75" customHeight="1" x14ac:dyDescent="0.45">
      <c r="R443" s="7"/>
      <c r="S443" s="7"/>
    </row>
    <row r="444" spans="18:19" ht="18.75" customHeight="1" x14ac:dyDescent="0.45">
      <c r="R444" s="7"/>
      <c r="S444" s="7"/>
    </row>
    <row r="445" spans="18:19" ht="18.75" customHeight="1" x14ac:dyDescent="0.45">
      <c r="R445" s="7"/>
      <c r="S445" s="7"/>
    </row>
    <row r="446" spans="18:19" ht="18.75" customHeight="1" x14ac:dyDescent="0.45">
      <c r="R446" s="7"/>
      <c r="S446" s="7"/>
    </row>
    <row r="447" spans="18:19" ht="18.75" customHeight="1" x14ac:dyDescent="0.45">
      <c r="R447" s="7"/>
      <c r="S447" s="7"/>
    </row>
    <row r="448" spans="18:19" ht="18.75" customHeight="1" x14ac:dyDescent="0.45">
      <c r="R448" s="7"/>
      <c r="S448" s="7"/>
    </row>
    <row r="449" spans="18:19" ht="18.75" customHeight="1" x14ac:dyDescent="0.45">
      <c r="R449" s="7"/>
      <c r="S449" s="7"/>
    </row>
    <row r="450" spans="18:19" ht="18.75" customHeight="1" x14ac:dyDescent="0.45">
      <c r="R450" s="7"/>
      <c r="S450" s="7"/>
    </row>
    <row r="451" spans="18:19" ht="18.75" customHeight="1" x14ac:dyDescent="0.45">
      <c r="R451" s="7"/>
      <c r="S451" s="7"/>
    </row>
    <row r="452" spans="18:19" ht="18.75" customHeight="1" x14ac:dyDescent="0.45">
      <c r="R452" s="7"/>
      <c r="S452" s="7"/>
    </row>
    <row r="453" spans="18:19" ht="18.75" customHeight="1" x14ac:dyDescent="0.45">
      <c r="R453" s="7"/>
      <c r="S453" s="7"/>
    </row>
    <row r="454" spans="18:19" ht="18.75" customHeight="1" x14ac:dyDescent="0.45">
      <c r="R454" s="7"/>
      <c r="S454" s="7"/>
    </row>
    <row r="455" spans="18:19" ht="18.75" customHeight="1" x14ac:dyDescent="0.45">
      <c r="R455" s="7"/>
      <c r="S455" s="7"/>
    </row>
    <row r="456" spans="18:19" ht="18.75" customHeight="1" x14ac:dyDescent="0.45">
      <c r="R456" s="7"/>
      <c r="S456" s="7"/>
    </row>
    <row r="457" spans="18:19" ht="18.75" customHeight="1" x14ac:dyDescent="0.45">
      <c r="R457" s="7"/>
      <c r="S457" s="7"/>
    </row>
    <row r="458" spans="18:19" ht="18.75" customHeight="1" x14ac:dyDescent="0.45">
      <c r="R458" s="7"/>
      <c r="S458" s="7"/>
    </row>
    <row r="459" spans="18:19" ht="18.75" customHeight="1" x14ac:dyDescent="0.45">
      <c r="R459" s="7"/>
      <c r="S459" s="7"/>
    </row>
    <row r="460" spans="18:19" ht="18.75" customHeight="1" x14ac:dyDescent="0.45">
      <c r="R460" s="7"/>
      <c r="S460" s="7"/>
    </row>
    <row r="461" spans="18:19" ht="18.75" customHeight="1" x14ac:dyDescent="0.45">
      <c r="R461" s="7"/>
      <c r="S461" s="7"/>
    </row>
    <row r="462" spans="18:19" ht="18.75" customHeight="1" x14ac:dyDescent="0.45">
      <c r="R462" s="7"/>
      <c r="S462" s="7"/>
    </row>
    <row r="463" spans="18:19" ht="18.75" customHeight="1" x14ac:dyDescent="0.45">
      <c r="R463" s="7"/>
      <c r="S463" s="7"/>
    </row>
    <row r="464" spans="18:19" ht="18.75" customHeight="1" x14ac:dyDescent="0.45">
      <c r="R464" s="7"/>
      <c r="S464" s="7"/>
    </row>
    <row r="465" spans="18:19" ht="18.75" customHeight="1" x14ac:dyDescent="0.45">
      <c r="R465" s="7"/>
      <c r="S465" s="7"/>
    </row>
    <row r="466" spans="18:19" ht="18.75" customHeight="1" x14ac:dyDescent="0.45">
      <c r="R466" s="7"/>
      <c r="S466" s="7"/>
    </row>
    <row r="467" spans="18:19" ht="18.75" customHeight="1" x14ac:dyDescent="0.45">
      <c r="R467" s="7"/>
      <c r="S467" s="7"/>
    </row>
    <row r="468" spans="18:19" ht="18.75" customHeight="1" x14ac:dyDescent="0.45">
      <c r="R468" s="7"/>
      <c r="S468" s="7"/>
    </row>
    <row r="469" spans="18:19" ht="18.75" customHeight="1" x14ac:dyDescent="0.45">
      <c r="R469" s="7"/>
      <c r="S469" s="7"/>
    </row>
    <row r="470" spans="18:19" ht="18.75" customHeight="1" x14ac:dyDescent="0.45">
      <c r="R470" s="7"/>
      <c r="S470" s="7"/>
    </row>
    <row r="471" spans="18:19" ht="18.75" customHeight="1" x14ac:dyDescent="0.45">
      <c r="R471" s="7"/>
      <c r="S471" s="7"/>
    </row>
    <row r="472" spans="18:19" ht="18.75" customHeight="1" x14ac:dyDescent="0.45">
      <c r="R472" s="7"/>
      <c r="S472" s="7"/>
    </row>
    <row r="473" spans="18:19" ht="18.75" customHeight="1" x14ac:dyDescent="0.45">
      <c r="R473" s="7"/>
      <c r="S473" s="7"/>
    </row>
    <row r="474" spans="18:19" ht="18.75" customHeight="1" x14ac:dyDescent="0.45">
      <c r="R474" s="7"/>
      <c r="S474" s="7"/>
    </row>
    <row r="475" spans="18:19" ht="18.75" customHeight="1" x14ac:dyDescent="0.45">
      <c r="R475" s="7"/>
      <c r="S475" s="7"/>
    </row>
    <row r="476" spans="18:19" ht="18.75" customHeight="1" x14ac:dyDescent="0.45">
      <c r="R476" s="7"/>
      <c r="S476" s="7"/>
    </row>
    <row r="477" spans="18:19" ht="18.75" customHeight="1" x14ac:dyDescent="0.45">
      <c r="R477" s="7"/>
      <c r="S477" s="7"/>
    </row>
    <row r="478" spans="18:19" ht="18.75" customHeight="1" x14ac:dyDescent="0.45">
      <c r="R478" s="7"/>
      <c r="S478" s="7"/>
    </row>
    <row r="479" spans="18:19" ht="18.75" customHeight="1" x14ac:dyDescent="0.45">
      <c r="R479" s="7"/>
      <c r="S479" s="7"/>
    </row>
    <row r="480" spans="18:19" ht="18.75" customHeight="1" x14ac:dyDescent="0.45">
      <c r="R480" s="7"/>
      <c r="S480" s="7"/>
    </row>
    <row r="481" spans="18:19" ht="18.75" customHeight="1" x14ac:dyDescent="0.45">
      <c r="R481" s="7"/>
      <c r="S481" s="7"/>
    </row>
    <row r="482" spans="18:19" ht="18.75" customHeight="1" x14ac:dyDescent="0.45">
      <c r="R482" s="7"/>
      <c r="S482" s="7"/>
    </row>
    <row r="483" spans="18:19" ht="18.75" customHeight="1" x14ac:dyDescent="0.45">
      <c r="R483" s="7"/>
      <c r="S483" s="7"/>
    </row>
    <row r="484" spans="18:19" ht="18.75" customHeight="1" x14ac:dyDescent="0.45">
      <c r="R484" s="7"/>
      <c r="S484" s="7"/>
    </row>
    <row r="485" spans="18:19" ht="18.75" customHeight="1" x14ac:dyDescent="0.45">
      <c r="R485" s="7"/>
      <c r="S485" s="7"/>
    </row>
    <row r="486" spans="18:19" ht="18.75" customHeight="1" x14ac:dyDescent="0.45">
      <c r="R486" s="7"/>
      <c r="S486" s="7"/>
    </row>
    <row r="487" spans="18:19" ht="18.75" customHeight="1" x14ac:dyDescent="0.45">
      <c r="R487" s="7"/>
      <c r="S487" s="7"/>
    </row>
    <row r="488" spans="18:19" ht="18.75" customHeight="1" x14ac:dyDescent="0.45">
      <c r="R488" s="7"/>
      <c r="S488" s="7"/>
    </row>
    <row r="489" spans="18:19" ht="18.75" customHeight="1" x14ac:dyDescent="0.45">
      <c r="R489" s="7"/>
      <c r="S489" s="7"/>
    </row>
    <row r="490" spans="18:19" ht="18.75" customHeight="1" x14ac:dyDescent="0.45">
      <c r="R490" s="7"/>
      <c r="S490" s="7"/>
    </row>
    <row r="491" spans="18:19" ht="18.75" customHeight="1" x14ac:dyDescent="0.45">
      <c r="R491" s="7"/>
      <c r="S491" s="7"/>
    </row>
    <row r="492" spans="18:19" ht="18.75" customHeight="1" x14ac:dyDescent="0.45">
      <c r="R492" s="7"/>
      <c r="S492" s="7"/>
    </row>
    <row r="493" spans="18:19" ht="18.75" customHeight="1" x14ac:dyDescent="0.45">
      <c r="R493" s="7"/>
      <c r="S493" s="7"/>
    </row>
    <row r="494" spans="18:19" ht="18.75" customHeight="1" x14ac:dyDescent="0.45">
      <c r="R494" s="7"/>
      <c r="S494" s="7"/>
    </row>
    <row r="495" spans="18:19" ht="18.75" customHeight="1" x14ac:dyDescent="0.45">
      <c r="R495" s="7"/>
      <c r="S495" s="7"/>
    </row>
    <row r="496" spans="18:19" ht="18.75" customHeight="1" x14ac:dyDescent="0.45">
      <c r="R496" s="7"/>
      <c r="S496" s="7"/>
    </row>
    <row r="497" spans="18:19" ht="18.75" customHeight="1" x14ac:dyDescent="0.45">
      <c r="R497" s="7"/>
      <c r="S497" s="7"/>
    </row>
    <row r="498" spans="18:19" ht="18.75" customHeight="1" x14ac:dyDescent="0.45">
      <c r="R498" s="7"/>
      <c r="S498" s="7"/>
    </row>
    <row r="499" spans="18:19" ht="18.75" customHeight="1" x14ac:dyDescent="0.45">
      <c r="R499" s="7"/>
      <c r="S499" s="7"/>
    </row>
    <row r="500" spans="18:19" ht="18.75" customHeight="1" x14ac:dyDescent="0.45">
      <c r="R500" s="7"/>
      <c r="S500" s="7"/>
    </row>
    <row r="501" spans="18:19" ht="18.75" customHeight="1" x14ac:dyDescent="0.45">
      <c r="R501" s="7"/>
      <c r="S501" s="7"/>
    </row>
    <row r="502" spans="18:19" ht="18.75" customHeight="1" x14ac:dyDescent="0.45">
      <c r="R502" s="7"/>
      <c r="S502" s="7"/>
    </row>
    <row r="503" spans="18:19" ht="18.75" customHeight="1" x14ac:dyDescent="0.45">
      <c r="R503" s="7"/>
      <c r="S503" s="7"/>
    </row>
    <row r="504" spans="18:19" ht="18.75" customHeight="1" x14ac:dyDescent="0.45">
      <c r="R504" s="7"/>
      <c r="S504" s="7"/>
    </row>
    <row r="505" spans="18:19" ht="18.75" customHeight="1" x14ac:dyDescent="0.45">
      <c r="R505" s="7"/>
      <c r="S505" s="7"/>
    </row>
    <row r="506" spans="18:19" ht="18.75" customHeight="1" x14ac:dyDescent="0.45">
      <c r="R506" s="7"/>
      <c r="S506" s="7"/>
    </row>
    <row r="507" spans="18:19" ht="18.75" customHeight="1" x14ac:dyDescent="0.45">
      <c r="R507" s="7"/>
      <c r="S507" s="7"/>
    </row>
    <row r="508" spans="18:19" ht="18.75" customHeight="1" x14ac:dyDescent="0.45">
      <c r="R508" s="7"/>
      <c r="S508" s="7"/>
    </row>
    <row r="509" spans="18:19" ht="18.75" customHeight="1" x14ac:dyDescent="0.45">
      <c r="R509" s="7"/>
      <c r="S509" s="7"/>
    </row>
    <row r="510" spans="18:19" ht="18.75" customHeight="1" x14ac:dyDescent="0.45">
      <c r="R510" s="7"/>
      <c r="S510" s="7"/>
    </row>
    <row r="511" spans="18:19" ht="18.75" customHeight="1" x14ac:dyDescent="0.45">
      <c r="R511" s="7"/>
      <c r="S511" s="7"/>
    </row>
    <row r="512" spans="18:19" ht="18.75" customHeight="1" x14ac:dyDescent="0.45">
      <c r="R512" s="7"/>
      <c r="S512" s="7"/>
    </row>
    <row r="513" spans="18:19" ht="18.75" customHeight="1" x14ac:dyDescent="0.45">
      <c r="R513" s="7"/>
      <c r="S513" s="7"/>
    </row>
    <row r="514" spans="18:19" ht="18.75" customHeight="1" x14ac:dyDescent="0.45">
      <c r="R514" s="7"/>
      <c r="S514" s="7"/>
    </row>
    <row r="515" spans="18:19" ht="18.75" customHeight="1" x14ac:dyDescent="0.45">
      <c r="R515" s="7"/>
      <c r="S515" s="7"/>
    </row>
    <row r="516" spans="18:19" ht="18.75" customHeight="1" x14ac:dyDescent="0.45">
      <c r="R516" s="7"/>
      <c r="S516" s="7"/>
    </row>
    <row r="517" spans="18:19" ht="18.75" customHeight="1" x14ac:dyDescent="0.45">
      <c r="R517" s="7"/>
      <c r="S517" s="7"/>
    </row>
    <row r="518" spans="18:19" ht="18.75" customHeight="1" x14ac:dyDescent="0.45">
      <c r="R518" s="7"/>
      <c r="S518" s="7"/>
    </row>
    <row r="519" spans="18:19" ht="18.75" customHeight="1" x14ac:dyDescent="0.45">
      <c r="R519" s="7"/>
      <c r="S519" s="7"/>
    </row>
    <row r="520" spans="18:19" ht="18.75" customHeight="1" x14ac:dyDescent="0.45">
      <c r="R520" s="7"/>
      <c r="S520" s="7"/>
    </row>
    <row r="521" spans="18:19" ht="18.75" customHeight="1" x14ac:dyDescent="0.45">
      <c r="R521" s="7"/>
      <c r="S521" s="7"/>
    </row>
    <row r="522" spans="18:19" ht="18.75" customHeight="1" x14ac:dyDescent="0.45">
      <c r="R522" s="7"/>
      <c r="S522" s="7"/>
    </row>
    <row r="523" spans="18:19" ht="18.75" customHeight="1" x14ac:dyDescent="0.45">
      <c r="R523" s="7"/>
      <c r="S523" s="7"/>
    </row>
    <row r="524" spans="18:19" ht="18.75" customHeight="1" x14ac:dyDescent="0.45">
      <c r="R524" s="7"/>
      <c r="S524" s="7"/>
    </row>
    <row r="525" spans="18:19" ht="18.75" customHeight="1" x14ac:dyDescent="0.45">
      <c r="R525" s="7"/>
      <c r="S525" s="7"/>
    </row>
    <row r="526" spans="18:19" ht="18.75" customHeight="1" x14ac:dyDescent="0.45">
      <c r="R526" s="7"/>
      <c r="S526" s="7"/>
    </row>
    <row r="527" spans="18:19" ht="18.75" customHeight="1" x14ac:dyDescent="0.45">
      <c r="R527" s="7"/>
      <c r="S527" s="7"/>
    </row>
    <row r="528" spans="18:19" ht="18.75" customHeight="1" x14ac:dyDescent="0.45">
      <c r="R528" s="7"/>
      <c r="S528" s="7"/>
    </row>
    <row r="529" spans="18:19" ht="18.75" customHeight="1" x14ac:dyDescent="0.45">
      <c r="R529" s="7"/>
      <c r="S529" s="7"/>
    </row>
    <row r="530" spans="18:19" ht="18.75" customHeight="1" x14ac:dyDescent="0.45">
      <c r="R530" s="7"/>
      <c r="S530" s="7"/>
    </row>
    <row r="531" spans="18:19" ht="18.75" customHeight="1" x14ac:dyDescent="0.45">
      <c r="R531" s="7"/>
      <c r="S531" s="7"/>
    </row>
    <row r="532" spans="18:19" ht="18.75" customHeight="1" x14ac:dyDescent="0.45">
      <c r="R532" s="7"/>
      <c r="S532" s="7"/>
    </row>
    <row r="533" spans="18:19" ht="18.75" customHeight="1" x14ac:dyDescent="0.45">
      <c r="R533" s="7"/>
      <c r="S533" s="7"/>
    </row>
    <row r="534" spans="18:19" ht="18.75" customHeight="1" x14ac:dyDescent="0.45">
      <c r="R534" s="7"/>
      <c r="S534" s="7"/>
    </row>
    <row r="535" spans="18:19" ht="18.75" customHeight="1" x14ac:dyDescent="0.45">
      <c r="R535" s="7"/>
      <c r="S535" s="7"/>
    </row>
    <row r="536" spans="18:19" ht="18.75" customHeight="1" x14ac:dyDescent="0.45">
      <c r="R536" s="7"/>
      <c r="S536" s="7"/>
    </row>
    <row r="537" spans="18:19" ht="18.75" customHeight="1" x14ac:dyDescent="0.45">
      <c r="R537" s="7"/>
      <c r="S537" s="7"/>
    </row>
    <row r="538" spans="18:19" ht="18.75" customHeight="1" x14ac:dyDescent="0.45">
      <c r="R538" s="7"/>
      <c r="S538" s="7"/>
    </row>
    <row r="539" spans="18:19" ht="18.75" customHeight="1" x14ac:dyDescent="0.45">
      <c r="R539" s="7"/>
      <c r="S539" s="7"/>
    </row>
    <row r="540" spans="18:19" ht="18.75" customHeight="1" x14ac:dyDescent="0.45">
      <c r="R540" s="7"/>
      <c r="S540" s="7"/>
    </row>
    <row r="541" spans="18:19" ht="18.75" customHeight="1" x14ac:dyDescent="0.45">
      <c r="R541" s="7"/>
      <c r="S541" s="7"/>
    </row>
    <row r="542" spans="18:19" ht="18.75" customHeight="1" x14ac:dyDescent="0.45">
      <c r="R542" s="7"/>
      <c r="S542" s="7"/>
    </row>
    <row r="543" spans="18:19" ht="18.75" customHeight="1" x14ac:dyDescent="0.45">
      <c r="R543" s="7"/>
      <c r="S543" s="7"/>
    </row>
    <row r="544" spans="18:19" ht="18.75" customHeight="1" x14ac:dyDescent="0.45">
      <c r="R544" s="7"/>
      <c r="S544" s="7"/>
    </row>
    <row r="545" spans="18:19" ht="18.75" customHeight="1" x14ac:dyDescent="0.45">
      <c r="R545" s="7"/>
      <c r="S545" s="7"/>
    </row>
    <row r="546" spans="18:19" ht="18.75" customHeight="1" x14ac:dyDescent="0.45">
      <c r="R546" s="7"/>
      <c r="S546" s="7"/>
    </row>
    <row r="547" spans="18:19" ht="18.75" customHeight="1" x14ac:dyDescent="0.45">
      <c r="R547" s="7"/>
      <c r="S547" s="7"/>
    </row>
    <row r="548" spans="18:19" ht="18.75" customHeight="1" x14ac:dyDescent="0.45">
      <c r="R548" s="7"/>
      <c r="S548" s="7"/>
    </row>
    <row r="549" spans="18:19" ht="18.75" customHeight="1" x14ac:dyDescent="0.45">
      <c r="R549" s="7"/>
      <c r="S549" s="7"/>
    </row>
    <row r="550" spans="18:19" ht="18.75" customHeight="1" x14ac:dyDescent="0.45">
      <c r="R550" s="7"/>
      <c r="S550" s="7"/>
    </row>
    <row r="551" spans="18:19" ht="18.75" customHeight="1" x14ac:dyDescent="0.45">
      <c r="R551" s="7"/>
      <c r="S551" s="7"/>
    </row>
    <row r="552" spans="18:19" ht="18.75" customHeight="1" x14ac:dyDescent="0.45">
      <c r="R552" s="7"/>
      <c r="S552" s="7"/>
    </row>
    <row r="553" spans="18:19" ht="18.75" customHeight="1" x14ac:dyDescent="0.45">
      <c r="R553" s="7"/>
      <c r="S553" s="7"/>
    </row>
    <row r="554" spans="18:19" ht="18.75" customHeight="1" x14ac:dyDescent="0.45">
      <c r="R554" s="7"/>
      <c r="S554" s="7"/>
    </row>
    <row r="555" spans="18:19" ht="18.75" customHeight="1" x14ac:dyDescent="0.45">
      <c r="R555" s="7"/>
      <c r="S555" s="7"/>
    </row>
    <row r="556" spans="18:19" ht="18.75" customHeight="1" x14ac:dyDescent="0.45">
      <c r="R556" s="7"/>
      <c r="S556" s="7"/>
    </row>
    <row r="557" spans="18:19" ht="18.75" customHeight="1" x14ac:dyDescent="0.45">
      <c r="R557" s="7"/>
      <c r="S557" s="7"/>
    </row>
    <row r="558" spans="18:19" ht="18.75" customHeight="1" x14ac:dyDescent="0.45">
      <c r="R558" s="7"/>
      <c r="S558" s="7"/>
    </row>
    <row r="559" spans="18:19" ht="18.75" customHeight="1" x14ac:dyDescent="0.45">
      <c r="R559" s="7"/>
      <c r="S559" s="7"/>
    </row>
    <row r="560" spans="18:19" ht="18.75" customHeight="1" x14ac:dyDescent="0.45">
      <c r="R560" s="7"/>
      <c r="S560" s="7"/>
    </row>
    <row r="561" spans="18:19" ht="18.75" customHeight="1" x14ac:dyDescent="0.45">
      <c r="R561" s="7"/>
      <c r="S561" s="7"/>
    </row>
    <row r="562" spans="18:19" ht="18.75" customHeight="1" x14ac:dyDescent="0.45">
      <c r="R562" s="7"/>
      <c r="S562" s="7"/>
    </row>
    <row r="563" spans="18:19" ht="18.75" customHeight="1" x14ac:dyDescent="0.45">
      <c r="R563" s="7"/>
      <c r="S563" s="7"/>
    </row>
    <row r="564" spans="18:19" ht="18.75" customHeight="1" x14ac:dyDescent="0.45">
      <c r="R564" s="7"/>
      <c r="S564" s="7"/>
    </row>
    <row r="565" spans="18:19" ht="18.75" customHeight="1" x14ac:dyDescent="0.45">
      <c r="R565" s="7"/>
      <c r="S565" s="7"/>
    </row>
    <row r="566" spans="18:19" ht="18.75" customHeight="1" x14ac:dyDescent="0.45">
      <c r="R566" s="7"/>
      <c r="S566" s="7"/>
    </row>
    <row r="567" spans="18:19" ht="18.75" customHeight="1" x14ac:dyDescent="0.45">
      <c r="R567" s="7"/>
      <c r="S567" s="7"/>
    </row>
    <row r="568" spans="18:19" ht="18.75" customHeight="1" x14ac:dyDescent="0.45">
      <c r="R568" s="7"/>
      <c r="S568" s="7"/>
    </row>
    <row r="569" spans="18:19" ht="18.75" customHeight="1" x14ac:dyDescent="0.45">
      <c r="R569" s="7"/>
      <c r="S569" s="7"/>
    </row>
    <row r="570" spans="18:19" ht="18.75" customHeight="1" x14ac:dyDescent="0.45">
      <c r="R570" s="7"/>
      <c r="S570" s="7"/>
    </row>
    <row r="571" spans="18:19" ht="18.75" customHeight="1" x14ac:dyDescent="0.45">
      <c r="R571" s="7"/>
      <c r="S571" s="7"/>
    </row>
    <row r="572" spans="18:19" ht="18.75" customHeight="1" x14ac:dyDescent="0.45">
      <c r="R572" s="7"/>
      <c r="S572" s="7"/>
    </row>
    <row r="573" spans="18:19" ht="18.75" customHeight="1" x14ac:dyDescent="0.45">
      <c r="R573" s="7"/>
      <c r="S573" s="7"/>
    </row>
    <row r="574" spans="18:19" ht="18.75" customHeight="1" x14ac:dyDescent="0.45">
      <c r="R574" s="7"/>
      <c r="S574" s="7"/>
    </row>
    <row r="575" spans="18:19" ht="18.75" customHeight="1" x14ac:dyDescent="0.45">
      <c r="R575" s="7"/>
      <c r="S575" s="7"/>
    </row>
    <row r="576" spans="18:19" ht="18.75" customHeight="1" x14ac:dyDescent="0.45">
      <c r="R576" s="7"/>
      <c r="S576" s="7"/>
    </row>
    <row r="577" spans="18:19" ht="18.75" customHeight="1" x14ac:dyDescent="0.45">
      <c r="R577" s="7"/>
      <c r="S577" s="7"/>
    </row>
    <row r="578" spans="18:19" ht="18.75" customHeight="1" x14ac:dyDescent="0.45">
      <c r="R578" s="7"/>
      <c r="S578" s="7"/>
    </row>
    <row r="579" spans="18:19" ht="18.75" customHeight="1" x14ac:dyDescent="0.45">
      <c r="R579" s="7"/>
      <c r="S579" s="7"/>
    </row>
    <row r="580" spans="18:19" ht="18.75" customHeight="1" x14ac:dyDescent="0.45">
      <c r="R580" s="7"/>
      <c r="S580" s="7"/>
    </row>
    <row r="581" spans="18:19" ht="18.75" customHeight="1" x14ac:dyDescent="0.45">
      <c r="R581" s="7"/>
      <c r="S581" s="7"/>
    </row>
    <row r="582" spans="18:19" ht="18.75" customHeight="1" x14ac:dyDescent="0.45">
      <c r="R582" s="7"/>
      <c r="S582" s="7"/>
    </row>
    <row r="583" spans="18:19" ht="18.75" customHeight="1" x14ac:dyDescent="0.45">
      <c r="R583" s="7"/>
      <c r="S583" s="7"/>
    </row>
    <row r="584" spans="18:19" ht="18.75" customHeight="1" x14ac:dyDescent="0.45">
      <c r="R584" s="7"/>
      <c r="S584" s="7"/>
    </row>
    <row r="585" spans="18:19" ht="18.75" customHeight="1" x14ac:dyDescent="0.45">
      <c r="R585" s="7"/>
      <c r="S585" s="7"/>
    </row>
    <row r="586" spans="18:19" ht="18.75" customHeight="1" x14ac:dyDescent="0.45">
      <c r="R586" s="7"/>
      <c r="S586" s="7"/>
    </row>
    <row r="587" spans="18:19" ht="18.75" customHeight="1" x14ac:dyDescent="0.45">
      <c r="R587" s="7"/>
      <c r="S587" s="7"/>
    </row>
    <row r="588" spans="18:19" ht="18.75" customHeight="1" x14ac:dyDescent="0.45">
      <c r="R588" s="7"/>
      <c r="S588" s="7"/>
    </row>
    <row r="589" spans="18:19" ht="18.75" customHeight="1" x14ac:dyDescent="0.45">
      <c r="R589" s="7"/>
      <c r="S589" s="7"/>
    </row>
    <row r="590" spans="18:19" ht="18.75" customHeight="1" x14ac:dyDescent="0.45">
      <c r="R590" s="7"/>
      <c r="S590" s="7"/>
    </row>
    <row r="591" spans="18:19" ht="18.75" customHeight="1" x14ac:dyDescent="0.45">
      <c r="R591" s="7"/>
      <c r="S591" s="7"/>
    </row>
    <row r="592" spans="18:19" ht="18.75" customHeight="1" x14ac:dyDescent="0.45">
      <c r="R592" s="7"/>
      <c r="S592" s="7"/>
    </row>
    <row r="593" spans="18:19" ht="18.75" customHeight="1" x14ac:dyDescent="0.45">
      <c r="R593" s="7"/>
      <c r="S593" s="7"/>
    </row>
    <row r="594" spans="18:19" ht="18.75" customHeight="1" x14ac:dyDescent="0.45">
      <c r="R594" s="7"/>
      <c r="S594" s="7"/>
    </row>
    <row r="595" spans="18:19" ht="18.75" customHeight="1" x14ac:dyDescent="0.45">
      <c r="R595" s="7"/>
      <c r="S595" s="7"/>
    </row>
    <row r="596" spans="18:19" ht="18.75" customHeight="1" x14ac:dyDescent="0.45">
      <c r="R596" s="7"/>
      <c r="S596" s="7"/>
    </row>
    <row r="597" spans="18:19" ht="18.75" customHeight="1" x14ac:dyDescent="0.45">
      <c r="R597" s="7"/>
      <c r="S597" s="7"/>
    </row>
    <row r="598" spans="18:19" ht="18.75" customHeight="1" x14ac:dyDescent="0.45">
      <c r="R598" s="7"/>
      <c r="S598" s="7"/>
    </row>
    <row r="599" spans="18:19" ht="18.75" customHeight="1" x14ac:dyDescent="0.45">
      <c r="R599" s="7"/>
      <c r="S599" s="7"/>
    </row>
    <row r="600" spans="18:19" ht="18.75" customHeight="1" x14ac:dyDescent="0.45">
      <c r="R600" s="7"/>
      <c r="S600" s="7"/>
    </row>
    <row r="601" spans="18:19" ht="18.75" customHeight="1" x14ac:dyDescent="0.45">
      <c r="R601" s="7"/>
      <c r="S601" s="7"/>
    </row>
    <row r="602" spans="18:19" ht="18.75" customHeight="1" x14ac:dyDescent="0.45">
      <c r="R602" s="7"/>
      <c r="S602" s="7"/>
    </row>
    <row r="603" spans="18:19" ht="18.75" customHeight="1" x14ac:dyDescent="0.45">
      <c r="R603" s="7"/>
      <c r="S603" s="7"/>
    </row>
    <row r="604" spans="18:19" ht="18.75" customHeight="1" x14ac:dyDescent="0.45">
      <c r="R604" s="7"/>
      <c r="S604" s="7"/>
    </row>
    <row r="605" spans="18:19" ht="18.75" customHeight="1" x14ac:dyDescent="0.45">
      <c r="R605" s="7"/>
      <c r="S605" s="7"/>
    </row>
    <row r="606" spans="18:19" ht="18.75" customHeight="1" x14ac:dyDescent="0.45">
      <c r="R606" s="7"/>
      <c r="S606" s="7"/>
    </row>
    <row r="607" spans="18:19" ht="18.75" customHeight="1" x14ac:dyDescent="0.45">
      <c r="R607" s="7"/>
      <c r="S607" s="7"/>
    </row>
    <row r="608" spans="18:19" ht="18.75" customHeight="1" x14ac:dyDescent="0.45">
      <c r="R608" s="7"/>
      <c r="S608" s="7"/>
    </row>
    <row r="609" spans="18:19" ht="18.75" customHeight="1" x14ac:dyDescent="0.45">
      <c r="R609" s="7"/>
      <c r="S609" s="7"/>
    </row>
    <row r="610" spans="18:19" ht="18.75" customHeight="1" x14ac:dyDescent="0.45">
      <c r="R610" s="7"/>
      <c r="S610" s="7"/>
    </row>
    <row r="611" spans="18:19" ht="18.75" customHeight="1" x14ac:dyDescent="0.45">
      <c r="R611" s="7"/>
      <c r="S611" s="7"/>
    </row>
    <row r="612" spans="18:19" ht="18.75" customHeight="1" x14ac:dyDescent="0.45">
      <c r="R612" s="7"/>
      <c r="S612" s="7"/>
    </row>
    <row r="613" spans="18:19" ht="18.75" customHeight="1" x14ac:dyDescent="0.45">
      <c r="R613" s="7"/>
      <c r="S613" s="7"/>
    </row>
    <row r="614" spans="18:19" ht="18.75" customHeight="1" x14ac:dyDescent="0.45">
      <c r="R614" s="7"/>
      <c r="S614" s="7"/>
    </row>
    <row r="615" spans="18:19" ht="18.75" customHeight="1" x14ac:dyDescent="0.45">
      <c r="R615" s="7"/>
      <c r="S615" s="7"/>
    </row>
    <row r="616" spans="18:19" ht="18.75" customHeight="1" x14ac:dyDescent="0.45">
      <c r="R616" s="7"/>
      <c r="S616" s="7"/>
    </row>
    <row r="617" spans="18:19" ht="18.75" customHeight="1" x14ac:dyDescent="0.45">
      <c r="R617" s="7"/>
      <c r="S617" s="7"/>
    </row>
    <row r="618" spans="18:19" ht="18.75" customHeight="1" x14ac:dyDescent="0.45">
      <c r="R618" s="7"/>
      <c r="S618" s="7"/>
    </row>
    <row r="619" spans="18:19" ht="18.75" customHeight="1" x14ac:dyDescent="0.45">
      <c r="R619" s="7"/>
      <c r="S619" s="7"/>
    </row>
    <row r="620" spans="18:19" ht="18.75" customHeight="1" x14ac:dyDescent="0.45">
      <c r="R620" s="7"/>
      <c r="S620" s="7"/>
    </row>
    <row r="621" spans="18:19" ht="18.75" customHeight="1" x14ac:dyDescent="0.45">
      <c r="R621" s="7"/>
      <c r="S621" s="7"/>
    </row>
    <row r="622" spans="18:19" ht="18.75" customHeight="1" x14ac:dyDescent="0.45">
      <c r="R622" s="7"/>
      <c r="S622" s="7"/>
    </row>
    <row r="623" spans="18:19" ht="18.75" customHeight="1" x14ac:dyDescent="0.45">
      <c r="R623" s="7"/>
      <c r="S623" s="7"/>
    </row>
    <row r="624" spans="18:19" ht="18.75" customHeight="1" x14ac:dyDescent="0.45">
      <c r="R624" s="7"/>
      <c r="S624" s="7"/>
    </row>
    <row r="625" spans="18:19" ht="18.75" customHeight="1" x14ac:dyDescent="0.45">
      <c r="R625" s="7"/>
      <c r="S625" s="7"/>
    </row>
    <row r="626" spans="18:19" ht="18.75" customHeight="1" x14ac:dyDescent="0.45">
      <c r="R626" s="7"/>
      <c r="S626" s="7"/>
    </row>
    <row r="627" spans="18:19" ht="18.75" customHeight="1" x14ac:dyDescent="0.45">
      <c r="R627" s="7"/>
      <c r="S627" s="7"/>
    </row>
    <row r="628" spans="18:19" ht="18.75" customHeight="1" x14ac:dyDescent="0.45">
      <c r="R628" s="7"/>
      <c r="S628" s="7"/>
    </row>
    <row r="629" spans="18:19" ht="18.75" customHeight="1" x14ac:dyDescent="0.45">
      <c r="R629" s="7"/>
      <c r="S629" s="7"/>
    </row>
    <row r="630" spans="18:19" ht="18.75" customHeight="1" x14ac:dyDescent="0.45">
      <c r="R630" s="7"/>
      <c r="S630" s="7"/>
    </row>
    <row r="631" spans="18:19" ht="18.75" customHeight="1" x14ac:dyDescent="0.45">
      <c r="R631" s="7"/>
      <c r="S631" s="7"/>
    </row>
    <row r="632" spans="18:19" ht="18.75" customHeight="1" x14ac:dyDescent="0.45">
      <c r="R632" s="7"/>
      <c r="S632" s="7"/>
    </row>
    <row r="633" spans="18:19" ht="18.75" customHeight="1" x14ac:dyDescent="0.45">
      <c r="R633" s="7"/>
      <c r="S633" s="7"/>
    </row>
    <row r="634" spans="18:19" ht="18.75" customHeight="1" x14ac:dyDescent="0.45">
      <c r="R634" s="7"/>
      <c r="S634" s="7"/>
    </row>
    <row r="635" spans="18:19" ht="18.75" customHeight="1" x14ac:dyDescent="0.45">
      <c r="R635" s="7"/>
      <c r="S635" s="7"/>
    </row>
    <row r="636" spans="18:19" ht="18.75" customHeight="1" x14ac:dyDescent="0.45">
      <c r="R636" s="7"/>
      <c r="S636" s="7"/>
    </row>
    <row r="637" spans="18:19" ht="18.75" customHeight="1" x14ac:dyDescent="0.45">
      <c r="R637" s="7"/>
      <c r="S637" s="7"/>
    </row>
    <row r="638" spans="18:19" ht="18.75" customHeight="1" x14ac:dyDescent="0.45">
      <c r="R638" s="7"/>
      <c r="S638" s="7"/>
    </row>
    <row r="639" spans="18:19" ht="18.75" customHeight="1" x14ac:dyDescent="0.45">
      <c r="R639" s="7"/>
      <c r="S639" s="7"/>
    </row>
    <row r="640" spans="18:19" ht="18.75" customHeight="1" x14ac:dyDescent="0.45">
      <c r="R640" s="7"/>
      <c r="S640" s="7"/>
    </row>
    <row r="641" spans="18:19" ht="18.75" customHeight="1" x14ac:dyDescent="0.45">
      <c r="R641" s="7"/>
      <c r="S641" s="7"/>
    </row>
    <row r="642" spans="18:19" ht="18.75" customHeight="1" x14ac:dyDescent="0.45">
      <c r="R642" s="7"/>
      <c r="S642" s="7"/>
    </row>
    <row r="643" spans="18:19" ht="18.75" customHeight="1" x14ac:dyDescent="0.45">
      <c r="R643" s="7"/>
      <c r="S643" s="7"/>
    </row>
    <row r="644" spans="18:19" ht="18.75" customHeight="1" x14ac:dyDescent="0.45">
      <c r="R644" s="7"/>
      <c r="S644" s="7"/>
    </row>
    <row r="645" spans="18:19" ht="18.75" customHeight="1" x14ac:dyDescent="0.45">
      <c r="R645" s="7"/>
      <c r="S645" s="7"/>
    </row>
    <row r="646" spans="18:19" ht="18.75" customHeight="1" x14ac:dyDescent="0.45">
      <c r="R646" s="7"/>
      <c r="S646" s="7"/>
    </row>
    <row r="647" spans="18:19" ht="18.75" customHeight="1" x14ac:dyDescent="0.45">
      <c r="R647" s="7"/>
      <c r="S647" s="7"/>
    </row>
    <row r="648" spans="18:19" ht="18.75" customHeight="1" x14ac:dyDescent="0.45">
      <c r="R648" s="7"/>
      <c r="S648" s="7"/>
    </row>
    <row r="649" spans="18:19" ht="18.75" customHeight="1" x14ac:dyDescent="0.45">
      <c r="R649" s="7"/>
      <c r="S649" s="7"/>
    </row>
    <row r="650" spans="18:19" ht="18.75" customHeight="1" x14ac:dyDescent="0.45">
      <c r="R650" s="7"/>
      <c r="S650" s="7"/>
    </row>
    <row r="651" spans="18:19" ht="18.75" customHeight="1" x14ac:dyDescent="0.45">
      <c r="R651" s="7"/>
      <c r="S651" s="7"/>
    </row>
    <row r="652" spans="18:19" ht="18.75" customHeight="1" x14ac:dyDescent="0.45">
      <c r="R652" s="7"/>
      <c r="S652" s="7"/>
    </row>
    <row r="653" spans="18:19" ht="18.75" customHeight="1" x14ac:dyDescent="0.45">
      <c r="R653" s="7"/>
      <c r="S653" s="7"/>
    </row>
    <row r="654" spans="18:19" ht="18.75" customHeight="1" x14ac:dyDescent="0.45">
      <c r="R654" s="7"/>
      <c r="S654" s="7"/>
    </row>
    <row r="655" spans="18:19" ht="18.75" customHeight="1" x14ac:dyDescent="0.45">
      <c r="R655" s="7"/>
      <c r="S655" s="7"/>
    </row>
    <row r="656" spans="18:19" ht="18.75" customHeight="1" x14ac:dyDescent="0.45">
      <c r="R656" s="7"/>
      <c r="S656" s="7"/>
    </row>
    <row r="657" spans="18:19" ht="18.75" customHeight="1" x14ac:dyDescent="0.45">
      <c r="R657" s="7"/>
      <c r="S657" s="7"/>
    </row>
    <row r="658" spans="18:19" ht="18.75" customHeight="1" x14ac:dyDescent="0.45">
      <c r="R658" s="7"/>
      <c r="S658" s="7"/>
    </row>
    <row r="659" spans="18:19" ht="18.75" customHeight="1" x14ac:dyDescent="0.45">
      <c r="R659" s="7"/>
      <c r="S659" s="7"/>
    </row>
    <row r="660" spans="18:19" ht="18.75" customHeight="1" x14ac:dyDescent="0.45">
      <c r="R660" s="7"/>
      <c r="S660" s="7"/>
    </row>
    <row r="661" spans="18:19" ht="18.75" customHeight="1" x14ac:dyDescent="0.45">
      <c r="R661" s="7"/>
      <c r="S661" s="7"/>
    </row>
    <row r="662" spans="18:19" ht="18.75" customHeight="1" x14ac:dyDescent="0.45">
      <c r="R662" s="7"/>
      <c r="S662" s="7"/>
    </row>
    <row r="663" spans="18:19" ht="18.75" customHeight="1" x14ac:dyDescent="0.45">
      <c r="R663" s="7"/>
      <c r="S663" s="7"/>
    </row>
    <row r="664" spans="18:19" ht="18.75" customHeight="1" x14ac:dyDescent="0.45">
      <c r="R664" s="7"/>
      <c r="S664" s="7"/>
    </row>
    <row r="665" spans="18:19" ht="18.75" customHeight="1" x14ac:dyDescent="0.45">
      <c r="R665" s="7"/>
      <c r="S665" s="7"/>
    </row>
    <row r="666" spans="18:19" ht="18.75" customHeight="1" x14ac:dyDescent="0.45">
      <c r="R666" s="7"/>
      <c r="S666" s="7"/>
    </row>
    <row r="667" spans="18:19" ht="18.75" customHeight="1" x14ac:dyDescent="0.45">
      <c r="R667" s="7"/>
      <c r="S667" s="7"/>
    </row>
    <row r="668" spans="18:19" ht="18.75" customHeight="1" x14ac:dyDescent="0.45">
      <c r="R668" s="7"/>
      <c r="S668" s="7"/>
    </row>
    <row r="669" spans="18:19" ht="18.75" customHeight="1" x14ac:dyDescent="0.45">
      <c r="R669" s="7"/>
      <c r="S669" s="7"/>
    </row>
    <row r="670" spans="18:19" ht="18.75" customHeight="1" x14ac:dyDescent="0.45">
      <c r="R670" s="7"/>
      <c r="S670" s="7"/>
    </row>
    <row r="671" spans="18:19" ht="18.75" customHeight="1" x14ac:dyDescent="0.45">
      <c r="R671" s="7"/>
      <c r="S671" s="7"/>
    </row>
    <row r="672" spans="18:19" ht="18.75" customHeight="1" x14ac:dyDescent="0.45">
      <c r="R672" s="7"/>
      <c r="S672" s="7"/>
    </row>
    <row r="673" spans="18:19" ht="18.75" customHeight="1" x14ac:dyDescent="0.45">
      <c r="R673" s="7"/>
      <c r="S673" s="7"/>
    </row>
    <row r="674" spans="18:19" ht="18.75" customHeight="1" x14ac:dyDescent="0.45">
      <c r="R674" s="7"/>
      <c r="S674" s="7"/>
    </row>
    <row r="675" spans="18:19" ht="18.75" customHeight="1" x14ac:dyDescent="0.45">
      <c r="R675" s="7"/>
      <c r="S675" s="7"/>
    </row>
    <row r="676" spans="18:19" ht="18.75" customHeight="1" x14ac:dyDescent="0.45">
      <c r="R676" s="7"/>
      <c r="S676" s="7"/>
    </row>
    <row r="677" spans="18:19" ht="18.75" customHeight="1" x14ac:dyDescent="0.45">
      <c r="R677" s="7"/>
      <c r="S677" s="7"/>
    </row>
    <row r="678" spans="18:19" ht="18.75" customHeight="1" x14ac:dyDescent="0.45">
      <c r="R678" s="7"/>
      <c r="S678" s="7"/>
    </row>
    <row r="679" spans="18:19" ht="18.75" customHeight="1" x14ac:dyDescent="0.45">
      <c r="R679" s="7"/>
      <c r="S679" s="7"/>
    </row>
    <row r="680" spans="18:19" ht="18.75" customHeight="1" x14ac:dyDescent="0.45">
      <c r="R680" s="7"/>
      <c r="S680" s="7"/>
    </row>
    <row r="681" spans="18:19" ht="18.75" customHeight="1" x14ac:dyDescent="0.45">
      <c r="R681" s="7"/>
      <c r="S681" s="7"/>
    </row>
    <row r="682" spans="18:19" ht="18.75" customHeight="1" x14ac:dyDescent="0.45">
      <c r="R682" s="7"/>
      <c r="S682" s="7"/>
    </row>
    <row r="683" spans="18:19" ht="18.75" customHeight="1" x14ac:dyDescent="0.45">
      <c r="R683" s="7"/>
      <c r="S683" s="7"/>
    </row>
    <row r="684" spans="18:19" ht="18.75" customHeight="1" x14ac:dyDescent="0.45">
      <c r="R684" s="7"/>
      <c r="S684" s="7"/>
    </row>
    <row r="685" spans="18:19" ht="18.75" customHeight="1" x14ac:dyDescent="0.45">
      <c r="R685" s="7"/>
      <c r="S685" s="7"/>
    </row>
    <row r="686" spans="18:19" ht="18.75" customHeight="1" x14ac:dyDescent="0.45">
      <c r="R686" s="7"/>
      <c r="S686" s="7"/>
    </row>
    <row r="687" spans="18:19" ht="18.75" customHeight="1" x14ac:dyDescent="0.45">
      <c r="R687" s="7"/>
      <c r="S687" s="7"/>
    </row>
    <row r="688" spans="18:19" ht="18.75" customHeight="1" x14ac:dyDescent="0.45">
      <c r="R688" s="7"/>
      <c r="S688" s="7"/>
    </row>
    <row r="689" spans="18:19" ht="18.75" customHeight="1" x14ac:dyDescent="0.45">
      <c r="R689" s="7"/>
      <c r="S689" s="7"/>
    </row>
    <row r="690" spans="18:19" ht="18.75" customHeight="1" x14ac:dyDescent="0.45">
      <c r="R690" s="7"/>
      <c r="S690" s="7"/>
    </row>
    <row r="691" spans="18:19" ht="18.75" customHeight="1" x14ac:dyDescent="0.45">
      <c r="R691" s="7"/>
      <c r="S691" s="7"/>
    </row>
    <row r="692" spans="18:19" ht="18.75" customHeight="1" x14ac:dyDescent="0.45">
      <c r="R692" s="7"/>
      <c r="S692" s="7"/>
    </row>
    <row r="693" spans="18:19" ht="18.75" customHeight="1" x14ac:dyDescent="0.45">
      <c r="R693" s="7"/>
      <c r="S693" s="7"/>
    </row>
    <row r="694" spans="18:19" ht="18.75" customHeight="1" x14ac:dyDescent="0.45">
      <c r="R694" s="7"/>
      <c r="S694" s="7"/>
    </row>
    <row r="695" spans="18:19" ht="18.75" customHeight="1" x14ac:dyDescent="0.45">
      <c r="R695" s="7"/>
      <c r="S695" s="7"/>
    </row>
    <row r="696" spans="18:19" ht="18.75" customHeight="1" x14ac:dyDescent="0.45">
      <c r="R696" s="7"/>
      <c r="S696" s="7"/>
    </row>
    <row r="697" spans="18:19" ht="18.75" customHeight="1" x14ac:dyDescent="0.45">
      <c r="R697" s="7"/>
      <c r="S697" s="7"/>
    </row>
    <row r="698" spans="18:19" ht="18.75" customHeight="1" x14ac:dyDescent="0.45">
      <c r="R698" s="7"/>
      <c r="S698" s="7"/>
    </row>
    <row r="699" spans="18:19" ht="18.75" customHeight="1" x14ac:dyDescent="0.45">
      <c r="R699" s="7"/>
      <c r="S699" s="7"/>
    </row>
    <row r="700" spans="18:19" ht="18.75" customHeight="1" x14ac:dyDescent="0.45">
      <c r="R700" s="7"/>
      <c r="S700" s="7"/>
    </row>
    <row r="701" spans="18:19" ht="18.75" customHeight="1" x14ac:dyDescent="0.45">
      <c r="R701" s="7"/>
      <c r="S701" s="7"/>
    </row>
    <row r="702" spans="18:19" ht="18.75" customHeight="1" x14ac:dyDescent="0.45">
      <c r="R702" s="7"/>
      <c r="S702" s="7"/>
    </row>
    <row r="703" spans="18:19" ht="18.75" customHeight="1" x14ac:dyDescent="0.45">
      <c r="R703" s="7"/>
      <c r="S703" s="7"/>
    </row>
    <row r="704" spans="18:19" ht="18.75" customHeight="1" x14ac:dyDescent="0.45">
      <c r="R704" s="7"/>
      <c r="S704" s="7"/>
    </row>
    <row r="705" spans="18:19" ht="18.75" customHeight="1" x14ac:dyDescent="0.45">
      <c r="R705" s="7"/>
      <c r="S705" s="7"/>
    </row>
    <row r="706" spans="18:19" ht="18.75" customHeight="1" x14ac:dyDescent="0.45">
      <c r="R706" s="7"/>
      <c r="S706" s="7"/>
    </row>
    <row r="707" spans="18:19" ht="18.75" customHeight="1" x14ac:dyDescent="0.45">
      <c r="R707" s="7"/>
      <c r="S707" s="7"/>
    </row>
    <row r="708" spans="18:19" ht="18.75" customHeight="1" x14ac:dyDescent="0.45">
      <c r="R708" s="7"/>
      <c r="S708" s="7"/>
    </row>
    <row r="709" spans="18:19" ht="18.75" customHeight="1" x14ac:dyDescent="0.45">
      <c r="R709" s="7"/>
      <c r="S709" s="7"/>
    </row>
    <row r="710" spans="18:19" ht="18.75" customHeight="1" x14ac:dyDescent="0.45">
      <c r="R710" s="7"/>
      <c r="S710" s="7"/>
    </row>
    <row r="711" spans="18:19" ht="18.75" customHeight="1" x14ac:dyDescent="0.45">
      <c r="R711" s="7"/>
      <c r="S711" s="7"/>
    </row>
    <row r="712" spans="18:19" ht="18.75" customHeight="1" x14ac:dyDescent="0.45">
      <c r="R712" s="7"/>
      <c r="S712" s="7"/>
    </row>
    <row r="713" spans="18:19" ht="18.75" customHeight="1" x14ac:dyDescent="0.45">
      <c r="R713" s="7"/>
      <c r="S713" s="7"/>
    </row>
    <row r="714" spans="18:19" ht="18.75" customHeight="1" x14ac:dyDescent="0.45">
      <c r="R714" s="7"/>
      <c r="S714" s="7"/>
    </row>
    <row r="715" spans="18:19" ht="18.75" customHeight="1" x14ac:dyDescent="0.45">
      <c r="R715" s="7"/>
      <c r="S715" s="7"/>
    </row>
    <row r="716" spans="18:19" ht="18.75" customHeight="1" x14ac:dyDescent="0.45">
      <c r="R716" s="7"/>
      <c r="S716" s="7"/>
    </row>
    <row r="717" spans="18:19" ht="18.75" customHeight="1" x14ac:dyDescent="0.45">
      <c r="R717" s="7"/>
      <c r="S717" s="7"/>
    </row>
    <row r="718" spans="18:19" ht="18.75" customHeight="1" x14ac:dyDescent="0.45">
      <c r="R718" s="7"/>
      <c r="S718" s="7"/>
    </row>
    <row r="719" spans="18:19" ht="18.75" customHeight="1" x14ac:dyDescent="0.45">
      <c r="R719" s="7"/>
      <c r="S719" s="7"/>
    </row>
    <row r="720" spans="18:19" ht="18.75" customHeight="1" x14ac:dyDescent="0.45">
      <c r="R720" s="7"/>
      <c r="S720" s="7"/>
    </row>
    <row r="721" spans="18:19" ht="18.75" customHeight="1" x14ac:dyDescent="0.45">
      <c r="R721" s="7"/>
      <c r="S721" s="7"/>
    </row>
    <row r="722" spans="18:19" ht="18.75" customHeight="1" x14ac:dyDescent="0.45">
      <c r="R722" s="7"/>
      <c r="S722" s="7"/>
    </row>
    <row r="723" spans="18:19" ht="18.75" customHeight="1" x14ac:dyDescent="0.45">
      <c r="R723" s="7"/>
      <c r="S723" s="7"/>
    </row>
    <row r="724" spans="18:19" ht="18.75" customHeight="1" x14ac:dyDescent="0.45">
      <c r="R724" s="7"/>
      <c r="S724" s="7"/>
    </row>
    <row r="725" spans="18:19" ht="18.75" customHeight="1" x14ac:dyDescent="0.45">
      <c r="R725" s="7"/>
      <c r="S725" s="7"/>
    </row>
    <row r="726" spans="18:19" ht="18.75" customHeight="1" x14ac:dyDescent="0.45">
      <c r="R726" s="7"/>
      <c r="S726" s="7"/>
    </row>
    <row r="727" spans="18:19" ht="18.75" customHeight="1" x14ac:dyDescent="0.45">
      <c r="R727" s="7"/>
      <c r="S727" s="7"/>
    </row>
    <row r="728" spans="18:19" ht="18.75" customHeight="1" x14ac:dyDescent="0.45">
      <c r="R728" s="7"/>
      <c r="S728" s="7"/>
    </row>
    <row r="729" spans="18:19" ht="18.75" customHeight="1" x14ac:dyDescent="0.45">
      <c r="R729" s="7"/>
      <c r="S729" s="7"/>
    </row>
    <row r="730" spans="18:19" ht="18.75" customHeight="1" x14ac:dyDescent="0.45">
      <c r="R730" s="7"/>
      <c r="S730" s="7"/>
    </row>
    <row r="731" spans="18:19" ht="18.75" customHeight="1" x14ac:dyDescent="0.45">
      <c r="R731" s="7"/>
      <c r="S731" s="7"/>
    </row>
    <row r="732" spans="18:19" ht="18.75" customHeight="1" x14ac:dyDescent="0.45">
      <c r="R732" s="7"/>
      <c r="S732" s="7"/>
    </row>
    <row r="733" spans="18:19" ht="18.75" customHeight="1" x14ac:dyDescent="0.45">
      <c r="R733" s="7"/>
      <c r="S733" s="7"/>
    </row>
    <row r="734" spans="18:19" ht="18.75" customHeight="1" x14ac:dyDescent="0.45">
      <c r="R734" s="7"/>
      <c r="S734" s="7"/>
    </row>
    <row r="735" spans="18:19" ht="18.75" customHeight="1" x14ac:dyDescent="0.45">
      <c r="R735" s="7"/>
      <c r="S735" s="7"/>
    </row>
    <row r="736" spans="18:19" ht="18.75" customHeight="1" x14ac:dyDescent="0.45">
      <c r="R736" s="7"/>
      <c r="S736" s="7"/>
    </row>
    <row r="737" spans="18:19" ht="18.75" customHeight="1" x14ac:dyDescent="0.45">
      <c r="R737" s="7"/>
      <c r="S737" s="7"/>
    </row>
    <row r="738" spans="18:19" ht="18.75" customHeight="1" x14ac:dyDescent="0.45">
      <c r="R738" s="7"/>
      <c r="S738" s="7"/>
    </row>
    <row r="739" spans="18:19" ht="18.75" customHeight="1" x14ac:dyDescent="0.45">
      <c r="R739" s="7"/>
      <c r="S739" s="7"/>
    </row>
    <row r="740" spans="18:19" ht="18.75" customHeight="1" x14ac:dyDescent="0.45">
      <c r="R740" s="7"/>
      <c r="S740" s="7"/>
    </row>
    <row r="741" spans="18:19" ht="18.75" customHeight="1" x14ac:dyDescent="0.45">
      <c r="R741" s="7"/>
      <c r="S741" s="7"/>
    </row>
    <row r="742" spans="18:19" ht="18.75" customHeight="1" x14ac:dyDescent="0.45">
      <c r="R742" s="7"/>
      <c r="S742" s="7"/>
    </row>
    <row r="743" spans="18:19" ht="18.75" customHeight="1" x14ac:dyDescent="0.45">
      <c r="R743" s="7"/>
      <c r="S743" s="7"/>
    </row>
    <row r="744" spans="18:19" ht="18.75" customHeight="1" x14ac:dyDescent="0.45">
      <c r="R744" s="7"/>
      <c r="S744" s="7"/>
    </row>
    <row r="745" spans="18:19" ht="18.75" customHeight="1" x14ac:dyDescent="0.45">
      <c r="R745" s="7"/>
      <c r="S745" s="7"/>
    </row>
    <row r="746" spans="18:19" ht="18.75" customHeight="1" x14ac:dyDescent="0.45">
      <c r="R746" s="7"/>
      <c r="S746" s="7"/>
    </row>
    <row r="747" spans="18:19" ht="18.75" customHeight="1" x14ac:dyDescent="0.45">
      <c r="R747" s="7"/>
      <c r="S747" s="7"/>
    </row>
    <row r="748" spans="18:19" ht="18.75" customHeight="1" x14ac:dyDescent="0.45">
      <c r="R748" s="7"/>
      <c r="S748" s="7"/>
    </row>
    <row r="749" spans="18:19" ht="18.75" customHeight="1" x14ac:dyDescent="0.45">
      <c r="R749" s="7"/>
      <c r="S749" s="7"/>
    </row>
    <row r="750" spans="18:19" ht="18.75" customHeight="1" x14ac:dyDescent="0.45">
      <c r="R750" s="7"/>
      <c r="S750" s="7"/>
    </row>
    <row r="751" spans="18:19" ht="18.75" customHeight="1" x14ac:dyDescent="0.45">
      <c r="R751" s="7"/>
      <c r="S751" s="7"/>
    </row>
    <row r="752" spans="18:19" ht="18.75" customHeight="1" x14ac:dyDescent="0.45">
      <c r="R752" s="7"/>
      <c r="S752" s="7"/>
    </row>
    <row r="753" spans="18:19" ht="18.75" customHeight="1" x14ac:dyDescent="0.45">
      <c r="R753" s="7"/>
      <c r="S753" s="7"/>
    </row>
    <row r="754" spans="18:19" ht="18.75" customHeight="1" x14ac:dyDescent="0.45">
      <c r="R754" s="7"/>
      <c r="S754" s="7"/>
    </row>
    <row r="755" spans="18:19" ht="18.75" customHeight="1" x14ac:dyDescent="0.45">
      <c r="R755" s="7"/>
      <c r="S755" s="7"/>
    </row>
    <row r="756" spans="18:19" ht="18.75" customHeight="1" x14ac:dyDescent="0.45">
      <c r="R756" s="7"/>
      <c r="S756" s="7"/>
    </row>
    <row r="757" spans="18:19" ht="18.75" customHeight="1" x14ac:dyDescent="0.45">
      <c r="R757" s="7"/>
      <c r="S757" s="7"/>
    </row>
    <row r="758" spans="18:19" ht="18.75" customHeight="1" x14ac:dyDescent="0.45">
      <c r="R758" s="7"/>
      <c r="S758" s="7"/>
    </row>
    <row r="759" spans="18:19" ht="18.75" customHeight="1" x14ac:dyDescent="0.45">
      <c r="R759" s="7"/>
      <c r="S759" s="7"/>
    </row>
    <row r="760" spans="18:19" ht="18.75" customHeight="1" x14ac:dyDescent="0.45">
      <c r="R760" s="7"/>
      <c r="S760" s="7"/>
    </row>
    <row r="761" spans="18:19" ht="18.75" customHeight="1" x14ac:dyDescent="0.45">
      <c r="R761" s="7"/>
      <c r="S761" s="7"/>
    </row>
    <row r="762" spans="18:19" ht="18.75" customHeight="1" x14ac:dyDescent="0.45">
      <c r="R762" s="7"/>
      <c r="S762" s="7"/>
    </row>
    <row r="763" spans="18:19" ht="18.75" customHeight="1" x14ac:dyDescent="0.45">
      <c r="R763" s="7"/>
      <c r="S763" s="7"/>
    </row>
    <row r="764" spans="18:19" ht="18.75" customHeight="1" x14ac:dyDescent="0.45">
      <c r="R764" s="7"/>
      <c r="S764" s="7"/>
    </row>
    <row r="765" spans="18:19" ht="18.75" customHeight="1" x14ac:dyDescent="0.45">
      <c r="R765" s="7"/>
      <c r="S765" s="7"/>
    </row>
    <row r="766" spans="18:19" ht="18.75" customHeight="1" x14ac:dyDescent="0.45">
      <c r="R766" s="7"/>
      <c r="S766" s="7"/>
    </row>
    <row r="767" spans="18:19" ht="18.75" customHeight="1" x14ac:dyDescent="0.45">
      <c r="R767" s="7"/>
      <c r="S767" s="7"/>
    </row>
    <row r="768" spans="18:19" ht="18.75" customHeight="1" x14ac:dyDescent="0.45">
      <c r="R768" s="7"/>
      <c r="S768" s="7"/>
    </row>
    <row r="769" spans="18:19" ht="18.75" customHeight="1" x14ac:dyDescent="0.45">
      <c r="R769" s="7"/>
      <c r="S769" s="7"/>
    </row>
    <row r="770" spans="18:19" ht="18.75" customHeight="1" x14ac:dyDescent="0.45">
      <c r="R770" s="7"/>
      <c r="S770" s="7"/>
    </row>
    <row r="771" spans="18:19" ht="18.75" customHeight="1" x14ac:dyDescent="0.45">
      <c r="R771" s="7"/>
      <c r="S771" s="7"/>
    </row>
    <row r="772" spans="18:19" ht="18.75" customHeight="1" x14ac:dyDescent="0.45">
      <c r="R772" s="7"/>
      <c r="S772" s="7"/>
    </row>
    <row r="773" spans="18:19" ht="18.75" customHeight="1" x14ac:dyDescent="0.45">
      <c r="R773" s="7"/>
      <c r="S773" s="7"/>
    </row>
    <row r="774" spans="18:19" ht="18.75" customHeight="1" x14ac:dyDescent="0.45">
      <c r="R774" s="7"/>
      <c r="S774" s="7"/>
    </row>
    <row r="775" spans="18:19" ht="18.75" customHeight="1" x14ac:dyDescent="0.45">
      <c r="R775" s="7"/>
      <c r="S775" s="7"/>
    </row>
    <row r="776" spans="18:19" ht="18.75" customHeight="1" x14ac:dyDescent="0.45">
      <c r="R776" s="7"/>
      <c r="S776" s="7"/>
    </row>
    <row r="777" spans="18:19" ht="18.75" customHeight="1" x14ac:dyDescent="0.45">
      <c r="R777" s="7"/>
      <c r="S777" s="7"/>
    </row>
    <row r="778" spans="18:19" ht="18.75" customHeight="1" x14ac:dyDescent="0.45">
      <c r="R778" s="7"/>
      <c r="S778" s="7"/>
    </row>
    <row r="779" spans="18:19" ht="18.75" customHeight="1" x14ac:dyDescent="0.45">
      <c r="R779" s="7"/>
      <c r="S779" s="7"/>
    </row>
    <row r="780" spans="18:19" ht="18.75" customHeight="1" x14ac:dyDescent="0.45">
      <c r="R780" s="7"/>
      <c r="S780" s="7"/>
    </row>
    <row r="781" spans="18:19" ht="18.75" customHeight="1" x14ac:dyDescent="0.45">
      <c r="R781" s="7"/>
      <c r="S781" s="7"/>
    </row>
    <row r="782" spans="18:19" ht="18.75" customHeight="1" x14ac:dyDescent="0.45">
      <c r="R782" s="7"/>
      <c r="S782" s="7"/>
    </row>
    <row r="783" spans="18:19" ht="18.75" customHeight="1" x14ac:dyDescent="0.45">
      <c r="R783" s="7"/>
      <c r="S783" s="7"/>
    </row>
    <row r="784" spans="18:19" ht="18.75" customHeight="1" x14ac:dyDescent="0.45">
      <c r="R784" s="7"/>
      <c r="S784" s="7"/>
    </row>
    <row r="785" spans="18:19" ht="18.75" customHeight="1" x14ac:dyDescent="0.45">
      <c r="R785" s="7"/>
      <c r="S785" s="7"/>
    </row>
    <row r="786" spans="18:19" ht="18.75" customHeight="1" x14ac:dyDescent="0.45">
      <c r="R786" s="7"/>
      <c r="S786" s="7"/>
    </row>
    <row r="787" spans="18:19" ht="18.75" customHeight="1" x14ac:dyDescent="0.45">
      <c r="R787" s="7"/>
      <c r="S787" s="7"/>
    </row>
    <row r="788" spans="18:19" ht="18.75" customHeight="1" x14ac:dyDescent="0.45">
      <c r="R788" s="7"/>
      <c r="S788" s="7"/>
    </row>
    <row r="789" spans="18:19" ht="18.75" customHeight="1" x14ac:dyDescent="0.45">
      <c r="R789" s="7"/>
      <c r="S789" s="7"/>
    </row>
    <row r="790" spans="18:19" ht="18.75" customHeight="1" x14ac:dyDescent="0.45">
      <c r="R790" s="7"/>
      <c r="S790" s="7"/>
    </row>
    <row r="791" spans="18:19" ht="18.75" customHeight="1" x14ac:dyDescent="0.45">
      <c r="R791" s="7"/>
      <c r="S791" s="7"/>
    </row>
    <row r="792" spans="18:19" ht="18.75" customHeight="1" x14ac:dyDescent="0.45">
      <c r="R792" s="7"/>
      <c r="S792" s="7"/>
    </row>
    <row r="793" spans="18:19" ht="18.75" customHeight="1" x14ac:dyDescent="0.45">
      <c r="R793" s="7"/>
      <c r="S793" s="7"/>
    </row>
    <row r="794" spans="18:19" ht="18.75" customHeight="1" x14ac:dyDescent="0.45">
      <c r="R794" s="7"/>
      <c r="S794" s="7"/>
    </row>
    <row r="795" spans="18:19" ht="18.75" customHeight="1" x14ac:dyDescent="0.45">
      <c r="R795" s="7"/>
      <c r="S795" s="7"/>
    </row>
    <row r="796" spans="18:19" ht="18.75" customHeight="1" x14ac:dyDescent="0.45">
      <c r="R796" s="7"/>
      <c r="S796" s="7"/>
    </row>
    <row r="797" spans="18:19" ht="18.75" customHeight="1" x14ac:dyDescent="0.45">
      <c r="R797" s="7"/>
      <c r="S797" s="7"/>
    </row>
    <row r="798" spans="18:19" ht="18.75" customHeight="1" x14ac:dyDescent="0.45">
      <c r="R798" s="7"/>
      <c r="S798" s="7"/>
    </row>
    <row r="799" spans="18:19" ht="18.75" customHeight="1" x14ac:dyDescent="0.45">
      <c r="R799" s="7"/>
      <c r="S799" s="7"/>
    </row>
    <row r="800" spans="18:19" ht="18.75" customHeight="1" x14ac:dyDescent="0.45">
      <c r="R800" s="7"/>
      <c r="S800" s="7"/>
    </row>
    <row r="801" spans="18:19" ht="18.75" customHeight="1" x14ac:dyDescent="0.45">
      <c r="R801" s="7"/>
      <c r="S801" s="7"/>
    </row>
    <row r="802" spans="18:19" ht="18.75" customHeight="1" x14ac:dyDescent="0.45">
      <c r="R802" s="7"/>
      <c r="S802" s="7"/>
    </row>
    <row r="803" spans="18:19" ht="18.75" customHeight="1" x14ac:dyDescent="0.45">
      <c r="R803" s="7"/>
      <c r="S803" s="7"/>
    </row>
    <row r="804" spans="18:19" ht="18.75" customHeight="1" x14ac:dyDescent="0.45">
      <c r="R804" s="7"/>
      <c r="S804" s="7"/>
    </row>
    <row r="805" spans="18:19" ht="18.75" customHeight="1" x14ac:dyDescent="0.45">
      <c r="R805" s="7"/>
      <c r="S805" s="7"/>
    </row>
    <row r="806" spans="18:19" ht="18.75" customHeight="1" x14ac:dyDescent="0.45">
      <c r="R806" s="7"/>
      <c r="S806" s="7"/>
    </row>
    <row r="807" spans="18:19" ht="18.75" customHeight="1" x14ac:dyDescent="0.45">
      <c r="R807" s="7"/>
      <c r="S807" s="7"/>
    </row>
    <row r="808" spans="18:19" ht="18.75" customHeight="1" x14ac:dyDescent="0.45">
      <c r="R808" s="7"/>
      <c r="S808" s="7"/>
    </row>
    <row r="809" spans="18:19" ht="18.75" customHeight="1" x14ac:dyDescent="0.45">
      <c r="R809" s="7"/>
      <c r="S809" s="7"/>
    </row>
    <row r="810" spans="18:19" ht="18.75" customHeight="1" x14ac:dyDescent="0.45">
      <c r="R810" s="7"/>
      <c r="S810" s="7"/>
    </row>
    <row r="811" spans="18:19" ht="18.75" customHeight="1" x14ac:dyDescent="0.45">
      <c r="R811" s="7"/>
      <c r="S811" s="7"/>
    </row>
    <row r="812" spans="18:19" ht="18.75" customHeight="1" x14ac:dyDescent="0.45">
      <c r="R812" s="7"/>
      <c r="S812" s="7"/>
    </row>
    <row r="813" spans="18:19" ht="18.75" customHeight="1" x14ac:dyDescent="0.45">
      <c r="R813" s="7"/>
      <c r="S813" s="7"/>
    </row>
    <row r="814" spans="18:19" ht="18.75" customHeight="1" x14ac:dyDescent="0.45">
      <c r="R814" s="7"/>
      <c r="S814" s="7"/>
    </row>
    <row r="815" spans="18:19" ht="18.75" customHeight="1" x14ac:dyDescent="0.45">
      <c r="R815" s="7"/>
      <c r="S815" s="7"/>
    </row>
    <row r="816" spans="18:19" ht="18.75" customHeight="1" x14ac:dyDescent="0.45">
      <c r="R816" s="7"/>
      <c r="S816" s="7"/>
    </row>
    <row r="817" spans="18:19" ht="18.75" customHeight="1" x14ac:dyDescent="0.45">
      <c r="R817" s="7"/>
      <c r="S817" s="7"/>
    </row>
    <row r="818" spans="18:19" ht="18.75" customHeight="1" x14ac:dyDescent="0.45">
      <c r="R818" s="7"/>
      <c r="S818" s="7"/>
    </row>
    <row r="819" spans="18:19" ht="18.75" customHeight="1" x14ac:dyDescent="0.45">
      <c r="R819" s="7"/>
      <c r="S819" s="7"/>
    </row>
    <row r="820" spans="18:19" ht="18.75" customHeight="1" x14ac:dyDescent="0.45">
      <c r="R820" s="7"/>
      <c r="S820" s="7"/>
    </row>
    <row r="821" spans="18:19" ht="18.75" customHeight="1" x14ac:dyDescent="0.45">
      <c r="R821" s="7"/>
      <c r="S821" s="7"/>
    </row>
    <row r="822" spans="18:19" ht="18.75" customHeight="1" x14ac:dyDescent="0.45">
      <c r="R822" s="7"/>
      <c r="S822" s="7"/>
    </row>
    <row r="823" spans="18:19" ht="18.75" customHeight="1" x14ac:dyDescent="0.45">
      <c r="R823" s="7"/>
      <c r="S823" s="7"/>
    </row>
    <row r="824" spans="18:19" ht="18.75" customHeight="1" x14ac:dyDescent="0.45">
      <c r="R824" s="7"/>
      <c r="S824" s="7"/>
    </row>
    <row r="825" spans="18:19" ht="18.75" customHeight="1" x14ac:dyDescent="0.45">
      <c r="R825" s="7"/>
      <c r="S825" s="7"/>
    </row>
    <row r="826" spans="18:19" ht="18.75" customHeight="1" x14ac:dyDescent="0.45">
      <c r="R826" s="7"/>
      <c r="S826" s="7"/>
    </row>
    <row r="827" spans="18:19" ht="18.75" customHeight="1" x14ac:dyDescent="0.45">
      <c r="R827" s="7"/>
      <c r="S827" s="7"/>
    </row>
    <row r="828" spans="18:19" ht="18.75" customHeight="1" x14ac:dyDescent="0.45">
      <c r="R828" s="7"/>
      <c r="S828" s="7"/>
    </row>
    <row r="829" spans="18:19" ht="18.75" customHeight="1" x14ac:dyDescent="0.45">
      <c r="R829" s="7"/>
      <c r="S829" s="7"/>
    </row>
    <row r="830" spans="18:19" ht="18.75" customHeight="1" x14ac:dyDescent="0.45">
      <c r="R830" s="7"/>
      <c r="S830" s="7"/>
    </row>
    <row r="831" spans="18:19" ht="18.75" customHeight="1" x14ac:dyDescent="0.45">
      <c r="R831" s="7"/>
      <c r="S831" s="7"/>
    </row>
    <row r="832" spans="18:19" ht="18.75" customHeight="1" x14ac:dyDescent="0.45">
      <c r="R832" s="7"/>
      <c r="S832" s="7"/>
    </row>
    <row r="833" spans="18:19" ht="18.75" customHeight="1" x14ac:dyDescent="0.45">
      <c r="R833" s="7"/>
      <c r="S833" s="7"/>
    </row>
    <row r="834" spans="18:19" ht="18.75" customHeight="1" x14ac:dyDescent="0.45">
      <c r="R834" s="7"/>
      <c r="S834" s="7"/>
    </row>
    <row r="835" spans="18:19" ht="18.75" customHeight="1" x14ac:dyDescent="0.45">
      <c r="R835" s="7"/>
      <c r="S835" s="7"/>
    </row>
    <row r="836" spans="18:19" ht="18.75" customHeight="1" x14ac:dyDescent="0.45">
      <c r="R836" s="7"/>
      <c r="S836" s="7"/>
    </row>
    <row r="837" spans="18:19" ht="18.75" customHeight="1" x14ac:dyDescent="0.45">
      <c r="R837" s="7"/>
      <c r="S837" s="7"/>
    </row>
    <row r="838" spans="18:19" ht="18.75" customHeight="1" x14ac:dyDescent="0.45">
      <c r="R838" s="7"/>
      <c r="S838" s="7"/>
    </row>
    <row r="839" spans="18:19" ht="18.75" customHeight="1" x14ac:dyDescent="0.45">
      <c r="R839" s="7"/>
      <c r="S839" s="7"/>
    </row>
    <row r="840" spans="18:19" ht="18.75" customHeight="1" x14ac:dyDescent="0.45">
      <c r="R840" s="7"/>
      <c r="S840" s="7"/>
    </row>
    <row r="841" spans="18:19" ht="18.75" customHeight="1" x14ac:dyDescent="0.45">
      <c r="R841" s="7"/>
      <c r="S841" s="7"/>
    </row>
    <row r="842" spans="18:19" ht="18.75" customHeight="1" x14ac:dyDescent="0.45">
      <c r="R842" s="7"/>
      <c r="S842" s="7"/>
    </row>
    <row r="843" spans="18:19" ht="18.75" customHeight="1" x14ac:dyDescent="0.45">
      <c r="R843" s="7"/>
      <c r="S843" s="7"/>
    </row>
    <row r="844" spans="18:19" ht="18.75" customHeight="1" x14ac:dyDescent="0.45">
      <c r="R844" s="7"/>
      <c r="S844" s="7"/>
    </row>
    <row r="845" spans="18:19" ht="18.75" customHeight="1" x14ac:dyDescent="0.45">
      <c r="R845" s="7"/>
      <c r="S845" s="7"/>
    </row>
    <row r="846" spans="18:19" ht="18.75" customHeight="1" x14ac:dyDescent="0.45">
      <c r="R846" s="7"/>
      <c r="S846" s="7"/>
    </row>
    <row r="847" spans="18:19" ht="18.75" customHeight="1" x14ac:dyDescent="0.45">
      <c r="R847" s="7"/>
      <c r="S847" s="7"/>
    </row>
    <row r="848" spans="18:19" ht="18.75" customHeight="1" x14ac:dyDescent="0.45">
      <c r="R848" s="7"/>
      <c r="S848" s="7"/>
    </row>
    <row r="849" spans="18:19" ht="18.75" customHeight="1" x14ac:dyDescent="0.45">
      <c r="R849" s="7"/>
      <c r="S849" s="7"/>
    </row>
    <row r="850" spans="18:19" ht="18.75" customHeight="1" x14ac:dyDescent="0.45">
      <c r="R850" s="7"/>
      <c r="S850" s="7"/>
    </row>
    <row r="851" spans="18:19" ht="18.75" customHeight="1" x14ac:dyDescent="0.45">
      <c r="R851" s="7"/>
      <c r="S851" s="7"/>
    </row>
    <row r="852" spans="18:19" ht="18.75" customHeight="1" x14ac:dyDescent="0.45">
      <c r="R852" s="7"/>
      <c r="S852" s="7"/>
    </row>
    <row r="853" spans="18:19" ht="18.75" customHeight="1" x14ac:dyDescent="0.45">
      <c r="R853" s="7"/>
      <c r="S853" s="7"/>
    </row>
    <row r="854" spans="18:19" ht="18.75" customHeight="1" x14ac:dyDescent="0.45">
      <c r="R854" s="7"/>
      <c r="S854" s="7"/>
    </row>
    <row r="855" spans="18:19" ht="18.75" customHeight="1" x14ac:dyDescent="0.45">
      <c r="R855" s="7"/>
      <c r="S855" s="7"/>
    </row>
    <row r="856" spans="18:19" ht="18.75" customHeight="1" x14ac:dyDescent="0.45">
      <c r="R856" s="7"/>
      <c r="S856" s="7"/>
    </row>
    <row r="857" spans="18:19" ht="18.75" customHeight="1" x14ac:dyDescent="0.45">
      <c r="R857" s="7"/>
      <c r="S857" s="7"/>
    </row>
    <row r="858" spans="18:19" ht="18.75" customHeight="1" x14ac:dyDescent="0.45">
      <c r="R858" s="7"/>
      <c r="S858" s="7"/>
    </row>
    <row r="859" spans="18:19" ht="18.75" customHeight="1" x14ac:dyDescent="0.45">
      <c r="R859" s="7"/>
      <c r="S859" s="7"/>
    </row>
    <row r="860" spans="18:19" ht="18.75" customHeight="1" x14ac:dyDescent="0.45">
      <c r="R860" s="7"/>
      <c r="S860" s="7"/>
    </row>
    <row r="861" spans="18:19" ht="18.75" customHeight="1" x14ac:dyDescent="0.45">
      <c r="R861" s="7"/>
      <c r="S861" s="7"/>
    </row>
    <row r="862" spans="18:19" ht="18.75" customHeight="1" x14ac:dyDescent="0.45">
      <c r="R862" s="7"/>
      <c r="S862" s="7"/>
    </row>
    <row r="863" spans="18:19" ht="18.75" customHeight="1" x14ac:dyDescent="0.45">
      <c r="R863" s="7"/>
      <c r="S863" s="7"/>
    </row>
    <row r="864" spans="18:19" ht="18.75" customHeight="1" x14ac:dyDescent="0.45">
      <c r="R864" s="7"/>
      <c r="S864" s="7"/>
    </row>
    <row r="865" spans="18:19" ht="18.75" customHeight="1" x14ac:dyDescent="0.45">
      <c r="R865" s="7"/>
      <c r="S865" s="7"/>
    </row>
    <row r="866" spans="18:19" ht="18.75" customHeight="1" x14ac:dyDescent="0.45">
      <c r="R866" s="7"/>
      <c r="S866" s="7"/>
    </row>
    <row r="867" spans="18:19" ht="18.75" customHeight="1" x14ac:dyDescent="0.45">
      <c r="R867" s="7"/>
      <c r="S867" s="7"/>
    </row>
    <row r="868" spans="18:19" ht="18.75" customHeight="1" x14ac:dyDescent="0.45">
      <c r="R868" s="7"/>
      <c r="S868" s="7"/>
    </row>
    <row r="869" spans="18:19" ht="18.75" customHeight="1" x14ac:dyDescent="0.45">
      <c r="R869" s="7"/>
      <c r="S869" s="7"/>
    </row>
    <row r="870" spans="18:19" ht="18.75" customHeight="1" x14ac:dyDescent="0.45">
      <c r="R870" s="7"/>
      <c r="S870" s="7"/>
    </row>
    <row r="871" spans="18:19" ht="18.75" customHeight="1" x14ac:dyDescent="0.45">
      <c r="R871" s="7"/>
      <c r="S871" s="7"/>
    </row>
    <row r="872" spans="18:19" ht="18.75" customHeight="1" x14ac:dyDescent="0.45">
      <c r="R872" s="7"/>
      <c r="S872" s="7"/>
    </row>
    <row r="873" spans="18:19" ht="18.75" customHeight="1" x14ac:dyDescent="0.45">
      <c r="R873" s="7"/>
      <c r="S873" s="7"/>
    </row>
    <row r="874" spans="18:19" ht="18.75" customHeight="1" x14ac:dyDescent="0.45">
      <c r="R874" s="7"/>
      <c r="S874" s="7"/>
    </row>
    <row r="875" spans="18:19" ht="18.75" customHeight="1" x14ac:dyDescent="0.45">
      <c r="R875" s="7"/>
      <c r="S875" s="7"/>
    </row>
    <row r="876" spans="18:19" ht="18.75" customHeight="1" x14ac:dyDescent="0.45">
      <c r="R876" s="7"/>
      <c r="S876" s="7"/>
    </row>
    <row r="877" spans="18:19" ht="18.75" customHeight="1" x14ac:dyDescent="0.45">
      <c r="R877" s="7"/>
      <c r="S877" s="7"/>
    </row>
    <row r="878" spans="18:19" ht="18.75" customHeight="1" x14ac:dyDescent="0.45">
      <c r="R878" s="7"/>
      <c r="S878" s="7"/>
    </row>
    <row r="879" spans="18:19" ht="18.75" customHeight="1" x14ac:dyDescent="0.45">
      <c r="R879" s="7"/>
      <c r="S879" s="7"/>
    </row>
    <row r="880" spans="18:19" ht="18.75" customHeight="1" x14ac:dyDescent="0.45">
      <c r="R880" s="7"/>
      <c r="S880" s="7"/>
    </row>
    <row r="881" spans="18:19" ht="18.75" customHeight="1" x14ac:dyDescent="0.45">
      <c r="R881" s="7"/>
      <c r="S881" s="7"/>
    </row>
    <row r="882" spans="18:19" ht="18.75" customHeight="1" x14ac:dyDescent="0.45">
      <c r="R882" s="7"/>
      <c r="S882" s="7"/>
    </row>
    <row r="883" spans="18:19" ht="18.75" customHeight="1" x14ac:dyDescent="0.45">
      <c r="R883" s="7"/>
      <c r="S883" s="7"/>
    </row>
    <row r="884" spans="18:19" ht="18.75" customHeight="1" x14ac:dyDescent="0.45">
      <c r="R884" s="7"/>
      <c r="S884" s="7"/>
    </row>
    <row r="885" spans="18:19" ht="18.75" customHeight="1" x14ac:dyDescent="0.45">
      <c r="R885" s="7"/>
      <c r="S885" s="7"/>
    </row>
    <row r="886" spans="18:19" ht="18.75" customHeight="1" x14ac:dyDescent="0.45">
      <c r="R886" s="7"/>
      <c r="S886" s="7"/>
    </row>
    <row r="887" spans="18:19" ht="18.75" customHeight="1" x14ac:dyDescent="0.45">
      <c r="R887" s="7"/>
      <c r="S887" s="7"/>
    </row>
    <row r="888" spans="18:19" ht="18.75" customHeight="1" x14ac:dyDescent="0.45">
      <c r="R888" s="7"/>
      <c r="S888" s="7"/>
    </row>
    <row r="889" spans="18:19" ht="18.75" customHeight="1" x14ac:dyDescent="0.45">
      <c r="R889" s="7"/>
      <c r="S889" s="7"/>
    </row>
    <row r="890" spans="18:19" ht="18.75" customHeight="1" x14ac:dyDescent="0.45">
      <c r="R890" s="7"/>
      <c r="S890" s="7"/>
    </row>
    <row r="891" spans="18:19" ht="18.75" customHeight="1" x14ac:dyDescent="0.45">
      <c r="R891" s="7"/>
      <c r="S891" s="7"/>
    </row>
    <row r="892" spans="18:19" ht="18.75" customHeight="1" x14ac:dyDescent="0.45">
      <c r="R892" s="7"/>
      <c r="S892" s="7"/>
    </row>
    <row r="893" spans="18:19" ht="18.75" customHeight="1" x14ac:dyDescent="0.45">
      <c r="R893" s="7"/>
      <c r="S893" s="7"/>
    </row>
    <row r="894" spans="18:19" ht="18.75" customHeight="1" x14ac:dyDescent="0.45">
      <c r="R894" s="7"/>
      <c r="S894" s="7"/>
    </row>
    <row r="895" spans="18:19" ht="18.75" customHeight="1" x14ac:dyDescent="0.45">
      <c r="R895" s="7"/>
      <c r="S895" s="7"/>
    </row>
    <row r="896" spans="18:19" ht="18.75" customHeight="1" x14ac:dyDescent="0.45">
      <c r="R896" s="7"/>
      <c r="S896" s="7"/>
    </row>
    <row r="897" spans="18:19" ht="18.75" customHeight="1" x14ac:dyDescent="0.45">
      <c r="R897" s="7"/>
      <c r="S897" s="7"/>
    </row>
    <row r="898" spans="18:19" ht="18.75" customHeight="1" x14ac:dyDescent="0.45">
      <c r="R898" s="7"/>
      <c r="S898" s="7"/>
    </row>
    <row r="899" spans="18:19" ht="18.75" customHeight="1" x14ac:dyDescent="0.45">
      <c r="R899" s="7"/>
      <c r="S899" s="7"/>
    </row>
    <row r="900" spans="18:19" ht="18.75" customHeight="1" x14ac:dyDescent="0.45">
      <c r="R900" s="7"/>
      <c r="S900" s="7"/>
    </row>
    <row r="901" spans="18:19" ht="18.75" customHeight="1" x14ac:dyDescent="0.45">
      <c r="R901" s="7"/>
      <c r="S901" s="7"/>
    </row>
    <row r="902" spans="18:19" ht="18.75" customHeight="1" x14ac:dyDescent="0.45">
      <c r="R902" s="7"/>
      <c r="S902" s="7"/>
    </row>
    <row r="903" spans="18:19" ht="18.75" customHeight="1" x14ac:dyDescent="0.45">
      <c r="R903" s="7"/>
      <c r="S903" s="7"/>
    </row>
    <row r="904" spans="18:19" ht="18.75" customHeight="1" x14ac:dyDescent="0.45">
      <c r="R904" s="7"/>
      <c r="S904" s="7"/>
    </row>
    <row r="905" spans="18:19" ht="18.75" customHeight="1" x14ac:dyDescent="0.45">
      <c r="R905" s="7"/>
      <c r="S905" s="7"/>
    </row>
    <row r="906" spans="18:19" ht="18.75" customHeight="1" x14ac:dyDescent="0.45">
      <c r="R906" s="7"/>
      <c r="S906" s="7"/>
    </row>
    <row r="907" spans="18:19" ht="18.75" customHeight="1" x14ac:dyDescent="0.45">
      <c r="R907" s="7"/>
      <c r="S907" s="7"/>
    </row>
    <row r="908" spans="18:19" ht="18.75" customHeight="1" x14ac:dyDescent="0.45">
      <c r="R908" s="7"/>
      <c r="S908" s="7"/>
    </row>
    <row r="909" spans="18:19" ht="18.75" customHeight="1" x14ac:dyDescent="0.45">
      <c r="R909" s="7"/>
      <c r="S909" s="7"/>
    </row>
    <row r="910" spans="18:19" ht="18.75" customHeight="1" x14ac:dyDescent="0.45">
      <c r="R910" s="7"/>
      <c r="S910" s="7"/>
    </row>
    <row r="911" spans="18:19" ht="18.75" customHeight="1" x14ac:dyDescent="0.45">
      <c r="R911" s="7"/>
      <c r="S911" s="7"/>
    </row>
    <row r="912" spans="18:19" ht="18.75" customHeight="1" x14ac:dyDescent="0.45">
      <c r="R912" s="7"/>
      <c r="S912" s="7"/>
    </row>
    <row r="913" spans="18:19" ht="18.75" customHeight="1" x14ac:dyDescent="0.45">
      <c r="R913" s="7"/>
      <c r="S913" s="7"/>
    </row>
    <row r="914" spans="18:19" ht="18.75" customHeight="1" x14ac:dyDescent="0.45">
      <c r="R914" s="7"/>
      <c r="S914" s="7"/>
    </row>
    <row r="915" spans="18:19" ht="18.75" customHeight="1" x14ac:dyDescent="0.45">
      <c r="R915" s="7"/>
      <c r="S915" s="7"/>
    </row>
    <row r="916" spans="18:19" ht="18.75" customHeight="1" x14ac:dyDescent="0.45">
      <c r="R916" s="7"/>
      <c r="S916" s="7"/>
    </row>
    <row r="917" spans="18:19" ht="18.75" customHeight="1" x14ac:dyDescent="0.45">
      <c r="R917" s="7"/>
      <c r="S917" s="7"/>
    </row>
    <row r="918" spans="18:19" ht="18.75" customHeight="1" x14ac:dyDescent="0.45">
      <c r="R918" s="7"/>
      <c r="S918" s="7"/>
    </row>
    <row r="919" spans="18:19" ht="18.75" customHeight="1" x14ac:dyDescent="0.45">
      <c r="R919" s="7"/>
      <c r="S919" s="7"/>
    </row>
    <row r="920" spans="18:19" ht="18.75" customHeight="1" x14ac:dyDescent="0.45">
      <c r="R920" s="7"/>
      <c r="S920" s="7"/>
    </row>
    <row r="921" spans="18:19" ht="18.75" customHeight="1" x14ac:dyDescent="0.45">
      <c r="R921" s="7"/>
      <c r="S921" s="7"/>
    </row>
    <row r="922" spans="18:19" ht="18.75" customHeight="1" x14ac:dyDescent="0.45">
      <c r="R922" s="7"/>
      <c r="S922" s="7"/>
    </row>
    <row r="923" spans="18:19" ht="18.75" customHeight="1" x14ac:dyDescent="0.45">
      <c r="R923" s="7"/>
      <c r="S923" s="7"/>
    </row>
    <row r="924" spans="18:19" ht="18.75" customHeight="1" x14ac:dyDescent="0.45">
      <c r="R924" s="7"/>
      <c r="S924" s="7"/>
    </row>
    <row r="925" spans="18:19" ht="18.75" customHeight="1" x14ac:dyDescent="0.45">
      <c r="R925" s="7"/>
      <c r="S925" s="7"/>
    </row>
    <row r="926" spans="18:19" ht="18.75" customHeight="1" x14ac:dyDescent="0.45">
      <c r="R926" s="7"/>
      <c r="S926" s="7"/>
    </row>
    <row r="927" spans="18:19" ht="18.75" customHeight="1" x14ac:dyDescent="0.45">
      <c r="R927" s="7"/>
      <c r="S927" s="7"/>
    </row>
    <row r="928" spans="18:19" ht="18.75" customHeight="1" x14ac:dyDescent="0.45">
      <c r="R928" s="7"/>
      <c r="S928" s="7"/>
    </row>
    <row r="929" spans="18:19" ht="18.75" customHeight="1" x14ac:dyDescent="0.45">
      <c r="R929" s="7"/>
      <c r="S929" s="7"/>
    </row>
    <row r="930" spans="18:19" ht="18.75" customHeight="1" x14ac:dyDescent="0.45">
      <c r="R930" s="7"/>
      <c r="S930" s="7"/>
    </row>
    <row r="931" spans="18:19" ht="18.75" customHeight="1" x14ac:dyDescent="0.45">
      <c r="R931" s="7"/>
      <c r="S931" s="7"/>
    </row>
    <row r="932" spans="18:19" ht="18.75" customHeight="1" x14ac:dyDescent="0.45">
      <c r="R932" s="7"/>
      <c r="S932" s="7"/>
    </row>
    <row r="933" spans="18:19" ht="18.75" customHeight="1" x14ac:dyDescent="0.45">
      <c r="R933" s="7"/>
      <c r="S933" s="7"/>
    </row>
    <row r="934" spans="18:19" ht="18.75" customHeight="1" x14ac:dyDescent="0.45">
      <c r="R934" s="7"/>
      <c r="S934" s="7"/>
    </row>
    <row r="935" spans="18:19" ht="18.75" customHeight="1" x14ac:dyDescent="0.45">
      <c r="R935" s="7"/>
      <c r="S935" s="7"/>
    </row>
    <row r="936" spans="18:19" ht="18.75" customHeight="1" x14ac:dyDescent="0.45">
      <c r="R936" s="7"/>
      <c r="S936" s="7"/>
    </row>
    <row r="937" spans="18:19" ht="18.75" customHeight="1" x14ac:dyDescent="0.45">
      <c r="R937" s="7"/>
      <c r="S937" s="7"/>
    </row>
    <row r="938" spans="18:19" ht="18.75" customHeight="1" x14ac:dyDescent="0.45">
      <c r="R938" s="7"/>
      <c r="S938" s="7"/>
    </row>
    <row r="939" spans="18:19" ht="18.75" customHeight="1" x14ac:dyDescent="0.45">
      <c r="R939" s="7"/>
      <c r="S939" s="7"/>
    </row>
    <row r="940" spans="18:19" ht="18.75" customHeight="1" x14ac:dyDescent="0.45">
      <c r="R940" s="7"/>
      <c r="S940" s="7"/>
    </row>
    <row r="941" spans="18:19" ht="18.75" customHeight="1" x14ac:dyDescent="0.45">
      <c r="R941" s="7"/>
      <c r="S941" s="7"/>
    </row>
    <row r="942" spans="18:19" ht="18.75" customHeight="1" x14ac:dyDescent="0.45">
      <c r="R942" s="7"/>
      <c r="S942" s="7"/>
    </row>
    <row r="943" spans="18:19" ht="18.75" customHeight="1" x14ac:dyDescent="0.45">
      <c r="R943" s="7"/>
      <c r="S943" s="7"/>
    </row>
    <row r="944" spans="18:19" ht="18.75" customHeight="1" x14ac:dyDescent="0.45">
      <c r="R944" s="7"/>
      <c r="S944" s="7"/>
    </row>
    <row r="945" spans="18:19" ht="18.75" customHeight="1" x14ac:dyDescent="0.45">
      <c r="R945" s="7"/>
      <c r="S945" s="7"/>
    </row>
    <row r="946" spans="18:19" ht="18.75" customHeight="1" x14ac:dyDescent="0.45">
      <c r="R946" s="7"/>
      <c r="S946" s="7"/>
    </row>
    <row r="947" spans="18:19" ht="18.75" customHeight="1" x14ac:dyDescent="0.45">
      <c r="R947" s="7"/>
      <c r="S947" s="7"/>
    </row>
    <row r="948" spans="18:19" ht="18.75" customHeight="1" x14ac:dyDescent="0.45">
      <c r="R948" s="7"/>
      <c r="S948" s="7"/>
    </row>
    <row r="949" spans="18:19" ht="18.75" customHeight="1" x14ac:dyDescent="0.45">
      <c r="R949" s="7"/>
      <c r="S949" s="7"/>
    </row>
    <row r="950" spans="18:19" ht="18.75" customHeight="1" x14ac:dyDescent="0.45">
      <c r="R950" s="7"/>
      <c r="S950" s="7"/>
    </row>
    <row r="951" spans="18:19" ht="18.75" customHeight="1" x14ac:dyDescent="0.45">
      <c r="R951" s="7"/>
      <c r="S951" s="7"/>
    </row>
    <row r="952" spans="18:19" ht="18.75" customHeight="1" x14ac:dyDescent="0.45">
      <c r="R952" s="7"/>
      <c r="S952" s="7"/>
    </row>
    <row r="953" spans="18:19" ht="18.75" customHeight="1" x14ac:dyDescent="0.45">
      <c r="R953" s="7"/>
      <c r="S953" s="7"/>
    </row>
    <row r="954" spans="18:19" ht="18.75" customHeight="1" x14ac:dyDescent="0.45">
      <c r="R954" s="7"/>
      <c r="S954" s="7"/>
    </row>
    <row r="955" spans="18:19" ht="18.75" customHeight="1" x14ac:dyDescent="0.45">
      <c r="R955" s="7"/>
      <c r="S955" s="7"/>
    </row>
    <row r="956" spans="18:19" ht="18.75" customHeight="1" x14ac:dyDescent="0.45">
      <c r="R956" s="7"/>
      <c r="S956" s="7"/>
    </row>
    <row r="957" spans="18:19" ht="18.75" customHeight="1" x14ac:dyDescent="0.45">
      <c r="R957" s="7"/>
      <c r="S957" s="7"/>
    </row>
    <row r="958" spans="18:19" ht="18.75" customHeight="1" x14ac:dyDescent="0.45">
      <c r="R958" s="7"/>
      <c r="S958" s="7"/>
    </row>
    <row r="959" spans="18:19" ht="18.75" customHeight="1" x14ac:dyDescent="0.45">
      <c r="R959" s="7"/>
      <c r="S959" s="7"/>
    </row>
    <row r="960" spans="18:19" ht="18.75" customHeight="1" x14ac:dyDescent="0.45">
      <c r="R960" s="7"/>
      <c r="S960" s="7"/>
    </row>
    <row r="961" spans="18:19" ht="18.75" customHeight="1" x14ac:dyDescent="0.45">
      <c r="R961" s="7"/>
      <c r="S961" s="7"/>
    </row>
    <row r="962" spans="18:19" ht="18.75" customHeight="1" x14ac:dyDescent="0.45">
      <c r="R962" s="7"/>
      <c r="S962" s="7"/>
    </row>
    <row r="963" spans="18:19" ht="18.75" customHeight="1" x14ac:dyDescent="0.45">
      <c r="R963" s="7"/>
      <c r="S963" s="7"/>
    </row>
    <row r="964" spans="18:19" ht="18.75" customHeight="1" x14ac:dyDescent="0.45">
      <c r="R964" s="7"/>
      <c r="S964" s="7"/>
    </row>
    <row r="965" spans="18:19" ht="18.75" customHeight="1" x14ac:dyDescent="0.45">
      <c r="R965" s="7"/>
      <c r="S965" s="7"/>
    </row>
    <row r="966" spans="18:19" ht="18.75" customHeight="1" x14ac:dyDescent="0.45">
      <c r="R966" s="7"/>
      <c r="S966" s="7"/>
    </row>
    <row r="967" spans="18:19" ht="18.75" customHeight="1" x14ac:dyDescent="0.45">
      <c r="R967" s="7"/>
      <c r="S967" s="7"/>
    </row>
    <row r="968" spans="18:19" ht="18.75" customHeight="1" x14ac:dyDescent="0.45">
      <c r="R968" s="7"/>
      <c r="S968" s="7"/>
    </row>
    <row r="969" spans="18:19" ht="18.75" customHeight="1" x14ac:dyDescent="0.45">
      <c r="R969" s="7"/>
      <c r="S969" s="7"/>
    </row>
    <row r="970" spans="18:19" ht="18.75" customHeight="1" x14ac:dyDescent="0.45">
      <c r="R970" s="7"/>
      <c r="S970" s="7"/>
    </row>
    <row r="971" spans="18:19" ht="18.75" customHeight="1" x14ac:dyDescent="0.45">
      <c r="R971" s="7"/>
      <c r="S971" s="7"/>
    </row>
    <row r="972" spans="18:19" ht="18.75" customHeight="1" x14ac:dyDescent="0.45">
      <c r="R972" s="7"/>
      <c r="S972" s="7"/>
    </row>
    <row r="973" spans="18:19" ht="18.75" customHeight="1" x14ac:dyDescent="0.45">
      <c r="R973" s="7"/>
      <c r="S973" s="7"/>
    </row>
    <row r="974" spans="18:19" ht="18.75" customHeight="1" x14ac:dyDescent="0.45">
      <c r="R974" s="7"/>
      <c r="S974" s="7"/>
    </row>
    <row r="975" spans="18:19" ht="18.75" customHeight="1" x14ac:dyDescent="0.45">
      <c r="R975" s="7"/>
      <c r="S975" s="7"/>
    </row>
    <row r="976" spans="18:19" ht="18.75" customHeight="1" x14ac:dyDescent="0.45">
      <c r="R976" s="7"/>
      <c r="S976" s="7"/>
    </row>
    <row r="977" spans="18:19" ht="18.75" customHeight="1" x14ac:dyDescent="0.45">
      <c r="R977" s="7"/>
      <c r="S977" s="7"/>
    </row>
    <row r="978" spans="18:19" ht="18.75" customHeight="1" x14ac:dyDescent="0.45">
      <c r="R978" s="7"/>
      <c r="S978" s="7"/>
    </row>
    <row r="979" spans="18:19" ht="18.75" customHeight="1" x14ac:dyDescent="0.45">
      <c r="R979" s="7"/>
      <c r="S979" s="7"/>
    </row>
    <row r="980" spans="18:19" ht="18.75" customHeight="1" x14ac:dyDescent="0.45">
      <c r="R980" s="7"/>
      <c r="S980" s="7"/>
    </row>
    <row r="981" spans="18:19" ht="18.75" customHeight="1" x14ac:dyDescent="0.45">
      <c r="R981" s="7"/>
      <c r="S981" s="7"/>
    </row>
    <row r="982" spans="18:19" ht="18.75" customHeight="1" x14ac:dyDescent="0.45">
      <c r="R982" s="7"/>
      <c r="S982" s="7"/>
    </row>
    <row r="983" spans="18:19" ht="18.75" customHeight="1" x14ac:dyDescent="0.45">
      <c r="R983" s="7"/>
      <c r="S983" s="7"/>
    </row>
    <row r="984" spans="18:19" ht="18.75" customHeight="1" x14ac:dyDescent="0.45">
      <c r="R984" s="7"/>
      <c r="S984" s="7"/>
    </row>
    <row r="985" spans="18:19" ht="18.75" customHeight="1" x14ac:dyDescent="0.45">
      <c r="R985" s="7"/>
      <c r="S985" s="7"/>
    </row>
    <row r="986" spans="18:19" ht="18.75" customHeight="1" x14ac:dyDescent="0.45">
      <c r="R986" s="7"/>
      <c r="S986" s="7"/>
    </row>
    <row r="987" spans="18:19" ht="18.75" customHeight="1" x14ac:dyDescent="0.45">
      <c r="R987" s="7"/>
      <c r="S987" s="7"/>
    </row>
    <row r="988" spans="18:19" ht="18.75" customHeight="1" x14ac:dyDescent="0.45">
      <c r="R988" s="7"/>
      <c r="S988" s="7"/>
    </row>
    <row r="989" spans="18:19" ht="18.75" customHeight="1" x14ac:dyDescent="0.45">
      <c r="R989" s="7"/>
      <c r="S989" s="7"/>
    </row>
    <row r="990" spans="18:19" ht="18.75" customHeight="1" x14ac:dyDescent="0.45">
      <c r="R990" s="7"/>
      <c r="S990" s="7"/>
    </row>
    <row r="991" spans="18:19" ht="18.75" customHeight="1" x14ac:dyDescent="0.45">
      <c r="R991" s="7"/>
      <c r="S991" s="7"/>
    </row>
    <row r="992" spans="18:19" ht="18.75" customHeight="1" x14ac:dyDescent="0.45">
      <c r="R992" s="7"/>
      <c r="S992" s="7"/>
    </row>
    <row r="993" spans="18:19" ht="18.75" customHeight="1" x14ac:dyDescent="0.45">
      <c r="R993" s="7"/>
      <c r="S993" s="7"/>
    </row>
    <row r="994" spans="18:19" ht="18.75" customHeight="1" x14ac:dyDescent="0.45">
      <c r="R994" s="7"/>
      <c r="S994" s="7"/>
    </row>
    <row r="995" spans="18:19" ht="18.75" customHeight="1" x14ac:dyDescent="0.45">
      <c r="R995" s="7"/>
      <c r="S995" s="7"/>
    </row>
    <row r="996" spans="18:19" ht="18.75" customHeight="1" x14ac:dyDescent="0.45">
      <c r="R996" s="7"/>
      <c r="S996" s="7"/>
    </row>
    <row r="997" spans="18:19" ht="18.75" customHeight="1" x14ac:dyDescent="0.45">
      <c r="R997" s="7"/>
      <c r="S997" s="7"/>
    </row>
    <row r="998" spans="18:19" ht="18.75" customHeight="1" x14ac:dyDescent="0.45">
      <c r="R998" s="7"/>
      <c r="S998" s="7"/>
    </row>
    <row r="999" spans="18:19" ht="18.75" customHeight="1" x14ac:dyDescent="0.45">
      <c r="R999" s="7"/>
      <c r="S999" s="7"/>
    </row>
    <row r="1000" spans="18:19" ht="18.75" customHeight="1" x14ac:dyDescent="0.45">
      <c r="R1000" s="7"/>
      <c r="S1000" s="7"/>
    </row>
  </sheetData>
  <mergeCells count="2">
    <mergeCell ref="B2:E2"/>
    <mergeCell ref="G2:Q2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000"/>
  <sheetViews>
    <sheetView workbookViewId="0">
      <pane xSplit="1" ySplit="3" topLeftCell="B21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1" width="9.81640625" customWidth="1"/>
    <col min="2" max="5" width="8.7265625" customWidth="1"/>
    <col min="6" max="6" width="9" customWidth="1"/>
    <col min="7" max="7" width="8.7265625" customWidth="1"/>
    <col min="8" max="8" width="11.54296875" customWidth="1"/>
    <col min="9" max="15" width="8.7265625" customWidth="1"/>
    <col min="16" max="16" width="6.7265625" customWidth="1"/>
    <col min="17" max="17" width="5.81640625" customWidth="1"/>
    <col min="18" max="18" width="10" customWidth="1"/>
    <col min="19" max="19" width="11.453125" customWidth="1"/>
    <col min="20" max="20" width="3.54296875" customWidth="1"/>
    <col min="21" max="26" width="8.7265625" customWidth="1"/>
  </cols>
  <sheetData>
    <row r="1" spans="1:23" ht="18.75" customHeight="1" x14ac:dyDescent="0.45">
      <c r="R1" s="7"/>
      <c r="S1" s="7"/>
    </row>
    <row r="2" spans="1:23" ht="18.75" customHeight="1" x14ac:dyDescent="0.45">
      <c r="A2" s="8" t="s">
        <v>40</v>
      </c>
      <c r="B2" s="41" t="s">
        <v>41</v>
      </c>
      <c r="C2" s="42"/>
      <c r="D2" s="42"/>
      <c r="E2" s="43"/>
      <c r="F2" s="9"/>
      <c r="G2" s="41" t="s">
        <v>42</v>
      </c>
      <c r="H2" s="42"/>
      <c r="I2" s="42"/>
      <c r="J2" s="42"/>
      <c r="K2" s="42"/>
      <c r="L2" s="42"/>
      <c r="M2" s="42"/>
      <c r="N2" s="42"/>
      <c r="O2" s="42"/>
      <c r="P2" s="42"/>
      <c r="Q2" s="43"/>
      <c r="R2" s="10"/>
      <c r="S2" s="10"/>
    </row>
    <row r="3" spans="1:23" ht="18.75" customHeight="1" x14ac:dyDescent="0.45">
      <c r="A3" s="8"/>
      <c r="B3" s="8" t="s">
        <v>43</v>
      </c>
      <c r="C3" s="8" t="s">
        <v>26</v>
      </c>
      <c r="D3" s="8" t="s">
        <v>44</v>
      </c>
      <c r="E3" s="8" t="s">
        <v>45</v>
      </c>
      <c r="F3" s="11" t="s">
        <v>39</v>
      </c>
      <c r="G3" s="8" t="s">
        <v>46</v>
      </c>
      <c r="H3" s="8" t="s">
        <v>47</v>
      </c>
      <c r="I3" s="8" t="s">
        <v>48</v>
      </c>
      <c r="J3" s="8" t="s">
        <v>49</v>
      </c>
      <c r="K3" s="8" t="s">
        <v>50</v>
      </c>
      <c r="L3" s="8" t="s">
        <v>51</v>
      </c>
      <c r="M3" s="8" t="s">
        <v>4</v>
      </c>
      <c r="N3" s="8" t="s">
        <v>52</v>
      </c>
      <c r="O3" s="8" t="s">
        <v>7</v>
      </c>
      <c r="P3" s="8" t="s">
        <v>53</v>
      </c>
      <c r="Q3" s="8" t="s">
        <v>54</v>
      </c>
      <c r="R3" s="11" t="s">
        <v>39</v>
      </c>
      <c r="S3" s="12" t="s">
        <v>55</v>
      </c>
      <c r="U3" s="8" t="s">
        <v>56</v>
      </c>
      <c r="V3" s="8" t="s">
        <v>57</v>
      </c>
      <c r="W3" s="8" t="s">
        <v>58</v>
      </c>
    </row>
    <row r="4" spans="1:23" ht="18.75" customHeight="1" x14ac:dyDescent="0.45">
      <c r="A4" s="13">
        <v>45170</v>
      </c>
      <c r="B4" s="8">
        <v>2665</v>
      </c>
      <c r="C4" s="8">
        <v>1500</v>
      </c>
      <c r="D4" s="8">
        <v>2550</v>
      </c>
      <c r="E4" s="8">
        <v>0</v>
      </c>
      <c r="F4" s="14">
        <f t="shared" ref="F4:F33" si="0">B4+C4+((D4+E4)*70%)</f>
        <v>5950</v>
      </c>
      <c r="G4" s="8">
        <v>36</v>
      </c>
      <c r="H4" s="8">
        <v>220</v>
      </c>
      <c r="I4" s="8">
        <v>380</v>
      </c>
      <c r="J4" s="8">
        <v>140</v>
      </c>
      <c r="K4" s="8"/>
      <c r="L4" s="8">
        <v>1700</v>
      </c>
      <c r="M4" s="8"/>
      <c r="N4" s="8"/>
      <c r="O4" s="8">
        <v>2160</v>
      </c>
      <c r="P4" s="8"/>
      <c r="Q4" s="8"/>
      <c r="R4" s="11">
        <f t="shared" ref="R4:R33" si="1">SUM(G4:Q4)</f>
        <v>4636</v>
      </c>
      <c r="S4" s="15">
        <f t="shared" ref="S4:S33" si="2">F4-R4</f>
        <v>1314</v>
      </c>
      <c r="U4" s="8">
        <v>8</v>
      </c>
      <c r="V4" s="8">
        <v>8</v>
      </c>
      <c r="W4" s="8">
        <v>10</v>
      </c>
    </row>
    <row r="5" spans="1:23" ht="18.75" customHeight="1" x14ac:dyDescent="0.45">
      <c r="A5" s="13">
        <v>45171</v>
      </c>
      <c r="B5" s="8">
        <v>2315</v>
      </c>
      <c r="C5" s="8">
        <v>2000</v>
      </c>
      <c r="D5" s="8">
        <v>2130</v>
      </c>
      <c r="E5" s="8">
        <v>865</v>
      </c>
      <c r="F5" s="14">
        <f t="shared" si="0"/>
        <v>6411.5</v>
      </c>
      <c r="G5" s="8">
        <v>0</v>
      </c>
      <c r="H5" s="8">
        <v>220</v>
      </c>
      <c r="I5" s="8">
        <v>390</v>
      </c>
      <c r="J5" s="8">
        <v>30</v>
      </c>
      <c r="K5" s="8"/>
      <c r="L5" s="8"/>
      <c r="M5" s="8"/>
      <c r="N5" s="8"/>
      <c r="O5" s="8"/>
      <c r="P5" s="8"/>
      <c r="Q5" s="8"/>
      <c r="R5" s="11">
        <f t="shared" si="1"/>
        <v>640</v>
      </c>
      <c r="S5" s="15">
        <f t="shared" si="2"/>
        <v>5771.5</v>
      </c>
      <c r="U5" s="8">
        <v>9</v>
      </c>
      <c r="V5" s="8">
        <v>8</v>
      </c>
      <c r="W5" s="8">
        <v>5</v>
      </c>
    </row>
    <row r="6" spans="1:23" ht="18.75" customHeight="1" x14ac:dyDescent="0.45">
      <c r="A6" s="13">
        <v>45172</v>
      </c>
      <c r="B6" s="8">
        <v>5330</v>
      </c>
      <c r="C6" s="8">
        <v>3700</v>
      </c>
      <c r="D6" s="8">
        <v>5835</v>
      </c>
      <c r="E6" s="8">
        <v>775</v>
      </c>
      <c r="F6" s="14">
        <f t="shared" si="0"/>
        <v>13657</v>
      </c>
      <c r="G6" s="8"/>
      <c r="H6" s="8">
        <v>410</v>
      </c>
      <c r="I6" s="8">
        <v>320</v>
      </c>
      <c r="J6" s="8">
        <v>50</v>
      </c>
      <c r="K6" s="8"/>
      <c r="L6" s="8"/>
      <c r="M6" s="8">
        <v>300</v>
      </c>
      <c r="N6" s="8"/>
      <c r="O6" s="8"/>
      <c r="P6" s="8"/>
      <c r="Q6" s="8"/>
      <c r="R6" s="11">
        <f t="shared" si="1"/>
        <v>1080</v>
      </c>
      <c r="S6" s="15">
        <f t="shared" si="2"/>
        <v>12577</v>
      </c>
      <c r="U6" s="8">
        <v>17</v>
      </c>
      <c r="V6" s="8">
        <v>14</v>
      </c>
      <c r="W6" s="8">
        <v>10</v>
      </c>
    </row>
    <row r="7" spans="1:23" ht="18.75" customHeight="1" x14ac:dyDescent="0.45">
      <c r="A7" s="13">
        <v>45173</v>
      </c>
      <c r="B7" s="8">
        <v>2060</v>
      </c>
      <c r="C7" s="8">
        <v>1000</v>
      </c>
      <c r="D7" s="8">
        <v>705</v>
      </c>
      <c r="E7" s="8">
        <v>70</v>
      </c>
      <c r="F7" s="14">
        <f t="shared" si="0"/>
        <v>3602.5</v>
      </c>
      <c r="G7" s="8">
        <v>36</v>
      </c>
      <c r="H7" s="8">
        <v>220</v>
      </c>
      <c r="I7" s="8">
        <v>90</v>
      </c>
      <c r="J7" s="8"/>
      <c r="K7" s="8">
        <v>25080</v>
      </c>
      <c r="L7" s="8"/>
      <c r="M7" s="8"/>
      <c r="N7" s="8">
        <v>380</v>
      </c>
      <c r="O7" s="8"/>
      <c r="P7" s="8"/>
      <c r="Q7" s="8">
        <v>20</v>
      </c>
      <c r="R7" s="11">
        <f t="shared" si="1"/>
        <v>25826</v>
      </c>
      <c r="S7" s="15">
        <f t="shared" si="2"/>
        <v>-22223.5</v>
      </c>
      <c r="U7" s="8">
        <v>6</v>
      </c>
      <c r="V7" s="8">
        <v>6</v>
      </c>
      <c r="W7" s="8">
        <v>4</v>
      </c>
    </row>
    <row r="8" spans="1:23" ht="18.75" customHeight="1" x14ac:dyDescent="0.45">
      <c r="A8" s="13">
        <v>45174</v>
      </c>
      <c r="B8" s="8">
        <v>2010</v>
      </c>
      <c r="C8" s="8">
        <v>2000</v>
      </c>
      <c r="D8" s="8">
        <v>1905</v>
      </c>
      <c r="E8" s="8">
        <v>800</v>
      </c>
      <c r="F8" s="14">
        <f t="shared" si="0"/>
        <v>5903.5</v>
      </c>
      <c r="G8" s="8">
        <v>36</v>
      </c>
      <c r="H8" s="8">
        <v>220</v>
      </c>
      <c r="I8" s="8"/>
      <c r="J8" s="8">
        <v>210</v>
      </c>
      <c r="K8" s="8"/>
      <c r="L8" s="8"/>
      <c r="M8" s="8"/>
      <c r="N8" s="8"/>
      <c r="O8" s="8"/>
      <c r="P8" s="8"/>
      <c r="Q8" s="8"/>
      <c r="R8" s="11">
        <f t="shared" si="1"/>
        <v>466</v>
      </c>
      <c r="S8" s="15">
        <f t="shared" si="2"/>
        <v>5437.5</v>
      </c>
      <c r="U8" s="8">
        <v>9</v>
      </c>
      <c r="V8" s="8">
        <v>7</v>
      </c>
      <c r="W8" s="8">
        <v>7</v>
      </c>
    </row>
    <row r="9" spans="1:23" ht="18.75" customHeight="1" x14ac:dyDescent="0.45">
      <c r="A9" s="13">
        <v>45175</v>
      </c>
      <c r="B9" s="8">
        <v>1760</v>
      </c>
      <c r="C9" s="8">
        <v>2400</v>
      </c>
      <c r="D9" s="8">
        <v>2125</v>
      </c>
      <c r="E9" s="8">
        <v>405</v>
      </c>
      <c r="F9" s="14">
        <f t="shared" si="0"/>
        <v>5931</v>
      </c>
      <c r="G9" s="8">
        <v>36</v>
      </c>
      <c r="H9" s="8">
        <v>220</v>
      </c>
      <c r="I9" s="8">
        <v>710</v>
      </c>
      <c r="J9" s="8"/>
      <c r="K9" s="8"/>
      <c r="L9" s="8">
        <v>1570</v>
      </c>
      <c r="M9" s="8"/>
      <c r="N9" s="8"/>
      <c r="O9" s="8"/>
      <c r="P9" s="8"/>
      <c r="Q9" s="8"/>
      <c r="R9" s="11">
        <f t="shared" si="1"/>
        <v>2536</v>
      </c>
      <c r="S9" s="15">
        <f t="shared" si="2"/>
        <v>3395</v>
      </c>
      <c r="U9" s="8">
        <v>10</v>
      </c>
      <c r="V9" s="8">
        <v>8</v>
      </c>
      <c r="W9" s="8">
        <v>6</v>
      </c>
    </row>
    <row r="10" spans="1:23" ht="18.75" customHeight="1" x14ac:dyDescent="0.45">
      <c r="A10" s="13">
        <v>45176</v>
      </c>
      <c r="B10" s="8">
        <v>2725</v>
      </c>
      <c r="C10" s="8">
        <v>2700</v>
      </c>
      <c r="D10" s="8">
        <v>2615</v>
      </c>
      <c r="E10" s="8">
        <v>390</v>
      </c>
      <c r="F10" s="14">
        <f t="shared" si="0"/>
        <v>7528.5</v>
      </c>
      <c r="G10" s="8">
        <v>36</v>
      </c>
      <c r="H10" s="8">
        <v>220</v>
      </c>
      <c r="I10" s="8"/>
      <c r="J10" s="8">
        <v>75</v>
      </c>
      <c r="K10" s="8"/>
      <c r="L10" s="8"/>
      <c r="M10" s="8"/>
      <c r="N10" s="8"/>
      <c r="O10" s="8"/>
      <c r="P10" s="8"/>
      <c r="Q10" s="8">
        <v>800</v>
      </c>
      <c r="R10" s="11">
        <f t="shared" si="1"/>
        <v>1131</v>
      </c>
      <c r="S10" s="15">
        <f t="shared" si="2"/>
        <v>6397.5</v>
      </c>
      <c r="U10" s="8">
        <v>10</v>
      </c>
      <c r="V10" s="8">
        <v>10</v>
      </c>
      <c r="W10" s="8">
        <v>10</v>
      </c>
    </row>
    <row r="11" spans="1:23" ht="18.75" customHeight="1" x14ac:dyDescent="0.45">
      <c r="A11" s="13">
        <v>45177</v>
      </c>
      <c r="B11" s="8">
        <v>2390</v>
      </c>
      <c r="C11" s="8">
        <v>1700</v>
      </c>
      <c r="D11" s="8">
        <v>1490</v>
      </c>
      <c r="E11" s="8">
        <v>250</v>
      </c>
      <c r="F11" s="14">
        <f t="shared" si="0"/>
        <v>5308</v>
      </c>
      <c r="G11" s="8">
        <v>36</v>
      </c>
      <c r="H11" s="8">
        <v>220</v>
      </c>
      <c r="I11" s="8"/>
      <c r="J11" s="8"/>
      <c r="K11" s="8"/>
      <c r="L11" s="8"/>
      <c r="M11" s="8"/>
      <c r="N11" s="8"/>
      <c r="O11" s="8">
        <v>2160</v>
      </c>
      <c r="P11" s="8"/>
      <c r="Q11" s="8">
        <v>440</v>
      </c>
      <c r="R11" s="11">
        <f t="shared" si="1"/>
        <v>2856</v>
      </c>
      <c r="S11" s="15">
        <f t="shared" si="2"/>
        <v>2452</v>
      </c>
      <c r="U11" s="8">
        <v>8</v>
      </c>
      <c r="V11" s="8">
        <v>6</v>
      </c>
      <c r="W11" s="8">
        <v>3</v>
      </c>
    </row>
    <row r="12" spans="1:23" ht="18.75" customHeight="1" x14ac:dyDescent="0.45">
      <c r="A12" s="13">
        <v>45178</v>
      </c>
      <c r="B12" s="8">
        <f>7920+220</f>
        <v>8140</v>
      </c>
      <c r="C12" s="8">
        <v>2600</v>
      </c>
      <c r="D12" s="8">
        <v>5800</v>
      </c>
      <c r="E12" s="8">
        <v>2675</v>
      </c>
      <c r="F12" s="14">
        <f t="shared" si="0"/>
        <v>16672.5</v>
      </c>
      <c r="G12" s="8"/>
      <c r="H12" s="8"/>
      <c r="I12" s="8">
        <v>280</v>
      </c>
      <c r="J12" s="8">
        <v>180</v>
      </c>
      <c r="K12" s="8"/>
      <c r="L12" s="8"/>
      <c r="M12" s="8"/>
      <c r="N12" s="8"/>
      <c r="O12" s="8"/>
      <c r="P12" s="8"/>
      <c r="Q12" s="8"/>
      <c r="R12" s="11">
        <f t="shared" si="1"/>
        <v>460</v>
      </c>
      <c r="S12" s="15">
        <f t="shared" si="2"/>
        <v>16212.5</v>
      </c>
      <c r="U12" s="8">
        <v>23</v>
      </c>
      <c r="V12" s="8">
        <v>17</v>
      </c>
      <c r="W12" s="8">
        <v>20</v>
      </c>
    </row>
    <row r="13" spans="1:23" ht="18.75" customHeight="1" x14ac:dyDescent="0.45">
      <c r="A13" s="13">
        <v>45179</v>
      </c>
      <c r="B13" s="8">
        <f>5670+45</f>
        <v>5715</v>
      </c>
      <c r="C13" s="8">
        <v>2800</v>
      </c>
      <c r="D13" s="8">
        <v>5905</v>
      </c>
      <c r="E13" s="8">
        <v>1320</v>
      </c>
      <c r="F13" s="14">
        <f t="shared" si="0"/>
        <v>13572.5</v>
      </c>
      <c r="G13" s="8"/>
      <c r="H13" s="8">
        <v>860</v>
      </c>
      <c r="I13" s="8">
        <v>380</v>
      </c>
      <c r="J13" s="8">
        <v>170</v>
      </c>
      <c r="K13" s="8"/>
      <c r="L13" s="8"/>
      <c r="M13" s="8"/>
      <c r="N13" s="8"/>
      <c r="O13" s="8"/>
      <c r="P13" s="8"/>
      <c r="Q13" s="8"/>
      <c r="R13" s="11">
        <f t="shared" si="1"/>
        <v>1410</v>
      </c>
      <c r="S13" s="15">
        <f t="shared" si="2"/>
        <v>12162.5</v>
      </c>
      <c r="U13" s="8">
        <v>16</v>
      </c>
      <c r="V13" s="8">
        <v>12</v>
      </c>
      <c r="W13" s="8">
        <v>8</v>
      </c>
    </row>
    <row r="14" spans="1:23" ht="18.75" customHeight="1" x14ac:dyDescent="0.45">
      <c r="A14" s="13">
        <v>45180</v>
      </c>
      <c r="B14" s="8">
        <v>1750</v>
      </c>
      <c r="C14" s="8">
        <v>1700</v>
      </c>
      <c r="D14" s="8">
        <v>1220</v>
      </c>
      <c r="E14" s="8">
        <v>170</v>
      </c>
      <c r="F14" s="14">
        <f t="shared" si="0"/>
        <v>4423</v>
      </c>
      <c r="G14" s="8">
        <v>36</v>
      </c>
      <c r="H14" s="8">
        <v>220</v>
      </c>
      <c r="I14" s="8"/>
      <c r="J14" s="8">
        <v>600</v>
      </c>
      <c r="K14" s="8">
        <f>26863-3150</f>
        <v>23713</v>
      </c>
      <c r="L14" s="8">
        <v>1570</v>
      </c>
      <c r="M14" s="8">
        <v>100</v>
      </c>
      <c r="N14" s="8"/>
      <c r="O14" s="8"/>
      <c r="P14" s="8"/>
      <c r="Q14" s="8"/>
      <c r="R14" s="11">
        <f t="shared" si="1"/>
        <v>26239</v>
      </c>
      <c r="S14" s="15">
        <f t="shared" si="2"/>
        <v>-21816</v>
      </c>
      <c r="U14" s="8">
        <v>6</v>
      </c>
      <c r="V14" s="8">
        <v>7</v>
      </c>
      <c r="W14" s="8">
        <v>4</v>
      </c>
    </row>
    <row r="15" spans="1:23" ht="18.75" customHeight="1" x14ac:dyDescent="0.45">
      <c r="A15" s="13">
        <v>45181</v>
      </c>
      <c r="B15" s="8">
        <v>2305</v>
      </c>
      <c r="C15" s="8">
        <v>2000</v>
      </c>
      <c r="D15" s="8">
        <v>1625</v>
      </c>
      <c r="E15" s="8">
        <v>610</v>
      </c>
      <c r="F15" s="14">
        <f t="shared" si="0"/>
        <v>5869.5</v>
      </c>
      <c r="G15" s="8">
        <v>36</v>
      </c>
      <c r="H15" s="8">
        <v>220</v>
      </c>
      <c r="I15" s="8"/>
      <c r="J15" s="8"/>
      <c r="K15" s="8"/>
      <c r="L15" s="8"/>
      <c r="M15" s="8">
        <f>8700+2800</f>
        <v>11500</v>
      </c>
      <c r="N15" s="8"/>
      <c r="O15" s="8"/>
      <c r="P15" s="8"/>
      <c r="Q15" s="8"/>
      <c r="R15" s="11">
        <f t="shared" si="1"/>
        <v>11756</v>
      </c>
      <c r="S15" s="15">
        <f t="shared" si="2"/>
        <v>-5886.5</v>
      </c>
      <c r="U15" s="8">
        <v>9</v>
      </c>
      <c r="V15" s="8">
        <v>7</v>
      </c>
      <c r="W15" s="8">
        <v>8</v>
      </c>
    </row>
    <row r="16" spans="1:23" ht="18.75" customHeight="1" x14ac:dyDescent="0.45">
      <c r="A16" s="13">
        <v>45182</v>
      </c>
      <c r="B16" s="8">
        <v>2510</v>
      </c>
      <c r="C16" s="8">
        <v>2400</v>
      </c>
      <c r="D16" s="8">
        <v>2720</v>
      </c>
      <c r="E16" s="8">
        <v>0</v>
      </c>
      <c r="F16" s="14">
        <f t="shared" si="0"/>
        <v>6814</v>
      </c>
      <c r="G16" s="8">
        <v>36</v>
      </c>
      <c r="H16" s="8">
        <v>190</v>
      </c>
      <c r="I16" s="8"/>
      <c r="J16" s="8">
        <v>160</v>
      </c>
      <c r="K16" s="8"/>
      <c r="L16" s="8"/>
      <c r="M16" s="8"/>
      <c r="N16" s="8"/>
      <c r="O16" s="8"/>
      <c r="P16" s="8"/>
      <c r="Q16" s="8"/>
      <c r="R16" s="11">
        <f t="shared" si="1"/>
        <v>386</v>
      </c>
      <c r="S16" s="15">
        <f t="shared" si="2"/>
        <v>6428</v>
      </c>
      <c r="U16" s="8">
        <v>9</v>
      </c>
      <c r="V16" s="8">
        <v>7</v>
      </c>
      <c r="W16" s="8">
        <v>9</v>
      </c>
    </row>
    <row r="17" spans="1:23" ht="18.75" customHeight="1" x14ac:dyDescent="0.45">
      <c r="A17" s="13">
        <v>45183</v>
      </c>
      <c r="B17" s="8">
        <v>2230</v>
      </c>
      <c r="C17" s="8">
        <v>2500</v>
      </c>
      <c r="D17" s="8">
        <v>995</v>
      </c>
      <c r="E17" s="8">
        <v>690</v>
      </c>
      <c r="F17" s="14">
        <f t="shared" si="0"/>
        <v>5909.5</v>
      </c>
      <c r="G17" s="8"/>
      <c r="H17" s="8">
        <v>210</v>
      </c>
      <c r="I17" s="8">
        <v>170</v>
      </c>
      <c r="J17" s="8">
        <v>15</v>
      </c>
      <c r="K17" s="8"/>
      <c r="L17" s="8">
        <v>1570</v>
      </c>
      <c r="M17" s="8"/>
      <c r="N17" s="8"/>
      <c r="O17" s="8"/>
      <c r="P17" s="8"/>
      <c r="Q17" s="8"/>
      <c r="R17" s="11">
        <f t="shared" si="1"/>
        <v>1965</v>
      </c>
      <c r="S17" s="15">
        <f t="shared" si="2"/>
        <v>3944.5</v>
      </c>
      <c r="U17" s="8">
        <v>8</v>
      </c>
      <c r="V17" s="8">
        <v>7</v>
      </c>
      <c r="W17" s="8">
        <v>8</v>
      </c>
    </row>
    <row r="18" spans="1:23" ht="18.75" customHeight="1" x14ac:dyDescent="0.45">
      <c r="A18" s="13">
        <v>45184</v>
      </c>
      <c r="B18" s="8">
        <v>2120</v>
      </c>
      <c r="C18" s="8">
        <v>1700</v>
      </c>
      <c r="D18" s="8">
        <v>1850</v>
      </c>
      <c r="E18" s="8">
        <v>480</v>
      </c>
      <c r="F18" s="14">
        <f t="shared" si="0"/>
        <v>5451</v>
      </c>
      <c r="G18" s="8">
        <v>36</v>
      </c>
      <c r="H18" s="8">
        <v>220</v>
      </c>
      <c r="I18" s="8">
        <v>570</v>
      </c>
      <c r="J18" s="8">
        <v>150</v>
      </c>
      <c r="K18" s="8"/>
      <c r="L18" s="8"/>
      <c r="M18" s="8"/>
      <c r="N18" s="8"/>
      <c r="O18" s="8"/>
      <c r="P18" s="8">
        <v>30000</v>
      </c>
      <c r="Q18" s="8"/>
      <c r="R18" s="11">
        <f t="shared" si="1"/>
        <v>30976</v>
      </c>
      <c r="S18" s="15">
        <f t="shared" si="2"/>
        <v>-25525</v>
      </c>
      <c r="U18" s="8">
        <v>8</v>
      </c>
      <c r="V18" s="8">
        <v>6</v>
      </c>
      <c r="W18" s="8">
        <v>6</v>
      </c>
    </row>
    <row r="19" spans="1:23" ht="18.75" customHeight="1" x14ac:dyDescent="0.45">
      <c r="A19" s="13">
        <v>45185</v>
      </c>
      <c r="B19" s="8">
        <v>4450</v>
      </c>
      <c r="C19" s="8">
        <v>4700</v>
      </c>
      <c r="D19" s="8">
        <v>2445</v>
      </c>
      <c r="E19" s="8">
        <v>640</v>
      </c>
      <c r="F19" s="14">
        <f t="shared" si="0"/>
        <v>11309.5</v>
      </c>
      <c r="G19" s="8">
        <v>36</v>
      </c>
      <c r="H19" s="8">
        <v>220</v>
      </c>
      <c r="I19" s="8"/>
      <c r="J19" s="8"/>
      <c r="K19" s="8"/>
      <c r="L19" s="8"/>
      <c r="M19" s="8"/>
      <c r="N19" s="8"/>
      <c r="O19" s="8"/>
      <c r="P19" s="8"/>
      <c r="Q19" s="8"/>
      <c r="R19" s="11">
        <f t="shared" si="1"/>
        <v>256</v>
      </c>
      <c r="S19" s="15">
        <f t="shared" si="2"/>
        <v>11053.5</v>
      </c>
      <c r="U19" s="8">
        <v>13</v>
      </c>
      <c r="V19" s="8">
        <v>11</v>
      </c>
      <c r="W19" s="8">
        <v>17</v>
      </c>
    </row>
    <row r="20" spans="1:23" ht="18.75" customHeight="1" x14ac:dyDescent="0.45">
      <c r="A20" s="13">
        <v>45186</v>
      </c>
      <c r="B20" s="8">
        <v>4245</v>
      </c>
      <c r="C20" s="8">
        <v>4600</v>
      </c>
      <c r="D20" s="8">
        <v>5270</v>
      </c>
      <c r="E20" s="8">
        <v>255</v>
      </c>
      <c r="F20" s="14">
        <f t="shared" si="0"/>
        <v>12712.5</v>
      </c>
      <c r="G20" s="8"/>
      <c r="H20" s="8">
        <v>540</v>
      </c>
      <c r="I20" s="8">
        <v>300</v>
      </c>
      <c r="J20" s="8">
        <v>140</v>
      </c>
      <c r="K20" s="8"/>
      <c r="L20" s="8"/>
      <c r="M20" s="8"/>
      <c r="N20" s="8"/>
      <c r="O20" s="8"/>
      <c r="P20" s="8"/>
      <c r="Q20" s="8"/>
      <c r="R20" s="11">
        <f t="shared" si="1"/>
        <v>980</v>
      </c>
      <c r="S20" s="15">
        <f t="shared" si="2"/>
        <v>11732.5</v>
      </c>
      <c r="U20" s="8">
        <v>13</v>
      </c>
      <c r="V20" s="8">
        <v>14</v>
      </c>
      <c r="W20" s="8">
        <v>4</v>
      </c>
    </row>
    <row r="21" spans="1:23" ht="18.75" customHeight="1" x14ac:dyDescent="0.45">
      <c r="A21" s="13">
        <v>45187</v>
      </c>
      <c r="B21" s="8">
        <v>1320</v>
      </c>
      <c r="C21" s="8">
        <v>1300</v>
      </c>
      <c r="D21" s="8">
        <v>1420</v>
      </c>
      <c r="E21" s="8">
        <v>955</v>
      </c>
      <c r="F21" s="14">
        <f t="shared" si="0"/>
        <v>4282.5</v>
      </c>
      <c r="G21" s="8">
        <v>36</v>
      </c>
      <c r="H21" s="8">
        <v>210</v>
      </c>
      <c r="I21" s="8">
        <v>70</v>
      </c>
      <c r="J21" s="8">
        <v>210</v>
      </c>
      <c r="K21" s="8">
        <v>21697</v>
      </c>
      <c r="L21" s="8">
        <v>1570</v>
      </c>
      <c r="M21" s="8"/>
      <c r="N21" s="8"/>
      <c r="O21" s="8"/>
      <c r="P21" s="8"/>
      <c r="Q21" s="8"/>
      <c r="R21" s="11">
        <f t="shared" si="1"/>
        <v>23793</v>
      </c>
      <c r="S21" s="15">
        <f t="shared" si="2"/>
        <v>-19510.5</v>
      </c>
      <c r="U21" s="8">
        <v>6</v>
      </c>
      <c r="V21" s="8">
        <v>5</v>
      </c>
      <c r="W21" s="8">
        <v>7</v>
      </c>
    </row>
    <row r="22" spans="1:23" ht="18.75" customHeight="1" x14ac:dyDescent="0.45">
      <c r="A22" s="13">
        <v>45188</v>
      </c>
      <c r="B22" s="8">
        <v>3560</v>
      </c>
      <c r="C22" s="8">
        <v>3000</v>
      </c>
      <c r="D22" s="8">
        <v>5760</v>
      </c>
      <c r="E22" s="8">
        <v>1095</v>
      </c>
      <c r="F22" s="14">
        <f t="shared" si="0"/>
        <v>11358.5</v>
      </c>
      <c r="G22" s="8"/>
      <c r="H22" s="8">
        <v>700</v>
      </c>
      <c r="I22" s="8">
        <v>140</v>
      </c>
      <c r="J22" s="8"/>
      <c r="K22" s="8"/>
      <c r="L22" s="8"/>
      <c r="M22" s="8"/>
      <c r="N22" s="8"/>
      <c r="O22" s="8">
        <v>150</v>
      </c>
      <c r="P22" s="8"/>
      <c r="Q22" s="8"/>
      <c r="R22" s="11">
        <f t="shared" si="1"/>
        <v>990</v>
      </c>
      <c r="S22" s="15">
        <f t="shared" si="2"/>
        <v>10368.5</v>
      </c>
      <c r="U22" s="8">
        <v>16</v>
      </c>
      <c r="V22" s="8">
        <v>13</v>
      </c>
      <c r="W22" s="8">
        <v>12</v>
      </c>
    </row>
    <row r="23" spans="1:23" ht="18.75" customHeight="1" x14ac:dyDescent="0.45">
      <c r="A23" s="13">
        <v>45189</v>
      </c>
      <c r="B23" s="8">
        <v>2575</v>
      </c>
      <c r="C23" s="8">
        <v>2000</v>
      </c>
      <c r="D23" s="8">
        <v>2420</v>
      </c>
      <c r="E23" s="8">
        <v>455</v>
      </c>
      <c r="F23" s="14">
        <f t="shared" si="0"/>
        <v>6587.5</v>
      </c>
      <c r="G23" s="8"/>
      <c r="H23" s="8">
        <v>220</v>
      </c>
      <c r="I23" s="8">
        <v>300</v>
      </c>
      <c r="J23" s="8">
        <v>160</v>
      </c>
      <c r="K23" s="8"/>
      <c r="L23" s="8"/>
      <c r="M23" s="8"/>
      <c r="N23" s="8"/>
      <c r="O23" s="8">
        <v>500</v>
      </c>
      <c r="P23" s="8"/>
      <c r="Q23" s="8"/>
      <c r="R23" s="11">
        <f t="shared" si="1"/>
        <v>1180</v>
      </c>
      <c r="S23" s="15">
        <f t="shared" si="2"/>
        <v>5407.5</v>
      </c>
      <c r="U23" s="8">
        <v>10</v>
      </c>
      <c r="V23" s="8">
        <v>8</v>
      </c>
      <c r="W23" s="8">
        <v>7</v>
      </c>
    </row>
    <row r="24" spans="1:23" ht="18.75" customHeight="1" x14ac:dyDescent="0.45">
      <c r="A24" s="13">
        <v>45190</v>
      </c>
      <c r="B24" s="8">
        <v>2990</v>
      </c>
      <c r="C24" s="8">
        <v>2600</v>
      </c>
      <c r="D24" s="8">
        <v>1175</v>
      </c>
      <c r="E24" s="8">
        <v>0</v>
      </c>
      <c r="F24" s="14">
        <f t="shared" si="0"/>
        <v>6412.5</v>
      </c>
      <c r="G24" s="8">
        <v>36</v>
      </c>
      <c r="H24" s="8">
        <v>220</v>
      </c>
      <c r="I24" s="8">
        <v>270</v>
      </c>
      <c r="J24" s="8">
        <v>70</v>
      </c>
      <c r="K24" s="8"/>
      <c r="L24" s="8"/>
      <c r="M24" s="8"/>
      <c r="N24" s="8"/>
      <c r="O24" s="8"/>
      <c r="P24" s="8"/>
      <c r="Q24" s="8"/>
      <c r="R24" s="11">
        <f t="shared" si="1"/>
        <v>596</v>
      </c>
      <c r="S24" s="15">
        <f t="shared" si="2"/>
        <v>5816.5</v>
      </c>
      <c r="U24" s="8">
        <v>9</v>
      </c>
      <c r="V24" s="8">
        <v>6</v>
      </c>
      <c r="W24" s="8">
        <v>10</v>
      </c>
    </row>
    <row r="25" spans="1:23" ht="18.75" customHeight="1" x14ac:dyDescent="0.45">
      <c r="A25" s="13">
        <v>45191</v>
      </c>
      <c r="B25" s="8">
        <v>2505</v>
      </c>
      <c r="C25" s="8">
        <v>2500</v>
      </c>
      <c r="D25" s="8">
        <v>2355</v>
      </c>
      <c r="E25" s="8">
        <v>750</v>
      </c>
      <c r="F25" s="14">
        <f t="shared" si="0"/>
        <v>7178.5</v>
      </c>
      <c r="G25" s="8">
        <v>36</v>
      </c>
      <c r="H25" s="8">
        <v>310</v>
      </c>
      <c r="I25" s="8">
        <v>280</v>
      </c>
      <c r="J25" s="8">
        <v>70</v>
      </c>
      <c r="K25" s="8"/>
      <c r="L25" s="8"/>
      <c r="M25" s="8"/>
      <c r="N25" s="8"/>
      <c r="O25" s="8">
        <v>2160</v>
      </c>
      <c r="P25" s="8"/>
      <c r="Q25" s="8"/>
      <c r="R25" s="11">
        <f t="shared" si="1"/>
        <v>2856</v>
      </c>
      <c r="S25" s="15">
        <f t="shared" si="2"/>
        <v>4322.5</v>
      </c>
      <c r="U25" s="8">
        <v>9</v>
      </c>
      <c r="V25" s="8">
        <v>7</v>
      </c>
      <c r="W25" s="8">
        <v>10</v>
      </c>
    </row>
    <row r="26" spans="1:23" ht="18.75" customHeight="1" x14ac:dyDescent="0.45">
      <c r="A26" s="13">
        <v>45192</v>
      </c>
      <c r="B26" s="8">
        <v>2315</v>
      </c>
      <c r="C26" s="8">
        <v>3100</v>
      </c>
      <c r="D26" s="8">
        <v>5215</v>
      </c>
      <c r="E26" s="8">
        <v>370</v>
      </c>
      <c r="F26" s="14">
        <f t="shared" si="0"/>
        <v>9324.5</v>
      </c>
      <c r="G26" s="8">
        <v>36</v>
      </c>
      <c r="H26" s="8">
        <v>810</v>
      </c>
      <c r="I26" s="8">
        <v>500</v>
      </c>
      <c r="J26" s="8">
        <v>115</v>
      </c>
      <c r="K26" s="8"/>
      <c r="L26" s="8">
        <v>1570</v>
      </c>
      <c r="M26" s="8"/>
      <c r="N26" s="8"/>
      <c r="O26" s="8"/>
      <c r="P26" s="8"/>
      <c r="Q26" s="8"/>
      <c r="R26" s="11">
        <f t="shared" si="1"/>
        <v>3031</v>
      </c>
      <c r="S26" s="15">
        <f t="shared" si="2"/>
        <v>6293.5</v>
      </c>
      <c r="U26" s="8">
        <v>11</v>
      </c>
      <c r="V26" s="8">
        <v>11</v>
      </c>
      <c r="W26" s="8">
        <v>14</v>
      </c>
    </row>
    <row r="27" spans="1:23" ht="18.75" customHeight="1" x14ac:dyDescent="0.45">
      <c r="A27" s="13">
        <v>45193</v>
      </c>
      <c r="B27" s="8">
        <v>5125</v>
      </c>
      <c r="C27" s="8">
        <v>3800</v>
      </c>
      <c r="D27" s="8">
        <v>8240</v>
      </c>
      <c r="E27" s="8">
        <v>340</v>
      </c>
      <c r="F27" s="14">
        <f t="shared" si="0"/>
        <v>14931</v>
      </c>
      <c r="G27" s="8"/>
      <c r="H27" s="8">
        <v>750</v>
      </c>
      <c r="I27" s="8"/>
      <c r="J27" s="8">
        <v>300</v>
      </c>
      <c r="K27" s="8"/>
      <c r="L27" s="8"/>
      <c r="M27" s="8">
        <v>200</v>
      </c>
      <c r="N27" s="8">
        <v>3660</v>
      </c>
      <c r="O27" s="8"/>
      <c r="P27" s="8"/>
      <c r="Q27" s="8"/>
      <c r="R27" s="11">
        <f t="shared" si="1"/>
        <v>4910</v>
      </c>
      <c r="S27" s="15">
        <f t="shared" si="2"/>
        <v>10021</v>
      </c>
      <c r="U27" s="8">
        <v>19</v>
      </c>
      <c r="V27" s="8">
        <v>17</v>
      </c>
      <c r="W27" s="8">
        <v>6</v>
      </c>
    </row>
    <row r="28" spans="1:23" ht="18.75" customHeight="1" x14ac:dyDescent="0.45">
      <c r="A28" s="13">
        <v>45194</v>
      </c>
      <c r="B28" s="8">
        <v>2685</v>
      </c>
      <c r="C28" s="8">
        <v>2100</v>
      </c>
      <c r="D28" s="8">
        <v>1710</v>
      </c>
      <c r="E28" s="8">
        <v>170</v>
      </c>
      <c r="F28" s="14">
        <f t="shared" si="0"/>
        <v>6101</v>
      </c>
      <c r="G28" s="8">
        <v>36</v>
      </c>
      <c r="H28" s="8">
        <v>220</v>
      </c>
      <c r="I28" s="8">
        <v>520</v>
      </c>
      <c r="J28" s="8"/>
      <c r="K28" s="8">
        <f>23595+1703</f>
        <v>25298</v>
      </c>
      <c r="L28" s="8"/>
      <c r="M28" s="8"/>
      <c r="N28" s="8"/>
      <c r="O28" s="8"/>
      <c r="P28" s="8"/>
      <c r="Q28" s="8"/>
      <c r="R28" s="11">
        <f t="shared" si="1"/>
        <v>26074</v>
      </c>
      <c r="S28" s="15">
        <f t="shared" si="2"/>
        <v>-19973</v>
      </c>
      <c r="U28" s="8">
        <v>9</v>
      </c>
      <c r="V28" s="8">
        <v>7</v>
      </c>
      <c r="W28" s="8">
        <v>11</v>
      </c>
    </row>
    <row r="29" spans="1:23" ht="18.75" customHeight="1" x14ac:dyDescent="0.45">
      <c r="A29" s="13">
        <v>45195</v>
      </c>
      <c r="B29" s="8">
        <v>1545</v>
      </c>
      <c r="C29" s="8">
        <v>1500</v>
      </c>
      <c r="D29" s="8">
        <v>1470</v>
      </c>
      <c r="E29" s="8">
        <v>485</v>
      </c>
      <c r="F29" s="14">
        <f t="shared" si="0"/>
        <v>4413.5</v>
      </c>
      <c r="G29" s="8">
        <v>36</v>
      </c>
      <c r="H29" s="8">
        <v>220</v>
      </c>
      <c r="I29" s="8"/>
      <c r="J29" s="8">
        <v>70</v>
      </c>
      <c r="K29" s="8">
        <v>600</v>
      </c>
      <c r="L29" s="8"/>
      <c r="M29" s="8"/>
      <c r="N29" s="8"/>
      <c r="O29" s="8"/>
      <c r="P29" s="8"/>
      <c r="Q29" s="8"/>
      <c r="R29" s="11">
        <f t="shared" si="1"/>
        <v>926</v>
      </c>
      <c r="S29" s="15">
        <f t="shared" si="2"/>
        <v>3487.5</v>
      </c>
      <c r="U29" s="8">
        <v>7</v>
      </c>
      <c r="V29" s="8">
        <v>6</v>
      </c>
      <c r="W29" s="8">
        <v>5</v>
      </c>
    </row>
    <row r="30" spans="1:23" ht="18.75" customHeight="1" x14ac:dyDescent="0.45">
      <c r="A30" s="13">
        <v>45196</v>
      </c>
      <c r="B30" s="8">
        <v>2465</v>
      </c>
      <c r="C30" s="8">
        <v>2600</v>
      </c>
      <c r="D30" s="8">
        <v>370</v>
      </c>
      <c r="E30" s="8">
        <v>370</v>
      </c>
      <c r="F30" s="14">
        <f t="shared" si="0"/>
        <v>5583</v>
      </c>
      <c r="G30" s="8"/>
      <c r="H30" s="8">
        <v>220</v>
      </c>
      <c r="I30" s="8"/>
      <c r="J30" s="8">
        <v>20</v>
      </c>
      <c r="K30" s="8"/>
      <c r="L30" s="8"/>
      <c r="M30" s="8"/>
      <c r="N30" s="8"/>
      <c r="O30" s="8"/>
      <c r="P30" s="8"/>
      <c r="Q30" s="8"/>
      <c r="R30" s="11">
        <f t="shared" si="1"/>
        <v>240</v>
      </c>
      <c r="S30" s="15">
        <f t="shared" si="2"/>
        <v>5343</v>
      </c>
      <c r="U30" s="8">
        <v>9</v>
      </c>
      <c r="V30" s="8">
        <v>7</v>
      </c>
      <c r="W30" s="8">
        <v>4</v>
      </c>
    </row>
    <row r="31" spans="1:23" ht="18.75" customHeight="1" x14ac:dyDescent="0.45">
      <c r="A31" s="13">
        <v>45197</v>
      </c>
      <c r="B31" s="8">
        <v>3355</v>
      </c>
      <c r="C31" s="8">
        <v>3500</v>
      </c>
      <c r="D31" s="8">
        <f>4765+180</f>
        <v>4945</v>
      </c>
      <c r="E31" s="8">
        <v>835</v>
      </c>
      <c r="F31" s="14">
        <f t="shared" si="0"/>
        <v>10901</v>
      </c>
      <c r="G31" s="8">
        <v>36</v>
      </c>
      <c r="H31" s="8">
        <v>220</v>
      </c>
      <c r="I31" s="8">
        <v>740</v>
      </c>
      <c r="J31" s="8">
        <v>320</v>
      </c>
      <c r="K31" s="8"/>
      <c r="L31" s="8"/>
      <c r="M31" s="8">
        <v>300</v>
      </c>
      <c r="N31" s="8"/>
      <c r="O31" s="8"/>
      <c r="P31" s="8"/>
      <c r="Q31" s="8"/>
      <c r="R31" s="11">
        <f t="shared" si="1"/>
        <v>1616</v>
      </c>
      <c r="S31" s="15">
        <f t="shared" si="2"/>
        <v>9285</v>
      </c>
      <c r="U31" s="8">
        <v>15</v>
      </c>
      <c r="V31" s="8">
        <v>13</v>
      </c>
      <c r="W31" s="8">
        <v>12</v>
      </c>
    </row>
    <row r="32" spans="1:23" ht="18.75" customHeight="1" x14ac:dyDescent="0.45">
      <c r="A32" s="13">
        <v>45198</v>
      </c>
      <c r="B32" s="8">
        <f>3165+200</f>
        <v>3365</v>
      </c>
      <c r="C32" s="8">
        <v>3300</v>
      </c>
      <c r="D32" s="8">
        <v>2465</v>
      </c>
      <c r="E32" s="8">
        <v>260</v>
      </c>
      <c r="F32" s="14">
        <f t="shared" si="0"/>
        <v>8572.5</v>
      </c>
      <c r="G32" s="8">
        <v>36</v>
      </c>
      <c r="H32" s="8">
        <v>300</v>
      </c>
      <c r="I32" s="8">
        <v>225</v>
      </c>
      <c r="J32" s="8">
        <v>20</v>
      </c>
      <c r="K32" s="8"/>
      <c r="L32" s="8"/>
      <c r="M32" s="8"/>
      <c r="N32" s="8"/>
      <c r="O32" s="8">
        <v>2160</v>
      </c>
      <c r="P32" s="8"/>
      <c r="Q32" s="8"/>
      <c r="R32" s="11">
        <f t="shared" si="1"/>
        <v>2741</v>
      </c>
      <c r="S32" s="15">
        <f t="shared" si="2"/>
        <v>5831.5</v>
      </c>
      <c r="U32" s="8">
        <v>10</v>
      </c>
      <c r="V32" s="8">
        <v>9</v>
      </c>
      <c r="W32" s="8">
        <v>12</v>
      </c>
    </row>
    <row r="33" spans="1:23" ht="18.75" customHeight="1" x14ac:dyDescent="0.45">
      <c r="A33" s="13">
        <v>45199</v>
      </c>
      <c r="B33" s="8">
        <f>2380+115</f>
        <v>2495</v>
      </c>
      <c r="C33" s="8">
        <v>2900</v>
      </c>
      <c r="D33" s="8">
        <v>3345</v>
      </c>
      <c r="E33" s="8">
        <v>0</v>
      </c>
      <c r="F33" s="14">
        <f t="shared" si="0"/>
        <v>7736.5</v>
      </c>
      <c r="G33" s="8">
        <v>36</v>
      </c>
      <c r="H33" s="8">
        <v>400</v>
      </c>
      <c r="I33" s="8">
        <v>300</v>
      </c>
      <c r="J33" s="8">
        <v>160</v>
      </c>
      <c r="K33" s="8"/>
      <c r="L33" s="8"/>
      <c r="M33" s="8">
        <f>10000-600</f>
        <v>9400</v>
      </c>
      <c r="N33" s="8"/>
      <c r="O33" s="8"/>
      <c r="P33" s="8"/>
      <c r="Q33" s="8"/>
      <c r="R33" s="11">
        <f t="shared" si="1"/>
        <v>10296</v>
      </c>
      <c r="S33" s="15">
        <f t="shared" si="2"/>
        <v>-2559.5</v>
      </c>
      <c r="U33" s="8">
        <v>10</v>
      </c>
      <c r="V33" s="8">
        <v>8</v>
      </c>
      <c r="W33" s="8">
        <v>7</v>
      </c>
    </row>
    <row r="34" spans="1:23" ht="18.75" customHeight="1" x14ac:dyDescent="0.45">
      <c r="A34" s="13"/>
      <c r="B34" s="8"/>
      <c r="C34" s="8"/>
      <c r="D34" s="8"/>
      <c r="E34" s="8"/>
      <c r="F34" s="1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1"/>
      <c r="S34" s="12"/>
      <c r="U34" s="8"/>
      <c r="V34" s="8"/>
      <c r="W34" s="8"/>
    </row>
    <row r="35" spans="1:23" ht="18.75" customHeight="1" x14ac:dyDescent="0.45">
      <c r="B35" s="19">
        <f t="shared" ref="B35:S35" si="3">SUM(B4:B34)</f>
        <v>91020</v>
      </c>
      <c r="C35" s="19">
        <f t="shared" si="3"/>
        <v>76200</v>
      </c>
      <c r="D35" s="19">
        <f t="shared" si="3"/>
        <v>88075</v>
      </c>
      <c r="E35" s="19">
        <f t="shared" si="3"/>
        <v>16480</v>
      </c>
      <c r="F35" s="14">
        <f t="shared" si="3"/>
        <v>240408.5</v>
      </c>
      <c r="G35" s="17">
        <f t="shared" si="3"/>
        <v>720</v>
      </c>
      <c r="H35" s="17">
        <f t="shared" si="3"/>
        <v>9430</v>
      </c>
      <c r="I35" s="17">
        <f t="shared" si="3"/>
        <v>6935</v>
      </c>
      <c r="J35" s="17">
        <f t="shared" si="3"/>
        <v>3435</v>
      </c>
      <c r="K35" s="18">
        <f t="shared" si="3"/>
        <v>96388</v>
      </c>
      <c r="L35" s="17">
        <f t="shared" si="3"/>
        <v>9550</v>
      </c>
      <c r="M35" s="18">
        <f t="shared" si="3"/>
        <v>21800</v>
      </c>
      <c r="N35" s="17">
        <f t="shared" si="3"/>
        <v>4040</v>
      </c>
      <c r="O35" s="17">
        <f t="shared" si="3"/>
        <v>9290</v>
      </c>
      <c r="P35" s="18">
        <f t="shared" si="3"/>
        <v>30000</v>
      </c>
      <c r="Q35" s="17">
        <f t="shared" si="3"/>
        <v>1260</v>
      </c>
      <c r="R35" s="11">
        <f t="shared" si="3"/>
        <v>192848</v>
      </c>
      <c r="S35" s="15">
        <f t="shared" si="3"/>
        <v>47560.5</v>
      </c>
      <c r="U35" s="20">
        <f t="shared" ref="U35:W35" si="4">SUM(U4:U34)</f>
        <v>322</v>
      </c>
      <c r="V35" s="20">
        <f t="shared" si="4"/>
        <v>272</v>
      </c>
      <c r="W35" s="20">
        <f t="shared" si="4"/>
        <v>256</v>
      </c>
    </row>
    <row r="36" spans="1:23" ht="18.75" customHeight="1" x14ac:dyDescent="0.45">
      <c r="R36" s="7"/>
      <c r="S36" s="7"/>
    </row>
    <row r="37" spans="1:23" ht="18.75" customHeight="1" x14ac:dyDescent="0.45">
      <c r="R37" s="7"/>
      <c r="S37" s="7"/>
    </row>
    <row r="38" spans="1:23" ht="18.75" customHeight="1" x14ac:dyDescent="0.45">
      <c r="R38" s="7"/>
      <c r="S38" s="7"/>
    </row>
    <row r="39" spans="1:23" ht="18.75" customHeight="1" x14ac:dyDescent="0.45">
      <c r="R39" s="7"/>
      <c r="S39" s="7"/>
    </row>
    <row r="40" spans="1:23" ht="18.75" customHeight="1" x14ac:dyDescent="0.45">
      <c r="R40" s="7"/>
      <c r="S40" s="7"/>
    </row>
    <row r="41" spans="1:23" ht="18.75" customHeight="1" x14ac:dyDescent="0.45">
      <c r="R41" s="7"/>
      <c r="S41" s="7"/>
    </row>
    <row r="42" spans="1:23" ht="18.75" customHeight="1" x14ac:dyDescent="0.45">
      <c r="R42" s="7"/>
      <c r="S42" s="7"/>
    </row>
    <row r="43" spans="1:23" ht="18.75" customHeight="1" x14ac:dyDescent="0.45">
      <c r="R43" s="7"/>
      <c r="S43" s="7"/>
    </row>
    <row r="44" spans="1:23" ht="18.75" customHeight="1" x14ac:dyDescent="0.45">
      <c r="R44" s="7"/>
      <c r="S44" s="7"/>
    </row>
    <row r="45" spans="1:23" ht="18.75" customHeight="1" x14ac:dyDescent="0.45">
      <c r="R45" s="7"/>
      <c r="S45" s="7"/>
    </row>
    <row r="46" spans="1:23" ht="18.75" customHeight="1" x14ac:dyDescent="0.45">
      <c r="R46" s="7"/>
      <c r="S46" s="7"/>
    </row>
    <row r="47" spans="1:23" ht="18.75" customHeight="1" x14ac:dyDescent="0.45">
      <c r="R47" s="7"/>
      <c r="S47" s="7"/>
    </row>
    <row r="48" spans="1:23" ht="18.75" customHeight="1" x14ac:dyDescent="0.45">
      <c r="R48" s="7"/>
      <c r="S48" s="7"/>
    </row>
    <row r="49" spans="18:19" ht="18.75" customHeight="1" x14ac:dyDescent="0.45">
      <c r="R49" s="7"/>
      <c r="S49" s="7"/>
    </row>
    <row r="50" spans="18:19" ht="18.75" customHeight="1" x14ac:dyDescent="0.45">
      <c r="R50" s="7"/>
      <c r="S50" s="7"/>
    </row>
    <row r="51" spans="18:19" ht="18.75" customHeight="1" x14ac:dyDescent="0.45">
      <c r="R51" s="7"/>
      <c r="S51" s="7"/>
    </row>
    <row r="52" spans="18:19" ht="18.75" customHeight="1" x14ac:dyDescent="0.45">
      <c r="R52" s="7"/>
      <c r="S52" s="7"/>
    </row>
    <row r="53" spans="18:19" ht="18.75" customHeight="1" x14ac:dyDescent="0.45">
      <c r="R53" s="7"/>
      <c r="S53" s="7"/>
    </row>
    <row r="54" spans="18:19" ht="18.75" customHeight="1" x14ac:dyDescent="0.45">
      <c r="R54" s="7"/>
      <c r="S54" s="7"/>
    </row>
    <row r="55" spans="18:19" ht="18.75" customHeight="1" x14ac:dyDescent="0.45">
      <c r="R55" s="7"/>
      <c r="S55" s="7"/>
    </row>
    <row r="56" spans="18:19" ht="18.75" customHeight="1" x14ac:dyDescent="0.45">
      <c r="R56" s="7"/>
      <c r="S56" s="7"/>
    </row>
    <row r="57" spans="18:19" ht="18.75" customHeight="1" x14ac:dyDescent="0.45">
      <c r="R57" s="7"/>
      <c r="S57" s="7"/>
    </row>
    <row r="58" spans="18:19" ht="18.75" customHeight="1" x14ac:dyDescent="0.45">
      <c r="R58" s="7"/>
      <c r="S58" s="7"/>
    </row>
    <row r="59" spans="18:19" ht="18.75" customHeight="1" x14ac:dyDescent="0.45">
      <c r="R59" s="7"/>
      <c r="S59" s="7"/>
    </row>
    <row r="60" spans="18:19" ht="18.75" customHeight="1" x14ac:dyDescent="0.45">
      <c r="R60" s="7"/>
      <c r="S60" s="7"/>
    </row>
    <row r="61" spans="18:19" ht="18.75" customHeight="1" x14ac:dyDescent="0.45">
      <c r="R61" s="7"/>
      <c r="S61" s="7"/>
    </row>
    <row r="62" spans="18:19" ht="18.75" customHeight="1" x14ac:dyDescent="0.45">
      <c r="R62" s="7"/>
      <c r="S62" s="7"/>
    </row>
    <row r="63" spans="18:19" ht="18.75" customHeight="1" x14ac:dyDescent="0.45">
      <c r="R63" s="7"/>
      <c r="S63" s="7"/>
    </row>
    <row r="64" spans="18:19" ht="18.75" customHeight="1" x14ac:dyDescent="0.45">
      <c r="R64" s="7"/>
      <c r="S64" s="7"/>
    </row>
    <row r="65" spans="18:19" ht="18.75" customHeight="1" x14ac:dyDescent="0.45">
      <c r="R65" s="7"/>
      <c r="S65" s="7"/>
    </row>
    <row r="66" spans="18:19" ht="18.75" customHeight="1" x14ac:dyDescent="0.45">
      <c r="R66" s="7"/>
      <c r="S66" s="7"/>
    </row>
    <row r="67" spans="18:19" ht="18.75" customHeight="1" x14ac:dyDescent="0.45">
      <c r="R67" s="7"/>
      <c r="S67" s="7"/>
    </row>
    <row r="68" spans="18:19" ht="18.75" customHeight="1" x14ac:dyDescent="0.45">
      <c r="R68" s="7"/>
      <c r="S68" s="7"/>
    </row>
    <row r="69" spans="18:19" ht="18.75" customHeight="1" x14ac:dyDescent="0.45">
      <c r="R69" s="7"/>
      <c r="S69" s="7"/>
    </row>
    <row r="70" spans="18:19" ht="18.75" customHeight="1" x14ac:dyDescent="0.45">
      <c r="R70" s="7"/>
      <c r="S70" s="7"/>
    </row>
    <row r="71" spans="18:19" ht="18.75" customHeight="1" x14ac:dyDescent="0.45">
      <c r="R71" s="7"/>
      <c r="S71" s="7"/>
    </row>
    <row r="72" spans="18:19" ht="18.75" customHeight="1" x14ac:dyDescent="0.45">
      <c r="R72" s="7"/>
      <c r="S72" s="7"/>
    </row>
    <row r="73" spans="18:19" ht="18.75" customHeight="1" x14ac:dyDescent="0.45">
      <c r="R73" s="7"/>
      <c r="S73" s="7"/>
    </row>
    <row r="74" spans="18:19" ht="18.75" customHeight="1" x14ac:dyDescent="0.45">
      <c r="R74" s="7"/>
      <c r="S74" s="7"/>
    </row>
    <row r="75" spans="18:19" ht="18.75" customHeight="1" x14ac:dyDescent="0.45">
      <c r="R75" s="7"/>
      <c r="S75" s="7"/>
    </row>
    <row r="76" spans="18:19" ht="18.75" customHeight="1" x14ac:dyDescent="0.45">
      <c r="R76" s="7"/>
      <c r="S76" s="7"/>
    </row>
    <row r="77" spans="18:19" ht="18.75" customHeight="1" x14ac:dyDescent="0.45">
      <c r="R77" s="7"/>
      <c r="S77" s="7"/>
    </row>
    <row r="78" spans="18:19" ht="18.75" customHeight="1" x14ac:dyDescent="0.45">
      <c r="R78" s="7"/>
      <c r="S78" s="7"/>
    </row>
    <row r="79" spans="18:19" ht="18.75" customHeight="1" x14ac:dyDescent="0.45">
      <c r="R79" s="7"/>
      <c r="S79" s="7"/>
    </row>
    <row r="80" spans="18:19" ht="18.75" customHeight="1" x14ac:dyDescent="0.45">
      <c r="R80" s="7"/>
      <c r="S80" s="7"/>
    </row>
    <row r="81" spans="18:19" ht="18.75" customHeight="1" x14ac:dyDescent="0.45">
      <c r="R81" s="7"/>
      <c r="S81" s="7"/>
    </row>
    <row r="82" spans="18:19" ht="18.75" customHeight="1" x14ac:dyDescent="0.45">
      <c r="R82" s="7"/>
      <c r="S82" s="7"/>
    </row>
    <row r="83" spans="18:19" ht="18.75" customHeight="1" x14ac:dyDescent="0.45">
      <c r="R83" s="7"/>
      <c r="S83" s="7"/>
    </row>
    <row r="84" spans="18:19" ht="18.75" customHeight="1" x14ac:dyDescent="0.45">
      <c r="R84" s="7"/>
      <c r="S84" s="7"/>
    </row>
    <row r="85" spans="18:19" ht="18.75" customHeight="1" x14ac:dyDescent="0.45">
      <c r="R85" s="7"/>
      <c r="S85" s="7"/>
    </row>
    <row r="86" spans="18:19" ht="18.75" customHeight="1" x14ac:dyDescent="0.45">
      <c r="R86" s="7"/>
      <c r="S86" s="7"/>
    </row>
    <row r="87" spans="18:19" ht="18.75" customHeight="1" x14ac:dyDescent="0.45">
      <c r="R87" s="7"/>
      <c r="S87" s="7"/>
    </row>
    <row r="88" spans="18:19" ht="18.75" customHeight="1" x14ac:dyDescent="0.45">
      <c r="R88" s="7"/>
      <c r="S88" s="7"/>
    </row>
    <row r="89" spans="18:19" ht="18.75" customHeight="1" x14ac:dyDescent="0.45">
      <c r="R89" s="7"/>
      <c r="S89" s="7"/>
    </row>
    <row r="90" spans="18:19" ht="18.75" customHeight="1" x14ac:dyDescent="0.45">
      <c r="R90" s="7"/>
      <c r="S90" s="7"/>
    </row>
    <row r="91" spans="18:19" ht="18.75" customHeight="1" x14ac:dyDescent="0.45">
      <c r="R91" s="7"/>
      <c r="S91" s="7"/>
    </row>
    <row r="92" spans="18:19" ht="18.75" customHeight="1" x14ac:dyDescent="0.45">
      <c r="R92" s="7"/>
      <c r="S92" s="7"/>
    </row>
    <row r="93" spans="18:19" ht="18.75" customHeight="1" x14ac:dyDescent="0.45">
      <c r="R93" s="7"/>
      <c r="S93" s="7"/>
    </row>
    <row r="94" spans="18:19" ht="18.75" customHeight="1" x14ac:dyDescent="0.45">
      <c r="R94" s="7"/>
      <c r="S94" s="7"/>
    </row>
    <row r="95" spans="18:19" ht="18.75" customHeight="1" x14ac:dyDescent="0.45">
      <c r="R95" s="7"/>
      <c r="S95" s="7"/>
    </row>
    <row r="96" spans="18:19" ht="18.75" customHeight="1" x14ac:dyDescent="0.45">
      <c r="R96" s="7"/>
      <c r="S96" s="7"/>
    </row>
    <row r="97" spans="18:19" ht="18.75" customHeight="1" x14ac:dyDescent="0.45">
      <c r="R97" s="7"/>
      <c r="S97" s="7"/>
    </row>
    <row r="98" spans="18:19" ht="18.75" customHeight="1" x14ac:dyDescent="0.45">
      <c r="R98" s="7"/>
      <c r="S98" s="7"/>
    </row>
    <row r="99" spans="18:19" ht="18.75" customHeight="1" x14ac:dyDescent="0.45">
      <c r="R99" s="7"/>
      <c r="S99" s="7"/>
    </row>
    <row r="100" spans="18:19" ht="18.75" customHeight="1" x14ac:dyDescent="0.45">
      <c r="R100" s="7"/>
      <c r="S100" s="7"/>
    </row>
    <row r="101" spans="18:19" ht="18.75" customHeight="1" x14ac:dyDescent="0.45">
      <c r="R101" s="7"/>
      <c r="S101" s="7"/>
    </row>
    <row r="102" spans="18:19" ht="18.75" customHeight="1" x14ac:dyDescent="0.45">
      <c r="R102" s="7"/>
      <c r="S102" s="7"/>
    </row>
    <row r="103" spans="18:19" ht="18.75" customHeight="1" x14ac:dyDescent="0.45">
      <c r="R103" s="7"/>
      <c r="S103" s="7"/>
    </row>
    <row r="104" spans="18:19" ht="18.75" customHeight="1" x14ac:dyDescent="0.45">
      <c r="R104" s="7"/>
      <c r="S104" s="7"/>
    </row>
    <row r="105" spans="18:19" ht="18.75" customHeight="1" x14ac:dyDescent="0.45">
      <c r="R105" s="7"/>
      <c r="S105" s="7"/>
    </row>
    <row r="106" spans="18:19" ht="18.75" customHeight="1" x14ac:dyDescent="0.45">
      <c r="R106" s="7"/>
      <c r="S106" s="7"/>
    </row>
    <row r="107" spans="18:19" ht="18.75" customHeight="1" x14ac:dyDescent="0.45">
      <c r="R107" s="7"/>
      <c r="S107" s="7"/>
    </row>
    <row r="108" spans="18:19" ht="18.75" customHeight="1" x14ac:dyDescent="0.45">
      <c r="R108" s="7"/>
      <c r="S108" s="7"/>
    </row>
    <row r="109" spans="18:19" ht="18.75" customHeight="1" x14ac:dyDescent="0.45">
      <c r="R109" s="7"/>
      <c r="S109" s="7"/>
    </row>
    <row r="110" spans="18:19" ht="18.75" customHeight="1" x14ac:dyDescent="0.45">
      <c r="R110" s="7"/>
      <c r="S110" s="7"/>
    </row>
    <row r="111" spans="18:19" ht="18.75" customHeight="1" x14ac:dyDescent="0.45">
      <c r="R111" s="7"/>
      <c r="S111" s="7"/>
    </row>
    <row r="112" spans="18:19" ht="18.75" customHeight="1" x14ac:dyDescent="0.45">
      <c r="R112" s="7"/>
      <c r="S112" s="7"/>
    </row>
    <row r="113" spans="18:19" ht="18.75" customHeight="1" x14ac:dyDescent="0.45">
      <c r="R113" s="7"/>
      <c r="S113" s="7"/>
    </row>
    <row r="114" spans="18:19" ht="18.75" customHeight="1" x14ac:dyDescent="0.45">
      <c r="R114" s="7"/>
      <c r="S114" s="7"/>
    </row>
    <row r="115" spans="18:19" ht="18.75" customHeight="1" x14ac:dyDescent="0.45">
      <c r="R115" s="7"/>
      <c r="S115" s="7"/>
    </row>
    <row r="116" spans="18:19" ht="18.75" customHeight="1" x14ac:dyDescent="0.45">
      <c r="R116" s="7"/>
      <c r="S116" s="7"/>
    </row>
    <row r="117" spans="18:19" ht="18.75" customHeight="1" x14ac:dyDescent="0.45">
      <c r="R117" s="7"/>
      <c r="S117" s="7"/>
    </row>
    <row r="118" spans="18:19" ht="18.75" customHeight="1" x14ac:dyDescent="0.45">
      <c r="R118" s="7"/>
      <c r="S118" s="7"/>
    </row>
    <row r="119" spans="18:19" ht="18.75" customHeight="1" x14ac:dyDescent="0.45">
      <c r="R119" s="7"/>
      <c r="S119" s="7"/>
    </row>
    <row r="120" spans="18:19" ht="18.75" customHeight="1" x14ac:dyDescent="0.45">
      <c r="R120" s="7"/>
      <c r="S120" s="7"/>
    </row>
    <row r="121" spans="18:19" ht="18.75" customHeight="1" x14ac:dyDescent="0.45">
      <c r="R121" s="7"/>
      <c r="S121" s="7"/>
    </row>
    <row r="122" spans="18:19" ht="18.75" customHeight="1" x14ac:dyDescent="0.45">
      <c r="R122" s="7"/>
      <c r="S122" s="7"/>
    </row>
    <row r="123" spans="18:19" ht="18.75" customHeight="1" x14ac:dyDescent="0.45">
      <c r="R123" s="7"/>
      <c r="S123" s="7"/>
    </row>
    <row r="124" spans="18:19" ht="18.75" customHeight="1" x14ac:dyDescent="0.45">
      <c r="R124" s="7"/>
      <c r="S124" s="7"/>
    </row>
    <row r="125" spans="18:19" ht="18.75" customHeight="1" x14ac:dyDescent="0.45">
      <c r="R125" s="7"/>
      <c r="S125" s="7"/>
    </row>
    <row r="126" spans="18:19" ht="18.75" customHeight="1" x14ac:dyDescent="0.45">
      <c r="R126" s="7"/>
      <c r="S126" s="7"/>
    </row>
    <row r="127" spans="18:19" ht="18.75" customHeight="1" x14ac:dyDescent="0.45">
      <c r="R127" s="7"/>
      <c r="S127" s="7"/>
    </row>
    <row r="128" spans="18:19" ht="18.75" customHeight="1" x14ac:dyDescent="0.45">
      <c r="R128" s="7"/>
      <c r="S128" s="7"/>
    </row>
    <row r="129" spans="18:19" ht="18.75" customHeight="1" x14ac:dyDescent="0.45">
      <c r="R129" s="7"/>
      <c r="S129" s="7"/>
    </row>
    <row r="130" spans="18:19" ht="18.75" customHeight="1" x14ac:dyDescent="0.45">
      <c r="R130" s="7"/>
      <c r="S130" s="7"/>
    </row>
    <row r="131" spans="18:19" ht="18.75" customHeight="1" x14ac:dyDescent="0.45">
      <c r="R131" s="7"/>
      <c r="S131" s="7"/>
    </row>
    <row r="132" spans="18:19" ht="18.75" customHeight="1" x14ac:dyDescent="0.45">
      <c r="R132" s="7"/>
      <c r="S132" s="7"/>
    </row>
    <row r="133" spans="18:19" ht="18.75" customHeight="1" x14ac:dyDescent="0.45">
      <c r="R133" s="7"/>
      <c r="S133" s="7"/>
    </row>
    <row r="134" spans="18:19" ht="18.75" customHeight="1" x14ac:dyDescent="0.45">
      <c r="R134" s="7"/>
      <c r="S134" s="7"/>
    </row>
    <row r="135" spans="18:19" ht="18.75" customHeight="1" x14ac:dyDescent="0.45">
      <c r="R135" s="7"/>
      <c r="S135" s="7"/>
    </row>
    <row r="136" spans="18:19" ht="18.75" customHeight="1" x14ac:dyDescent="0.45">
      <c r="R136" s="7"/>
      <c r="S136" s="7"/>
    </row>
    <row r="137" spans="18:19" ht="18.75" customHeight="1" x14ac:dyDescent="0.45">
      <c r="R137" s="7"/>
      <c r="S137" s="7"/>
    </row>
    <row r="138" spans="18:19" ht="18.75" customHeight="1" x14ac:dyDescent="0.45">
      <c r="R138" s="7"/>
      <c r="S138" s="7"/>
    </row>
    <row r="139" spans="18:19" ht="18.75" customHeight="1" x14ac:dyDescent="0.45">
      <c r="R139" s="7"/>
      <c r="S139" s="7"/>
    </row>
    <row r="140" spans="18:19" ht="18.75" customHeight="1" x14ac:dyDescent="0.45">
      <c r="R140" s="7"/>
      <c r="S140" s="7"/>
    </row>
    <row r="141" spans="18:19" ht="18.75" customHeight="1" x14ac:dyDescent="0.45">
      <c r="R141" s="7"/>
      <c r="S141" s="7"/>
    </row>
    <row r="142" spans="18:19" ht="18.75" customHeight="1" x14ac:dyDescent="0.45">
      <c r="R142" s="7"/>
      <c r="S142" s="7"/>
    </row>
    <row r="143" spans="18:19" ht="18.75" customHeight="1" x14ac:dyDescent="0.45">
      <c r="R143" s="7"/>
      <c r="S143" s="7"/>
    </row>
    <row r="144" spans="18:19" ht="18.75" customHeight="1" x14ac:dyDescent="0.45">
      <c r="R144" s="7"/>
      <c r="S144" s="7"/>
    </row>
    <row r="145" spans="18:19" ht="18.75" customHeight="1" x14ac:dyDescent="0.45">
      <c r="R145" s="7"/>
      <c r="S145" s="7"/>
    </row>
    <row r="146" spans="18:19" ht="18.75" customHeight="1" x14ac:dyDescent="0.45">
      <c r="R146" s="7"/>
      <c r="S146" s="7"/>
    </row>
    <row r="147" spans="18:19" ht="18.75" customHeight="1" x14ac:dyDescent="0.45">
      <c r="R147" s="7"/>
      <c r="S147" s="7"/>
    </row>
    <row r="148" spans="18:19" ht="18.75" customHeight="1" x14ac:dyDescent="0.45">
      <c r="R148" s="7"/>
      <c r="S148" s="7"/>
    </row>
    <row r="149" spans="18:19" ht="18.75" customHeight="1" x14ac:dyDescent="0.45">
      <c r="R149" s="7"/>
      <c r="S149" s="7"/>
    </row>
    <row r="150" spans="18:19" ht="18.75" customHeight="1" x14ac:dyDescent="0.45">
      <c r="R150" s="7"/>
      <c r="S150" s="7"/>
    </row>
    <row r="151" spans="18:19" ht="18.75" customHeight="1" x14ac:dyDescent="0.45">
      <c r="R151" s="7"/>
      <c r="S151" s="7"/>
    </row>
    <row r="152" spans="18:19" ht="18.75" customHeight="1" x14ac:dyDescent="0.45">
      <c r="R152" s="7"/>
      <c r="S152" s="7"/>
    </row>
    <row r="153" spans="18:19" ht="18.75" customHeight="1" x14ac:dyDescent="0.45">
      <c r="R153" s="7"/>
      <c r="S153" s="7"/>
    </row>
    <row r="154" spans="18:19" ht="18.75" customHeight="1" x14ac:dyDescent="0.45">
      <c r="R154" s="7"/>
      <c r="S154" s="7"/>
    </row>
    <row r="155" spans="18:19" ht="18.75" customHeight="1" x14ac:dyDescent="0.45">
      <c r="R155" s="7"/>
      <c r="S155" s="7"/>
    </row>
    <row r="156" spans="18:19" ht="18.75" customHeight="1" x14ac:dyDescent="0.45">
      <c r="R156" s="7"/>
      <c r="S156" s="7"/>
    </row>
    <row r="157" spans="18:19" ht="18.75" customHeight="1" x14ac:dyDescent="0.45">
      <c r="R157" s="7"/>
      <c r="S157" s="7"/>
    </row>
    <row r="158" spans="18:19" ht="18.75" customHeight="1" x14ac:dyDescent="0.45">
      <c r="R158" s="7"/>
      <c r="S158" s="7"/>
    </row>
    <row r="159" spans="18:19" ht="18.75" customHeight="1" x14ac:dyDescent="0.45">
      <c r="R159" s="7"/>
      <c r="S159" s="7"/>
    </row>
    <row r="160" spans="18:19" ht="18.75" customHeight="1" x14ac:dyDescent="0.45">
      <c r="R160" s="7"/>
      <c r="S160" s="7"/>
    </row>
    <row r="161" spans="18:19" ht="18.75" customHeight="1" x14ac:dyDescent="0.45">
      <c r="R161" s="7"/>
      <c r="S161" s="7"/>
    </row>
    <row r="162" spans="18:19" ht="18.75" customHeight="1" x14ac:dyDescent="0.45">
      <c r="R162" s="7"/>
      <c r="S162" s="7"/>
    </row>
    <row r="163" spans="18:19" ht="18.75" customHeight="1" x14ac:dyDescent="0.45">
      <c r="R163" s="7"/>
      <c r="S163" s="7"/>
    </row>
    <row r="164" spans="18:19" ht="18.75" customHeight="1" x14ac:dyDescent="0.45">
      <c r="R164" s="7"/>
      <c r="S164" s="7"/>
    </row>
    <row r="165" spans="18:19" ht="18.75" customHeight="1" x14ac:dyDescent="0.45">
      <c r="R165" s="7"/>
      <c r="S165" s="7"/>
    </row>
    <row r="166" spans="18:19" ht="18.75" customHeight="1" x14ac:dyDescent="0.45">
      <c r="R166" s="7"/>
      <c r="S166" s="7"/>
    </row>
    <row r="167" spans="18:19" ht="18.75" customHeight="1" x14ac:dyDescent="0.45">
      <c r="R167" s="7"/>
      <c r="S167" s="7"/>
    </row>
    <row r="168" spans="18:19" ht="18.75" customHeight="1" x14ac:dyDescent="0.45">
      <c r="R168" s="7"/>
      <c r="S168" s="7"/>
    </row>
    <row r="169" spans="18:19" ht="18.75" customHeight="1" x14ac:dyDescent="0.45">
      <c r="R169" s="7"/>
      <c r="S169" s="7"/>
    </row>
    <row r="170" spans="18:19" ht="18.75" customHeight="1" x14ac:dyDescent="0.45">
      <c r="R170" s="7"/>
      <c r="S170" s="7"/>
    </row>
    <row r="171" spans="18:19" ht="18.75" customHeight="1" x14ac:dyDescent="0.45">
      <c r="R171" s="7"/>
      <c r="S171" s="7"/>
    </row>
    <row r="172" spans="18:19" ht="18.75" customHeight="1" x14ac:dyDescent="0.45">
      <c r="R172" s="7"/>
      <c r="S172" s="7"/>
    </row>
    <row r="173" spans="18:19" ht="18.75" customHeight="1" x14ac:dyDescent="0.45">
      <c r="R173" s="7"/>
      <c r="S173" s="7"/>
    </row>
    <row r="174" spans="18:19" ht="18.75" customHeight="1" x14ac:dyDescent="0.45">
      <c r="R174" s="7"/>
      <c r="S174" s="7"/>
    </row>
    <row r="175" spans="18:19" ht="18.75" customHeight="1" x14ac:dyDescent="0.45">
      <c r="R175" s="7"/>
      <c r="S175" s="7"/>
    </row>
    <row r="176" spans="18:19" ht="18.75" customHeight="1" x14ac:dyDescent="0.45">
      <c r="R176" s="7"/>
      <c r="S176" s="7"/>
    </row>
    <row r="177" spans="18:19" ht="18.75" customHeight="1" x14ac:dyDescent="0.45">
      <c r="R177" s="7"/>
      <c r="S177" s="7"/>
    </row>
    <row r="178" spans="18:19" ht="18.75" customHeight="1" x14ac:dyDescent="0.45">
      <c r="R178" s="7"/>
      <c r="S178" s="7"/>
    </row>
    <row r="179" spans="18:19" ht="18.75" customHeight="1" x14ac:dyDescent="0.45">
      <c r="R179" s="7"/>
      <c r="S179" s="7"/>
    </row>
    <row r="180" spans="18:19" ht="18.75" customHeight="1" x14ac:dyDescent="0.45">
      <c r="R180" s="7"/>
      <c r="S180" s="7"/>
    </row>
    <row r="181" spans="18:19" ht="18.75" customHeight="1" x14ac:dyDescent="0.45">
      <c r="R181" s="7"/>
      <c r="S181" s="7"/>
    </row>
    <row r="182" spans="18:19" ht="18.75" customHeight="1" x14ac:dyDescent="0.45">
      <c r="R182" s="7"/>
      <c r="S182" s="7"/>
    </row>
    <row r="183" spans="18:19" ht="18.75" customHeight="1" x14ac:dyDescent="0.45">
      <c r="R183" s="7"/>
      <c r="S183" s="7"/>
    </row>
    <row r="184" spans="18:19" ht="18.75" customHeight="1" x14ac:dyDescent="0.45">
      <c r="R184" s="7"/>
      <c r="S184" s="7"/>
    </row>
    <row r="185" spans="18:19" ht="18.75" customHeight="1" x14ac:dyDescent="0.45">
      <c r="R185" s="7"/>
      <c r="S185" s="7"/>
    </row>
    <row r="186" spans="18:19" ht="18.75" customHeight="1" x14ac:dyDescent="0.45">
      <c r="R186" s="7"/>
      <c r="S186" s="7"/>
    </row>
    <row r="187" spans="18:19" ht="18.75" customHeight="1" x14ac:dyDescent="0.45">
      <c r="R187" s="7"/>
      <c r="S187" s="7"/>
    </row>
    <row r="188" spans="18:19" ht="18.75" customHeight="1" x14ac:dyDescent="0.45">
      <c r="R188" s="7"/>
      <c r="S188" s="7"/>
    </row>
    <row r="189" spans="18:19" ht="18.75" customHeight="1" x14ac:dyDescent="0.45">
      <c r="R189" s="7"/>
      <c r="S189" s="7"/>
    </row>
    <row r="190" spans="18:19" ht="18.75" customHeight="1" x14ac:dyDescent="0.45">
      <c r="R190" s="7"/>
      <c r="S190" s="7"/>
    </row>
    <row r="191" spans="18:19" ht="18.75" customHeight="1" x14ac:dyDescent="0.45">
      <c r="R191" s="7"/>
      <c r="S191" s="7"/>
    </row>
    <row r="192" spans="18:19" ht="18.75" customHeight="1" x14ac:dyDescent="0.45">
      <c r="R192" s="7"/>
      <c r="S192" s="7"/>
    </row>
    <row r="193" spans="18:19" ht="18.75" customHeight="1" x14ac:dyDescent="0.45">
      <c r="R193" s="7"/>
      <c r="S193" s="7"/>
    </row>
    <row r="194" spans="18:19" ht="18.75" customHeight="1" x14ac:dyDescent="0.45">
      <c r="R194" s="7"/>
      <c r="S194" s="7"/>
    </row>
    <row r="195" spans="18:19" ht="18.75" customHeight="1" x14ac:dyDescent="0.45">
      <c r="R195" s="7"/>
      <c r="S195" s="7"/>
    </row>
    <row r="196" spans="18:19" ht="18.75" customHeight="1" x14ac:dyDescent="0.45">
      <c r="R196" s="7"/>
      <c r="S196" s="7"/>
    </row>
    <row r="197" spans="18:19" ht="18.75" customHeight="1" x14ac:dyDescent="0.45">
      <c r="R197" s="7"/>
      <c r="S197" s="7"/>
    </row>
    <row r="198" spans="18:19" ht="18.75" customHeight="1" x14ac:dyDescent="0.45">
      <c r="R198" s="7"/>
      <c r="S198" s="7"/>
    </row>
    <row r="199" spans="18:19" ht="18.75" customHeight="1" x14ac:dyDescent="0.45">
      <c r="R199" s="7"/>
      <c r="S199" s="7"/>
    </row>
    <row r="200" spans="18:19" ht="18.75" customHeight="1" x14ac:dyDescent="0.45">
      <c r="R200" s="7"/>
      <c r="S200" s="7"/>
    </row>
    <row r="201" spans="18:19" ht="18.75" customHeight="1" x14ac:dyDescent="0.45">
      <c r="R201" s="7"/>
      <c r="S201" s="7"/>
    </row>
    <row r="202" spans="18:19" ht="18.75" customHeight="1" x14ac:dyDescent="0.45">
      <c r="R202" s="7"/>
      <c r="S202" s="7"/>
    </row>
    <row r="203" spans="18:19" ht="18.75" customHeight="1" x14ac:dyDescent="0.45">
      <c r="R203" s="7"/>
      <c r="S203" s="7"/>
    </row>
    <row r="204" spans="18:19" ht="18.75" customHeight="1" x14ac:dyDescent="0.45">
      <c r="R204" s="7"/>
      <c r="S204" s="7"/>
    </row>
    <row r="205" spans="18:19" ht="18.75" customHeight="1" x14ac:dyDescent="0.45">
      <c r="R205" s="7"/>
      <c r="S205" s="7"/>
    </row>
    <row r="206" spans="18:19" ht="18.75" customHeight="1" x14ac:dyDescent="0.45">
      <c r="R206" s="7"/>
      <c r="S206" s="7"/>
    </row>
    <row r="207" spans="18:19" ht="18.75" customHeight="1" x14ac:dyDescent="0.45">
      <c r="R207" s="7"/>
      <c r="S207" s="7"/>
    </row>
    <row r="208" spans="18:19" ht="18.75" customHeight="1" x14ac:dyDescent="0.45">
      <c r="R208" s="7"/>
      <c r="S208" s="7"/>
    </row>
    <row r="209" spans="18:19" ht="18.75" customHeight="1" x14ac:dyDescent="0.45">
      <c r="R209" s="7"/>
      <c r="S209" s="7"/>
    </row>
    <row r="210" spans="18:19" ht="18.75" customHeight="1" x14ac:dyDescent="0.45">
      <c r="R210" s="7"/>
      <c r="S210" s="7"/>
    </row>
    <row r="211" spans="18:19" ht="18.75" customHeight="1" x14ac:dyDescent="0.45">
      <c r="R211" s="7"/>
      <c r="S211" s="7"/>
    </row>
    <row r="212" spans="18:19" ht="18.75" customHeight="1" x14ac:dyDescent="0.45">
      <c r="R212" s="7"/>
      <c r="S212" s="7"/>
    </row>
    <row r="213" spans="18:19" ht="18.75" customHeight="1" x14ac:dyDescent="0.45">
      <c r="R213" s="7"/>
      <c r="S213" s="7"/>
    </row>
    <row r="214" spans="18:19" ht="18.75" customHeight="1" x14ac:dyDescent="0.45">
      <c r="R214" s="7"/>
      <c r="S214" s="7"/>
    </row>
    <row r="215" spans="18:19" ht="18.75" customHeight="1" x14ac:dyDescent="0.45">
      <c r="R215" s="7"/>
      <c r="S215" s="7"/>
    </row>
    <row r="216" spans="18:19" ht="18.75" customHeight="1" x14ac:dyDescent="0.45">
      <c r="R216" s="7"/>
      <c r="S216" s="7"/>
    </row>
    <row r="217" spans="18:19" ht="18.75" customHeight="1" x14ac:dyDescent="0.45">
      <c r="R217" s="7"/>
      <c r="S217" s="7"/>
    </row>
    <row r="218" spans="18:19" ht="18.75" customHeight="1" x14ac:dyDescent="0.45">
      <c r="R218" s="7"/>
      <c r="S218" s="7"/>
    </row>
    <row r="219" spans="18:19" ht="18.75" customHeight="1" x14ac:dyDescent="0.45">
      <c r="R219" s="7"/>
      <c r="S219" s="7"/>
    </row>
    <row r="220" spans="18:19" ht="18.75" customHeight="1" x14ac:dyDescent="0.45">
      <c r="R220" s="7"/>
      <c r="S220" s="7"/>
    </row>
    <row r="221" spans="18:19" ht="18.75" customHeight="1" x14ac:dyDescent="0.45">
      <c r="R221" s="7"/>
      <c r="S221" s="7"/>
    </row>
    <row r="222" spans="18:19" ht="18.75" customHeight="1" x14ac:dyDescent="0.45">
      <c r="R222" s="7"/>
      <c r="S222" s="7"/>
    </row>
    <row r="223" spans="18:19" ht="18.75" customHeight="1" x14ac:dyDescent="0.45">
      <c r="R223" s="7"/>
      <c r="S223" s="7"/>
    </row>
    <row r="224" spans="18:19" ht="18.75" customHeight="1" x14ac:dyDescent="0.45">
      <c r="R224" s="7"/>
      <c r="S224" s="7"/>
    </row>
    <row r="225" spans="18:19" ht="18.75" customHeight="1" x14ac:dyDescent="0.45">
      <c r="R225" s="7"/>
      <c r="S225" s="7"/>
    </row>
    <row r="226" spans="18:19" ht="18.75" customHeight="1" x14ac:dyDescent="0.45">
      <c r="R226" s="7"/>
      <c r="S226" s="7"/>
    </row>
    <row r="227" spans="18:19" ht="18.75" customHeight="1" x14ac:dyDescent="0.45">
      <c r="R227" s="7"/>
      <c r="S227" s="7"/>
    </row>
    <row r="228" spans="18:19" ht="18.75" customHeight="1" x14ac:dyDescent="0.45">
      <c r="R228" s="7"/>
      <c r="S228" s="7"/>
    </row>
    <row r="229" spans="18:19" ht="18.75" customHeight="1" x14ac:dyDescent="0.45">
      <c r="R229" s="7"/>
      <c r="S229" s="7"/>
    </row>
    <row r="230" spans="18:19" ht="18.75" customHeight="1" x14ac:dyDescent="0.45">
      <c r="R230" s="7"/>
      <c r="S230" s="7"/>
    </row>
    <row r="231" spans="18:19" ht="18.75" customHeight="1" x14ac:dyDescent="0.45">
      <c r="R231" s="7"/>
      <c r="S231" s="7"/>
    </row>
    <row r="232" spans="18:19" ht="18.75" customHeight="1" x14ac:dyDescent="0.45">
      <c r="R232" s="7"/>
      <c r="S232" s="7"/>
    </row>
    <row r="233" spans="18:19" ht="18.75" customHeight="1" x14ac:dyDescent="0.45">
      <c r="R233" s="7"/>
      <c r="S233" s="7"/>
    </row>
    <row r="234" spans="18:19" ht="18.75" customHeight="1" x14ac:dyDescent="0.45">
      <c r="R234" s="7"/>
      <c r="S234" s="7"/>
    </row>
    <row r="235" spans="18:19" ht="18.75" customHeight="1" x14ac:dyDescent="0.45">
      <c r="R235" s="7"/>
      <c r="S235" s="7"/>
    </row>
    <row r="236" spans="18:19" ht="18.75" customHeight="1" x14ac:dyDescent="0.45">
      <c r="R236" s="7"/>
      <c r="S236" s="7"/>
    </row>
    <row r="237" spans="18:19" ht="18.75" customHeight="1" x14ac:dyDescent="0.45">
      <c r="R237" s="7"/>
      <c r="S237" s="7"/>
    </row>
    <row r="238" spans="18:19" ht="18.75" customHeight="1" x14ac:dyDescent="0.45">
      <c r="R238" s="7"/>
      <c r="S238" s="7"/>
    </row>
    <row r="239" spans="18:19" ht="18.75" customHeight="1" x14ac:dyDescent="0.45">
      <c r="R239" s="7"/>
      <c r="S239" s="7"/>
    </row>
    <row r="240" spans="18:19" ht="18.75" customHeight="1" x14ac:dyDescent="0.45">
      <c r="R240" s="7"/>
      <c r="S240" s="7"/>
    </row>
    <row r="241" spans="18:19" ht="18.75" customHeight="1" x14ac:dyDescent="0.45">
      <c r="R241" s="7"/>
      <c r="S241" s="7"/>
    </row>
    <row r="242" spans="18:19" ht="18.75" customHeight="1" x14ac:dyDescent="0.45">
      <c r="R242" s="7"/>
      <c r="S242" s="7"/>
    </row>
    <row r="243" spans="18:19" ht="18.75" customHeight="1" x14ac:dyDescent="0.45">
      <c r="R243" s="7"/>
      <c r="S243" s="7"/>
    </row>
    <row r="244" spans="18:19" ht="18.75" customHeight="1" x14ac:dyDescent="0.45">
      <c r="R244" s="7"/>
      <c r="S244" s="7"/>
    </row>
    <row r="245" spans="18:19" ht="18.75" customHeight="1" x14ac:dyDescent="0.45">
      <c r="R245" s="7"/>
      <c r="S245" s="7"/>
    </row>
    <row r="246" spans="18:19" ht="18.75" customHeight="1" x14ac:dyDescent="0.45">
      <c r="R246" s="7"/>
      <c r="S246" s="7"/>
    </row>
    <row r="247" spans="18:19" ht="18.75" customHeight="1" x14ac:dyDescent="0.45">
      <c r="R247" s="7"/>
      <c r="S247" s="7"/>
    </row>
    <row r="248" spans="18:19" ht="18.75" customHeight="1" x14ac:dyDescent="0.45">
      <c r="R248" s="7"/>
      <c r="S248" s="7"/>
    </row>
    <row r="249" spans="18:19" ht="18.75" customHeight="1" x14ac:dyDescent="0.45">
      <c r="R249" s="7"/>
      <c r="S249" s="7"/>
    </row>
    <row r="250" spans="18:19" ht="18.75" customHeight="1" x14ac:dyDescent="0.45">
      <c r="R250" s="7"/>
      <c r="S250" s="7"/>
    </row>
    <row r="251" spans="18:19" ht="18.75" customHeight="1" x14ac:dyDescent="0.45">
      <c r="R251" s="7"/>
      <c r="S251" s="7"/>
    </row>
    <row r="252" spans="18:19" ht="18.75" customHeight="1" x14ac:dyDescent="0.45">
      <c r="R252" s="7"/>
      <c r="S252" s="7"/>
    </row>
    <row r="253" spans="18:19" ht="18.75" customHeight="1" x14ac:dyDescent="0.45">
      <c r="R253" s="7"/>
      <c r="S253" s="7"/>
    </row>
    <row r="254" spans="18:19" ht="18.75" customHeight="1" x14ac:dyDescent="0.45">
      <c r="R254" s="7"/>
      <c r="S254" s="7"/>
    </row>
    <row r="255" spans="18:19" ht="18.75" customHeight="1" x14ac:dyDescent="0.45">
      <c r="R255" s="7"/>
      <c r="S255" s="7"/>
    </row>
    <row r="256" spans="18:19" ht="18.75" customHeight="1" x14ac:dyDescent="0.45">
      <c r="R256" s="7"/>
      <c r="S256" s="7"/>
    </row>
    <row r="257" spans="18:19" ht="18.75" customHeight="1" x14ac:dyDescent="0.45">
      <c r="R257" s="7"/>
      <c r="S257" s="7"/>
    </row>
    <row r="258" spans="18:19" ht="18.75" customHeight="1" x14ac:dyDescent="0.45">
      <c r="R258" s="7"/>
      <c r="S258" s="7"/>
    </row>
    <row r="259" spans="18:19" ht="18.75" customHeight="1" x14ac:dyDescent="0.45">
      <c r="R259" s="7"/>
      <c r="S259" s="7"/>
    </row>
    <row r="260" spans="18:19" ht="18.75" customHeight="1" x14ac:dyDescent="0.45">
      <c r="R260" s="7"/>
      <c r="S260" s="7"/>
    </row>
    <row r="261" spans="18:19" ht="18.75" customHeight="1" x14ac:dyDescent="0.45">
      <c r="R261" s="7"/>
      <c r="S261" s="7"/>
    </row>
    <row r="262" spans="18:19" ht="18.75" customHeight="1" x14ac:dyDescent="0.45">
      <c r="R262" s="7"/>
      <c r="S262" s="7"/>
    </row>
    <row r="263" spans="18:19" ht="18.75" customHeight="1" x14ac:dyDescent="0.45">
      <c r="R263" s="7"/>
      <c r="S263" s="7"/>
    </row>
    <row r="264" spans="18:19" ht="18.75" customHeight="1" x14ac:dyDescent="0.45">
      <c r="R264" s="7"/>
      <c r="S264" s="7"/>
    </row>
    <row r="265" spans="18:19" ht="18.75" customHeight="1" x14ac:dyDescent="0.45">
      <c r="R265" s="7"/>
      <c r="S265" s="7"/>
    </row>
    <row r="266" spans="18:19" ht="18.75" customHeight="1" x14ac:dyDescent="0.45">
      <c r="R266" s="7"/>
      <c r="S266" s="7"/>
    </row>
    <row r="267" spans="18:19" ht="18.75" customHeight="1" x14ac:dyDescent="0.45">
      <c r="R267" s="7"/>
      <c r="S267" s="7"/>
    </row>
    <row r="268" spans="18:19" ht="18.75" customHeight="1" x14ac:dyDescent="0.45">
      <c r="R268" s="7"/>
      <c r="S268" s="7"/>
    </row>
    <row r="269" spans="18:19" ht="18.75" customHeight="1" x14ac:dyDescent="0.45">
      <c r="R269" s="7"/>
      <c r="S269" s="7"/>
    </row>
    <row r="270" spans="18:19" ht="18.75" customHeight="1" x14ac:dyDescent="0.45">
      <c r="R270" s="7"/>
      <c r="S270" s="7"/>
    </row>
    <row r="271" spans="18:19" ht="18.75" customHeight="1" x14ac:dyDescent="0.45">
      <c r="R271" s="7"/>
      <c r="S271" s="7"/>
    </row>
    <row r="272" spans="18:19" ht="18.75" customHeight="1" x14ac:dyDescent="0.45">
      <c r="R272" s="7"/>
      <c r="S272" s="7"/>
    </row>
    <row r="273" spans="18:19" ht="18.75" customHeight="1" x14ac:dyDescent="0.45">
      <c r="R273" s="7"/>
      <c r="S273" s="7"/>
    </row>
    <row r="274" spans="18:19" ht="18.75" customHeight="1" x14ac:dyDescent="0.45">
      <c r="R274" s="7"/>
      <c r="S274" s="7"/>
    </row>
    <row r="275" spans="18:19" ht="18.75" customHeight="1" x14ac:dyDescent="0.45">
      <c r="R275" s="7"/>
      <c r="S275" s="7"/>
    </row>
    <row r="276" spans="18:19" ht="18.75" customHeight="1" x14ac:dyDescent="0.45">
      <c r="R276" s="7"/>
      <c r="S276" s="7"/>
    </row>
    <row r="277" spans="18:19" ht="18.75" customHeight="1" x14ac:dyDescent="0.45">
      <c r="R277" s="7"/>
      <c r="S277" s="7"/>
    </row>
    <row r="278" spans="18:19" ht="18.75" customHeight="1" x14ac:dyDescent="0.45">
      <c r="R278" s="7"/>
      <c r="S278" s="7"/>
    </row>
    <row r="279" spans="18:19" ht="18.75" customHeight="1" x14ac:dyDescent="0.45">
      <c r="R279" s="7"/>
      <c r="S279" s="7"/>
    </row>
    <row r="280" spans="18:19" ht="18.75" customHeight="1" x14ac:dyDescent="0.45">
      <c r="R280" s="7"/>
      <c r="S280" s="7"/>
    </row>
    <row r="281" spans="18:19" ht="18.75" customHeight="1" x14ac:dyDescent="0.45">
      <c r="R281" s="7"/>
      <c r="S281" s="7"/>
    </row>
    <row r="282" spans="18:19" ht="18.75" customHeight="1" x14ac:dyDescent="0.45">
      <c r="R282" s="7"/>
      <c r="S282" s="7"/>
    </row>
    <row r="283" spans="18:19" ht="18.75" customHeight="1" x14ac:dyDescent="0.45">
      <c r="R283" s="7"/>
      <c r="S283" s="7"/>
    </row>
    <row r="284" spans="18:19" ht="18.75" customHeight="1" x14ac:dyDescent="0.45">
      <c r="R284" s="7"/>
      <c r="S284" s="7"/>
    </row>
    <row r="285" spans="18:19" ht="18.75" customHeight="1" x14ac:dyDescent="0.45">
      <c r="R285" s="7"/>
      <c r="S285" s="7"/>
    </row>
    <row r="286" spans="18:19" ht="18.75" customHeight="1" x14ac:dyDescent="0.45">
      <c r="R286" s="7"/>
      <c r="S286" s="7"/>
    </row>
    <row r="287" spans="18:19" ht="18.75" customHeight="1" x14ac:dyDescent="0.45">
      <c r="R287" s="7"/>
      <c r="S287" s="7"/>
    </row>
    <row r="288" spans="18:19" ht="18.75" customHeight="1" x14ac:dyDescent="0.45">
      <c r="R288" s="7"/>
      <c r="S288" s="7"/>
    </row>
    <row r="289" spans="18:19" ht="18.75" customHeight="1" x14ac:dyDescent="0.45">
      <c r="R289" s="7"/>
      <c r="S289" s="7"/>
    </row>
    <row r="290" spans="18:19" ht="18.75" customHeight="1" x14ac:dyDescent="0.45">
      <c r="R290" s="7"/>
      <c r="S290" s="7"/>
    </row>
    <row r="291" spans="18:19" ht="18.75" customHeight="1" x14ac:dyDescent="0.45">
      <c r="R291" s="7"/>
      <c r="S291" s="7"/>
    </row>
    <row r="292" spans="18:19" ht="18.75" customHeight="1" x14ac:dyDescent="0.45">
      <c r="R292" s="7"/>
      <c r="S292" s="7"/>
    </row>
    <row r="293" spans="18:19" ht="18.75" customHeight="1" x14ac:dyDescent="0.45">
      <c r="R293" s="7"/>
      <c r="S293" s="7"/>
    </row>
    <row r="294" spans="18:19" ht="18.75" customHeight="1" x14ac:dyDescent="0.45">
      <c r="R294" s="7"/>
      <c r="S294" s="7"/>
    </row>
    <row r="295" spans="18:19" ht="18.75" customHeight="1" x14ac:dyDescent="0.45">
      <c r="R295" s="7"/>
      <c r="S295" s="7"/>
    </row>
    <row r="296" spans="18:19" ht="18.75" customHeight="1" x14ac:dyDescent="0.45">
      <c r="R296" s="7"/>
      <c r="S296" s="7"/>
    </row>
    <row r="297" spans="18:19" ht="18.75" customHeight="1" x14ac:dyDescent="0.45">
      <c r="R297" s="7"/>
      <c r="S297" s="7"/>
    </row>
    <row r="298" spans="18:19" ht="18.75" customHeight="1" x14ac:dyDescent="0.45">
      <c r="R298" s="7"/>
      <c r="S298" s="7"/>
    </row>
    <row r="299" spans="18:19" ht="18.75" customHeight="1" x14ac:dyDescent="0.45">
      <c r="R299" s="7"/>
      <c r="S299" s="7"/>
    </row>
    <row r="300" spans="18:19" ht="18.75" customHeight="1" x14ac:dyDescent="0.45">
      <c r="R300" s="7"/>
      <c r="S300" s="7"/>
    </row>
    <row r="301" spans="18:19" ht="18.75" customHeight="1" x14ac:dyDescent="0.45">
      <c r="R301" s="7"/>
      <c r="S301" s="7"/>
    </row>
    <row r="302" spans="18:19" ht="18.75" customHeight="1" x14ac:dyDescent="0.45">
      <c r="R302" s="7"/>
      <c r="S302" s="7"/>
    </row>
    <row r="303" spans="18:19" ht="18.75" customHeight="1" x14ac:dyDescent="0.45">
      <c r="R303" s="7"/>
      <c r="S303" s="7"/>
    </row>
    <row r="304" spans="18:19" ht="18.75" customHeight="1" x14ac:dyDescent="0.45">
      <c r="R304" s="7"/>
      <c r="S304" s="7"/>
    </row>
    <row r="305" spans="18:19" ht="18.75" customHeight="1" x14ac:dyDescent="0.45">
      <c r="R305" s="7"/>
      <c r="S305" s="7"/>
    </row>
    <row r="306" spans="18:19" ht="18.75" customHeight="1" x14ac:dyDescent="0.45">
      <c r="R306" s="7"/>
      <c r="S306" s="7"/>
    </row>
    <row r="307" spans="18:19" ht="18.75" customHeight="1" x14ac:dyDescent="0.45">
      <c r="R307" s="7"/>
      <c r="S307" s="7"/>
    </row>
    <row r="308" spans="18:19" ht="18.75" customHeight="1" x14ac:dyDescent="0.45">
      <c r="R308" s="7"/>
      <c r="S308" s="7"/>
    </row>
    <row r="309" spans="18:19" ht="18.75" customHeight="1" x14ac:dyDescent="0.45">
      <c r="R309" s="7"/>
      <c r="S309" s="7"/>
    </row>
    <row r="310" spans="18:19" ht="18.75" customHeight="1" x14ac:dyDescent="0.45">
      <c r="R310" s="7"/>
      <c r="S310" s="7"/>
    </row>
    <row r="311" spans="18:19" ht="18.75" customHeight="1" x14ac:dyDescent="0.45">
      <c r="R311" s="7"/>
      <c r="S311" s="7"/>
    </row>
    <row r="312" spans="18:19" ht="18.75" customHeight="1" x14ac:dyDescent="0.45">
      <c r="R312" s="7"/>
      <c r="S312" s="7"/>
    </row>
    <row r="313" spans="18:19" ht="18.75" customHeight="1" x14ac:dyDescent="0.45">
      <c r="R313" s="7"/>
      <c r="S313" s="7"/>
    </row>
    <row r="314" spans="18:19" ht="18.75" customHeight="1" x14ac:dyDescent="0.45">
      <c r="R314" s="7"/>
      <c r="S314" s="7"/>
    </row>
    <row r="315" spans="18:19" ht="18.75" customHeight="1" x14ac:dyDescent="0.45">
      <c r="R315" s="7"/>
      <c r="S315" s="7"/>
    </row>
    <row r="316" spans="18:19" ht="18.75" customHeight="1" x14ac:dyDescent="0.45">
      <c r="R316" s="7"/>
      <c r="S316" s="7"/>
    </row>
    <row r="317" spans="18:19" ht="18.75" customHeight="1" x14ac:dyDescent="0.45">
      <c r="R317" s="7"/>
      <c r="S317" s="7"/>
    </row>
    <row r="318" spans="18:19" ht="18.75" customHeight="1" x14ac:dyDescent="0.45">
      <c r="R318" s="7"/>
      <c r="S318" s="7"/>
    </row>
    <row r="319" spans="18:19" ht="18.75" customHeight="1" x14ac:dyDescent="0.45">
      <c r="R319" s="7"/>
      <c r="S319" s="7"/>
    </row>
    <row r="320" spans="18:19" ht="18.75" customHeight="1" x14ac:dyDescent="0.45">
      <c r="R320" s="7"/>
      <c r="S320" s="7"/>
    </row>
    <row r="321" spans="18:19" ht="18.75" customHeight="1" x14ac:dyDescent="0.45">
      <c r="R321" s="7"/>
      <c r="S321" s="7"/>
    </row>
    <row r="322" spans="18:19" ht="18.75" customHeight="1" x14ac:dyDescent="0.45">
      <c r="R322" s="7"/>
      <c r="S322" s="7"/>
    </row>
    <row r="323" spans="18:19" ht="18.75" customHeight="1" x14ac:dyDescent="0.45">
      <c r="R323" s="7"/>
      <c r="S323" s="7"/>
    </row>
    <row r="324" spans="18:19" ht="18.75" customHeight="1" x14ac:dyDescent="0.45">
      <c r="R324" s="7"/>
      <c r="S324" s="7"/>
    </row>
    <row r="325" spans="18:19" ht="18.75" customHeight="1" x14ac:dyDescent="0.45">
      <c r="R325" s="7"/>
      <c r="S325" s="7"/>
    </row>
    <row r="326" spans="18:19" ht="18.75" customHeight="1" x14ac:dyDescent="0.45">
      <c r="R326" s="7"/>
      <c r="S326" s="7"/>
    </row>
    <row r="327" spans="18:19" ht="18.75" customHeight="1" x14ac:dyDescent="0.45">
      <c r="R327" s="7"/>
      <c r="S327" s="7"/>
    </row>
    <row r="328" spans="18:19" ht="18.75" customHeight="1" x14ac:dyDescent="0.45">
      <c r="R328" s="7"/>
      <c r="S328" s="7"/>
    </row>
    <row r="329" spans="18:19" ht="18.75" customHeight="1" x14ac:dyDescent="0.45">
      <c r="R329" s="7"/>
      <c r="S329" s="7"/>
    </row>
    <row r="330" spans="18:19" ht="18.75" customHeight="1" x14ac:dyDescent="0.45">
      <c r="R330" s="7"/>
      <c r="S330" s="7"/>
    </row>
    <row r="331" spans="18:19" ht="18.75" customHeight="1" x14ac:dyDescent="0.45">
      <c r="R331" s="7"/>
      <c r="S331" s="7"/>
    </row>
    <row r="332" spans="18:19" ht="18.75" customHeight="1" x14ac:dyDescent="0.45">
      <c r="R332" s="7"/>
      <c r="S332" s="7"/>
    </row>
    <row r="333" spans="18:19" ht="18.75" customHeight="1" x14ac:dyDescent="0.45">
      <c r="R333" s="7"/>
      <c r="S333" s="7"/>
    </row>
    <row r="334" spans="18:19" ht="18.75" customHeight="1" x14ac:dyDescent="0.45">
      <c r="R334" s="7"/>
      <c r="S334" s="7"/>
    </row>
    <row r="335" spans="18:19" ht="18.75" customHeight="1" x14ac:dyDescent="0.45">
      <c r="R335" s="7"/>
      <c r="S335" s="7"/>
    </row>
    <row r="336" spans="18:19" ht="18.75" customHeight="1" x14ac:dyDescent="0.45">
      <c r="R336" s="7"/>
      <c r="S336" s="7"/>
    </row>
    <row r="337" spans="18:19" ht="18.75" customHeight="1" x14ac:dyDescent="0.45">
      <c r="R337" s="7"/>
      <c r="S337" s="7"/>
    </row>
    <row r="338" spans="18:19" ht="18.75" customHeight="1" x14ac:dyDescent="0.45">
      <c r="R338" s="7"/>
      <c r="S338" s="7"/>
    </row>
    <row r="339" spans="18:19" ht="18.75" customHeight="1" x14ac:dyDescent="0.45">
      <c r="R339" s="7"/>
      <c r="S339" s="7"/>
    </row>
    <row r="340" spans="18:19" ht="18.75" customHeight="1" x14ac:dyDescent="0.45">
      <c r="R340" s="7"/>
      <c r="S340" s="7"/>
    </row>
    <row r="341" spans="18:19" ht="18.75" customHeight="1" x14ac:dyDescent="0.45">
      <c r="R341" s="7"/>
      <c r="S341" s="7"/>
    </row>
    <row r="342" spans="18:19" ht="18.75" customHeight="1" x14ac:dyDescent="0.45">
      <c r="R342" s="7"/>
      <c r="S342" s="7"/>
    </row>
    <row r="343" spans="18:19" ht="18.75" customHeight="1" x14ac:dyDescent="0.45">
      <c r="R343" s="7"/>
      <c r="S343" s="7"/>
    </row>
    <row r="344" spans="18:19" ht="18.75" customHeight="1" x14ac:dyDescent="0.45">
      <c r="R344" s="7"/>
      <c r="S344" s="7"/>
    </row>
    <row r="345" spans="18:19" ht="18.75" customHeight="1" x14ac:dyDescent="0.45">
      <c r="R345" s="7"/>
      <c r="S345" s="7"/>
    </row>
    <row r="346" spans="18:19" ht="18.75" customHeight="1" x14ac:dyDescent="0.45">
      <c r="R346" s="7"/>
      <c r="S346" s="7"/>
    </row>
    <row r="347" spans="18:19" ht="18.75" customHeight="1" x14ac:dyDescent="0.45">
      <c r="R347" s="7"/>
      <c r="S347" s="7"/>
    </row>
    <row r="348" spans="18:19" ht="18.75" customHeight="1" x14ac:dyDescent="0.45">
      <c r="R348" s="7"/>
      <c r="S348" s="7"/>
    </row>
    <row r="349" spans="18:19" ht="18.75" customHeight="1" x14ac:dyDescent="0.45">
      <c r="R349" s="7"/>
      <c r="S349" s="7"/>
    </row>
    <row r="350" spans="18:19" ht="18.75" customHeight="1" x14ac:dyDescent="0.45">
      <c r="R350" s="7"/>
      <c r="S350" s="7"/>
    </row>
    <row r="351" spans="18:19" ht="18.75" customHeight="1" x14ac:dyDescent="0.45">
      <c r="R351" s="7"/>
      <c r="S351" s="7"/>
    </row>
    <row r="352" spans="18:19" ht="18.75" customHeight="1" x14ac:dyDescent="0.45">
      <c r="R352" s="7"/>
      <c r="S352" s="7"/>
    </row>
    <row r="353" spans="18:19" ht="18.75" customHeight="1" x14ac:dyDescent="0.45">
      <c r="R353" s="7"/>
      <c r="S353" s="7"/>
    </row>
    <row r="354" spans="18:19" ht="18.75" customHeight="1" x14ac:dyDescent="0.45">
      <c r="R354" s="7"/>
      <c r="S354" s="7"/>
    </row>
    <row r="355" spans="18:19" ht="18.75" customHeight="1" x14ac:dyDescent="0.45">
      <c r="R355" s="7"/>
      <c r="S355" s="7"/>
    </row>
    <row r="356" spans="18:19" ht="18.75" customHeight="1" x14ac:dyDescent="0.45">
      <c r="R356" s="7"/>
      <c r="S356" s="7"/>
    </row>
    <row r="357" spans="18:19" ht="18.75" customHeight="1" x14ac:dyDescent="0.45">
      <c r="R357" s="7"/>
      <c r="S357" s="7"/>
    </row>
    <row r="358" spans="18:19" ht="18.75" customHeight="1" x14ac:dyDescent="0.45">
      <c r="R358" s="7"/>
      <c r="S358" s="7"/>
    </row>
    <row r="359" spans="18:19" ht="18.75" customHeight="1" x14ac:dyDescent="0.45">
      <c r="R359" s="7"/>
      <c r="S359" s="7"/>
    </row>
    <row r="360" spans="18:19" ht="18.75" customHeight="1" x14ac:dyDescent="0.45">
      <c r="R360" s="7"/>
      <c r="S360" s="7"/>
    </row>
    <row r="361" spans="18:19" ht="18.75" customHeight="1" x14ac:dyDescent="0.45">
      <c r="R361" s="7"/>
      <c r="S361" s="7"/>
    </row>
    <row r="362" spans="18:19" ht="18.75" customHeight="1" x14ac:dyDescent="0.45">
      <c r="R362" s="7"/>
      <c r="S362" s="7"/>
    </row>
    <row r="363" spans="18:19" ht="18.75" customHeight="1" x14ac:dyDescent="0.45">
      <c r="R363" s="7"/>
      <c r="S363" s="7"/>
    </row>
    <row r="364" spans="18:19" ht="18.75" customHeight="1" x14ac:dyDescent="0.45">
      <c r="R364" s="7"/>
      <c r="S364" s="7"/>
    </row>
    <row r="365" spans="18:19" ht="18.75" customHeight="1" x14ac:dyDescent="0.45">
      <c r="R365" s="7"/>
      <c r="S365" s="7"/>
    </row>
    <row r="366" spans="18:19" ht="18.75" customHeight="1" x14ac:dyDescent="0.45">
      <c r="R366" s="7"/>
      <c r="S366" s="7"/>
    </row>
    <row r="367" spans="18:19" ht="18.75" customHeight="1" x14ac:dyDescent="0.45">
      <c r="R367" s="7"/>
      <c r="S367" s="7"/>
    </row>
    <row r="368" spans="18:19" ht="18.75" customHeight="1" x14ac:dyDescent="0.45">
      <c r="R368" s="7"/>
      <c r="S368" s="7"/>
    </row>
    <row r="369" spans="18:19" ht="18.75" customHeight="1" x14ac:dyDescent="0.45">
      <c r="R369" s="7"/>
      <c r="S369" s="7"/>
    </row>
    <row r="370" spans="18:19" ht="18.75" customHeight="1" x14ac:dyDescent="0.45">
      <c r="R370" s="7"/>
      <c r="S370" s="7"/>
    </row>
    <row r="371" spans="18:19" ht="18.75" customHeight="1" x14ac:dyDescent="0.45">
      <c r="R371" s="7"/>
      <c r="S371" s="7"/>
    </row>
    <row r="372" spans="18:19" ht="18.75" customHeight="1" x14ac:dyDescent="0.45">
      <c r="R372" s="7"/>
      <c r="S372" s="7"/>
    </row>
    <row r="373" spans="18:19" ht="18.75" customHeight="1" x14ac:dyDescent="0.45">
      <c r="R373" s="7"/>
      <c r="S373" s="7"/>
    </row>
    <row r="374" spans="18:19" ht="18.75" customHeight="1" x14ac:dyDescent="0.45">
      <c r="R374" s="7"/>
      <c r="S374" s="7"/>
    </row>
    <row r="375" spans="18:19" ht="18.75" customHeight="1" x14ac:dyDescent="0.45">
      <c r="R375" s="7"/>
      <c r="S375" s="7"/>
    </row>
    <row r="376" spans="18:19" ht="18.75" customHeight="1" x14ac:dyDescent="0.45">
      <c r="R376" s="7"/>
      <c r="S376" s="7"/>
    </row>
    <row r="377" spans="18:19" ht="18.75" customHeight="1" x14ac:dyDescent="0.45">
      <c r="R377" s="7"/>
      <c r="S377" s="7"/>
    </row>
    <row r="378" spans="18:19" ht="18.75" customHeight="1" x14ac:dyDescent="0.45">
      <c r="R378" s="7"/>
      <c r="S378" s="7"/>
    </row>
    <row r="379" spans="18:19" ht="18.75" customHeight="1" x14ac:dyDescent="0.45">
      <c r="R379" s="7"/>
      <c r="S379" s="7"/>
    </row>
    <row r="380" spans="18:19" ht="18.75" customHeight="1" x14ac:dyDescent="0.45">
      <c r="R380" s="7"/>
      <c r="S380" s="7"/>
    </row>
    <row r="381" spans="18:19" ht="18.75" customHeight="1" x14ac:dyDescent="0.45">
      <c r="R381" s="7"/>
      <c r="S381" s="7"/>
    </row>
    <row r="382" spans="18:19" ht="18.75" customHeight="1" x14ac:dyDescent="0.45">
      <c r="R382" s="7"/>
      <c r="S382" s="7"/>
    </row>
    <row r="383" spans="18:19" ht="18.75" customHeight="1" x14ac:dyDescent="0.45">
      <c r="R383" s="7"/>
      <c r="S383" s="7"/>
    </row>
    <row r="384" spans="18:19" ht="18.75" customHeight="1" x14ac:dyDescent="0.45">
      <c r="R384" s="7"/>
      <c r="S384" s="7"/>
    </row>
    <row r="385" spans="18:19" ht="18.75" customHeight="1" x14ac:dyDescent="0.45">
      <c r="R385" s="7"/>
      <c r="S385" s="7"/>
    </row>
    <row r="386" spans="18:19" ht="18.75" customHeight="1" x14ac:dyDescent="0.45">
      <c r="R386" s="7"/>
      <c r="S386" s="7"/>
    </row>
    <row r="387" spans="18:19" ht="18.75" customHeight="1" x14ac:dyDescent="0.45">
      <c r="R387" s="7"/>
      <c r="S387" s="7"/>
    </row>
    <row r="388" spans="18:19" ht="18.75" customHeight="1" x14ac:dyDescent="0.45">
      <c r="R388" s="7"/>
      <c r="S388" s="7"/>
    </row>
    <row r="389" spans="18:19" ht="18.75" customHeight="1" x14ac:dyDescent="0.45">
      <c r="R389" s="7"/>
      <c r="S389" s="7"/>
    </row>
    <row r="390" spans="18:19" ht="18.75" customHeight="1" x14ac:dyDescent="0.45">
      <c r="R390" s="7"/>
      <c r="S390" s="7"/>
    </row>
    <row r="391" spans="18:19" ht="18.75" customHeight="1" x14ac:dyDescent="0.45">
      <c r="R391" s="7"/>
      <c r="S391" s="7"/>
    </row>
    <row r="392" spans="18:19" ht="18.75" customHeight="1" x14ac:dyDescent="0.45">
      <c r="R392" s="7"/>
      <c r="S392" s="7"/>
    </row>
    <row r="393" spans="18:19" ht="18.75" customHeight="1" x14ac:dyDescent="0.45">
      <c r="R393" s="7"/>
      <c r="S393" s="7"/>
    </row>
    <row r="394" spans="18:19" ht="18.75" customHeight="1" x14ac:dyDescent="0.45">
      <c r="R394" s="7"/>
      <c r="S394" s="7"/>
    </row>
    <row r="395" spans="18:19" ht="18.75" customHeight="1" x14ac:dyDescent="0.45">
      <c r="R395" s="7"/>
      <c r="S395" s="7"/>
    </row>
    <row r="396" spans="18:19" ht="18.75" customHeight="1" x14ac:dyDescent="0.45">
      <c r="R396" s="7"/>
      <c r="S396" s="7"/>
    </row>
    <row r="397" spans="18:19" ht="18.75" customHeight="1" x14ac:dyDescent="0.45">
      <c r="R397" s="7"/>
      <c r="S397" s="7"/>
    </row>
    <row r="398" spans="18:19" ht="18.75" customHeight="1" x14ac:dyDescent="0.45">
      <c r="R398" s="7"/>
      <c r="S398" s="7"/>
    </row>
    <row r="399" spans="18:19" ht="18.75" customHeight="1" x14ac:dyDescent="0.45">
      <c r="R399" s="7"/>
      <c r="S399" s="7"/>
    </row>
    <row r="400" spans="18:19" ht="18.75" customHeight="1" x14ac:dyDescent="0.45">
      <c r="R400" s="7"/>
      <c r="S400" s="7"/>
    </row>
    <row r="401" spans="18:19" ht="18.75" customHeight="1" x14ac:dyDescent="0.45">
      <c r="R401" s="7"/>
      <c r="S401" s="7"/>
    </row>
    <row r="402" spans="18:19" ht="18.75" customHeight="1" x14ac:dyDescent="0.45">
      <c r="R402" s="7"/>
      <c r="S402" s="7"/>
    </row>
    <row r="403" spans="18:19" ht="18.75" customHeight="1" x14ac:dyDescent="0.45">
      <c r="R403" s="7"/>
      <c r="S403" s="7"/>
    </row>
    <row r="404" spans="18:19" ht="18.75" customHeight="1" x14ac:dyDescent="0.45">
      <c r="R404" s="7"/>
      <c r="S404" s="7"/>
    </row>
    <row r="405" spans="18:19" ht="18.75" customHeight="1" x14ac:dyDescent="0.45">
      <c r="R405" s="7"/>
      <c r="S405" s="7"/>
    </row>
    <row r="406" spans="18:19" ht="18.75" customHeight="1" x14ac:dyDescent="0.45">
      <c r="R406" s="7"/>
      <c r="S406" s="7"/>
    </row>
    <row r="407" spans="18:19" ht="18.75" customHeight="1" x14ac:dyDescent="0.45">
      <c r="R407" s="7"/>
      <c r="S407" s="7"/>
    </row>
    <row r="408" spans="18:19" ht="18.75" customHeight="1" x14ac:dyDescent="0.45">
      <c r="R408" s="7"/>
      <c r="S408" s="7"/>
    </row>
    <row r="409" spans="18:19" ht="18.75" customHeight="1" x14ac:dyDescent="0.45">
      <c r="R409" s="7"/>
      <c r="S409" s="7"/>
    </row>
    <row r="410" spans="18:19" ht="18.75" customHeight="1" x14ac:dyDescent="0.45">
      <c r="R410" s="7"/>
      <c r="S410" s="7"/>
    </row>
    <row r="411" spans="18:19" ht="18.75" customHeight="1" x14ac:dyDescent="0.45">
      <c r="R411" s="7"/>
      <c r="S411" s="7"/>
    </row>
    <row r="412" spans="18:19" ht="18.75" customHeight="1" x14ac:dyDescent="0.45">
      <c r="R412" s="7"/>
      <c r="S412" s="7"/>
    </row>
    <row r="413" spans="18:19" ht="18.75" customHeight="1" x14ac:dyDescent="0.45">
      <c r="R413" s="7"/>
      <c r="S413" s="7"/>
    </row>
    <row r="414" spans="18:19" ht="18.75" customHeight="1" x14ac:dyDescent="0.45">
      <c r="R414" s="7"/>
      <c r="S414" s="7"/>
    </row>
    <row r="415" spans="18:19" ht="18.75" customHeight="1" x14ac:dyDescent="0.45">
      <c r="R415" s="7"/>
      <c r="S415" s="7"/>
    </row>
    <row r="416" spans="18:19" ht="18.75" customHeight="1" x14ac:dyDescent="0.45">
      <c r="R416" s="7"/>
      <c r="S416" s="7"/>
    </row>
    <row r="417" spans="18:19" ht="18.75" customHeight="1" x14ac:dyDescent="0.45">
      <c r="R417" s="7"/>
      <c r="S417" s="7"/>
    </row>
    <row r="418" spans="18:19" ht="18.75" customHeight="1" x14ac:dyDescent="0.45">
      <c r="R418" s="7"/>
      <c r="S418" s="7"/>
    </row>
    <row r="419" spans="18:19" ht="18.75" customHeight="1" x14ac:dyDescent="0.45">
      <c r="R419" s="7"/>
      <c r="S419" s="7"/>
    </row>
    <row r="420" spans="18:19" ht="18.75" customHeight="1" x14ac:dyDescent="0.45">
      <c r="R420" s="7"/>
      <c r="S420" s="7"/>
    </row>
    <row r="421" spans="18:19" ht="18.75" customHeight="1" x14ac:dyDescent="0.45">
      <c r="R421" s="7"/>
      <c r="S421" s="7"/>
    </row>
    <row r="422" spans="18:19" ht="18.75" customHeight="1" x14ac:dyDescent="0.45">
      <c r="R422" s="7"/>
      <c r="S422" s="7"/>
    </row>
    <row r="423" spans="18:19" ht="18.75" customHeight="1" x14ac:dyDescent="0.45">
      <c r="R423" s="7"/>
      <c r="S423" s="7"/>
    </row>
    <row r="424" spans="18:19" ht="18.75" customHeight="1" x14ac:dyDescent="0.45">
      <c r="R424" s="7"/>
      <c r="S424" s="7"/>
    </row>
    <row r="425" spans="18:19" ht="18.75" customHeight="1" x14ac:dyDescent="0.45">
      <c r="R425" s="7"/>
      <c r="S425" s="7"/>
    </row>
    <row r="426" spans="18:19" ht="18.75" customHeight="1" x14ac:dyDescent="0.45">
      <c r="R426" s="7"/>
      <c r="S426" s="7"/>
    </row>
    <row r="427" spans="18:19" ht="18.75" customHeight="1" x14ac:dyDescent="0.45">
      <c r="R427" s="7"/>
      <c r="S427" s="7"/>
    </row>
    <row r="428" spans="18:19" ht="18.75" customHeight="1" x14ac:dyDescent="0.45">
      <c r="R428" s="7"/>
      <c r="S428" s="7"/>
    </row>
    <row r="429" spans="18:19" ht="18.75" customHeight="1" x14ac:dyDescent="0.45">
      <c r="R429" s="7"/>
      <c r="S429" s="7"/>
    </row>
    <row r="430" spans="18:19" ht="18.75" customHeight="1" x14ac:dyDescent="0.45">
      <c r="R430" s="7"/>
      <c r="S430" s="7"/>
    </row>
    <row r="431" spans="18:19" ht="18.75" customHeight="1" x14ac:dyDescent="0.45">
      <c r="R431" s="7"/>
      <c r="S431" s="7"/>
    </row>
    <row r="432" spans="18:19" ht="18.75" customHeight="1" x14ac:dyDescent="0.45">
      <c r="R432" s="7"/>
      <c r="S432" s="7"/>
    </row>
    <row r="433" spans="18:19" ht="18.75" customHeight="1" x14ac:dyDescent="0.45">
      <c r="R433" s="7"/>
      <c r="S433" s="7"/>
    </row>
    <row r="434" spans="18:19" ht="18.75" customHeight="1" x14ac:dyDescent="0.45">
      <c r="R434" s="7"/>
      <c r="S434" s="7"/>
    </row>
    <row r="435" spans="18:19" ht="18.75" customHeight="1" x14ac:dyDescent="0.45">
      <c r="R435" s="7"/>
      <c r="S435" s="7"/>
    </row>
    <row r="436" spans="18:19" ht="18.75" customHeight="1" x14ac:dyDescent="0.45">
      <c r="R436" s="7"/>
      <c r="S436" s="7"/>
    </row>
    <row r="437" spans="18:19" ht="18.75" customHeight="1" x14ac:dyDescent="0.45">
      <c r="R437" s="7"/>
      <c r="S437" s="7"/>
    </row>
    <row r="438" spans="18:19" ht="18.75" customHeight="1" x14ac:dyDescent="0.45">
      <c r="R438" s="7"/>
      <c r="S438" s="7"/>
    </row>
    <row r="439" spans="18:19" ht="18.75" customHeight="1" x14ac:dyDescent="0.45">
      <c r="R439" s="7"/>
      <c r="S439" s="7"/>
    </row>
    <row r="440" spans="18:19" ht="18.75" customHeight="1" x14ac:dyDescent="0.45">
      <c r="R440" s="7"/>
      <c r="S440" s="7"/>
    </row>
    <row r="441" spans="18:19" ht="18.75" customHeight="1" x14ac:dyDescent="0.45">
      <c r="R441" s="7"/>
      <c r="S441" s="7"/>
    </row>
    <row r="442" spans="18:19" ht="18.75" customHeight="1" x14ac:dyDescent="0.45">
      <c r="R442" s="7"/>
      <c r="S442" s="7"/>
    </row>
    <row r="443" spans="18:19" ht="18.75" customHeight="1" x14ac:dyDescent="0.45">
      <c r="R443" s="7"/>
      <c r="S443" s="7"/>
    </row>
    <row r="444" spans="18:19" ht="18.75" customHeight="1" x14ac:dyDescent="0.45">
      <c r="R444" s="7"/>
      <c r="S444" s="7"/>
    </row>
    <row r="445" spans="18:19" ht="18.75" customHeight="1" x14ac:dyDescent="0.45">
      <c r="R445" s="7"/>
      <c r="S445" s="7"/>
    </row>
    <row r="446" spans="18:19" ht="18.75" customHeight="1" x14ac:dyDescent="0.45">
      <c r="R446" s="7"/>
      <c r="S446" s="7"/>
    </row>
    <row r="447" spans="18:19" ht="18.75" customHeight="1" x14ac:dyDescent="0.45">
      <c r="R447" s="7"/>
      <c r="S447" s="7"/>
    </row>
    <row r="448" spans="18:19" ht="18.75" customHeight="1" x14ac:dyDescent="0.45">
      <c r="R448" s="7"/>
      <c r="S448" s="7"/>
    </row>
    <row r="449" spans="18:19" ht="18.75" customHeight="1" x14ac:dyDescent="0.45">
      <c r="R449" s="7"/>
      <c r="S449" s="7"/>
    </row>
    <row r="450" spans="18:19" ht="18.75" customHeight="1" x14ac:dyDescent="0.45">
      <c r="R450" s="7"/>
      <c r="S450" s="7"/>
    </row>
    <row r="451" spans="18:19" ht="18.75" customHeight="1" x14ac:dyDescent="0.45">
      <c r="R451" s="7"/>
      <c r="S451" s="7"/>
    </row>
    <row r="452" spans="18:19" ht="18.75" customHeight="1" x14ac:dyDescent="0.45">
      <c r="R452" s="7"/>
      <c r="S452" s="7"/>
    </row>
    <row r="453" spans="18:19" ht="18.75" customHeight="1" x14ac:dyDescent="0.45">
      <c r="R453" s="7"/>
      <c r="S453" s="7"/>
    </row>
    <row r="454" spans="18:19" ht="18.75" customHeight="1" x14ac:dyDescent="0.45">
      <c r="R454" s="7"/>
      <c r="S454" s="7"/>
    </row>
    <row r="455" spans="18:19" ht="18.75" customHeight="1" x14ac:dyDescent="0.45">
      <c r="R455" s="7"/>
      <c r="S455" s="7"/>
    </row>
    <row r="456" spans="18:19" ht="18.75" customHeight="1" x14ac:dyDescent="0.45">
      <c r="R456" s="7"/>
      <c r="S456" s="7"/>
    </row>
    <row r="457" spans="18:19" ht="18.75" customHeight="1" x14ac:dyDescent="0.45">
      <c r="R457" s="7"/>
      <c r="S457" s="7"/>
    </row>
    <row r="458" spans="18:19" ht="18.75" customHeight="1" x14ac:dyDescent="0.45">
      <c r="R458" s="7"/>
      <c r="S458" s="7"/>
    </row>
    <row r="459" spans="18:19" ht="18.75" customHeight="1" x14ac:dyDescent="0.45">
      <c r="R459" s="7"/>
      <c r="S459" s="7"/>
    </row>
    <row r="460" spans="18:19" ht="18.75" customHeight="1" x14ac:dyDescent="0.45">
      <c r="R460" s="7"/>
      <c r="S460" s="7"/>
    </row>
    <row r="461" spans="18:19" ht="18.75" customHeight="1" x14ac:dyDescent="0.45">
      <c r="R461" s="7"/>
      <c r="S461" s="7"/>
    </row>
    <row r="462" spans="18:19" ht="18.75" customHeight="1" x14ac:dyDescent="0.45">
      <c r="R462" s="7"/>
      <c r="S462" s="7"/>
    </row>
    <row r="463" spans="18:19" ht="18.75" customHeight="1" x14ac:dyDescent="0.45">
      <c r="R463" s="7"/>
      <c r="S463" s="7"/>
    </row>
    <row r="464" spans="18:19" ht="18.75" customHeight="1" x14ac:dyDescent="0.45">
      <c r="R464" s="7"/>
      <c r="S464" s="7"/>
    </row>
    <row r="465" spans="18:19" ht="18.75" customHeight="1" x14ac:dyDescent="0.45">
      <c r="R465" s="7"/>
      <c r="S465" s="7"/>
    </row>
    <row r="466" spans="18:19" ht="18.75" customHeight="1" x14ac:dyDescent="0.45">
      <c r="R466" s="7"/>
      <c r="S466" s="7"/>
    </row>
    <row r="467" spans="18:19" ht="18.75" customHeight="1" x14ac:dyDescent="0.45">
      <c r="R467" s="7"/>
      <c r="S467" s="7"/>
    </row>
    <row r="468" spans="18:19" ht="18.75" customHeight="1" x14ac:dyDescent="0.45">
      <c r="R468" s="7"/>
      <c r="S468" s="7"/>
    </row>
    <row r="469" spans="18:19" ht="18.75" customHeight="1" x14ac:dyDescent="0.45">
      <c r="R469" s="7"/>
      <c r="S469" s="7"/>
    </row>
    <row r="470" spans="18:19" ht="18.75" customHeight="1" x14ac:dyDescent="0.45">
      <c r="R470" s="7"/>
      <c r="S470" s="7"/>
    </row>
    <row r="471" spans="18:19" ht="18.75" customHeight="1" x14ac:dyDescent="0.45">
      <c r="R471" s="7"/>
      <c r="S471" s="7"/>
    </row>
    <row r="472" spans="18:19" ht="18.75" customHeight="1" x14ac:dyDescent="0.45">
      <c r="R472" s="7"/>
      <c r="S472" s="7"/>
    </row>
    <row r="473" spans="18:19" ht="18.75" customHeight="1" x14ac:dyDescent="0.45">
      <c r="R473" s="7"/>
      <c r="S473" s="7"/>
    </row>
    <row r="474" spans="18:19" ht="18.75" customHeight="1" x14ac:dyDescent="0.45">
      <c r="R474" s="7"/>
      <c r="S474" s="7"/>
    </row>
    <row r="475" spans="18:19" ht="18.75" customHeight="1" x14ac:dyDescent="0.45">
      <c r="R475" s="7"/>
      <c r="S475" s="7"/>
    </row>
    <row r="476" spans="18:19" ht="18.75" customHeight="1" x14ac:dyDescent="0.45">
      <c r="R476" s="7"/>
      <c r="S476" s="7"/>
    </row>
    <row r="477" spans="18:19" ht="18.75" customHeight="1" x14ac:dyDescent="0.45">
      <c r="R477" s="7"/>
      <c r="S477" s="7"/>
    </row>
    <row r="478" spans="18:19" ht="18.75" customHeight="1" x14ac:dyDescent="0.45">
      <c r="R478" s="7"/>
      <c r="S478" s="7"/>
    </row>
    <row r="479" spans="18:19" ht="18.75" customHeight="1" x14ac:dyDescent="0.45">
      <c r="R479" s="7"/>
      <c r="S479" s="7"/>
    </row>
    <row r="480" spans="18:19" ht="18.75" customHeight="1" x14ac:dyDescent="0.45">
      <c r="R480" s="7"/>
      <c r="S480" s="7"/>
    </row>
    <row r="481" spans="18:19" ht="18.75" customHeight="1" x14ac:dyDescent="0.45">
      <c r="R481" s="7"/>
      <c r="S481" s="7"/>
    </row>
    <row r="482" spans="18:19" ht="18.75" customHeight="1" x14ac:dyDescent="0.45">
      <c r="R482" s="7"/>
      <c r="S482" s="7"/>
    </row>
    <row r="483" spans="18:19" ht="18.75" customHeight="1" x14ac:dyDescent="0.45">
      <c r="R483" s="7"/>
      <c r="S483" s="7"/>
    </row>
    <row r="484" spans="18:19" ht="18.75" customHeight="1" x14ac:dyDescent="0.45">
      <c r="R484" s="7"/>
      <c r="S484" s="7"/>
    </row>
    <row r="485" spans="18:19" ht="18.75" customHeight="1" x14ac:dyDescent="0.45">
      <c r="R485" s="7"/>
      <c r="S485" s="7"/>
    </row>
    <row r="486" spans="18:19" ht="18.75" customHeight="1" x14ac:dyDescent="0.45">
      <c r="R486" s="7"/>
      <c r="S486" s="7"/>
    </row>
    <row r="487" spans="18:19" ht="18.75" customHeight="1" x14ac:dyDescent="0.45">
      <c r="R487" s="7"/>
      <c r="S487" s="7"/>
    </row>
    <row r="488" spans="18:19" ht="18.75" customHeight="1" x14ac:dyDescent="0.45">
      <c r="R488" s="7"/>
      <c r="S488" s="7"/>
    </row>
    <row r="489" spans="18:19" ht="18.75" customHeight="1" x14ac:dyDescent="0.45">
      <c r="R489" s="7"/>
      <c r="S489" s="7"/>
    </row>
    <row r="490" spans="18:19" ht="18.75" customHeight="1" x14ac:dyDescent="0.45">
      <c r="R490" s="7"/>
      <c r="S490" s="7"/>
    </row>
    <row r="491" spans="18:19" ht="18.75" customHeight="1" x14ac:dyDescent="0.45">
      <c r="R491" s="7"/>
      <c r="S491" s="7"/>
    </row>
    <row r="492" spans="18:19" ht="18.75" customHeight="1" x14ac:dyDescent="0.45">
      <c r="R492" s="7"/>
      <c r="S492" s="7"/>
    </row>
    <row r="493" spans="18:19" ht="18.75" customHeight="1" x14ac:dyDescent="0.45">
      <c r="R493" s="7"/>
      <c r="S493" s="7"/>
    </row>
    <row r="494" spans="18:19" ht="18.75" customHeight="1" x14ac:dyDescent="0.45">
      <c r="R494" s="7"/>
      <c r="S494" s="7"/>
    </row>
    <row r="495" spans="18:19" ht="18.75" customHeight="1" x14ac:dyDescent="0.45">
      <c r="R495" s="7"/>
      <c r="S495" s="7"/>
    </row>
    <row r="496" spans="18:19" ht="18.75" customHeight="1" x14ac:dyDescent="0.45">
      <c r="R496" s="7"/>
      <c r="S496" s="7"/>
    </row>
    <row r="497" spans="18:19" ht="18.75" customHeight="1" x14ac:dyDescent="0.45">
      <c r="R497" s="7"/>
      <c r="S497" s="7"/>
    </row>
    <row r="498" spans="18:19" ht="18.75" customHeight="1" x14ac:dyDescent="0.45">
      <c r="R498" s="7"/>
      <c r="S498" s="7"/>
    </row>
    <row r="499" spans="18:19" ht="18.75" customHeight="1" x14ac:dyDescent="0.45">
      <c r="R499" s="7"/>
      <c r="S499" s="7"/>
    </row>
    <row r="500" spans="18:19" ht="18.75" customHeight="1" x14ac:dyDescent="0.45">
      <c r="R500" s="7"/>
      <c r="S500" s="7"/>
    </row>
    <row r="501" spans="18:19" ht="18.75" customHeight="1" x14ac:dyDescent="0.45">
      <c r="R501" s="7"/>
      <c r="S501" s="7"/>
    </row>
    <row r="502" spans="18:19" ht="18.75" customHeight="1" x14ac:dyDescent="0.45">
      <c r="R502" s="7"/>
      <c r="S502" s="7"/>
    </row>
    <row r="503" spans="18:19" ht="18.75" customHeight="1" x14ac:dyDescent="0.45">
      <c r="R503" s="7"/>
      <c r="S503" s="7"/>
    </row>
    <row r="504" spans="18:19" ht="18.75" customHeight="1" x14ac:dyDescent="0.45">
      <c r="R504" s="7"/>
      <c r="S504" s="7"/>
    </row>
    <row r="505" spans="18:19" ht="18.75" customHeight="1" x14ac:dyDescent="0.45">
      <c r="R505" s="7"/>
      <c r="S505" s="7"/>
    </row>
    <row r="506" spans="18:19" ht="18.75" customHeight="1" x14ac:dyDescent="0.45">
      <c r="R506" s="7"/>
      <c r="S506" s="7"/>
    </row>
    <row r="507" spans="18:19" ht="18.75" customHeight="1" x14ac:dyDescent="0.45">
      <c r="R507" s="7"/>
      <c r="S507" s="7"/>
    </row>
    <row r="508" spans="18:19" ht="18.75" customHeight="1" x14ac:dyDescent="0.45">
      <c r="R508" s="7"/>
      <c r="S508" s="7"/>
    </row>
    <row r="509" spans="18:19" ht="18.75" customHeight="1" x14ac:dyDescent="0.45">
      <c r="R509" s="7"/>
      <c r="S509" s="7"/>
    </row>
    <row r="510" spans="18:19" ht="18.75" customHeight="1" x14ac:dyDescent="0.45">
      <c r="R510" s="7"/>
      <c r="S510" s="7"/>
    </row>
    <row r="511" spans="18:19" ht="18.75" customHeight="1" x14ac:dyDescent="0.45">
      <c r="R511" s="7"/>
      <c r="S511" s="7"/>
    </row>
    <row r="512" spans="18:19" ht="18.75" customHeight="1" x14ac:dyDescent="0.45">
      <c r="R512" s="7"/>
      <c r="S512" s="7"/>
    </row>
    <row r="513" spans="18:19" ht="18.75" customHeight="1" x14ac:dyDescent="0.45">
      <c r="R513" s="7"/>
      <c r="S513" s="7"/>
    </row>
    <row r="514" spans="18:19" ht="18.75" customHeight="1" x14ac:dyDescent="0.45">
      <c r="R514" s="7"/>
      <c r="S514" s="7"/>
    </row>
    <row r="515" spans="18:19" ht="18.75" customHeight="1" x14ac:dyDescent="0.45">
      <c r="R515" s="7"/>
      <c r="S515" s="7"/>
    </row>
    <row r="516" spans="18:19" ht="18.75" customHeight="1" x14ac:dyDescent="0.45">
      <c r="R516" s="7"/>
      <c r="S516" s="7"/>
    </row>
    <row r="517" spans="18:19" ht="18.75" customHeight="1" x14ac:dyDescent="0.45">
      <c r="R517" s="7"/>
      <c r="S517" s="7"/>
    </row>
    <row r="518" spans="18:19" ht="18.75" customHeight="1" x14ac:dyDescent="0.45">
      <c r="R518" s="7"/>
      <c r="S518" s="7"/>
    </row>
    <row r="519" spans="18:19" ht="18.75" customHeight="1" x14ac:dyDescent="0.45">
      <c r="R519" s="7"/>
      <c r="S519" s="7"/>
    </row>
    <row r="520" spans="18:19" ht="18.75" customHeight="1" x14ac:dyDescent="0.45">
      <c r="R520" s="7"/>
      <c r="S520" s="7"/>
    </row>
    <row r="521" spans="18:19" ht="18.75" customHeight="1" x14ac:dyDescent="0.45">
      <c r="R521" s="7"/>
      <c r="S521" s="7"/>
    </row>
    <row r="522" spans="18:19" ht="18.75" customHeight="1" x14ac:dyDescent="0.45">
      <c r="R522" s="7"/>
      <c r="S522" s="7"/>
    </row>
    <row r="523" spans="18:19" ht="18.75" customHeight="1" x14ac:dyDescent="0.45">
      <c r="R523" s="7"/>
      <c r="S523" s="7"/>
    </row>
    <row r="524" spans="18:19" ht="18.75" customHeight="1" x14ac:dyDescent="0.45">
      <c r="R524" s="7"/>
      <c r="S524" s="7"/>
    </row>
    <row r="525" spans="18:19" ht="18.75" customHeight="1" x14ac:dyDescent="0.45">
      <c r="R525" s="7"/>
      <c r="S525" s="7"/>
    </row>
    <row r="526" spans="18:19" ht="18.75" customHeight="1" x14ac:dyDescent="0.45">
      <c r="R526" s="7"/>
      <c r="S526" s="7"/>
    </row>
    <row r="527" spans="18:19" ht="18.75" customHeight="1" x14ac:dyDescent="0.45">
      <c r="R527" s="7"/>
      <c r="S527" s="7"/>
    </row>
    <row r="528" spans="18:19" ht="18.75" customHeight="1" x14ac:dyDescent="0.45">
      <c r="R528" s="7"/>
      <c r="S528" s="7"/>
    </row>
    <row r="529" spans="18:19" ht="18.75" customHeight="1" x14ac:dyDescent="0.45">
      <c r="R529" s="7"/>
      <c r="S529" s="7"/>
    </row>
    <row r="530" spans="18:19" ht="18.75" customHeight="1" x14ac:dyDescent="0.45">
      <c r="R530" s="7"/>
      <c r="S530" s="7"/>
    </row>
    <row r="531" spans="18:19" ht="18.75" customHeight="1" x14ac:dyDescent="0.45">
      <c r="R531" s="7"/>
      <c r="S531" s="7"/>
    </row>
    <row r="532" spans="18:19" ht="18.75" customHeight="1" x14ac:dyDescent="0.45">
      <c r="R532" s="7"/>
      <c r="S532" s="7"/>
    </row>
    <row r="533" spans="18:19" ht="18.75" customHeight="1" x14ac:dyDescent="0.45">
      <c r="R533" s="7"/>
      <c r="S533" s="7"/>
    </row>
    <row r="534" spans="18:19" ht="18.75" customHeight="1" x14ac:dyDescent="0.45">
      <c r="R534" s="7"/>
      <c r="S534" s="7"/>
    </row>
    <row r="535" spans="18:19" ht="18.75" customHeight="1" x14ac:dyDescent="0.45">
      <c r="R535" s="7"/>
      <c r="S535" s="7"/>
    </row>
    <row r="536" spans="18:19" ht="18.75" customHeight="1" x14ac:dyDescent="0.45">
      <c r="R536" s="7"/>
      <c r="S536" s="7"/>
    </row>
    <row r="537" spans="18:19" ht="18.75" customHeight="1" x14ac:dyDescent="0.45">
      <c r="R537" s="7"/>
      <c r="S537" s="7"/>
    </row>
    <row r="538" spans="18:19" ht="18.75" customHeight="1" x14ac:dyDescent="0.45">
      <c r="R538" s="7"/>
      <c r="S538" s="7"/>
    </row>
    <row r="539" spans="18:19" ht="18.75" customHeight="1" x14ac:dyDescent="0.45">
      <c r="R539" s="7"/>
      <c r="S539" s="7"/>
    </row>
    <row r="540" spans="18:19" ht="18.75" customHeight="1" x14ac:dyDescent="0.45">
      <c r="R540" s="7"/>
      <c r="S540" s="7"/>
    </row>
    <row r="541" spans="18:19" ht="18.75" customHeight="1" x14ac:dyDescent="0.45">
      <c r="R541" s="7"/>
      <c r="S541" s="7"/>
    </row>
    <row r="542" spans="18:19" ht="18.75" customHeight="1" x14ac:dyDescent="0.45">
      <c r="R542" s="7"/>
      <c r="S542" s="7"/>
    </row>
    <row r="543" spans="18:19" ht="18.75" customHeight="1" x14ac:dyDescent="0.45">
      <c r="R543" s="7"/>
      <c r="S543" s="7"/>
    </row>
    <row r="544" spans="18:19" ht="18.75" customHeight="1" x14ac:dyDescent="0.45">
      <c r="R544" s="7"/>
      <c r="S544" s="7"/>
    </row>
    <row r="545" spans="18:19" ht="18.75" customHeight="1" x14ac:dyDescent="0.45">
      <c r="R545" s="7"/>
      <c r="S545" s="7"/>
    </row>
    <row r="546" spans="18:19" ht="18.75" customHeight="1" x14ac:dyDescent="0.45">
      <c r="R546" s="7"/>
      <c r="S546" s="7"/>
    </row>
    <row r="547" spans="18:19" ht="18.75" customHeight="1" x14ac:dyDescent="0.45">
      <c r="R547" s="7"/>
      <c r="S547" s="7"/>
    </row>
    <row r="548" spans="18:19" ht="18.75" customHeight="1" x14ac:dyDescent="0.45">
      <c r="R548" s="7"/>
      <c r="S548" s="7"/>
    </row>
    <row r="549" spans="18:19" ht="18.75" customHeight="1" x14ac:dyDescent="0.45">
      <c r="R549" s="7"/>
      <c r="S549" s="7"/>
    </row>
    <row r="550" spans="18:19" ht="18.75" customHeight="1" x14ac:dyDescent="0.45">
      <c r="R550" s="7"/>
      <c r="S550" s="7"/>
    </row>
    <row r="551" spans="18:19" ht="18.75" customHeight="1" x14ac:dyDescent="0.45">
      <c r="R551" s="7"/>
      <c r="S551" s="7"/>
    </row>
    <row r="552" spans="18:19" ht="18.75" customHeight="1" x14ac:dyDescent="0.45">
      <c r="R552" s="7"/>
      <c r="S552" s="7"/>
    </row>
    <row r="553" spans="18:19" ht="18.75" customHeight="1" x14ac:dyDescent="0.45">
      <c r="R553" s="7"/>
      <c r="S553" s="7"/>
    </row>
    <row r="554" spans="18:19" ht="18.75" customHeight="1" x14ac:dyDescent="0.45">
      <c r="R554" s="7"/>
      <c r="S554" s="7"/>
    </row>
    <row r="555" spans="18:19" ht="18.75" customHeight="1" x14ac:dyDescent="0.45">
      <c r="R555" s="7"/>
      <c r="S555" s="7"/>
    </row>
    <row r="556" spans="18:19" ht="18.75" customHeight="1" x14ac:dyDescent="0.45">
      <c r="R556" s="7"/>
      <c r="S556" s="7"/>
    </row>
    <row r="557" spans="18:19" ht="18.75" customHeight="1" x14ac:dyDescent="0.45">
      <c r="R557" s="7"/>
      <c r="S557" s="7"/>
    </row>
    <row r="558" spans="18:19" ht="18.75" customHeight="1" x14ac:dyDescent="0.45">
      <c r="R558" s="7"/>
      <c r="S558" s="7"/>
    </row>
    <row r="559" spans="18:19" ht="18.75" customHeight="1" x14ac:dyDescent="0.45">
      <c r="R559" s="7"/>
      <c r="S559" s="7"/>
    </row>
    <row r="560" spans="18:19" ht="18.75" customHeight="1" x14ac:dyDescent="0.45">
      <c r="R560" s="7"/>
      <c r="S560" s="7"/>
    </row>
    <row r="561" spans="18:19" ht="18.75" customHeight="1" x14ac:dyDescent="0.45">
      <c r="R561" s="7"/>
      <c r="S561" s="7"/>
    </row>
    <row r="562" spans="18:19" ht="18.75" customHeight="1" x14ac:dyDescent="0.45">
      <c r="R562" s="7"/>
      <c r="S562" s="7"/>
    </row>
    <row r="563" spans="18:19" ht="18.75" customHeight="1" x14ac:dyDescent="0.45">
      <c r="R563" s="7"/>
      <c r="S563" s="7"/>
    </row>
    <row r="564" spans="18:19" ht="18.75" customHeight="1" x14ac:dyDescent="0.45">
      <c r="R564" s="7"/>
      <c r="S564" s="7"/>
    </row>
    <row r="565" spans="18:19" ht="18.75" customHeight="1" x14ac:dyDescent="0.45">
      <c r="R565" s="7"/>
      <c r="S565" s="7"/>
    </row>
    <row r="566" spans="18:19" ht="18.75" customHeight="1" x14ac:dyDescent="0.45">
      <c r="R566" s="7"/>
      <c r="S566" s="7"/>
    </row>
    <row r="567" spans="18:19" ht="18.75" customHeight="1" x14ac:dyDescent="0.45">
      <c r="R567" s="7"/>
      <c r="S567" s="7"/>
    </row>
    <row r="568" spans="18:19" ht="18.75" customHeight="1" x14ac:dyDescent="0.45">
      <c r="R568" s="7"/>
      <c r="S568" s="7"/>
    </row>
    <row r="569" spans="18:19" ht="18.75" customHeight="1" x14ac:dyDescent="0.45">
      <c r="R569" s="7"/>
      <c r="S569" s="7"/>
    </row>
    <row r="570" spans="18:19" ht="18.75" customHeight="1" x14ac:dyDescent="0.45">
      <c r="R570" s="7"/>
      <c r="S570" s="7"/>
    </row>
    <row r="571" spans="18:19" ht="18.75" customHeight="1" x14ac:dyDescent="0.45">
      <c r="R571" s="7"/>
      <c r="S571" s="7"/>
    </row>
    <row r="572" spans="18:19" ht="18.75" customHeight="1" x14ac:dyDescent="0.45">
      <c r="R572" s="7"/>
      <c r="S572" s="7"/>
    </row>
    <row r="573" spans="18:19" ht="18.75" customHeight="1" x14ac:dyDescent="0.45">
      <c r="R573" s="7"/>
      <c r="S573" s="7"/>
    </row>
    <row r="574" spans="18:19" ht="18.75" customHeight="1" x14ac:dyDescent="0.45">
      <c r="R574" s="7"/>
      <c r="S574" s="7"/>
    </row>
    <row r="575" spans="18:19" ht="18.75" customHeight="1" x14ac:dyDescent="0.45">
      <c r="R575" s="7"/>
      <c r="S575" s="7"/>
    </row>
    <row r="576" spans="18:19" ht="18.75" customHeight="1" x14ac:dyDescent="0.45">
      <c r="R576" s="7"/>
      <c r="S576" s="7"/>
    </row>
    <row r="577" spans="18:19" ht="18.75" customHeight="1" x14ac:dyDescent="0.45">
      <c r="R577" s="7"/>
      <c r="S577" s="7"/>
    </row>
    <row r="578" spans="18:19" ht="18.75" customHeight="1" x14ac:dyDescent="0.45">
      <c r="R578" s="7"/>
      <c r="S578" s="7"/>
    </row>
    <row r="579" spans="18:19" ht="18.75" customHeight="1" x14ac:dyDescent="0.45">
      <c r="R579" s="7"/>
      <c r="S579" s="7"/>
    </row>
    <row r="580" spans="18:19" ht="18.75" customHeight="1" x14ac:dyDescent="0.45">
      <c r="R580" s="7"/>
      <c r="S580" s="7"/>
    </row>
    <row r="581" spans="18:19" ht="18.75" customHeight="1" x14ac:dyDescent="0.45">
      <c r="R581" s="7"/>
      <c r="S581" s="7"/>
    </row>
    <row r="582" spans="18:19" ht="18.75" customHeight="1" x14ac:dyDescent="0.45">
      <c r="R582" s="7"/>
      <c r="S582" s="7"/>
    </row>
    <row r="583" spans="18:19" ht="18.75" customHeight="1" x14ac:dyDescent="0.45">
      <c r="R583" s="7"/>
      <c r="S583" s="7"/>
    </row>
    <row r="584" spans="18:19" ht="18.75" customHeight="1" x14ac:dyDescent="0.45">
      <c r="R584" s="7"/>
      <c r="S584" s="7"/>
    </row>
    <row r="585" spans="18:19" ht="18.75" customHeight="1" x14ac:dyDescent="0.45">
      <c r="R585" s="7"/>
      <c r="S585" s="7"/>
    </row>
    <row r="586" spans="18:19" ht="18.75" customHeight="1" x14ac:dyDescent="0.45">
      <c r="R586" s="7"/>
      <c r="S586" s="7"/>
    </row>
    <row r="587" spans="18:19" ht="18.75" customHeight="1" x14ac:dyDescent="0.45">
      <c r="R587" s="7"/>
      <c r="S587" s="7"/>
    </row>
    <row r="588" spans="18:19" ht="18.75" customHeight="1" x14ac:dyDescent="0.45">
      <c r="R588" s="7"/>
      <c r="S588" s="7"/>
    </row>
    <row r="589" spans="18:19" ht="18.75" customHeight="1" x14ac:dyDescent="0.45">
      <c r="R589" s="7"/>
      <c r="S589" s="7"/>
    </row>
    <row r="590" spans="18:19" ht="18.75" customHeight="1" x14ac:dyDescent="0.45">
      <c r="R590" s="7"/>
      <c r="S590" s="7"/>
    </row>
    <row r="591" spans="18:19" ht="18.75" customHeight="1" x14ac:dyDescent="0.45">
      <c r="R591" s="7"/>
      <c r="S591" s="7"/>
    </row>
    <row r="592" spans="18:19" ht="18.75" customHeight="1" x14ac:dyDescent="0.45">
      <c r="R592" s="7"/>
      <c r="S592" s="7"/>
    </row>
    <row r="593" spans="18:19" ht="18.75" customHeight="1" x14ac:dyDescent="0.45">
      <c r="R593" s="7"/>
      <c r="S593" s="7"/>
    </row>
    <row r="594" spans="18:19" ht="18.75" customHeight="1" x14ac:dyDescent="0.45">
      <c r="R594" s="7"/>
      <c r="S594" s="7"/>
    </row>
    <row r="595" spans="18:19" ht="18.75" customHeight="1" x14ac:dyDescent="0.45">
      <c r="R595" s="7"/>
      <c r="S595" s="7"/>
    </row>
    <row r="596" spans="18:19" ht="18.75" customHeight="1" x14ac:dyDescent="0.45">
      <c r="R596" s="7"/>
      <c r="S596" s="7"/>
    </row>
    <row r="597" spans="18:19" ht="18.75" customHeight="1" x14ac:dyDescent="0.45">
      <c r="R597" s="7"/>
      <c r="S597" s="7"/>
    </row>
    <row r="598" spans="18:19" ht="18.75" customHeight="1" x14ac:dyDescent="0.45">
      <c r="R598" s="7"/>
      <c r="S598" s="7"/>
    </row>
    <row r="599" spans="18:19" ht="18.75" customHeight="1" x14ac:dyDescent="0.45">
      <c r="R599" s="7"/>
      <c r="S599" s="7"/>
    </row>
    <row r="600" spans="18:19" ht="18.75" customHeight="1" x14ac:dyDescent="0.45">
      <c r="R600" s="7"/>
      <c r="S600" s="7"/>
    </row>
    <row r="601" spans="18:19" ht="18.75" customHeight="1" x14ac:dyDescent="0.45">
      <c r="R601" s="7"/>
      <c r="S601" s="7"/>
    </row>
    <row r="602" spans="18:19" ht="18.75" customHeight="1" x14ac:dyDescent="0.45">
      <c r="R602" s="7"/>
      <c r="S602" s="7"/>
    </row>
    <row r="603" spans="18:19" ht="18.75" customHeight="1" x14ac:dyDescent="0.45">
      <c r="R603" s="7"/>
      <c r="S603" s="7"/>
    </row>
    <row r="604" spans="18:19" ht="18.75" customHeight="1" x14ac:dyDescent="0.45">
      <c r="R604" s="7"/>
      <c r="S604" s="7"/>
    </row>
    <row r="605" spans="18:19" ht="18.75" customHeight="1" x14ac:dyDescent="0.45">
      <c r="R605" s="7"/>
      <c r="S605" s="7"/>
    </row>
    <row r="606" spans="18:19" ht="18.75" customHeight="1" x14ac:dyDescent="0.45">
      <c r="R606" s="7"/>
      <c r="S606" s="7"/>
    </row>
    <row r="607" spans="18:19" ht="18.75" customHeight="1" x14ac:dyDescent="0.45">
      <c r="R607" s="7"/>
      <c r="S607" s="7"/>
    </row>
    <row r="608" spans="18:19" ht="18.75" customHeight="1" x14ac:dyDescent="0.45">
      <c r="R608" s="7"/>
      <c r="S608" s="7"/>
    </row>
    <row r="609" spans="18:19" ht="18.75" customHeight="1" x14ac:dyDescent="0.45">
      <c r="R609" s="7"/>
      <c r="S609" s="7"/>
    </row>
    <row r="610" spans="18:19" ht="18.75" customHeight="1" x14ac:dyDescent="0.45">
      <c r="R610" s="7"/>
      <c r="S610" s="7"/>
    </row>
    <row r="611" spans="18:19" ht="18.75" customHeight="1" x14ac:dyDescent="0.45">
      <c r="R611" s="7"/>
      <c r="S611" s="7"/>
    </row>
    <row r="612" spans="18:19" ht="18.75" customHeight="1" x14ac:dyDescent="0.45">
      <c r="R612" s="7"/>
      <c r="S612" s="7"/>
    </row>
    <row r="613" spans="18:19" ht="18.75" customHeight="1" x14ac:dyDescent="0.45">
      <c r="R613" s="7"/>
      <c r="S613" s="7"/>
    </row>
    <row r="614" spans="18:19" ht="18.75" customHeight="1" x14ac:dyDescent="0.45">
      <c r="R614" s="7"/>
      <c r="S614" s="7"/>
    </row>
    <row r="615" spans="18:19" ht="18.75" customHeight="1" x14ac:dyDescent="0.45">
      <c r="R615" s="7"/>
      <c r="S615" s="7"/>
    </row>
    <row r="616" spans="18:19" ht="18.75" customHeight="1" x14ac:dyDescent="0.45">
      <c r="R616" s="7"/>
      <c r="S616" s="7"/>
    </row>
    <row r="617" spans="18:19" ht="18.75" customHeight="1" x14ac:dyDescent="0.45">
      <c r="R617" s="7"/>
      <c r="S617" s="7"/>
    </row>
    <row r="618" spans="18:19" ht="18.75" customHeight="1" x14ac:dyDescent="0.45">
      <c r="R618" s="7"/>
      <c r="S618" s="7"/>
    </row>
    <row r="619" spans="18:19" ht="18.75" customHeight="1" x14ac:dyDescent="0.45">
      <c r="R619" s="7"/>
      <c r="S619" s="7"/>
    </row>
    <row r="620" spans="18:19" ht="18.75" customHeight="1" x14ac:dyDescent="0.45">
      <c r="R620" s="7"/>
      <c r="S620" s="7"/>
    </row>
    <row r="621" spans="18:19" ht="18.75" customHeight="1" x14ac:dyDescent="0.45">
      <c r="R621" s="7"/>
      <c r="S621" s="7"/>
    </row>
    <row r="622" spans="18:19" ht="18.75" customHeight="1" x14ac:dyDescent="0.45">
      <c r="R622" s="7"/>
      <c r="S622" s="7"/>
    </row>
    <row r="623" spans="18:19" ht="18.75" customHeight="1" x14ac:dyDescent="0.45">
      <c r="R623" s="7"/>
      <c r="S623" s="7"/>
    </row>
    <row r="624" spans="18:19" ht="18.75" customHeight="1" x14ac:dyDescent="0.45">
      <c r="R624" s="7"/>
      <c r="S624" s="7"/>
    </row>
    <row r="625" spans="18:19" ht="18.75" customHeight="1" x14ac:dyDescent="0.45">
      <c r="R625" s="7"/>
      <c r="S625" s="7"/>
    </row>
    <row r="626" spans="18:19" ht="18.75" customHeight="1" x14ac:dyDescent="0.45">
      <c r="R626" s="7"/>
      <c r="S626" s="7"/>
    </row>
    <row r="627" spans="18:19" ht="18.75" customHeight="1" x14ac:dyDescent="0.45">
      <c r="R627" s="7"/>
      <c r="S627" s="7"/>
    </row>
    <row r="628" spans="18:19" ht="18.75" customHeight="1" x14ac:dyDescent="0.45">
      <c r="R628" s="7"/>
      <c r="S628" s="7"/>
    </row>
    <row r="629" spans="18:19" ht="18.75" customHeight="1" x14ac:dyDescent="0.45">
      <c r="R629" s="7"/>
      <c r="S629" s="7"/>
    </row>
    <row r="630" spans="18:19" ht="18.75" customHeight="1" x14ac:dyDescent="0.45">
      <c r="R630" s="7"/>
      <c r="S630" s="7"/>
    </row>
    <row r="631" spans="18:19" ht="18.75" customHeight="1" x14ac:dyDescent="0.45">
      <c r="R631" s="7"/>
      <c r="S631" s="7"/>
    </row>
    <row r="632" spans="18:19" ht="18.75" customHeight="1" x14ac:dyDescent="0.45">
      <c r="R632" s="7"/>
      <c r="S632" s="7"/>
    </row>
    <row r="633" spans="18:19" ht="18.75" customHeight="1" x14ac:dyDescent="0.45">
      <c r="R633" s="7"/>
      <c r="S633" s="7"/>
    </row>
    <row r="634" spans="18:19" ht="18.75" customHeight="1" x14ac:dyDescent="0.45">
      <c r="R634" s="7"/>
      <c r="S634" s="7"/>
    </row>
    <row r="635" spans="18:19" ht="18.75" customHeight="1" x14ac:dyDescent="0.45">
      <c r="R635" s="7"/>
      <c r="S635" s="7"/>
    </row>
    <row r="636" spans="18:19" ht="18.75" customHeight="1" x14ac:dyDescent="0.45">
      <c r="R636" s="7"/>
      <c r="S636" s="7"/>
    </row>
    <row r="637" spans="18:19" ht="18.75" customHeight="1" x14ac:dyDescent="0.45">
      <c r="R637" s="7"/>
      <c r="S637" s="7"/>
    </row>
    <row r="638" spans="18:19" ht="18.75" customHeight="1" x14ac:dyDescent="0.45">
      <c r="R638" s="7"/>
      <c r="S638" s="7"/>
    </row>
    <row r="639" spans="18:19" ht="18.75" customHeight="1" x14ac:dyDescent="0.45">
      <c r="R639" s="7"/>
      <c r="S639" s="7"/>
    </row>
    <row r="640" spans="18:19" ht="18.75" customHeight="1" x14ac:dyDescent="0.45">
      <c r="R640" s="7"/>
      <c r="S640" s="7"/>
    </row>
    <row r="641" spans="18:19" ht="18.75" customHeight="1" x14ac:dyDescent="0.45">
      <c r="R641" s="7"/>
      <c r="S641" s="7"/>
    </row>
    <row r="642" spans="18:19" ht="18.75" customHeight="1" x14ac:dyDescent="0.45">
      <c r="R642" s="7"/>
      <c r="S642" s="7"/>
    </row>
    <row r="643" spans="18:19" ht="18.75" customHeight="1" x14ac:dyDescent="0.45">
      <c r="R643" s="7"/>
      <c r="S643" s="7"/>
    </row>
    <row r="644" spans="18:19" ht="18.75" customHeight="1" x14ac:dyDescent="0.45">
      <c r="R644" s="7"/>
      <c r="S644" s="7"/>
    </row>
    <row r="645" spans="18:19" ht="18.75" customHeight="1" x14ac:dyDescent="0.45">
      <c r="R645" s="7"/>
      <c r="S645" s="7"/>
    </row>
    <row r="646" spans="18:19" ht="18.75" customHeight="1" x14ac:dyDescent="0.45">
      <c r="R646" s="7"/>
      <c r="S646" s="7"/>
    </row>
    <row r="647" spans="18:19" ht="18.75" customHeight="1" x14ac:dyDescent="0.45">
      <c r="R647" s="7"/>
      <c r="S647" s="7"/>
    </row>
    <row r="648" spans="18:19" ht="18.75" customHeight="1" x14ac:dyDescent="0.45">
      <c r="R648" s="7"/>
      <c r="S648" s="7"/>
    </row>
    <row r="649" spans="18:19" ht="18.75" customHeight="1" x14ac:dyDescent="0.45">
      <c r="R649" s="7"/>
      <c r="S649" s="7"/>
    </row>
    <row r="650" spans="18:19" ht="18.75" customHeight="1" x14ac:dyDescent="0.45">
      <c r="R650" s="7"/>
      <c r="S650" s="7"/>
    </row>
    <row r="651" spans="18:19" ht="18.75" customHeight="1" x14ac:dyDescent="0.45">
      <c r="R651" s="7"/>
      <c r="S651" s="7"/>
    </row>
    <row r="652" spans="18:19" ht="18.75" customHeight="1" x14ac:dyDescent="0.45">
      <c r="R652" s="7"/>
      <c r="S652" s="7"/>
    </row>
    <row r="653" spans="18:19" ht="18.75" customHeight="1" x14ac:dyDescent="0.45">
      <c r="R653" s="7"/>
      <c r="S653" s="7"/>
    </row>
    <row r="654" spans="18:19" ht="18.75" customHeight="1" x14ac:dyDescent="0.45">
      <c r="R654" s="7"/>
      <c r="S654" s="7"/>
    </row>
    <row r="655" spans="18:19" ht="18.75" customHeight="1" x14ac:dyDescent="0.45">
      <c r="R655" s="7"/>
      <c r="S655" s="7"/>
    </row>
    <row r="656" spans="18:19" ht="18.75" customHeight="1" x14ac:dyDescent="0.45">
      <c r="R656" s="7"/>
      <c r="S656" s="7"/>
    </row>
    <row r="657" spans="18:19" ht="18.75" customHeight="1" x14ac:dyDescent="0.45">
      <c r="R657" s="7"/>
      <c r="S657" s="7"/>
    </row>
    <row r="658" spans="18:19" ht="18.75" customHeight="1" x14ac:dyDescent="0.45">
      <c r="R658" s="7"/>
      <c r="S658" s="7"/>
    </row>
    <row r="659" spans="18:19" ht="18.75" customHeight="1" x14ac:dyDescent="0.45">
      <c r="R659" s="7"/>
      <c r="S659" s="7"/>
    </row>
    <row r="660" spans="18:19" ht="18.75" customHeight="1" x14ac:dyDescent="0.45">
      <c r="R660" s="7"/>
      <c r="S660" s="7"/>
    </row>
    <row r="661" spans="18:19" ht="18.75" customHeight="1" x14ac:dyDescent="0.45">
      <c r="R661" s="7"/>
      <c r="S661" s="7"/>
    </row>
    <row r="662" spans="18:19" ht="18.75" customHeight="1" x14ac:dyDescent="0.45">
      <c r="R662" s="7"/>
      <c r="S662" s="7"/>
    </row>
    <row r="663" spans="18:19" ht="18.75" customHeight="1" x14ac:dyDescent="0.45">
      <c r="R663" s="7"/>
      <c r="S663" s="7"/>
    </row>
    <row r="664" spans="18:19" ht="18.75" customHeight="1" x14ac:dyDescent="0.45">
      <c r="R664" s="7"/>
      <c r="S664" s="7"/>
    </row>
    <row r="665" spans="18:19" ht="18.75" customHeight="1" x14ac:dyDescent="0.45">
      <c r="R665" s="7"/>
      <c r="S665" s="7"/>
    </row>
    <row r="666" spans="18:19" ht="18.75" customHeight="1" x14ac:dyDescent="0.45">
      <c r="R666" s="7"/>
      <c r="S666" s="7"/>
    </row>
    <row r="667" spans="18:19" ht="18.75" customHeight="1" x14ac:dyDescent="0.45">
      <c r="R667" s="7"/>
      <c r="S667" s="7"/>
    </row>
    <row r="668" spans="18:19" ht="18.75" customHeight="1" x14ac:dyDescent="0.45">
      <c r="R668" s="7"/>
      <c r="S668" s="7"/>
    </row>
    <row r="669" spans="18:19" ht="18.75" customHeight="1" x14ac:dyDescent="0.45">
      <c r="R669" s="7"/>
      <c r="S669" s="7"/>
    </row>
    <row r="670" spans="18:19" ht="18.75" customHeight="1" x14ac:dyDescent="0.45">
      <c r="R670" s="7"/>
      <c r="S670" s="7"/>
    </row>
    <row r="671" spans="18:19" ht="18.75" customHeight="1" x14ac:dyDescent="0.45">
      <c r="R671" s="7"/>
      <c r="S671" s="7"/>
    </row>
    <row r="672" spans="18:19" ht="18.75" customHeight="1" x14ac:dyDescent="0.45">
      <c r="R672" s="7"/>
      <c r="S672" s="7"/>
    </row>
    <row r="673" spans="18:19" ht="18.75" customHeight="1" x14ac:dyDescent="0.45">
      <c r="R673" s="7"/>
      <c r="S673" s="7"/>
    </row>
    <row r="674" spans="18:19" ht="18.75" customHeight="1" x14ac:dyDescent="0.45">
      <c r="R674" s="7"/>
      <c r="S674" s="7"/>
    </row>
    <row r="675" spans="18:19" ht="18.75" customHeight="1" x14ac:dyDescent="0.45">
      <c r="R675" s="7"/>
      <c r="S675" s="7"/>
    </row>
    <row r="676" spans="18:19" ht="18.75" customHeight="1" x14ac:dyDescent="0.45">
      <c r="R676" s="7"/>
      <c r="S676" s="7"/>
    </row>
    <row r="677" spans="18:19" ht="18.75" customHeight="1" x14ac:dyDescent="0.45">
      <c r="R677" s="7"/>
      <c r="S677" s="7"/>
    </row>
    <row r="678" spans="18:19" ht="18.75" customHeight="1" x14ac:dyDescent="0.45">
      <c r="R678" s="7"/>
      <c r="S678" s="7"/>
    </row>
    <row r="679" spans="18:19" ht="18.75" customHeight="1" x14ac:dyDescent="0.45">
      <c r="R679" s="7"/>
      <c r="S679" s="7"/>
    </row>
    <row r="680" spans="18:19" ht="18.75" customHeight="1" x14ac:dyDescent="0.45">
      <c r="R680" s="7"/>
      <c r="S680" s="7"/>
    </row>
    <row r="681" spans="18:19" ht="18.75" customHeight="1" x14ac:dyDescent="0.45">
      <c r="R681" s="7"/>
      <c r="S681" s="7"/>
    </row>
    <row r="682" spans="18:19" ht="18.75" customHeight="1" x14ac:dyDescent="0.45">
      <c r="R682" s="7"/>
      <c r="S682" s="7"/>
    </row>
    <row r="683" spans="18:19" ht="18.75" customHeight="1" x14ac:dyDescent="0.45">
      <c r="R683" s="7"/>
      <c r="S683" s="7"/>
    </row>
    <row r="684" spans="18:19" ht="18.75" customHeight="1" x14ac:dyDescent="0.45">
      <c r="R684" s="7"/>
      <c r="S684" s="7"/>
    </row>
    <row r="685" spans="18:19" ht="18.75" customHeight="1" x14ac:dyDescent="0.45">
      <c r="R685" s="7"/>
      <c r="S685" s="7"/>
    </row>
    <row r="686" spans="18:19" ht="18.75" customHeight="1" x14ac:dyDescent="0.45">
      <c r="R686" s="7"/>
      <c r="S686" s="7"/>
    </row>
    <row r="687" spans="18:19" ht="18.75" customHeight="1" x14ac:dyDescent="0.45">
      <c r="R687" s="7"/>
      <c r="S687" s="7"/>
    </row>
    <row r="688" spans="18:19" ht="18.75" customHeight="1" x14ac:dyDescent="0.45">
      <c r="R688" s="7"/>
      <c r="S688" s="7"/>
    </row>
    <row r="689" spans="18:19" ht="18.75" customHeight="1" x14ac:dyDescent="0.45">
      <c r="R689" s="7"/>
      <c r="S689" s="7"/>
    </row>
    <row r="690" spans="18:19" ht="18.75" customHeight="1" x14ac:dyDescent="0.45">
      <c r="R690" s="7"/>
      <c r="S690" s="7"/>
    </row>
    <row r="691" spans="18:19" ht="18.75" customHeight="1" x14ac:dyDescent="0.45">
      <c r="R691" s="7"/>
      <c r="S691" s="7"/>
    </row>
    <row r="692" spans="18:19" ht="18.75" customHeight="1" x14ac:dyDescent="0.45">
      <c r="R692" s="7"/>
      <c r="S692" s="7"/>
    </row>
    <row r="693" spans="18:19" ht="18.75" customHeight="1" x14ac:dyDescent="0.45">
      <c r="R693" s="7"/>
      <c r="S693" s="7"/>
    </row>
    <row r="694" spans="18:19" ht="18.75" customHeight="1" x14ac:dyDescent="0.45">
      <c r="R694" s="7"/>
      <c r="S694" s="7"/>
    </row>
    <row r="695" spans="18:19" ht="18.75" customHeight="1" x14ac:dyDescent="0.45">
      <c r="R695" s="7"/>
      <c r="S695" s="7"/>
    </row>
    <row r="696" spans="18:19" ht="18.75" customHeight="1" x14ac:dyDescent="0.45">
      <c r="R696" s="7"/>
      <c r="S696" s="7"/>
    </row>
    <row r="697" spans="18:19" ht="18.75" customHeight="1" x14ac:dyDescent="0.45">
      <c r="R697" s="7"/>
      <c r="S697" s="7"/>
    </row>
    <row r="698" spans="18:19" ht="18.75" customHeight="1" x14ac:dyDescent="0.45">
      <c r="R698" s="7"/>
      <c r="S698" s="7"/>
    </row>
    <row r="699" spans="18:19" ht="18.75" customHeight="1" x14ac:dyDescent="0.45">
      <c r="R699" s="7"/>
      <c r="S699" s="7"/>
    </row>
    <row r="700" spans="18:19" ht="18.75" customHeight="1" x14ac:dyDescent="0.45">
      <c r="R700" s="7"/>
      <c r="S700" s="7"/>
    </row>
    <row r="701" spans="18:19" ht="18.75" customHeight="1" x14ac:dyDescent="0.45">
      <c r="R701" s="7"/>
      <c r="S701" s="7"/>
    </row>
    <row r="702" spans="18:19" ht="18.75" customHeight="1" x14ac:dyDescent="0.45">
      <c r="R702" s="7"/>
      <c r="S702" s="7"/>
    </row>
    <row r="703" spans="18:19" ht="18.75" customHeight="1" x14ac:dyDescent="0.45">
      <c r="R703" s="7"/>
      <c r="S703" s="7"/>
    </row>
    <row r="704" spans="18:19" ht="18.75" customHeight="1" x14ac:dyDescent="0.45">
      <c r="R704" s="7"/>
      <c r="S704" s="7"/>
    </row>
    <row r="705" spans="18:19" ht="18.75" customHeight="1" x14ac:dyDescent="0.45">
      <c r="R705" s="7"/>
      <c r="S705" s="7"/>
    </row>
    <row r="706" spans="18:19" ht="18.75" customHeight="1" x14ac:dyDescent="0.45">
      <c r="R706" s="7"/>
      <c r="S706" s="7"/>
    </row>
    <row r="707" spans="18:19" ht="18.75" customHeight="1" x14ac:dyDescent="0.45">
      <c r="R707" s="7"/>
      <c r="S707" s="7"/>
    </row>
    <row r="708" spans="18:19" ht="18.75" customHeight="1" x14ac:dyDescent="0.45">
      <c r="R708" s="7"/>
      <c r="S708" s="7"/>
    </row>
    <row r="709" spans="18:19" ht="18.75" customHeight="1" x14ac:dyDescent="0.45">
      <c r="R709" s="7"/>
      <c r="S709" s="7"/>
    </row>
    <row r="710" spans="18:19" ht="18.75" customHeight="1" x14ac:dyDescent="0.45">
      <c r="R710" s="7"/>
      <c r="S710" s="7"/>
    </row>
    <row r="711" spans="18:19" ht="18.75" customHeight="1" x14ac:dyDescent="0.45">
      <c r="R711" s="7"/>
      <c r="S711" s="7"/>
    </row>
    <row r="712" spans="18:19" ht="18.75" customHeight="1" x14ac:dyDescent="0.45">
      <c r="R712" s="7"/>
      <c r="S712" s="7"/>
    </row>
    <row r="713" spans="18:19" ht="18.75" customHeight="1" x14ac:dyDescent="0.45">
      <c r="R713" s="7"/>
      <c r="S713" s="7"/>
    </row>
    <row r="714" spans="18:19" ht="18.75" customHeight="1" x14ac:dyDescent="0.45">
      <c r="R714" s="7"/>
      <c r="S714" s="7"/>
    </row>
    <row r="715" spans="18:19" ht="18.75" customHeight="1" x14ac:dyDescent="0.45">
      <c r="R715" s="7"/>
      <c r="S715" s="7"/>
    </row>
    <row r="716" spans="18:19" ht="18.75" customHeight="1" x14ac:dyDescent="0.45">
      <c r="R716" s="7"/>
      <c r="S716" s="7"/>
    </row>
    <row r="717" spans="18:19" ht="18.75" customHeight="1" x14ac:dyDescent="0.45">
      <c r="R717" s="7"/>
      <c r="S717" s="7"/>
    </row>
    <row r="718" spans="18:19" ht="18.75" customHeight="1" x14ac:dyDescent="0.45">
      <c r="R718" s="7"/>
      <c r="S718" s="7"/>
    </row>
    <row r="719" spans="18:19" ht="18.75" customHeight="1" x14ac:dyDescent="0.45">
      <c r="R719" s="7"/>
      <c r="S719" s="7"/>
    </row>
    <row r="720" spans="18:19" ht="18.75" customHeight="1" x14ac:dyDescent="0.45">
      <c r="R720" s="7"/>
      <c r="S720" s="7"/>
    </row>
    <row r="721" spans="18:19" ht="18.75" customHeight="1" x14ac:dyDescent="0.45">
      <c r="R721" s="7"/>
      <c r="S721" s="7"/>
    </row>
    <row r="722" spans="18:19" ht="18.75" customHeight="1" x14ac:dyDescent="0.45">
      <c r="R722" s="7"/>
      <c r="S722" s="7"/>
    </row>
    <row r="723" spans="18:19" ht="18.75" customHeight="1" x14ac:dyDescent="0.45">
      <c r="R723" s="7"/>
      <c r="S723" s="7"/>
    </row>
    <row r="724" spans="18:19" ht="18.75" customHeight="1" x14ac:dyDescent="0.45">
      <c r="R724" s="7"/>
      <c r="S724" s="7"/>
    </row>
    <row r="725" spans="18:19" ht="18.75" customHeight="1" x14ac:dyDescent="0.45">
      <c r="R725" s="7"/>
      <c r="S725" s="7"/>
    </row>
    <row r="726" spans="18:19" ht="18.75" customHeight="1" x14ac:dyDescent="0.45">
      <c r="R726" s="7"/>
      <c r="S726" s="7"/>
    </row>
    <row r="727" spans="18:19" ht="18.75" customHeight="1" x14ac:dyDescent="0.45">
      <c r="R727" s="7"/>
      <c r="S727" s="7"/>
    </row>
    <row r="728" spans="18:19" ht="18.75" customHeight="1" x14ac:dyDescent="0.45">
      <c r="R728" s="7"/>
      <c r="S728" s="7"/>
    </row>
    <row r="729" spans="18:19" ht="18.75" customHeight="1" x14ac:dyDescent="0.45">
      <c r="R729" s="7"/>
      <c r="S729" s="7"/>
    </row>
    <row r="730" spans="18:19" ht="18.75" customHeight="1" x14ac:dyDescent="0.45">
      <c r="R730" s="7"/>
      <c r="S730" s="7"/>
    </row>
    <row r="731" spans="18:19" ht="18.75" customHeight="1" x14ac:dyDescent="0.45">
      <c r="R731" s="7"/>
      <c r="S731" s="7"/>
    </row>
    <row r="732" spans="18:19" ht="18.75" customHeight="1" x14ac:dyDescent="0.45">
      <c r="R732" s="7"/>
      <c r="S732" s="7"/>
    </row>
    <row r="733" spans="18:19" ht="18.75" customHeight="1" x14ac:dyDescent="0.45">
      <c r="R733" s="7"/>
      <c r="S733" s="7"/>
    </row>
    <row r="734" spans="18:19" ht="18.75" customHeight="1" x14ac:dyDescent="0.45">
      <c r="R734" s="7"/>
      <c r="S734" s="7"/>
    </row>
    <row r="735" spans="18:19" ht="18.75" customHeight="1" x14ac:dyDescent="0.45">
      <c r="R735" s="7"/>
      <c r="S735" s="7"/>
    </row>
    <row r="736" spans="18:19" ht="18.75" customHeight="1" x14ac:dyDescent="0.45">
      <c r="R736" s="7"/>
      <c r="S736" s="7"/>
    </row>
    <row r="737" spans="18:19" ht="18.75" customHeight="1" x14ac:dyDescent="0.45">
      <c r="R737" s="7"/>
      <c r="S737" s="7"/>
    </row>
    <row r="738" spans="18:19" ht="18.75" customHeight="1" x14ac:dyDescent="0.45">
      <c r="R738" s="7"/>
      <c r="S738" s="7"/>
    </row>
    <row r="739" spans="18:19" ht="18.75" customHeight="1" x14ac:dyDescent="0.45">
      <c r="R739" s="7"/>
      <c r="S739" s="7"/>
    </row>
    <row r="740" spans="18:19" ht="18.75" customHeight="1" x14ac:dyDescent="0.45">
      <c r="R740" s="7"/>
      <c r="S740" s="7"/>
    </row>
    <row r="741" spans="18:19" ht="18.75" customHeight="1" x14ac:dyDescent="0.45">
      <c r="R741" s="7"/>
      <c r="S741" s="7"/>
    </row>
    <row r="742" spans="18:19" ht="18.75" customHeight="1" x14ac:dyDescent="0.45">
      <c r="R742" s="7"/>
      <c r="S742" s="7"/>
    </row>
    <row r="743" spans="18:19" ht="18.75" customHeight="1" x14ac:dyDescent="0.45">
      <c r="R743" s="7"/>
      <c r="S743" s="7"/>
    </row>
    <row r="744" spans="18:19" ht="18.75" customHeight="1" x14ac:dyDescent="0.45">
      <c r="R744" s="7"/>
      <c r="S744" s="7"/>
    </row>
    <row r="745" spans="18:19" ht="18.75" customHeight="1" x14ac:dyDescent="0.45">
      <c r="R745" s="7"/>
      <c r="S745" s="7"/>
    </row>
    <row r="746" spans="18:19" ht="18.75" customHeight="1" x14ac:dyDescent="0.45">
      <c r="R746" s="7"/>
      <c r="S746" s="7"/>
    </row>
    <row r="747" spans="18:19" ht="18.75" customHeight="1" x14ac:dyDescent="0.45">
      <c r="R747" s="7"/>
      <c r="S747" s="7"/>
    </row>
    <row r="748" spans="18:19" ht="18.75" customHeight="1" x14ac:dyDescent="0.45">
      <c r="R748" s="7"/>
      <c r="S748" s="7"/>
    </row>
    <row r="749" spans="18:19" ht="18.75" customHeight="1" x14ac:dyDescent="0.45">
      <c r="R749" s="7"/>
      <c r="S749" s="7"/>
    </row>
    <row r="750" spans="18:19" ht="18.75" customHeight="1" x14ac:dyDescent="0.45">
      <c r="R750" s="7"/>
      <c r="S750" s="7"/>
    </row>
    <row r="751" spans="18:19" ht="18.75" customHeight="1" x14ac:dyDescent="0.45">
      <c r="R751" s="7"/>
      <c r="S751" s="7"/>
    </row>
    <row r="752" spans="18:19" ht="18.75" customHeight="1" x14ac:dyDescent="0.45">
      <c r="R752" s="7"/>
      <c r="S752" s="7"/>
    </row>
    <row r="753" spans="18:19" ht="18.75" customHeight="1" x14ac:dyDescent="0.45">
      <c r="R753" s="7"/>
      <c r="S753" s="7"/>
    </row>
    <row r="754" spans="18:19" ht="18.75" customHeight="1" x14ac:dyDescent="0.45">
      <c r="R754" s="7"/>
      <c r="S754" s="7"/>
    </row>
    <row r="755" spans="18:19" ht="18.75" customHeight="1" x14ac:dyDescent="0.45">
      <c r="R755" s="7"/>
      <c r="S755" s="7"/>
    </row>
    <row r="756" spans="18:19" ht="18.75" customHeight="1" x14ac:dyDescent="0.45">
      <c r="R756" s="7"/>
      <c r="S756" s="7"/>
    </row>
    <row r="757" spans="18:19" ht="18.75" customHeight="1" x14ac:dyDescent="0.45">
      <c r="R757" s="7"/>
      <c r="S757" s="7"/>
    </row>
    <row r="758" spans="18:19" ht="18.75" customHeight="1" x14ac:dyDescent="0.45">
      <c r="R758" s="7"/>
      <c r="S758" s="7"/>
    </row>
    <row r="759" spans="18:19" ht="18.75" customHeight="1" x14ac:dyDescent="0.45">
      <c r="R759" s="7"/>
      <c r="S759" s="7"/>
    </row>
    <row r="760" spans="18:19" ht="18.75" customHeight="1" x14ac:dyDescent="0.45">
      <c r="R760" s="7"/>
      <c r="S760" s="7"/>
    </row>
    <row r="761" spans="18:19" ht="18.75" customHeight="1" x14ac:dyDescent="0.45">
      <c r="R761" s="7"/>
      <c r="S761" s="7"/>
    </row>
    <row r="762" spans="18:19" ht="18.75" customHeight="1" x14ac:dyDescent="0.45">
      <c r="R762" s="7"/>
      <c r="S762" s="7"/>
    </row>
    <row r="763" spans="18:19" ht="18.75" customHeight="1" x14ac:dyDescent="0.45">
      <c r="R763" s="7"/>
      <c r="S763" s="7"/>
    </row>
    <row r="764" spans="18:19" ht="18.75" customHeight="1" x14ac:dyDescent="0.45">
      <c r="R764" s="7"/>
      <c r="S764" s="7"/>
    </row>
    <row r="765" spans="18:19" ht="18.75" customHeight="1" x14ac:dyDescent="0.45">
      <c r="R765" s="7"/>
      <c r="S765" s="7"/>
    </row>
    <row r="766" spans="18:19" ht="18.75" customHeight="1" x14ac:dyDescent="0.45">
      <c r="R766" s="7"/>
      <c r="S766" s="7"/>
    </row>
    <row r="767" spans="18:19" ht="18.75" customHeight="1" x14ac:dyDescent="0.45">
      <c r="R767" s="7"/>
      <c r="S767" s="7"/>
    </row>
    <row r="768" spans="18:19" ht="18.75" customHeight="1" x14ac:dyDescent="0.45">
      <c r="R768" s="7"/>
      <c r="S768" s="7"/>
    </row>
    <row r="769" spans="18:19" ht="18.75" customHeight="1" x14ac:dyDescent="0.45">
      <c r="R769" s="7"/>
      <c r="S769" s="7"/>
    </row>
    <row r="770" spans="18:19" ht="18.75" customHeight="1" x14ac:dyDescent="0.45">
      <c r="R770" s="7"/>
      <c r="S770" s="7"/>
    </row>
    <row r="771" spans="18:19" ht="18.75" customHeight="1" x14ac:dyDescent="0.45">
      <c r="R771" s="7"/>
      <c r="S771" s="7"/>
    </row>
    <row r="772" spans="18:19" ht="18.75" customHeight="1" x14ac:dyDescent="0.45">
      <c r="R772" s="7"/>
      <c r="S772" s="7"/>
    </row>
    <row r="773" spans="18:19" ht="18.75" customHeight="1" x14ac:dyDescent="0.45">
      <c r="R773" s="7"/>
      <c r="S773" s="7"/>
    </row>
    <row r="774" spans="18:19" ht="18.75" customHeight="1" x14ac:dyDescent="0.45">
      <c r="R774" s="7"/>
      <c r="S774" s="7"/>
    </row>
    <row r="775" spans="18:19" ht="18.75" customHeight="1" x14ac:dyDescent="0.45">
      <c r="R775" s="7"/>
      <c r="S775" s="7"/>
    </row>
    <row r="776" spans="18:19" ht="18.75" customHeight="1" x14ac:dyDescent="0.45">
      <c r="R776" s="7"/>
      <c r="S776" s="7"/>
    </row>
    <row r="777" spans="18:19" ht="18.75" customHeight="1" x14ac:dyDescent="0.45">
      <c r="R777" s="7"/>
      <c r="S777" s="7"/>
    </row>
    <row r="778" spans="18:19" ht="18.75" customHeight="1" x14ac:dyDescent="0.45">
      <c r="R778" s="7"/>
      <c r="S778" s="7"/>
    </row>
    <row r="779" spans="18:19" ht="18.75" customHeight="1" x14ac:dyDescent="0.45">
      <c r="R779" s="7"/>
      <c r="S779" s="7"/>
    </row>
    <row r="780" spans="18:19" ht="18.75" customHeight="1" x14ac:dyDescent="0.45">
      <c r="R780" s="7"/>
      <c r="S780" s="7"/>
    </row>
    <row r="781" spans="18:19" ht="18.75" customHeight="1" x14ac:dyDescent="0.45">
      <c r="R781" s="7"/>
      <c r="S781" s="7"/>
    </row>
    <row r="782" spans="18:19" ht="18.75" customHeight="1" x14ac:dyDescent="0.45">
      <c r="R782" s="7"/>
      <c r="S782" s="7"/>
    </row>
    <row r="783" spans="18:19" ht="18.75" customHeight="1" x14ac:dyDescent="0.45">
      <c r="R783" s="7"/>
      <c r="S783" s="7"/>
    </row>
    <row r="784" spans="18:19" ht="18.75" customHeight="1" x14ac:dyDescent="0.45">
      <c r="R784" s="7"/>
      <c r="S784" s="7"/>
    </row>
    <row r="785" spans="18:19" ht="18.75" customHeight="1" x14ac:dyDescent="0.45">
      <c r="R785" s="7"/>
      <c r="S785" s="7"/>
    </row>
    <row r="786" spans="18:19" ht="18.75" customHeight="1" x14ac:dyDescent="0.45">
      <c r="R786" s="7"/>
      <c r="S786" s="7"/>
    </row>
    <row r="787" spans="18:19" ht="18.75" customHeight="1" x14ac:dyDescent="0.45">
      <c r="R787" s="7"/>
      <c r="S787" s="7"/>
    </row>
    <row r="788" spans="18:19" ht="18.75" customHeight="1" x14ac:dyDescent="0.45">
      <c r="R788" s="7"/>
      <c r="S788" s="7"/>
    </row>
    <row r="789" spans="18:19" ht="18.75" customHeight="1" x14ac:dyDescent="0.45">
      <c r="R789" s="7"/>
      <c r="S789" s="7"/>
    </row>
    <row r="790" spans="18:19" ht="18.75" customHeight="1" x14ac:dyDescent="0.45">
      <c r="R790" s="7"/>
      <c r="S790" s="7"/>
    </row>
    <row r="791" spans="18:19" ht="18.75" customHeight="1" x14ac:dyDescent="0.45">
      <c r="R791" s="7"/>
      <c r="S791" s="7"/>
    </row>
    <row r="792" spans="18:19" ht="18.75" customHeight="1" x14ac:dyDescent="0.45">
      <c r="R792" s="7"/>
      <c r="S792" s="7"/>
    </row>
    <row r="793" spans="18:19" ht="18.75" customHeight="1" x14ac:dyDescent="0.45">
      <c r="R793" s="7"/>
      <c r="S793" s="7"/>
    </row>
    <row r="794" spans="18:19" ht="18.75" customHeight="1" x14ac:dyDescent="0.45">
      <c r="R794" s="7"/>
      <c r="S794" s="7"/>
    </row>
    <row r="795" spans="18:19" ht="18.75" customHeight="1" x14ac:dyDescent="0.45">
      <c r="R795" s="7"/>
      <c r="S795" s="7"/>
    </row>
    <row r="796" spans="18:19" ht="18.75" customHeight="1" x14ac:dyDescent="0.45">
      <c r="R796" s="7"/>
      <c r="S796" s="7"/>
    </row>
    <row r="797" spans="18:19" ht="18.75" customHeight="1" x14ac:dyDescent="0.45">
      <c r="R797" s="7"/>
      <c r="S797" s="7"/>
    </row>
    <row r="798" spans="18:19" ht="18.75" customHeight="1" x14ac:dyDescent="0.45">
      <c r="R798" s="7"/>
      <c r="S798" s="7"/>
    </row>
    <row r="799" spans="18:19" ht="18.75" customHeight="1" x14ac:dyDescent="0.45">
      <c r="R799" s="7"/>
      <c r="S799" s="7"/>
    </row>
    <row r="800" spans="18:19" ht="18.75" customHeight="1" x14ac:dyDescent="0.45">
      <c r="R800" s="7"/>
      <c r="S800" s="7"/>
    </row>
    <row r="801" spans="18:19" ht="18.75" customHeight="1" x14ac:dyDescent="0.45">
      <c r="R801" s="7"/>
      <c r="S801" s="7"/>
    </row>
    <row r="802" spans="18:19" ht="18.75" customHeight="1" x14ac:dyDescent="0.45">
      <c r="R802" s="7"/>
      <c r="S802" s="7"/>
    </row>
    <row r="803" spans="18:19" ht="18.75" customHeight="1" x14ac:dyDescent="0.45">
      <c r="R803" s="7"/>
      <c r="S803" s="7"/>
    </row>
    <row r="804" spans="18:19" ht="18.75" customHeight="1" x14ac:dyDescent="0.45">
      <c r="R804" s="7"/>
      <c r="S804" s="7"/>
    </row>
    <row r="805" spans="18:19" ht="18.75" customHeight="1" x14ac:dyDescent="0.45">
      <c r="R805" s="7"/>
      <c r="S805" s="7"/>
    </row>
    <row r="806" spans="18:19" ht="18.75" customHeight="1" x14ac:dyDescent="0.45">
      <c r="R806" s="7"/>
      <c r="S806" s="7"/>
    </row>
    <row r="807" spans="18:19" ht="18.75" customHeight="1" x14ac:dyDescent="0.45">
      <c r="R807" s="7"/>
      <c r="S807" s="7"/>
    </row>
    <row r="808" spans="18:19" ht="18.75" customHeight="1" x14ac:dyDescent="0.45">
      <c r="R808" s="7"/>
      <c r="S808" s="7"/>
    </row>
    <row r="809" spans="18:19" ht="18.75" customHeight="1" x14ac:dyDescent="0.45">
      <c r="R809" s="7"/>
      <c r="S809" s="7"/>
    </row>
    <row r="810" spans="18:19" ht="18.75" customHeight="1" x14ac:dyDescent="0.45">
      <c r="R810" s="7"/>
      <c r="S810" s="7"/>
    </row>
    <row r="811" spans="18:19" ht="18.75" customHeight="1" x14ac:dyDescent="0.45">
      <c r="R811" s="7"/>
      <c r="S811" s="7"/>
    </row>
    <row r="812" spans="18:19" ht="18.75" customHeight="1" x14ac:dyDescent="0.45">
      <c r="R812" s="7"/>
      <c r="S812" s="7"/>
    </row>
    <row r="813" spans="18:19" ht="18.75" customHeight="1" x14ac:dyDescent="0.45">
      <c r="R813" s="7"/>
      <c r="S813" s="7"/>
    </row>
    <row r="814" spans="18:19" ht="18.75" customHeight="1" x14ac:dyDescent="0.45">
      <c r="R814" s="7"/>
      <c r="S814" s="7"/>
    </row>
    <row r="815" spans="18:19" ht="18.75" customHeight="1" x14ac:dyDescent="0.45">
      <c r="R815" s="7"/>
      <c r="S815" s="7"/>
    </row>
    <row r="816" spans="18:19" ht="18.75" customHeight="1" x14ac:dyDescent="0.45">
      <c r="R816" s="7"/>
      <c r="S816" s="7"/>
    </row>
    <row r="817" spans="18:19" ht="18.75" customHeight="1" x14ac:dyDescent="0.45">
      <c r="R817" s="7"/>
      <c r="S817" s="7"/>
    </row>
    <row r="818" spans="18:19" ht="18.75" customHeight="1" x14ac:dyDescent="0.45">
      <c r="R818" s="7"/>
      <c r="S818" s="7"/>
    </row>
    <row r="819" spans="18:19" ht="18.75" customHeight="1" x14ac:dyDescent="0.45">
      <c r="R819" s="7"/>
      <c r="S819" s="7"/>
    </row>
    <row r="820" spans="18:19" ht="18.75" customHeight="1" x14ac:dyDescent="0.45">
      <c r="R820" s="7"/>
      <c r="S820" s="7"/>
    </row>
    <row r="821" spans="18:19" ht="18.75" customHeight="1" x14ac:dyDescent="0.45">
      <c r="R821" s="7"/>
      <c r="S821" s="7"/>
    </row>
    <row r="822" spans="18:19" ht="18.75" customHeight="1" x14ac:dyDescent="0.45">
      <c r="R822" s="7"/>
      <c r="S822" s="7"/>
    </row>
    <row r="823" spans="18:19" ht="18.75" customHeight="1" x14ac:dyDescent="0.45">
      <c r="R823" s="7"/>
      <c r="S823" s="7"/>
    </row>
    <row r="824" spans="18:19" ht="18.75" customHeight="1" x14ac:dyDescent="0.45">
      <c r="R824" s="7"/>
      <c r="S824" s="7"/>
    </row>
    <row r="825" spans="18:19" ht="18.75" customHeight="1" x14ac:dyDescent="0.45">
      <c r="R825" s="7"/>
      <c r="S825" s="7"/>
    </row>
    <row r="826" spans="18:19" ht="18.75" customHeight="1" x14ac:dyDescent="0.45">
      <c r="R826" s="7"/>
      <c r="S826" s="7"/>
    </row>
    <row r="827" spans="18:19" ht="18.75" customHeight="1" x14ac:dyDescent="0.45">
      <c r="R827" s="7"/>
      <c r="S827" s="7"/>
    </row>
    <row r="828" spans="18:19" ht="18.75" customHeight="1" x14ac:dyDescent="0.45">
      <c r="R828" s="7"/>
      <c r="S828" s="7"/>
    </row>
    <row r="829" spans="18:19" ht="18.75" customHeight="1" x14ac:dyDescent="0.45">
      <c r="R829" s="7"/>
      <c r="S829" s="7"/>
    </row>
    <row r="830" spans="18:19" ht="18.75" customHeight="1" x14ac:dyDescent="0.45">
      <c r="R830" s="7"/>
      <c r="S830" s="7"/>
    </row>
    <row r="831" spans="18:19" ht="18.75" customHeight="1" x14ac:dyDescent="0.45">
      <c r="R831" s="7"/>
      <c r="S831" s="7"/>
    </row>
    <row r="832" spans="18:19" ht="18.75" customHeight="1" x14ac:dyDescent="0.45">
      <c r="R832" s="7"/>
      <c r="S832" s="7"/>
    </row>
    <row r="833" spans="18:19" ht="18.75" customHeight="1" x14ac:dyDescent="0.45">
      <c r="R833" s="7"/>
      <c r="S833" s="7"/>
    </row>
    <row r="834" spans="18:19" ht="18.75" customHeight="1" x14ac:dyDescent="0.45">
      <c r="R834" s="7"/>
      <c r="S834" s="7"/>
    </row>
    <row r="835" spans="18:19" ht="18.75" customHeight="1" x14ac:dyDescent="0.45">
      <c r="R835" s="7"/>
      <c r="S835" s="7"/>
    </row>
    <row r="836" spans="18:19" ht="18.75" customHeight="1" x14ac:dyDescent="0.45">
      <c r="R836" s="7"/>
      <c r="S836" s="7"/>
    </row>
    <row r="837" spans="18:19" ht="18.75" customHeight="1" x14ac:dyDescent="0.45">
      <c r="R837" s="7"/>
      <c r="S837" s="7"/>
    </row>
    <row r="838" spans="18:19" ht="18.75" customHeight="1" x14ac:dyDescent="0.45">
      <c r="R838" s="7"/>
      <c r="S838" s="7"/>
    </row>
    <row r="839" spans="18:19" ht="18.75" customHeight="1" x14ac:dyDescent="0.45">
      <c r="R839" s="7"/>
      <c r="S839" s="7"/>
    </row>
    <row r="840" spans="18:19" ht="18.75" customHeight="1" x14ac:dyDescent="0.45">
      <c r="R840" s="7"/>
      <c r="S840" s="7"/>
    </row>
    <row r="841" spans="18:19" ht="18.75" customHeight="1" x14ac:dyDescent="0.45">
      <c r="R841" s="7"/>
      <c r="S841" s="7"/>
    </row>
    <row r="842" spans="18:19" ht="18.75" customHeight="1" x14ac:dyDescent="0.45">
      <c r="R842" s="7"/>
      <c r="S842" s="7"/>
    </row>
    <row r="843" spans="18:19" ht="18.75" customHeight="1" x14ac:dyDescent="0.45">
      <c r="R843" s="7"/>
      <c r="S843" s="7"/>
    </row>
    <row r="844" spans="18:19" ht="18.75" customHeight="1" x14ac:dyDescent="0.45">
      <c r="R844" s="7"/>
      <c r="S844" s="7"/>
    </row>
    <row r="845" spans="18:19" ht="18.75" customHeight="1" x14ac:dyDescent="0.45">
      <c r="R845" s="7"/>
      <c r="S845" s="7"/>
    </row>
    <row r="846" spans="18:19" ht="18.75" customHeight="1" x14ac:dyDescent="0.45">
      <c r="R846" s="7"/>
      <c r="S846" s="7"/>
    </row>
    <row r="847" spans="18:19" ht="18.75" customHeight="1" x14ac:dyDescent="0.45">
      <c r="R847" s="7"/>
      <c r="S847" s="7"/>
    </row>
    <row r="848" spans="18:19" ht="18.75" customHeight="1" x14ac:dyDescent="0.45">
      <c r="R848" s="7"/>
      <c r="S848" s="7"/>
    </row>
    <row r="849" spans="18:19" ht="18.75" customHeight="1" x14ac:dyDescent="0.45">
      <c r="R849" s="7"/>
      <c r="S849" s="7"/>
    </row>
    <row r="850" spans="18:19" ht="18.75" customHeight="1" x14ac:dyDescent="0.45">
      <c r="R850" s="7"/>
      <c r="S850" s="7"/>
    </row>
    <row r="851" spans="18:19" ht="18.75" customHeight="1" x14ac:dyDescent="0.45">
      <c r="R851" s="7"/>
      <c r="S851" s="7"/>
    </row>
    <row r="852" spans="18:19" ht="18.75" customHeight="1" x14ac:dyDescent="0.45">
      <c r="R852" s="7"/>
      <c r="S852" s="7"/>
    </row>
    <row r="853" spans="18:19" ht="18.75" customHeight="1" x14ac:dyDescent="0.45">
      <c r="R853" s="7"/>
      <c r="S853" s="7"/>
    </row>
    <row r="854" spans="18:19" ht="18.75" customHeight="1" x14ac:dyDescent="0.45">
      <c r="R854" s="7"/>
      <c r="S854" s="7"/>
    </row>
    <row r="855" spans="18:19" ht="18.75" customHeight="1" x14ac:dyDescent="0.45">
      <c r="R855" s="7"/>
      <c r="S855" s="7"/>
    </row>
    <row r="856" spans="18:19" ht="18.75" customHeight="1" x14ac:dyDescent="0.45">
      <c r="R856" s="7"/>
      <c r="S856" s="7"/>
    </row>
    <row r="857" spans="18:19" ht="18.75" customHeight="1" x14ac:dyDescent="0.45">
      <c r="R857" s="7"/>
      <c r="S857" s="7"/>
    </row>
    <row r="858" spans="18:19" ht="18.75" customHeight="1" x14ac:dyDescent="0.45">
      <c r="R858" s="7"/>
      <c r="S858" s="7"/>
    </row>
    <row r="859" spans="18:19" ht="18.75" customHeight="1" x14ac:dyDescent="0.45">
      <c r="R859" s="7"/>
      <c r="S859" s="7"/>
    </row>
    <row r="860" spans="18:19" ht="18.75" customHeight="1" x14ac:dyDescent="0.45">
      <c r="R860" s="7"/>
      <c r="S860" s="7"/>
    </row>
    <row r="861" spans="18:19" ht="18.75" customHeight="1" x14ac:dyDescent="0.45">
      <c r="R861" s="7"/>
      <c r="S861" s="7"/>
    </row>
    <row r="862" spans="18:19" ht="18.75" customHeight="1" x14ac:dyDescent="0.45">
      <c r="R862" s="7"/>
      <c r="S862" s="7"/>
    </row>
    <row r="863" spans="18:19" ht="18.75" customHeight="1" x14ac:dyDescent="0.45">
      <c r="R863" s="7"/>
      <c r="S863" s="7"/>
    </row>
    <row r="864" spans="18:19" ht="18.75" customHeight="1" x14ac:dyDescent="0.45">
      <c r="R864" s="7"/>
      <c r="S864" s="7"/>
    </row>
    <row r="865" spans="18:19" ht="18.75" customHeight="1" x14ac:dyDescent="0.45">
      <c r="R865" s="7"/>
      <c r="S865" s="7"/>
    </row>
    <row r="866" spans="18:19" ht="18.75" customHeight="1" x14ac:dyDescent="0.45">
      <c r="R866" s="7"/>
      <c r="S866" s="7"/>
    </row>
    <row r="867" spans="18:19" ht="18.75" customHeight="1" x14ac:dyDescent="0.45">
      <c r="R867" s="7"/>
      <c r="S867" s="7"/>
    </row>
    <row r="868" spans="18:19" ht="18.75" customHeight="1" x14ac:dyDescent="0.45">
      <c r="R868" s="7"/>
      <c r="S868" s="7"/>
    </row>
    <row r="869" spans="18:19" ht="18.75" customHeight="1" x14ac:dyDescent="0.45">
      <c r="R869" s="7"/>
      <c r="S869" s="7"/>
    </row>
    <row r="870" spans="18:19" ht="18.75" customHeight="1" x14ac:dyDescent="0.45">
      <c r="R870" s="7"/>
      <c r="S870" s="7"/>
    </row>
    <row r="871" spans="18:19" ht="18.75" customHeight="1" x14ac:dyDescent="0.45">
      <c r="R871" s="7"/>
      <c r="S871" s="7"/>
    </row>
    <row r="872" spans="18:19" ht="18.75" customHeight="1" x14ac:dyDescent="0.45">
      <c r="R872" s="7"/>
      <c r="S872" s="7"/>
    </row>
    <row r="873" spans="18:19" ht="18.75" customHeight="1" x14ac:dyDescent="0.45">
      <c r="R873" s="7"/>
      <c r="S873" s="7"/>
    </row>
    <row r="874" spans="18:19" ht="18.75" customHeight="1" x14ac:dyDescent="0.45">
      <c r="R874" s="7"/>
      <c r="S874" s="7"/>
    </row>
    <row r="875" spans="18:19" ht="18.75" customHeight="1" x14ac:dyDescent="0.45">
      <c r="R875" s="7"/>
      <c r="S875" s="7"/>
    </row>
    <row r="876" spans="18:19" ht="18.75" customHeight="1" x14ac:dyDescent="0.45">
      <c r="R876" s="7"/>
      <c r="S876" s="7"/>
    </row>
    <row r="877" spans="18:19" ht="18.75" customHeight="1" x14ac:dyDescent="0.45">
      <c r="R877" s="7"/>
      <c r="S877" s="7"/>
    </row>
    <row r="878" spans="18:19" ht="18.75" customHeight="1" x14ac:dyDescent="0.45">
      <c r="R878" s="7"/>
      <c r="S878" s="7"/>
    </row>
    <row r="879" spans="18:19" ht="18.75" customHeight="1" x14ac:dyDescent="0.45">
      <c r="R879" s="7"/>
      <c r="S879" s="7"/>
    </row>
    <row r="880" spans="18:19" ht="18.75" customHeight="1" x14ac:dyDescent="0.45">
      <c r="R880" s="7"/>
      <c r="S880" s="7"/>
    </row>
    <row r="881" spans="18:19" ht="18.75" customHeight="1" x14ac:dyDescent="0.45">
      <c r="R881" s="7"/>
      <c r="S881" s="7"/>
    </row>
    <row r="882" spans="18:19" ht="18.75" customHeight="1" x14ac:dyDescent="0.45">
      <c r="R882" s="7"/>
      <c r="S882" s="7"/>
    </row>
    <row r="883" spans="18:19" ht="18.75" customHeight="1" x14ac:dyDescent="0.45">
      <c r="R883" s="7"/>
      <c r="S883" s="7"/>
    </row>
    <row r="884" spans="18:19" ht="18.75" customHeight="1" x14ac:dyDescent="0.45">
      <c r="R884" s="7"/>
      <c r="S884" s="7"/>
    </row>
    <row r="885" spans="18:19" ht="18.75" customHeight="1" x14ac:dyDescent="0.45">
      <c r="R885" s="7"/>
      <c r="S885" s="7"/>
    </row>
    <row r="886" spans="18:19" ht="18.75" customHeight="1" x14ac:dyDescent="0.45">
      <c r="R886" s="7"/>
      <c r="S886" s="7"/>
    </row>
    <row r="887" spans="18:19" ht="18.75" customHeight="1" x14ac:dyDescent="0.45">
      <c r="R887" s="7"/>
      <c r="S887" s="7"/>
    </row>
    <row r="888" spans="18:19" ht="18.75" customHeight="1" x14ac:dyDescent="0.45">
      <c r="R888" s="7"/>
      <c r="S888" s="7"/>
    </row>
    <row r="889" spans="18:19" ht="18.75" customHeight="1" x14ac:dyDescent="0.45">
      <c r="R889" s="7"/>
      <c r="S889" s="7"/>
    </row>
    <row r="890" spans="18:19" ht="18.75" customHeight="1" x14ac:dyDescent="0.45">
      <c r="R890" s="7"/>
      <c r="S890" s="7"/>
    </row>
    <row r="891" spans="18:19" ht="18.75" customHeight="1" x14ac:dyDescent="0.45">
      <c r="R891" s="7"/>
      <c r="S891" s="7"/>
    </row>
    <row r="892" spans="18:19" ht="18.75" customHeight="1" x14ac:dyDescent="0.45">
      <c r="R892" s="7"/>
      <c r="S892" s="7"/>
    </row>
    <row r="893" spans="18:19" ht="18.75" customHeight="1" x14ac:dyDescent="0.45">
      <c r="R893" s="7"/>
      <c r="S893" s="7"/>
    </row>
    <row r="894" spans="18:19" ht="18.75" customHeight="1" x14ac:dyDescent="0.45">
      <c r="R894" s="7"/>
      <c r="S894" s="7"/>
    </row>
    <row r="895" spans="18:19" ht="18.75" customHeight="1" x14ac:dyDescent="0.45">
      <c r="R895" s="7"/>
      <c r="S895" s="7"/>
    </row>
    <row r="896" spans="18:19" ht="18.75" customHeight="1" x14ac:dyDescent="0.45">
      <c r="R896" s="7"/>
      <c r="S896" s="7"/>
    </row>
    <row r="897" spans="18:19" ht="18.75" customHeight="1" x14ac:dyDescent="0.45">
      <c r="R897" s="7"/>
      <c r="S897" s="7"/>
    </row>
    <row r="898" spans="18:19" ht="18.75" customHeight="1" x14ac:dyDescent="0.45">
      <c r="R898" s="7"/>
      <c r="S898" s="7"/>
    </row>
    <row r="899" spans="18:19" ht="18.75" customHeight="1" x14ac:dyDescent="0.45">
      <c r="R899" s="7"/>
      <c r="S899" s="7"/>
    </row>
    <row r="900" spans="18:19" ht="18.75" customHeight="1" x14ac:dyDescent="0.45">
      <c r="R900" s="7"/>
      <c r="S900" s="7"/>
    </row>
    <row r="901" spans="18:19" ht="18.75" customHeight="1" x14ac:dyDescent="0.45">
      <c r="R901" s="7"/>
      <c r="S901" s="7"/>
    </row>
    <row r="902" spans="18:19" ht="18.75" customHeight="1" x14ac:dyDescent="0.45">
      <c r="R902" s="7"/>
      <c r="S902" s="7"/>
    </row>
    <row r="903" spans="18:19" ht="18.75" customHeight="1" x14ac:dyDescent="0.45">
      <c r="R903" s="7"/>
      <c r="S903" s="7"/>
    </row>
    <row r="904" spans="18:19" ht="18.75" customHeight="1" x14ac:dyDescent="0.45">
      <c r="R904" s="7"/>
      <c r="S904" s="7"/>
    </row>
    <row r="905" spans="18:19" ht="18.75" customHeight="1" x14ac:dyDescent="0.45">
      <c r="R905" s="7"/>
      <c r="S905" s="7"/>
    </row>
    <row r="906" spans="18:19" ht="18.75" customHeight="1" x14ac:dyDescent="0.45">
      <c r="R906" s="7"/>
      <c r="S906" s="7"/>
    </row>
    <row r="907" spans="18:19" ht="18.75" customHeight="1" x14ac:dyDescent="0.45">
      <c r="R907" s="7"/>
      <c r="S907" s="7"/>
    </row>
    <row r="908" spans="18:19" ht="18.75" customHeight="1" x14ac:dyDescent="0.45">
      <c r="R908" s="7"/>
      <c r="S908" s="7"/>
    </row>
    <row r="909" spans="18:19" ht="18.75" customHeight="1" x14ac:dyDescent="0.45">
      <c r="R909" s="7"/>
      <c r="S909" s="7"/>
    </row>
    <row r="910" spans="18:19" ht="18.75" customHeight="1" x14ac:dyDescent="0.45">
      <c r="R910" s="7"/>
      <c r="S910" s="7"/>
    </row>
    <row r="911" spans="18:19" ht="18.75" customHeight="1" x14ac:dyDescent="0.45">
      <c r="R911" s="7"/>
      <c r="S911" s="7"/>
    </row>
    <row r="912" spans="18:19" ht="18.75" customHeight="1" x14ac:dyDescent="0.45">
      <c r="R912" s="7"/>
      <c r="S912" s="7"/>
    </row>
    <row r="913" spans="18:19" ht="18.75" customHeight="1" x14ac:dyDescent="0.45">
      <c r="R913" s="7"/>
      <c r="S913" s="7"/>
    </row>
    <row r="914" spans="18:19" ht="18.75" customHeight="1" x14ac:dyDescent="0.45">
      <c r="R914" s="7"/>
      <c r="S914" s="7"/>
    </row>
    <row r="915" spans="18:19" ht="18.75" customHeight="1" x14ac:dyDescent="0.45">
      <c r="R915" s="7"/>
      <c r="S915" s="7"/>
    </row>
    <row r="916" spans="18:19" ht="18.75" customHeight="1" x14ac:dyDescent="0.45">
      <c r="R916" s="7"/>
      <c r="S916" s="7"/>
    </row>
    <row r="917" spans="18:19" ht="18.75" customHeight="1" x14ac:dyDescent="0.45">
      <c r="R917" s="7"/>
      <c r="S917" s="7"/>
    </row>
    <row r="918" spans="18:19" ht="18.75" customHeight="1" x14ac:dyDescent="0.45">
      <c r="R918" s="7"/>
      <c r="S918" s="7"/>
    </row>
    <row r="919" spans="18:19" ht="18.75" customHeight="1" x14ac:dyDescent="0.45">
      <c r="R919" s="7"/>
      <c r="S919" s="7"/>
    </row>
    <row r="920" spans="18:19" ht="18.75" customHeight="1" x14ac:dyDescent="0.45">
      <c r="R920" s="7"/>
      <c r="S920" s="7"/>
    </row>
    <row r="921" spans="18:19" ht="18.75" customHeight="1" x14ac:dyDescent="0.45">
      <c r="R921" s="7"/>
      <c r="S921" s="7"/>
    </row>
    <row r="922" spans="18:19" ht="18.75" customHeight="1" x14ac:dyDescent="0.45">
      <c r="R922" s="7"/>
      <c r="S922" s="7"/>
    </row>
    <row r="923" spans="18:19" ht="18.75" customHeight="1" x14ac:dyDescent="0.45">
      <c r="R923" s="7"/>
      <c r="S923" s="7"/>
    </row>
    <row r="924" spans="18:19" ht="18.75" customHeight="1" x14ac:dyDescent="0.45">
      <c r="R924" s="7"/>
      <c r="S924" s="7"/>
    </row>
    <row r="925" spans="18:19" ht="18.75" customHeight="1" x14ac:dyDescent="0.45">
      <c r="R925" s="7"/>
      <c r="S925" s="7"/>
    </row>
    <row r="926" spans="18:19" ht="18.75" customHeight="1" x14ac:dyDescent="0.45">
      <c r="R926" s="7"/>
      <c r="S926" s="7"/>
    </row>
    <row r="927" spans="18:19" ht="18.75" customHeight="1" x14ac:dyDescent="0.45">
      <c r="R927" s="7"/>
      <c r="S927" s="7"/>
    </row>
    <row r="928" spans="18:19" ht="18.75" customHeight="1" x14ac:dyDescent="0.45">
      <c r="R928" s="7"/>
      <c r="S928" s="7"/>
    </row>
    <row r="929" spans="18:19" ht="18.75" customHeight="1" x14ac:dyDescent="0.45">
      <c r="R929" s="7"/>
      <c r="S929" s="7"/>
    </row>
    <row r="930" spans="18:19" ht="18.75" customHeight="1" x14ac:dyDescent="0.45">
      <c r="R930" s="7"/>
      <c r="S930" s="7"/>
    </row>
    <row r="931" spans="18:19" ht="18.75" customHeight="1" x14ac:dyDescent="0.45">
      <c r="R931" s="7"/>
      <c r="S931" s="7"/>
    </row>
    <row r="932" spans="18:19" ht="18.75" customHeight="1" x14ac:dyDescent="0.45">
      <c r="R932" s="7"/>
      <c r="S932" s="7"/>
    </row>
    <row r="933" spans="18:19" ht="18.75" customHeight="1" x14ac:dyDescent="0.45">
      <c r="R933" s="7"/>
      <c r="S933" s="7"/>
    </row>
    <row r="934" spans="18:19" ht="18.75" customHeight="1" x14ac:dyDescent="0.45">
      <c r="R934" s="7"/>
      <c r="S934" s="7"/>
    </row>
    <row r="935" spans="18:19" ht="18.75" customHeight="1" x14ac:dyDescent="0.45">
      <c r="R935" s="7"/>
      <c r="S935" s="7"/>
    </row>
    <row r="936" spans="18:19" ht="18.75" customHeight="1" x14ac:dyDescent="0.45">
      <c r="R936" s="7"/>
      <c r="S936" s="7"/>
    </row>
    <row r="937" spans="18:19" ht="18.75" customHeight="1" x14ac:dyDescent="0.45">
      <c r="R937" s="7"/>
      <c r="S937" s="7"/>
    </row>
    <row r="938" spans="18:19" ht="18.75" customHeight="1" x14ac:dyDescent="0.45">
      <c r="R938" s="7"/>
      <c r="S938" s="7"/>
    </row>
    <row r="939" spans="18:19" ht="18.75" customHeight="1" x14ac:dyDescent="0.45">
      <c r="R939" s="7"/>
      <c r="S939" s="7"/>
    </row>
    <row r="940" spans="18:19" ht="18.75" customHeight="1" x14ac:dyDescent="0.45">
      <c r="R940" s="7"/>
      <c r="S940" s="7"/>
    </row>
    <row r="941" spans="18:19" ht="18.75" customHeight="1" x14ac:dyDescent="0.45">
      <c r="R941" s="7"/>
      <c r="S941" s="7"/>
    </row>
    <row r="942" spans="18:19" ht="18.75" customHeight="1" x14ac:dyDescent="0.45">
      <c r="R942" s="7"/>
      <c r="S942" s="7"/>
    </row>
    <row r="943" spans="18:19" ht="18.75" customHeight="1" x14ac:dyDescent="0.45">
      <c r="R943" s="7"/>
      <c r="S943" s="7"/>
    </row>
    <row r="944" spans="18:19" ht="18.75" customHeight="1" x14ac:dyDescent="0.45">
      <c r="R944" s="7"/>
      <c r="S944" s="7"/>
    </row>
    <row r="945" spans="18:19" ht="18.75" customHeight="1" x14ac:dyDescent="0.45">
      <c r="R945" s="7"/>
      <c r="S945" s="7"/>
    </row>
    <row r="946" spans="18:19" ht="18.75" customHeight="1" x14ac:dyDescent="0.45">
      <c r="R946" s="7"/>
      <c r="S946" s="7"/>
    </row>
    <row r="947" spans="18:19" ht="18.75" customHeight="1" x14ac:dyDescent="0.45">
      <c r="R947" s="7"/>
      <c r="S947" s="7"/>
    </row>
    <row r="948" spans="18:19" ht="18.75" customHeight="1" x14ac:dyDescent="0.45">
      <c r="R948" s="7"/>
      <c r="S948" s="7"/>
    </row>
    <row r="949" spans="18:19" ht="18.75" customHeight="1" x14ac:dyDescent="0.45">
      <c r="R949" s="7"/>
      <c r="S949" s="7"/>
    </row>
    <row r="950" spans="18:19" ht="18.75" customHeight="1" x14ac:dyDescent="0.45">
      <c r="R950" s="7"/>
      <c r="S950" s="7"/>
    </row>
    <row r="951" spans="18:19" ht="18.75" customHeight="1" x14ac:dyDescent="0.45">
      <c r="R951" s="7"/>
      <c r="S951" s="7"/>
    </row>
    <row r="952" spans="18:19" ht="18.75" customHeight="1" x14ac:dyDescent="0.45">
      <c r="R952" s="7"/>
      <c r="S952" s="7"/>
    </row>
    <row r="953" spans="18:19" ht="18.75" customHeight="1" x14ac:dyDescent="0.45">
      <c r="R953" s="7"/>
      <c r="S953" s="7"/>
    </row>
    <row r="954" spans="18:19" ht="18.75" customHeight="1" x14ac:dyDescent="0.45">
      <c r="R954" s="7"/>
      <c r="S954" s="7"/>
    </row>
    <row r="955" spans="18:19" ht="18.75" customHeight="1" x14ac:dyDescent="0.45">
      <c r="R955" s="7"/>
      <c r="S955" s="7"/>
    </row>
    <row r="956" spans="18:19" ht="18.75" customHeight="1" x14ac:dyDescent="0.45">
      <c r="R956" s="7"/>
      <c r="S956" s="7"/>
    </row>
    <row r="957" spans="18:19" ht="18.75" customHeight="1" x14ac:dyDescent="0.45">
      <c r="R957" s="7"/>
      <c r="S957" s="7"/>
    </row>
    <row r="958" spans="18:19" ht="18.75" customHeight="1" x14ac:dyDescent="0.45">
      <c r="R958" s="7"/>
      <c r="S958" s="7"/>
    </row>
    <row r="959" spans="18:19" ht="18.75" customHeight="1" x14ac:dyDescent="0.45">
      <c r="R959" s="7"/>
      <c r="S959" s="7"/>
    </row>
    <row r="960" spans="18:19" ht="18.75" customHeight="1" x14ac:dyDescent="0.45">
      <c r="R960" s="7"/>
      <c r="S960" s="7"/>
    </row>
    <row r="961" spans="18:19" ht="18.75" customHeight="1" x14ac:dyDescent="0.45">
      <c r="R961" s="7"/>
      <c r="S961" s="7"/>
    </row>
    <row r="962" spans="18:19" ht="18.75" customHeight="1" x14ac:dyDescent="0.45">
      <c r="R962" s="7"/>
      <c r="S962" s="7"/>
    </row>
    <row r="963" spans="18:19" ht="18.75" customHeight="1" x14ac:dyDescent="0.45">
      <c r="R963" s="7"/>
      <c r="S963" s="7"/>
    </row>
    <row r="964" spans="18:19" ht="18.75" customHeight="1" x14ac:dyDescent="0.45">
      <c r="R964" s="7"/>
      <c r="S964" s="7"/>
    </row>
    <row r="965" spans="18:19" ht="18.75" customHeight="1" x14ac:dyDescent="0.45">
      <c r="R965" s="7"/>
      <c r="S965" s="7"/>
    </row>
    <row r="966" spans="18:19" ht="18.75" customHeight="1" x14ac:dyDescent="0.45">
      <c r="R966" s="7"/>
      <c r="S966" s="7"/>
    </row>
    <row r="967" spans="18:19" ht="18.75" customHeight="1" x14ac:dyDescent="0.45">
      <c r="R967" s="7"/>
      <c r="S967" s="7"/>
    </row>
    <row r="968" spans="18:19" ht="18.75" customHeight="1" x14ac:dyDescent="0.45">
      <c r="R968" s="7"/>
      <c r="S968" s="7"/>
    </row>
    <row r="969" spans="18:19" ht="18.75" customHeight="1" x14ac:dyDescent="0.45">
      <c r="R969" s="7"/>
      <c r="S969" s="7"/>
    </row>
    <row r="970" spans="18:19" ht="18.75" customHeight="1" x14ac:dyDescent="0.45">
      <c r="R970" s="7"/>
      <c r="S970" s="7"/>
    </row>
    <row r="971" spans="18:19" ht="18.75" customHeight="1" x14ac:dyDescent="0.45">
      <c r="R971" s="7"/>
      <c r="S971" s="7"/>
    </row>
    <row r="972" spans="18:19" ht="18.75" customHeight="1" x14ac:dyDescent="0.45">
      <c r="R972" s="7"/>
      <c r="S972" s="7"/>
    </row>
    <row r="973" spans="18:19" ht="18.75" customHeight="1" x14ac:dyDescent="0.45">
      <c r="R973" s="7"/>
      <c r="S973" s="7"/>
    </row>
    <row r="974" spans="18:19" ht="18.75" customHeight="1" x14ac:dyDescent="0.45">
      <c r="R974" s="7"/>
      <c r="S974" s="7"/>
    </row>
    <row r="975" spans="18:19" ht="18.75" customHeight="1" x14ac:dyDescent="0.45">
      <c r="R975" s="7"/>
      <c r="S975" s="7"/>
    </row>
    <row r="976" spans="18:19" ht="18.75" customHeight="1" x14ac:dyDescent="0.45">
      <c r="R976" s="7"/>
      <c r="S976" s="7"/>
    </row>
    <row r="977" spans="18:19" ht="18.75" customHeight="1" x14ac:dyDescent="0.45">
      <c r="R977" s="7"/>
      <c r="S977" s="7"/>
    </row>
    <row r="978" spans="18:19" ht="18.75" customHeight="1" x14ac:dyDescent="0.45">
      <c r="R978" s="7"/>
      <c r="S978" s="7"/>
    </row>
    <row r="979" spans="18:19" ht="18.75" customHeight="1" x14ac:dyDescent="0.45">
      <c r="R979" s="7"/>
      <c r="S979" s="7"/>
    </row>
    <row r="980" spans="18:19" ht="18.75" customHeight="1" x14ac:dyDescent="0.45">
      <c r="R980" s="7"/>
      <c r="S980" s="7"/>
    </row>
    <row r="981" spans="18:19" ht="18.75" customHeight="1" x14ac:dyDescent="0.45">
      <c r="R981" s="7"/>
      <c r="S981" s="7"/>
    </row>
    <row r="982" spans="18:19" ht="18.75" customHeight="1" x14ac:dyDescent="0.45">
      <c r="R982" s="7"/>
      <c r="S982" s="7"/>
    </row>
    <row r="983" spans="18:19" ht="18.75" customHeight="1" x14ac:dyDescent="0.45">
      <c r="R983" s="7"/>
      <c r="S983" s="7"/>
    </row>
    <row r="984" spans="18:19" ht="18.75" customHeight="1" x14ac:dyDescent="0.45">
      <c r="R984" s="7"/>
      <c r="S984" s="7"/>
    </row>
    <row r="985" spans="18:19" ht="18.75" customHeight="1" x14ac:dyDescent="0.45">
      <c r="R985" s="7"/>
      <c r="S985" s="7"/>
    </row>
    <row r="986" spans="18:19" ht="18.75" customHeight="1" x14ac:dyDescent="0.45">
      <c r="R986" s="7"/>
      <c r="S986" s="7"/>
    </row>
    <row r="987" spans="18:19" ht="18.75" customHeight="1" x14ac:dyDescent="0.45">
      <c r="R987" s="7"/>
      <c r="S987" s="7"/>
    </row>
    <row r="988" spans="18:19" ht="18.75" customHeight="1" x14ac:dyDescent="0.45">
      <c r="R988" s="7"/>
      <c r="S988" s="7"/>
    </row>
    <row r="989" spans="18:19" ht="18.75" customHeight="1" x14ac:dyDescent="0.45">
      <c r="R989" s="7"/>
      <c r="S989" s="7"/>
    </row>
    <row r="990" spans="18:19" ht="18.75" customHeight="1" x14ac:dyDescent="0.45">
      <c r="R990" s="7"/>
      <c r="S990" s="7"/>
    </row>
    <row r="991" spans="18:19" ht="18.75" customHeight="1" x14ac:dyDescent="0.45">
      <c r="R991" s="7"/>
      <c r="S991" s="7"/>
    </row>
    <row r="992" spans="18:19" ht="18.75" customHeight="1" x14ac:dyDescent="0.45">
      <c r="R992" s="7"/>
      <c r="S992" s="7"/>
    </row>
    <row r="993" spans="18:19" ht="18.75" customHeight="1" x14ac:dyDescent="0.45">
      <c r="R993" s="7"/>
      <c r="S993" s="7"/>
    </row>
    <row r="994" spans="18:19" ht="18.75" customHeight="1" x14ac:dyDescent="0.45">
      <c r="R994" s="7"/>
      <c r="S994" s="7"/>
    </row>
    <row r="995" spans="18:19" ht="18.75" customHeight="1" x14ac:dyDescent="0.45">
      <c r="R995" s="7"/>
      <c r="S995" s="7"/>
    </row>
    <row r="996" spans="18:19" ht="18.75" customHeight="1" x14ac:dyDescent="0.45">
      <c r="R996" s="7"/>
      <c r="S996" s="7"/>
    </row>
    <row r="997" spans="18:19" ht="18.75" customHeight="1" x14ac:dyDescent="0.45">
      <c r="R997" s="7"/>
      <c r="S997" s="7"/>
    </row>
    <row r="998" spans="18:19" ht="18.75" customHeight="1" x14ac:dyDescent="0.45">
      <c r="R998" s="7"/>
      <c r="S998" s="7"/>
    </row>
    <row r="999" spans="18:19" ht="18.75" customHeight="1" x14ac:dyDescent="0.45">
      <c r="R999" s="7"/>
      <c r="S999" s="7"/>
    </row>
    <row r="1000" spans="18:19" ht="18.75" customHeight="1" x14ac:dyDescent="0.45">
      <c r="R1000" s="7"/>
      <c r="S1000" s="7"/>
    </row>
  </sheetData>
  <mergeCells count="2">
    <mergeCell ref="B2:E2"/>
    <mergeCell ref="G2:Q2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53125" defaultRowHeight="15" customHeight="1" x14ac:dyDescent="0.35"/>
  <cols>
    <col min="1" max="1" width="9.81640625" customWidth="1"/>
    <col min="2" max="5" width="8.7265625" customWidth="1"/>
    <col min="6" max="6" width="9" customWidth="1"/>
    <col min="7" max="7" width="8.7265625" customWidth="1"/>
    <col min="8" max="8" width="11.54296875" customWidth="1"/>
    <col min="9" max="15" width="8.7265625" customWidth="1"/>
    <col min="16" max="16" width="6.7265625" customWidth="1"/>
    <col min="17" max="17" width="5.81640625" customWidth="1"/>
    <col min="18" max="18" width="10" customWidth="1"/>
    <col min="19" max="19" width="11.453125" customWidth="1"/>
    <col min="20" max="20" width="3.54296875" customWidth="1"/>
    <col min="21" max="26" width="8.7265625" customWidth="1"/>
  </cols>
  <sheetData>
    <row r="1" spans="1:23" ht="18.75" customHeight="1" x14ac:dyDescent="0.45">
      <c r="R1" s="7"/>
      <c r="S1" s="7"/>
    </row>
    <row r="2" spans="1:23" ht="18.75" customHeight="1" x14ac:dyDescent="0.45">
      <c r="A2" s="8" t="s">
        <v>40</v>
      </c>
      <c r="B2" s="41" t="s">
        <v>41</v>
      </c>
      <c r="C2" s="42"/>
      <c r="D2" s="42"/>
      <c r="E2" s="43"/>
      <c r="F2" s="9"/>
      <c r="G2" s="41" t="s">
        <v>42</v>
      </c>
      <c r="H2" s="42"/>
      <c r="I2" s="42"/>
      <c r="J2" s="42"/>
      <c r="K2" s="42"/>
      <c r="L2" s="42"/>
      <c r="M2" s="42"/>
      <c r="N2" s="42"/>
      <c r="O2" s="42"/>
      <c r="P2" s="42"/>
      <c r="Q2" s="43"/>
      <c r="R2" s="10"/>
      <c r="S2" s="10"/>
    </row>
    <row r="3" spans="1:23" ht="18.75" customHeight="1" x14ac:dyDescent="0.45">
      <c r="A3" s="8"/>
      <c r="B3" s="8" t="s">
        <v>43</v>
      </c>
      <c r="C3" s="8" t="s">
        <v>26</v>
      </c>
      <c r="D3" s="8" t="s">
        <v>44</v>
      </c>
      <c r="E3" s="8" t="s">
        <v>45</v>
      </c>
      <c r="F3" s="11" t="s">
        <v>39</v>
      </c>
      <c r="G3" s="8" t="s">
        <v>46</v>
      </c>
      <c r="H3" s="8" t="s">
        <v>47</v>
      </c>
      <c r="I3" s="8" t="s">
        <v>48</v>
      </c>
      <c r="J3" s="8" t="s">
        <v>49</v>
      </c>
      <c r="K3" s="8" t="s">
        <v>50</v>
      </c>
      <c r="L3" s="8" t="s">
        <v>51</v>
      </c>
      <c r="M3" s="8" t="s">
        <v>4</v>
      </c>
      <c r="N3" s="8" t="s">
        <v>5</v>
      </c>
      <c r="O3" s="8" t="s">
        <v>7</v>
      </c>
      <c r="P3" s="8" t="s">
        <v>53</v>
      </c>
      <c r="Q3" s="8" t="s">
        <v>54</v>
      </c>
      <c r="R3" s="11" t="s">
        <v>39</v>
      </c>
      <c r="S3" s="12" t="s">
        <v>59</v>
      </c>
      <c r="U3" s="8" t="s">
        <v>56</v>
      </c>
      <c r="V3" s="8" t="s">
        <v>57</v>
      </c>
      <c r="W3" s="8" t="s">
        <v>58</v>
      </c>
    </row>
    <row r="4" spans="1:23" ht="18.75" customHeight="1" x14ac:dyDescent="0.45">
      <c r="A4" s="13">
        <v>45200</v>
      </c>
      <c r="B4" s="8">
        <v>3675</v>
      </c>
      <c r="C4" s="8">
        <v>4600</v>
      </c>
      <c r="D4" s="8">
        <v>4840</v>
      </c>
      <c r="E4" s="8">
        <v>490</v>
      </c>
      <c r="F4" s="14">
        <f t="shared" ref="F4:F34" si="0">B4+C4+((D4+E4)*70%)</f>
        <v>12006</v>
      </c>
      <c r="G4" s="8"/>
      <c r="H4" s="8">
        <v>750</v>
      </c>
      <c r="I4" s="8"/>
      <c r="J4" s="8">
        <v>125</v>
      </c>
      <c r="K4" s="8"/>
      <c r="L4" s="8">
        <v>1570</v>
      </c>
      <c r="M4" s="8">
        <v>9400</v>
      </c>
      <c r="N4" s="8"/>
      <c r="O4" s="8"/>
      <c r="P4" s="8"/>
      <c r="Q4" s="8"/>
      <c r="R4" s="11">
        <f t="shared" ref="R4:R34" si="1">SUM(G4:Q4)</f>
        <v>11845</v>
      </c>
      <c r="S4" s="15">
        <f t="shared" ref="S4:S34" si="2">F4-R4</f>
        <v>161</v>
      </c>
      <c r="U4" s="8"/>
      <c r="V4" s="8"/>
      <c r="W4" s="8"/>
    </row>
    <row r="5" spans="1:23" ht="18.75" customHeight="1" x14ac:dyDescent="0.45">
      <c r="A5" s="13">
        <v>45201</v>
      </c>
      <c r="B5" s="8">
        <v>2825</v>
      </c>
      <c r="C5" s="8">
        <v>1900</v>
      </c>
      <c r="D5" s="8">
        <v>3215</v>
      </c>
      <c r="E5" s="8">
        <v>210</v>
      </c>
      <c r="F5" s="14">
        <f t="shared" si="0"/>
        <v>7122.5</v>
      </c>
      <c r="G5" s="8">
        <v>36</v>
      </c>
      <c r="H5" s="8">
        <v>220</v>
      </c>
      <c r="I5" s="8">
        <v>100</v>
      </c>
      <c r="J5" s="8">
        <v>50</v>
      </c>
      <c r="K5" s="8">
        <f>18590+235</f>
        <v>18825</v>
      </c>
      <c r="L5" s="8"/>
      <c r="M5" s="8"/>
      <c r="N5" s="8"/>
      <c r="O5" s="8"/>
      <c r="P5" s="8"/>
      <c r="Q5" s="8"/>
      <c r="R5" s="11">
        <f t="shared" si="1"/>
        <v>19231</v>
      </c>
      <c r="S5" s="15">
        <f t="shared" si="2"/>
        <v>-12108.5</v>
      </c>
      <c r="U5" s="8"/>
      <c r="V5" s="8"/>
      <c r="W5" s="8"/>
    </row>
    <row r="6" spans="1:23" ht="18.75" customHeight="1" x14ac:dyDescent="0.45">
      <c r="A6" s="13">
        <v>45202</v>
      </c>
      <c r="B6" s="8">
        <v>2350</v>
      </c>
      <c r="C6" s="8">
        <v>2500</v>
      </c>
      <c r="D6" s="8">
        <v>3135</v>
      </c>
      <c r="E6" s="8">
        <v>0</v>
      </c>
      <c r="F6" s="14">
        <f t="shared" si="0"/>
        <v>7044.5</v>
      </c>
      <c r="G6" s="8">
        <v>36</v>
      </c>
      <c r="H6" s="8">
        <v>220</v>
      </c>
      <c r="I6" s="8"/>
      <c r="J6" s="8"/>
      <c r="K6" s="8"/>
      <c r="L6" s="8"/>
      <c r="M6" s="8"/>
      <c r="N6" s="8"/>
      <c r="O6" s="8"/>
      <c r="P6" s="8"/>
      <c r="Q6" s="8">
        <v>210</v>
      </c>
      <c r="R6" s="11">
        <f t="shared" si="1"/>
        <v>466</v>
      </c>
      <c r="S6" s="15">
        <f t="shared" si="2"/>
        <v>6578.5</v>
      </c>
      <c r="U6" s="8"/>
      <c r="V6" s="8"/>
      <c r="W6" s="8"/>
    </row>
    <row r="7" spans="1:23" ht="18.75" customHeight="1" x14ac:dyDescent="0.45">
      <c r="A7" s="13">
        <v>45203</v>
      </c>
      <c r="B7" s="8">
        <v>1965</v>
      </c>
      <c r="C7" s="8">
        <v>2500</v>
      </c>
      <c r="D7" s="8">
        <v>2915</v>
      </c>
      <c r="E7" s="8">
        <v>180</v>
      </c>
      <c r="F7" s="14">
        <f t="shared" si="0"/>
        <v>6631.5</v>
      </c>
      <c r="G7" s="8">
        <v>36</v>
      </c>
      <c r="H7" s="8">
        <v>220</v>
      </c>
      <c r="I7" s="8">
        <f>670+120</f>
        <v>790</v>
      </c>
      <c r="J7" s="8">
        <v>170</v>
      </c>
      <c r="K7" s="8"/>
      <c r="L7" s="8"/>
      <c r="M7" s="8"/>
      <c r="N7" s="8"/>
      <c r="O7" s="8"/>
      <c r="P7" s="8"/>
      <c r="Q7" s="8"/>
      <c r="R7" s="11">
        <f t="shared" si="1"/>
        <v>1216</v>
      </c>
      <c r="S7" s="15">
        <f t="shared" si="2"/>
        <v>5415.5</v>
      </c>
      <c r="U7" s="8"/>
      <c r="V7" s="8"/>
      <c r="W7" s="8"/>
    </row>
    <row r="8" spans="1:23" ht="18.75" customHeight="1" x14ac:dyDescent="0.45">
      <c r="A8" s="13">
        <v>45204</v>
      </c>
      <c r="B8" s="8">
        <v>2280</v>
      </c>
      <c r="C8" s="8">
        <v>1900</v>
      </c>
      <c r="D8" s="8">
        <v>510</v>
      </c>
      <c r="E8" s="8">
        <v>355</v>
      </c>
      <c r="F8" s="14">
        <f t="shared" si="0"/>
        <v>4785.5</v>
      </c>
      <c r="G8" s="8">
        <v>36</v>
      </c>
      <c r="H8" s="8">
        <v>220</v>
      </c>
      <c r="I8" s="8"/>
      <c r="J8" s="8">
        <v>150</v>
      </c>
      <c r="K8" s="8"/>
      <c r="L8" s="8">
        <v>1750</v>
      </c>
      <c r="M8" s="8"/>
      <c r="N8" s="8"/>
      <c r="O8" s="8"/>
      <c r="P8" s="8"/>
      <c r="Q8" s="8"/>
      <c r="R8" s="11">
        <f t="shared" si="1"/>
        <v>2156</v>
      </c>
      <c r="S8" s="15">
        <f t="shared" si="2"/>
        <v>2629.5</v>
      </c>
      <c r="U8" s="8"/>
      <c r="V8" s="8"/>
      <c r="W8" s="8"/>
    </row>
    <row r="9" spans="1:23" ht="18.75" customHeight="1" x14ac:dyDescent="0.45">
      <c r="A9" s="13">
        <v>45205</v>
      </c>
      <c r="B9" s="8">
        <v>2760</v>
      </c>
      <c r="C9" s="8">
        <v>3700</v>
      </c>
      <c r="D9" s="8">
        <v>2090</v>
      </c>
      <c r="E9" s="8">
        <v>140</v>
      </c>
      <c r="F9" s="14">
        <f t="shared" si="0"/>
        <v>8021</v>
      </c>
      <c r="G9" s="8"/>
      <c r="H9" s="8">
        <v>220</v>
      </c>
      <c r="I9" s="8">
        <f>335+190</f>
        <v>525</v>
      </c>
      <c r="J9" s="8"/>
      <c r="K9" s="8"/>
      <c r="L9" s="8"/>
      <c r="M9" s="8"/>
      <c r="N9" s="8"/>
      <c r="O9" s="8">
        <v>2160</v>
      </c>
      <c r="P9" s="8"/>
      <c r="Q9" s="8">
        <f>900+200</f>
        <v>1100</v>
      </c>
      <c r="R9" s="11">
        <f t="shared" si="1"/>
        <v>4005</v>
      </c>
      <c r="S9" s="15">
        <f t="shared" si="2"/>
        <v>4016</v>
      </c>
      <c r="U9" s="8"/>
      <c r="V9" s="8"/>
      <c r="W9" s="8"/>
    </row>
    <row r="10" spans="1:23" ht="18.75" customHeight="1" x14ac:dyDescent="0.45">
      <c r="A10" s="13">
        <v>45206</v>
      </c>
      <c r="B10" s="8">
        <v>3775</v>
      </c>
      <c r="C10" s="8">
        <v>3600</v>
      </c>
      <c r="D10" s="8">
        <v>4500</v>
      </c>
      <c r="E10" s="8">
        <v>1275</v>
      </c>
      <c r="F10" s="14">
        <f t="shared" si="0"/>
        <v>11417.5</v>
      </c>
      <c r="G10" s="8"/>
      <c r="H10" s="8">
        <v>370</v>
      </c>
      <c r="I10" s="8"/>
      <c r="J10" s="8">
        <v>170</v>
      </c>
      <c r="K10" s="8"/>
      <c r="L10" s="8"/>
      <c r="M10" s="8"/>
      <c r="N10" s="8"/>
      <c r="O10" s="8"/>
      <c r="P10" s="8"/>
      <c r="Q10" s="8"/>
      <c r="R10" s="11">
        <f t="shared" si="1"/>
        <v>540</v>
      </c>
      <c r="S10" s="15">
        <f t="shared" si="2"/>
        <v>10877.5</v>
      </c>
      <c r="U10" s="8"/>
      <c r="V10" s="8"/>
      <c r="W10" s="8"/>
    </row>
    <row r="11" spans="1:23" ht="18.75" customHeight="1" x14ac:dyDescent="0.45">
      <c r="A11" s="13">
        <v>45207</v>
      </c>
      <c r="B11" s="8">
        <v>5215</v>
      </c>
      <c r="C11" s="8">
        <v>4700</v>
      </c>
      <c r="D11" s="8">
        <v>6155</v>
      </c>
      <c r="E11" s="8">
        <v>555</v>
      </c>
      <c r="F11" s="14">
        <f t="shared" si="0"/>
        <v>14612</v>
      </c>
      <c r="G11" s="8"/>
      <c r="H11" s="8">
        <v>600</v>
      </c>
      <c r="I11" s="8">
        <v>810</v>
      </c>
      <c r="J11" s="8">
        <v>70</v>
      </c>
      <c r="K11" s="8"/>
      <c r="L11" s="8"/>
      <c r="M11" s="8"/>
      <c r="N11" s="8"/>
      <c r="O11" s="8"/>
      <c r="P11" s="8"/>
      <c r="Q11" s="8"/>
      <c r="R11" s="11">
        <f t="shared" si="1"/>
        <v>1480</v>
      </c>
      <c r="S11" s="15">
        <f t="shared" si="2"/>
        <v>13132</v>
      </c>
      <c r="U11" s="8"/>
      <c r="V11" s="8"/>
      <c r="W11" s="8"/>
    </row>
    <row r="12" spans="1:23" ht="18.75" customHeight="1" x14ac:dyDescent="0.45">
      <c r="A12" s="13">
        <v>45208</v>
      </c>
      <c r="B12" s="8">
        <v>2320</v>
      </c>
      <c r="C12" s="8">
        <v>2400</v>
      </c>
      <c r="D12" s="8">
        <v>1500</v>
      </c>
      <c r="E12" s="8">
        <v>160</v>
      </c>
      <c r="F12" s="14">
        <f t="shared" si="0"/>
        <v>5882</v>
      </c>
      <c r="G12" s="8">
        <v>36</v>
      </c>
      <c r="H12" s="8">
        <v>220</v>
      </c>
      <c r="I12" s="8">
        <v>240</v>
      </c>
      <c r="J12" s="8">
        <v>220</v>
      </c>
      <c r="K12" s="8">
        <v>26116</v>
      </c>
      <c r="L12" s="8"/>
      <c r="M12" s="8"/>
      <c r="N12" s="8"/>
      <c r="O12" s="8"/>
      <c r="P12" s="8"/>
      <c r="Q12" s="8">
        <v>30</v>
      </c>
      <c r="R12" s="11">
        <f t="shared" si="1"/>
        <v>26862</v>
      </c>
      <c r="S12" s="15">
        <f t="shared" si="2"/>
        <v>-20980</v>
      </c>
      <c r="U12" s="8"/>
      <c r="V12" s="8"/>
      <c r="W12" s="8"/>
    </row>
    <row r="13" spans="1:23" ht="18.75" customHeight="1" x14ac:dyDescent="0.45">
      <c r="A13" s="13">
        <v>45209</v>
      </c>
      <c r="B13" s="8">
        <v>2715</v>
      </c>
      <c r="C13" s="8">
        <v>2100</v>
      </c>
      <c r="D13" s="8">
        <v>815</v>
      </c>
      <c r="E13" s="8">
        <v>185</v>
      </c>
      <c r="F13" s="14">
        <f t="shared" si="0"/>
        <v>5515</v>
      </c>
      <c r="G13" s="8">
        <v>36</v>
      </c>
      <c r="H13" s="8">
        <v>230</v>
      </c>
      <c r="I13" s="8"/>
      <c r="J13" s="8"/>
      <c r="K13" s="8"/>
      <c r="L13" s="8"/>
      <c r="M13" s="8">
        <v>50</v>
      </c>
      <c r="N13" s="8"/>
      <c r="O13" s="8"/>
      <c r="P13" s="8"/>
      <c r="Q13" s="8"/>
      <c r="R13" s="11">
        <f t="shared" si="1"/>
        <v>316</v>
      </c>
      <c r="S13" s="15">
        <f t="shared" si="2"/>
        <v>5199</v>
      </c>
      <c r="U13" s="8"/>
      <c r="V13" s="8"/>
      <c r="W13" s="8"/>
    </row>
    <row r="14" spans="1:23" ht="18.75" customHeight="1" x14ac:dyDescent="0.45">
      <c r="A14" s="13">
        <v>45210</v>
      </c>
      <c r="B14" s="8">
        <v>1730</v>
      </c>
      <c r="C14" s="8">
        <v>3000</v>
      </c>
      <c r="D14" s="8">
        <v>1705</v>
      </c>
      <c r="E14" s="8">
        <v>485</v>
      </c>
      <c r="F14" s="14">
        <f t="shared" si="0"/>
        <v>6263</v>
      </c>
      <c r="G14" s="8">
        <v>36</v>
      </c>
      <c r="H14" s="8">
        <v>220</v>
      </c>
      <c r="I14" s="8"/>
      <c r="J14" s="8">
        <v>80</v>
      </c>
      <c r="K14" s="8"/>
      <c r="L14" s="8">
        <v>1750</v>
      </c>
      <c r="M14" s="8"/>
      <c r="N14" s="8"/>
      <c r="O14" s="8"/>
      <c r="P14" s="8"/>
      <c r="Q14" s="8">
        <f>135+210</f>
        <v>345</v>
      </c>
      <c r="R14" s="11">
        <f t="shared" si="1"/>
        <v>2431</v>
      </c>
      <c r="S14" s="15">
        <f t="shared" si="2"/>
        <v>3832</v>
      </c>
      <c r="U14" s="8"/>
      <c r="V14" s="8"/>
      <c r="W14" s="8"/>
    </row>
    <row r="15" spans="1:23" ht="18.75" customHeight="1" x14ac:dyDescent="0.45">
      <c r="A15" s="13">
        <v>45211</v>
      </c>
      <c r="B15" s="8">
        <v>2525</v>
      </c>
      <c r="C15" s="8">
        <v>2000</v>
      </c>
      <c r="D15" s="8">
        <v>2085</v>
      </c>
      <c r="E15" s="8">
        <v>100</v>
      </c>
      <c r="F15" s="14">
        <f t="shared" si="0"/>
        <v>6054.5</v>
      </c>
      <c r="G15" s="8">
        <v>36</v>
      </c>
      <c r="H15" s="8">
        <v>220</v>
      </c>
      <c r="I15" s="8"/>
      <c r="J15" s="8"/>
      <c r="K15" s="8"/>
      <c r="L15" s="8"/>
      <c r="M15" s="8"/>
      <c r="N15" s="8"/>
      <c r="O15" s="8"/>
      <c r="P15" s="8"/>
      <c r="Q15" s="8"/>
      <c r="R15" s="11">
        <f t="shared" si="1"/>
        <v>256</v>
      </c>
      <c r="S15" s="15">
        <f t="shared" si="2"/>
        <v>5798.5</v>
      </c>
      <c r="U15" s="8"/>
      <c r="V15" s="8"/>
      <c r="W15" s="8"/>
    </row>
    <row r="16" spans="1:23" ht="18.75" customHeight="1" x14ac:dyDescent="0.45">
      <c r="A16" s="13">
        <v>45212</v>
      </c>
      <c r="B16" s="8">
        <v>2360</v>
      </c>
      <c r="C16" s="8">
        <v>2600</v>
      </c>
      <c r="D16" s="8">
        <v>1310</v>
      </c>
      <c r="E16" s="8">
        <v>185</v>
      </c>
      <c r="F16" s="14">
        <f t="shared" si="0"/>
        <v>6006.5</v>
      </c>
      <c r="G16" s="8">
        <v>36</v>
      </c>
      <c r="H16" s="8">
        <v>220</v>
      </c>
      <c r="I16" s="8">
        <v>600</v>
      </c>
      <c r="J16" s="8">
        <v>270</v>
      </c>
      <c r="K16" s="8"/>
      <c r="L16" s="8"/>
      <c r="M16" s="8">
        <v>2800</v>
      </c>
      <c r="N16" s="8"/>
      <c r="O16" s="8"/>
      <c r="P16" s="8"/>
      <c r="Q16" s="8"/>
      <c r="R16" s="11">
        <f t="shared" si="1"/>
        <v>3926</v>
      </c>
      <c r="S16" s="15">
        <f t="shared" si="2"/>
        <v>2080.5</v>
      </c>
      <c r="U16" s="8"/>
      <c r="V16" s="8"/>
      <c r="W16" s="8"/>
    </row>
    <row r="17" spans="1:23" ht="18.75" customHeight="1" x14ac:dyDescent="0.45">
      <c r="A17" s="13">
        <v>45213</v>
      </c>
      <c r="B17" s="8">
        <v>2800</v>
      </c>
      <c r="C17" s="8">
        <v>3800</v>
      </c>
      <c r="D17" s="8">
        <v>4245</v>
      </c>
      <c r="E17" s="8">
        <v>160</v>
      </c>
      <c r="F17" s="14">
        <f t="shared" si="0"/>
        <v>9683.5</v>
      </c>
      <c r="G17" s="8">
        <v>36</v>
      </c>
      <c r="H17" s="8">
        <v>350</v>
      </c>
      <c r="I17" s="8">
        <v>105</v>
      </c>
      <c r="J17" s="8">
        <v>120</v>
      </c>
      <c r="K17" s="8"/>
      <c r="L17" s="8"/>
      <c r="M17" s="8"/>
      <c r="N17" s="8"/>
      <c r="O17" s="8"/>
      <c r="P17" s="8"/>
      <c r="Q17" s="8"/>
      <c r="R17" s="11">
        <f t="shared" si="1"/>
        <v>611</v>
      </c>
      <c r="S17" s="15">
        <f t="shared" si="2"/>
        <v>9072.5</v>
      </c>
      <c r="U17" s="8"/>
      <c r="V17" s="8"/>
      <c r="W17" s="8"/>
    </row>
    <row r="18" spans="1:23" ht="18.75" customHeight="1" x14ac:dyDescent="0.45">
      <c r="A18" s="13">
        <v>45214</v>
      </c>
      <c r="B18" s="8">
        <v>3430</v>
      </c>
      <c r="C18" s="8">
        <v>3000</v>
      </c>
      <c r="D18" s="8">
        <v>3035</v>
      </c>
      <c r="E18" s="8">
        <v>425</v>
      </c>
      <c r="F18" s="14">
        <f t="shared" si="0"/>
        <v>8852</v>
      </c>
      <c r="G18" s="8">
        <v>36</v>
      </c>
      <c r="H18" s="8">
        <v>520</v>
      </c>
      <c r="I18" s="8"/>
      <c r="J18" s="8"/>
      <c r="K18" s="8"/>
      <c r="L18" s="8"/>
      <c r="M18" s="8">
        <v>8700</v>
      </c>
      <c r="N18" s="8"/>
      <c r="O18" s="8"/>
      <c r="P18" s="8">
        <v>30000</v>
      </c>
      <c r="Q18" s="8">
        <f>1750+210</f>
        <v>1960</v>
      </c>
      <c r="R18" s="11">
        <f t="shared" si="1"/>
        <v>41216</v>
      </c>
      <c r="S18" s="15">
        <f t="shared" si="2"/>
        <v>-32364</v>
      </c>
      <c r="U18" s="8"/>
      <c r="V18" s="8"/>
      <c r="W18" s="8"/>
    </row>
    <row r="19" spans="1:23" ht="18.75" customHeight="1" x14ac:dyDescent="0.45">
      <c r="A19" s="13">
        <v>45215</v>
      </c>
      <c r="B19" s="8">
        <v>1420</v>
      </c>
      <c r="C19" s="8">
        <v>1300</v>
      </c>
      <c r="D19" s="8">
        <v>865</v>
      </c>
      <c r="E19" s="8">
        <v>90</v>
      </c>
      <c r="F19" s="14">
        <f t="shared" si="0"/>
        <v>3388.5</v>
      </c>
      <c r="G19" s="8">
        <v>36</v>
      </c>
      <c r="H19" s="8">
        <v>150</v>
      </c>
      <c r="I19" s="8">
        <v>470</v>
      </c>
      <c r="J19" s="8"/>
      <c r="K19" s="8">
        <v>12440</v>
      </c>
      <c r="L19" s="8"/>
      <c r="M19" s="8"/>
      <c r="N19" s="8"/>
      <c r="O19" s="8"/>
      <c r="P19" s="8"/>
      <c r="Q19" s="8"/>
      <c r="R19" s="11">
        <f t="shared" si="1"/>
        <v>13096</v>
      </c>
      <c r="S19" s="15">
        <f t="shared" si="2"/>
        <v>-9707.5</v>
      </c>
      <c r="U19" s="8"/>
      <c r="V19" s="8"/>
      <c r="W19" s="8"/>
    </row>
    <row r="20" spans="1:23" ht="18.75" customHeight="1" x14ac:dyDescent="0.45">
      <c r="A20" s="13">
        <v>45216</v>
      </c>
      <c r="B20" s="8">
        <v>2030</v>
      </c>
      <c r="C20" s="8">
        <v>2400</v>
      </c>
      <c r="D20" s="8">
        <v>985</v>
      </c>
      <c r="E20" s="8">
        <v>345</v>
      </c>
      <c r="F20" s="14">
        <f t="shared" si="0"/>
        <v>5361</v>
      </c>
      <c r="G20" s="8">
        <v>36</v>
      </c>
      <c r="H20" s="8">
        <v>100</v>
      </c>
      <c r="I20" s="8"/>
      <c r="J20" s="8">
        <v>30</v>
      </c>
      <c r="K20" s="8"/>
      <c r="L20" s="8"/>
      <c r="M20" s="8"/>
      <c r="N20" s="8"/>
      <c r="O20" s="8"/>
      <c r="P20" s="8"/>
      <c r="Q20" s="8"/>
      <c r="R20" s="11">
        <f t="shared" si="1"/>
        <v>166</v>
      </c>
      <c r="S20" s="15">
        <f t="shared" si="2"/>
        <v>5195</v>
      </c>
      <c r="U20" s="8"/>
      <c r="V20" s="8"/>
      <c r="W20" s="8"/>
    </row>
    <row r="21" spans="1:23" ht="18.75" customHeight="1" x14ac:dyDescent="0.45">
      <c r="A21" s="13">
        <v>45217</v>
      </c>
      <c r="B21" s="8">
        <v>1405</v>
      </c>
      <c r="C21" s="8">
        <v>1500</v>
      </c>
      <c r="D21" s="8">
        <v>1245</v>
      </c>
      <c r="E21" s="8">
        <v>260</v>
      </c>
      <c r="F21" s="14">
        <f t="shared" si="0"/>
        <v>3958.5</v>
      </c>
      <c r="G21" s="8">
        <v>36</v>
      </c>
      <c r="H21" s="8">
        <v>170</v>
      </c>
      <c r="I21" s="8">
        <v>100</v>
      </c>
      <c r="J21" s="8"/>
      <c r="K21" s="8"/>
      <c r="L21" s="8">
        <v>1750</v>
      </c>
      <c r="M21" s="8">
        <v>500</v>
      </c>
      <c r="N21" s="8"/>
      <c r="O21" s="8"/>
      <c r="P21" s="8"/>
      <c r="Q21" s="8"/>
      <c r="R21" s="11">
        <f t="shared" si="1"/>
        <v>2556</v>
      </c>
      <c r="S21" s="15">
        <f t="shared" si="2"/>
        <v>1402.5</v>
      </c>
      <c r="U21" s="8"/>
      <c r="V21" s="8"/>
      <c r="W21" s="8"/>
    </row>
    <row r="22" spans="1:23" ht="18.75" customHeight="1" x14ac:dyDescent="0.45">
      <c r="A22" s="13">
        <v>45218</v>
      </c>
      <c r="B22" s="8">
        <v>2175</v>
      </c>
      <c r="C22" s="8">
        <v>3300</v>
      </c>
      <c r="D22" s="8">
        <v>965</v>
      </c>
      <c r="E22" s="8">
        <v>540</v>
      </c>
      <c r="F22" s="14">
        <f t="shared" si="0"/>
        <v>6528.5</v>
      </c>
      <c r="G22" s="8">
        <v>36</v>
      </c>
      <c r="H22" s="8">
        <v>170</v>
      </c>
      <c r="I22" s="8"/>
      <c r="J22" s="8">
        <v>120</v>
      </c>
      <c r="K22" s="8"/>
      <c r="L22" s="8"/>
      <c r="M22" s="8"/>
      <c r="N22" s="8"/>
      <c r="O22" s="8"/>
      <c r="P22" s="8"/>
      <c r="Q22" s="8"/>
      <c r="R22" s="11">
        <f t="shared" si="1"/>
        <v>326</v>
      </c>
      <c r="S22" s="15">
        <f t="shared" si="2"/>
        <v>6202.5</v>
      </c>
      <c r="U22" s="8"/>
      <c r="V22" s="8"/>
      <c r="W22" s="8"/>
    </row>
    <row r="23" spans="1:23" ht="18.75" customHeight="1" x14ac:dyDescent="0.45">
      <c r="A23" s="13">
        <v>45219</v>
      </c>
      <c r="B23" s="8">
        <v>1780</v>
      </c>
      <c r="C23" s="8">
        <v>2700</v>
      </c>
      <c r="D23" s="8">
        <v>2235</v>
      </c>
      <c r="E23" s="8">
        <v>345</v>
      </c>
      <c r="F23" s="14">
        <f t="shared" si="0"/>
        <v>6286</v>
      </c>
      <c r="G23" s="8">
        <v>36</v>
      </c>
      <c r="H23" s="8">
        <v>100</v>
      </c>
      <c r="I23" s="8">
        <v>200</v>
      </c>
      <c r="J23" s="8">
        <v>90</v>
      </c>
      <c r="K23" s="8"/>
      <c r="L23" s="8"/>
      <c r="M23" s="8"/>
      <c r="N23" s="8"/>
      <c r="O23" s="8">
        <v>2160</v>
      </c>
      <c r="P23" s="8"/>
      <c r="Q23" s="8">
        <v>210</v>
      </c>
      <c r="R23" s="11">
        <f t="shared" si="1"/>
        <v>2796</v>
      </c>
      <c r="S23" s="15">
        <f t="shared" si="2"/>
        <v>3490</v>
      </c>
      <c r="U23" s="8"/>
      <c r="V23" s="8"/>
      <c r="W23" s="8"/>
    </row>
    <row r="24" spans="1:23" ht="18.75" customHeight="1" x14ac:dyDescent="0.45">
      <c r="A24" s="13">
        <v>45220</v>
      </c>
      <c r="B24" s="8">
        <v>3675</v>
      </c>
      <c r="C24" s="8">
        <v>2100</v>
      </c>
      <c r="D24" s="8">
        <v>1055</v>
      </c>
      <c r="E24" s="8">
        <v>210</v>
      </c>
      <c r="F24" s="14">
        <f t="shared" si="0"/>
        <v>6660.5</v>
      </c>
      <c r="G24" s="8">
        <v>36</v>
      </c>
      <c r="H24" s="8">
        <v>220</v>
      </c>
      <c r="I24" s="8">
        <v>570</v>
      </c>
      <c r="J24" s="8">
        <v>120</v>
      </c>
      <c r="K24" s="8">
        <v>18332</v>
      </c>
      <c r="L24" s="8"/>
      <c r="M24" s="8"/>
      <c r="N24" s="8"/>
      <c r="O24" s="8"/>
      <c r="P24" s="8"/>
      <c r="Q24" s="8"/>
      <c r="R24" s="11">
        <f t="shared" si="1"/>
        <v>19278</v>
      </c>
      <c r="S24" s="15">
        <f t="shared" si="2"/>
        <v>-12617.5</v>
      </c>
      <c r="U24" s="8"/>
      <c r="V24" s="8"/>
      <c r="W24" s="8"/>
    </row>
    <row r="25" spans="1:23" ht="18.75" customHeight="1" x14ac:dyDescent="0.45">
      <c r="A25" s="13">
        <v>45221</v>
      </c>
      <c r="B25" s="8">
        <v>3055</v>
      </c>
      <c r="C25" s="8">
        <v>2700</v>
      </c>
      <c r="D25" s="8">
        <v>5055</v>
      </c>
      <c r="E25" s="8">
        <v>90</v>
      </c>
      <c r="F25" s="14">
        <f t="shared" si="0"/>
        <v>9356.5</v>
      </c>
      <c r="G25" s="8">
        <v>36</v>
      </c>
      <c r="H25" s="8">
        <v>410</v>
      </c>
      <c r="I25" s="8"/>
      <c r="J25" s="8">
        <v>55</v>
      </c>
      <c r="K25" s="8"/>
      <c r="L25" s="8"/>
      <c r="M25" s="8">
        <v>1500</v>
      </c>
      <c r="N25" s="8"/>
      <c r="O25" s="8"/>
      <c r="P25" s="8"/>
      <c r="Q25" s="8"/>
      <c r="R25" s="11">
        <f t="shared" si="1"/>
        <v>2001</v>
      </c>
      <c r="S25" s="15">
        <f t="shared" si="2"/>
        <v>7355.5</v>
      </c>
      <c r="U25" s="8"/>
      <c r="V25" s="8"/>
      <c r="W25" s="8"/>
    </row>
    <row r="26" spans="1:23" ht="18.75" customHeight="1" x14ac:dyDescent="0.45">
      <c r="A26" s="13">
        <v>45222</v>
      </c>
      <c r="B26" s="8">
        <v>1125</v>
      </c>
      <c r="C26" s="8">
        <v>2400</v>
      </c>
      <c r="D26" s="8">
        <v>850</v>
      </c>
      <c r="E26" s="8">
        <v>320</v>
      </c>
      <c r="F26" s="14">
        <f t="shared" si="0"/>
        <v>4344</v>
      </c>
      <c r="G26" s="8">
        <v>36</v>
      </c>
      <c r="H26" s="8">
        <v>110</v>
      </c>
      <c r="I26" s="8">
        <v>150</v>
      </c>
      <c r="J26" s="8"/>
      <c r="K26" s="8"/>
      <c r="L26" s="8"/>
      <c r="M26" s="8"/>
      <c r="N26" s="8"/>
      <c r="O26" s="8"/>
      <c r="P26" s="8"/>
      <c r="Q26" s="8"/>
      <c r="R26" s="11">
        <f t="shared" si="1"/>
        <v>296</v>
      </c>
      <c r="S26" s="15">
        <f t="shared" si="2"/>
        <v>4048</v>
      </c>
      <c r="U26" s="8"/>
      <c r="V26" s="8"/>
      <c r="W26" s="8"/>
    </row>
    <row r="27" spans="1:23" ht="18.75" customHeight="1" x14ac:dyDescent="0.45">
      <c r="A27" s="13">
        <v>45223</v>
      </c>
      <c r="B27" s="8">
        <v>2735</v>
      </c>
      <c r="C27" s="8">
        <v>5300</v>
      </c>
      <c r="D27" s="8">
        <v>5205</v>
      </c>
      <c r="E27" s="8">
        <v>610</v>
      </c>
      <c r="F27" s="14">
        <f t="shared" si="0"/>
        <v>12105.5</v>
      </c>
      <c r="G27" s="8">
        <v>36</v>
      </c>
      <c r="H27" s="8">
        <v>450</v>
      </c>
      <c r="I27" s="8"/>
      <c r="J27" s="8"/>
      <c r="K27" s="8"/>
      <c r="L27" s="8"/>
      <c r="M27" s="8"/>
      <c r="N27" s="8"/>
      <c r="O27" s="8"/>
      <c r="P27" s="8"/>
      <c r="Q27" s="8">
        <v>500</v>
      </c>
      <c r="R27" s="11">
        <f t="shared" si="1"/>
        <v>986</v>
      </c>
      <c r="S27" s="15">
        <f t="shared" si="2"/>
        <v>11119.5</v>
      </c>
      <c r="U27" s="8"/>
      <c r="V27" s="8"/>
      <c r="W27" s="8"/>
    </row>
    <row r="28" spans="1:23" ht="18.75" customHeight="1" x14ac:dyDescent="0.45">
      <c r="A28" s="13">
        <v>45224</v>
      </c>
      <c r="B28" s="8">
        <v>2590</v>
      </c>
      <c r="C28" s="8">
        <v>2100</v>
      </c>
      <c r="D28" s="8">
        <v>725</v>
      </c>
      <c r="E28" s="8">
        <v>1010</v>
      </c>
      <c r="F28" s="14">
        <f t="shared" si="0"/>
        <v>5904.5</v>
      </c>
      <c r="G28" s="8">
        <v>36</v>
      </c>
      <c r="H28" s="8"/>
      <c r="I28" s="8"/>
      <c r="J28" s="8">
        <v>100</v>
      </c>
      <c r="K28" s="8"/>
      <c r="L28" s="8">
        <v>1750</v>
      </c>
      <c r="M28" s="8"/>
      <c r="N28" s="8"/>
      <c r="O28" s="8"/>
      <c r="P28" s="8"/>
      <c r="Q28" s="8"/>
      <c r="R28" s="11">
        <f t="shared" si="1"/>
        <v>1886</v>
      </c>
      <c r="S28" s="15">
        <f t="shared" si="2"/>
        <v>4018.5</v>
      </c>
      <c r="U28" s="8"/>
      <c r="V28" s="8"/>
      <c r="W28" s="8"/>
    </row>
    <row r="29" spans="1:23" ht="18.75" customHeight="1" x14ac:dyDescent="0.45">
      <c r="A29" s="13">
        <v>45225</v>
      </c>
      <c r="B29" s="8">
        <v>2780</v>
      </c>
      <c r="C29" s="8">
        <v>2900</v>
      </c>
      <c r="D29" s="8">
        <v>1430</v>
      </c>
      <c r="E29" s="8">
        <v>875</v>
      </c>
      <c r="F29" s="14">
        <f t="shared" si="0"/>
        <v>7293.5</v>
      </c>
      <c r="G29" s="8">
        <v>36</v>
      </c>
      <c r="H29" s="8">
        <v>330</v>
      </c>
      <c r="I29" s="8">
        <v>320</v>
      </c>
      <c r="J29" s="8">
        <v>420</v>
      </c>
      <c r="K29" s="8"/>
      <c r="L29" s="8"/>
      <c r="M29" s="8"/>
      <c r="N29" s="8">
        <v>3280</v>
      </c>
      <c r="O29" s="8"/>
      <c r="P29" s="8"/>
      <c r="Q29" s="8"/>
      <c r="R29" s="11">
        <f t="shared" si="1"/>
        <v>4386</v>
      </c>
      <c r="S29" s="15">
        <f t="shared" si="2"/>
        <v>2907.5</v>
      </c>
      <c r="U29" s="8"/>
      <c r="V29" s="8"/>
      <c r="W29" s="8"/>
    </row>
    <row r="30" spans="1:23" ht="18.75" customHeight="1" x14ac:dyDescent="0.45">
      <c r="A30" s="13">
        <v>45226</v>
      </c>
      <c r="B30" s="8">
        <v>2950</v>
      </c>
      <c r="C30" s="8">
        <v>2450</v>
      </c>
      <c r="D30" s="8">
        <v>2660</v>
      </c>
      <c r="E30" s="8">
        <v>535</v>
      </c>
      <c r="F30" s="14">
        <f t="shared" si="0"/>
        <v>7636.5</v>
      </c>
      <c r="G30" s="8">
        <v>36</v>
      </c>
      <c r="H30" s="8">
        <v>410</v>
      </c>
      <c r="I30" s="8">
        <v>300</v>
      </c>
      <c r="J30" s="8">
        <v>195</v>
      </c>
      <c r="K30" s="8"/>
      <c r="L30" s="8"/>
      <c r="M30" s="8"/>
      <c r="N30" s="8"/>
      <c r="O30" s="8">
        <v>2160</v>
      </c>
      <c r="P30" s="8"/>
      <c r="Q30" s="8"/>
      <c r="R30" s="11">
        <f t="shared" si="1"/>
        <v>3101</v>
      </c>
      <c r="S30" s="15">
        <f t="shared" si="2"/>
        <v>4535.5</v>
      </c>
      <c r="U30" s="8"/>
      <c r="V30" s="8"/>
      <c r="W30" s="8"/>
    </row>
    <row r="31" spans="1:23" ht="18.75" customHeight="1" x14ac:dyDescent="0.45">
      <c r="A31" s="13">
        <v>45227</v>
      </c>
      <c r="B31" s="8">
        <v>3845</v>
      </c>
      <c r="C31" s="8">
        <v>2400</v>
      </c>
      <c r="D31" s="8">
        <v>3570</v>
      </c>
      <c r="E31" s="8">
        <v>230</v>
      </c>
      <c r="F31" s="14">
        <f t="shared" si="0"/>
        <v>8905</v>
      </c>
      <c r="G31" s="8">
        <v>36</v>
      </c>
      <c r="H31" s="8">
        <v>560</v>
      </c>
      <c r="I31" s="8">
        <v>140</v>
      </c>
      <c r="J31" s="8">
        <v>200</v>
      </c>
      <c r="K31" s="8"/>
      <c r="L31" s="8"/>
      <c r="M31" s="8"/>
      <c r="N31" s="8"/>
      <c r="O31" s="8"/>
      <c r="P31" s="8"/>
      <c r="Q31" s="8"/>
      <c r="R31" s="11">
        <f t="shared" si="1"/>
        <v>936</v>
      </c>
      <c r="S31" s="15">
        <f t="shared" si="2"/>
        <v>7969</v>
      </c>
      <c r="U31" s="8"/>
      <c r="V31" s="8"/>
      <c r="W31" s="8"/>
    </row>
    <row r="32" spans="1:23" ht="18.75" customHeight="1" x14ac:dyDescent="0.45">
      <c r="A32" s="13">
        <v>45228</v>
      </c>
      <c r="B32" s="8">
        <v>3365</v>
      </c>
      <c r="C32" s="8">
        <v>4000</v>
      </c>
      <c r="D32" s="8">
        <v>7785</v>
      </c>
      <c r="E32" s="8">
        <v>0</v>
      </c>
      <c r="F32" s="14">
        <f t="shared" si="0"/>
        <v>12814.5</v>
      </c>
      <c r="G32" s="8"/>
      <c r="H32" s="8">
        <v>560</v>
      </c>
      <c r="I32" s="8">
        <v>470</v>
      </c>
      <c r="J32" s="8">
        <v>100</v>
      </c>
      <c r="K32" s="8"/>
      <c r="L32" s="8">
        <v>1750</v>
      </c>
      <c r="M32" s="8">
        <v>500</v>
      </c>
      <c r="N32" s="8">
        <v>280</v>
      </c>
      <c r="O32" s="8"/>
      <c r="P32" s="8"/>
      <c r="Q32" s="8"/>
      <c r="R32" s="11">
        <f t="shared" si="1"/>
        <v>3660</v>
      </c>
      <c r="S32" s="15">
        <f t="shared" si="2"/>
        <v>9154.5</v>
      </c>
      <c r="U32" s="8"/>
      <c r="V32" s="8"/>
      <c r="W32" s="8"/>
    </row>
    <row r="33" spans="1:23" ht="18.75" customHeight="1" x14ac:dyDescent="0.45">
      <c r="A33" s="13">
        <v>45229</v>
      </c>
      <c r="B33" s="8">
        <v>1570</v>
      </c>
      <c r="C33" s="8">
        <v>2300</v>
      </c>
      <c r="D33" s="8">
        <v>1815</v>
      </c>
      <c r="E33" s="8">
        <v>0</v>
      </c>
      <c r="F33" s="14">
        <f t="shared" si="0"/>
        <v>5140.5</v>
      </c>
      <c r="G33" s="8">
        <v>36</v>
      </c>
      <c r="H33" s="8">
        <v>220</v>
      </c>
      <c r="I33" s="8">
        <v>90</v>
      </c>
      <c r="J33" s="8"/>
      <c r="K33" s="8">
        <f>30083-3165</f>
        <v>26918</v>
      </c>
      <c r="L33" s="8"/>
      <c r="M33" s="8"/>
      <c r="N33" s="8"/>
      <c r="O33" s="8"/>
      <c r="P33" s="8"/>
      <c r="Q33" s="8"/>
      <c r="R33" s="11">
        <f t="shared" si="1"/>
        <v>27264</v>
      </c>
      <c r="S33" s="15">
        <f t="shared" si="2"/>
        <v>-22123.5</v>
      </c>
      <c r="U33" s="8"/>
      <c r="V33" s="8"/>
      <c r="W33" s="8"/>
    </row>
    <row r="34" spans="1:23" ht="18.75" customHeight="1" x14ac:dyDescent="0.45">
      <c r="A34" s="13">
        <v>45230</v>
      </c>
      <c r="B34" s="8">
        <v>1570</v>
      </c>
      <c r="C34" s="8">
        <v>3600</v>
      </c>
      <c r="D34" s="8">
        <v>650</v>
      </c>
      <c r="E34" s="8">
        <v>0</v>
      </c>
      <c r="F34" s="14">
        <f t="shared" si="0"/>
        <v>5625</v>
      </c>
      <c r="G34" s="8">
        <v>36</v>
      </c>
      <c r="H34" s="8">
        <v>220</v>
      </c>
      <c r="I34" s="8">
        <v>65</v>
      </c>
      <c r="J34" s="8">
        <v>145</v>
      </c>
      <c r="K34" s="8"/>
      <c r="L34" s="8"/>
      <c r="M34" s="8"/>
      <c r="N34" s="8"/>
      <c r="O34" s="8"/>
      <c r="P34" s="8"/>
      <c r="Q34" s="8"/>
      <c r="R34" s="11">
        <f t="shared" si="1"/>
        <v>466</v>
      </c>
      <c r="S34" s="15">
        <f t="shared" si="2"/>
        <v>5159</v>
      </c>
      <c r="U34" s="8"/>
      <c r="V34" s="8"/>
      <c r="W34" s="8"/>
    </row>
    <row r="35" spans="1:23" ht="18.75" customHeight="1" x14ac:dyDescent="0.45">
      <c r="B35" s="19">
        <f t="shared" ref="B35:S35" si="3">SUM(B4:B34)</f>
        <v>80795</v>
      </c>
      <c r="C35" s="19">
        <f t="shared" si="3"/>
        <v>87750</v>
      </c>
      <c r="D35" s="19">
        <f t="shared" si="3"/>
        <v>79150</v>
      </c>
      <c r="E35" s="19">
        <f t="shared" si="3"/>
        <v>10365</v>
      </c>
      <c r="F35" s="14">
        <f t="shared" si="3"/>
        <v>231205.5</v>
      </c>
      <c r="G35" s="17">
        <f t="shared" si="3"/>
        <v>936</v>
      </c>
      <c r="H35" s="17">
        <f t="shared" si="3"/>
        <v>8980</v>
      </c>
      <c r="I35" s="17">
        <f t="shared" si="3"/>
        <v>6045</v>
      </c>
      <c r="J35" s="17">
        <f t="shared" si="3"/>
        <v>3000</v>
      </c>
      <c r="K35" s="18">
        <f t="shared" si="3"/>
        <v>102631</v>
      </c>
      <c r="L35" s="17">
        <f t="shared" si="3"/>
        <v>10320</v>
      </c>
      <c r="M35" s="18">
        <f t="shared" si="3"/>
        <v>23450</v>
      </c>
      <c r="N35" s="17">
        <f t="shared" si="3"/>
        <v>3560</v>
      </c>
      <c r="O35" s="17">
        <f t="shared" si="3"/>
        <v>6480</v>
      </c>
      <c r="P35" s="18">
        <f t="shared" si="3"/>
        <v>30000</v>
      </c>
      <c r="Q35" s="17">
        <f t="shared" si="3"/>
        <v>4355</v>
      </c>
      <c r="R35" s="11">
        <f t="shared" si="3"/>
        <v>199757</v>
      </c>
      <c r="S35" s="15">
        <f t="shared" si="3"/>
        <v>31448.5</v>
      </c>
      <c r="U35" s="20">
        <f t="shared" ref="U35:W35" si="4">SUM(U4:U34)</f>
        <v>0</v>
      </c>
      <c r="V35" s="20">
        <f t="shared" si="4"/>
        <v>0</v>
      </c>
      <c r="W35" s="20">
        <f t="shared" si="4"/>
        <v>0</v>
      </c>
    </row>
    <row r="36" spans="1:23" ht="18.75" customHeight="1" x14ac:dyDescent="0.45">
      <c r="R36" s="7"/>
      <c r="S36" s="7"/>
    </row>
    <row r="37" spans="1:23" ht="18.75" customHeight="1" x14ac:dyDescent="0.45">
      <c r="R37" s="7"/>
      <c r="S37" s="7"/>
    </row>
    <row r="38" spans="1:23" ht="18.75" customHeight="1" x14ac:dyDescent="0.45">
      <c r="R38" s="7"/>
      <c r="S38" s="7"/>
    </row>
    <row r="39" spans="1:23" ht="18.75" customHeight="1" x14ac:dyDescent="0.45">
      <c r="R39" s="7"/>
      <c r="S39" s="7"/>
    </row>
    <row r="40" spans="1:23" ht="18.75" customHeight="1" x14ac:dyDescent="0.45">
      <c r="R40" s="7"/>
      <c r="S40" s="7"/>
    </row>
    <row r="41" spans="1:23" ht="18.75" customHeight="1" x14ac:dyDescent="0.45">
      <c r="R41" s="7"/>
      <c r="S41" s="7"/>
    </row>
    <row r="42" spans="1:23" ht="18.75" customHeight="1" x14ac:dyDescent="0.45">
      <c r="R42" s="7"/>
      <c r="S42" s="7"/>
    </row>
    <row r="43" spans="1:23" ht="18.75" customHeight="1" x14ac:dyDescent="0.45">
      <c r="R43" s="7"/>
      <c r="S43" s="7"/>
    </row>
    <row r="44" spans="1:23" ht="18.75" customHeight="1" x14ac:dyDescent="0.45">
      <c r="R44" s="7"/>
      <c r="S44" s="7"/>
    </row>
    <row r="45" spans="1:23" ht="18.75" customHeight="1" x14ac:dyDescent="0.45">
      <c r="R45" s="7"/>
      <c r="S45" s="7"/>
    </row>
    <row r="46" spans="1:23" ht="18.75" customHeight="1" x14ac:dyDescent="0.45">
      <c r="R46" s="7"/>
      <c r="S46" s="7"/>
    </row>
    <row r="47" spans="1:23" ht="18.75" customHeight="1" x14ac:dyDescent="0.45">
      <c r="R47" s="7"/>
      <c r="S47" s="7"/>
    </row>
    <row r="48" spans="1:23" ht="18.75" customHeight="1" x14ac:dyDescent="0.45">
      <c r="R48" s="7"/>
      <c r="S48" s="7"/>
    </row>
    <row r="49" spans="18:19" ht="18.75" customHeight="1" x14ac:dyDescent="0.45">
      <c r="R49" s="7"/>
      <c r="S49" s="7"/>
    </row>
    <row r="50" spans="18:19" ht="18.75" customHeight="1" x14ac:dyDescent="0.45">
      <c r="R50" s="7"/>
      <c r="S50" s="7"/>
    </row>
    <row r="51" spans="18:19" ht="18.75" customHeight="1" x14ac:dyDescent="0.45">
      <c r="R51" s="7"/>
      <c r="S51" s="7"/>
    </row>
    <row r="52" spans="18:19" ht="18.75" customHeight="1" x14ac:dyDescent="0.45">
      <c r="R52" s="7"/>
      <c r="S52" s="7"/>
    </row>
    <row r="53" spans="18:19" ht="18.75" customHeight="1" x14ac:dyDescent="0.45">
      <c r="R53" s="7"/>
      <c r="S53" s="7"/>
    </row>
    <row r="54" spans="18:19" ht="18.75" customHeight="1" x14ac:dyDescent="0.45">
      <c r="R54" s="7"/>
      <c r="S54" s="7"/>
    </row>
    <row r="55" spans="18:19" ht="18.75" customHeight="1" x14ac:dyDescent="0.45">
      <c r="R55" s="7"/>
      <c r="S55" s="7"/>
    </row>
    <row r="56" spans="18:19" ht="18.75" customHeight="1" x14ac:dyDescent="0.45">
      <c r="R56" s="7"/>
      <c r="S56" s="7"/>
    </row>
    <row r="57" spans="18:19" ht="18.75" customHeight="1" x14ac:dyDescent="0.45">
      <c r="R57" s="7"/>
      <c r="S57" s="7"/>
    </row>
    <row r="58" spans="18:19" ht="18.75" customHeight="1" x14ac:dyDescent="0.45">
      <c r="R58" s="7"/>
      <c r="S58" s="7"/>
    </row>
    <row r="59" spans="18:19" ht="18.75" customHeight="1" x14ac:dyDescent="0.45">
      <c r="R59" s="7"/>
      <c r="S59" s="7"/>
    </row>
    <row r="60" spans="18:19" ht="18.75" customHeight="1" x14ac:dyDescent="0.45">
      <c r="R60" s="7"/>
      <c r="S60" s="7"/>
    </row>
    <row r="61" spans="18:19" ht="18.75" customHeight="1" x14ac:dyDescent="0.45">
      <c r="R61" s="7"/>
      <c r="S61" s="7"/>
    </row>
    <row r="62" spans="18:19" ht="18.75" customHeight="1" x14ac:dyDescent="0.45">
      <c r="R62" s="7"/>
      <c r="S62" s="7"/>
    </row>
    <row r="63" spans="18:19" ht="18.75" customHeight="1" x14ac:dyDescent="0.45">
      <c r="R63" s="7"/>
      <c r="S63" s="7"/>
    </row>
    <row r="64" spans="18:19" ht="18.75" customHeight="1" x14ac:dyDescent="0.45">
      <c r="R64" s="7"/>
      <c r="S64" s="7"/>
    </row>
    <row r="65" spans="18:19" ht="18.75" customHeight="1" x14ac:dyDescent="0.45">
      <c r="R65" s="7"/>
      <c r="S65" s="7"/>
    </row>
    <row r="66" spans="18:19" ht="18.75" customHeight="1" x14ac:dyDescent="0.45">
      <c r="R66" s="7"/>
      <c r="S66" s="7"/>
    </row>
    <row r="67" spans="18:19" ht="18.75" customHeight="1" x14ac:dyDescent="0.45">
      <c r="R67" s="7"/>
      <c r="S67" s="7"/>
    </row>
    <row r="68" spans="18:19" ht="18.75" customHeight="1" x14ac:dyDescent="0.45">
      <c r="R68" s="7"/>
      <c r="S68" s="7"/>
    </row>
    <row r="69" spans="18:19" ht="18.75" customHeight="1" x14ac:dyDescent="0.45">
      <c r="R69" s="7"/>
      <c r="S69" s="7"/>
    </row>
    <row r="70" spans="18:19" ht="18.75" customHeight="1" x14ac:dyDescent="0.45">
      <c r="R70" s="7"/>
      <c r="S70" s="7"/>
    </row>
    <row r="71" spans="18:19" ht="18.75" customHeight="1" x14ac:dyDescent="0.45">
      <c r="R71" s="7"/>
      <c r="S71" s="7"/>
    </row>
    <row r="72" spans="18:19" ht="18.75" customHeight="1" x14ac:dyDescent="0.45">
      <c r="R72" s="7"/>
      <c r="S72" s="7"/>
    </row>
    <row r="73" spans="18:19" ht="18.75" customHeight="1" x14ac:dyDescent="0.45">
      <c r="R73" s="7"/>
      <c r="S73" s="7"/>
    </row>
    <row r="74" spans="18:19" ht="18.75" customHeight="1" x14ac:dyDescent="0.45">
      <c r="R74" s="7"/>
      <c r="S74" s="7"/>
    </row>
    <row r="75" spans="18:19" ht="18.75" customHeight="1" x14ac:dyDescent="0.45">
      <c r="R75" s="7"/>
      <c r="S75" s="7"/>
    </row>
    <row r="76" spans="18:19" ht="18.75" customHeight="1" x14ac:dyDescent="0.45">
      <c r="R76" s="7"/>
      <c r="S76" s="7"/>
    </row>
    <row r="77" spans="18:19" ht="18.75" customHeight="1" x14ac:dyDescent="0.45">
      <c r="R77" s="7"/>
      <c r="S77" s="7"/>
    </row>
    <row r="78" spans="18:19" ht="18.75" customHeight="1" x14ac:dyDescent="0.45">
      <c r="R78" s="7"/>
      <c r="S78" s="7"/>
    </row>
    <row r="79" spans="18:19" ht="18.75" customHeight="1" x14ac:dyDescent="0.45">
      <c r="R79" s="7"/>
      <c r="S79" s="7"/>
    </row>
    <row r="80" spans="18:19" ht="18.75" customHeight="1" x14ac:dyDescent="0.45">
      <c r="R80" s="7"/>
      <c r="S80" s="7"/>
    </row>
    <row r="81" spans="18:19" ht="18.75" customHeight="1" x14ac:dyDescent="0.45">
      <c r="R81" s="7"/>
      <c r="S81" s="7"/>
    </row>
    <row r="82" spans="18:19" ht="18.75" customHeight="1" x14ac:dyDescent="0.45">
      <c r="R82" s="7"/>
      <c r="S82" s="7"/>
    </row>
    <row r="83" spans="18:19" ht="18.75" customHeight="1" x14ac:dyDescent="0.45">
      <c r="R83" s="7"/>
      <c r="S83" s="7"/>
    </row>
    <row r="84" spans="18:19" ht="18.75" customHeight="1" x14ac:dyDescent="0.45">
      <c r="R84" s="7"/>
      <c r="S84" s="7"/>
    </row>
    <row r="85" spans="18:19" ht="18.75" customHeight="1" x14ac:dyDescent="0.45">
      <c r="R85" s="7"/>
      <c r="S85" s="7"/>
    </row>
    <row r="86" spans="18:19" ht="18.75" customHeight="1" x14ac:dyDescent="0.45">
      <c r="R86" s="7"/>
      <c r="S86" s="7"/>
    </row>
    <row r="87" spans="18:19" ht="18.75" customHeight="1" x14ac:dyDescent="0.45">
      <c r="R87" s="7"/>
      <c r="S87" s="7"/>
    </row>
    <row r="88" spans="18:19" ht="18.75" customHeight="1" x14ac:dyDescent="0.45">
      <c r="R88" s="7"/>
      <c r="S88" s="7"/>
    </row>
    <row r="89" spans="18:19" ht="18.75" customHeight="1" x14ac:dyDescent="0.45">
      <c r="R89" s="7"/>
      <c r="S89" s="7"/>
    </row>
    <row r="90" spans="18:19" ht="18.75" customHeight="1" x14ac:dyDescent="0.45">
      <c r="R90" s="7"/>
      <c r="S90" s="7"/>
    </row>
    <row r="91" spans="18:19" ht="18.75" customHeight="1" x14ac:dyDescent="0.45">
      <c r="R91" s="7"/>
      <c r="S91" s="7"/>
    </row>
    <row r="92" spans="18:19" ht="18.75" customHeight="1" x14ac:dyDescent="0.45">
      <c r="R92" s="7"/>
      <c r="S92" s="7"/>
    </row>
    <row r="93" spans="18:19" ht="18.75" customHeight="1" x14ac:dyDescent="0.45">
      <c r="R93" s="7"/>
      <c r="S93" s="7"/>
    </row>
    <row r="94" spans="18:19" ht="18.75" customHeight="1" x14ac:dyDescent="0.45">
      <c r="R94" s="7"/>
      <c r="S94" s="7"/>
    </row>
    <row r="95" spans="18:19" ht="18.75" customHeight="1" x14ac:dyDescent="0.45">
      <c r="R95" s="7"/>
      <c r="S95" s="7"/>
    </row>
    <row r="96" spans="18:19" ht="18.75" customHeight="1" x14ac:dyDescent="0.45">
      <c r="R96" s="7"/>
      <c r="S96" s="7"/>
    </row>
    <row r="97" spans="18:19" ht="18.75" customHeight="1" x14ac:dyDescent="0.45">
      <c r="R97" s="7"/>
      <c r="S97" s="7"/>
    </row>
    <row r="98" spans="18:19" ht="18.75" customHeight="1" x14ac:dyDescent="0.45">
      <c r="R98" s="7"/>
      <c r="S98" s="7"/>
    </row>
    <row r="99" spans="18:19" ht="18.75" customHeight="1" x14ac:dyDescent="0.45">
      <c r="R99" s="7"/>
      <c r="S99" s="7"/>
    </row>
    <row r="100" spans="18:19" ht="18.75" customHeight="1" x14ac:dyDescent="0.45">
      <c r="R100" s="7"/>
      <c r="S100" s="7"/>
    </row>
    <row r="101" spans="18:19" ht="18.75" customHeight="1" x14ac:dyDescent="0.45">
      <c r="R101" s="7"/>
      <c r="S101" s="7"/>
    </row>
    <row r="102" spans="18:19" ht="18.75" customHeight="1" x14ac:dyDescent="0.45">
      <c r="R102" s="7"/>
      <c r="S102" s="7"/>
    </row>
    <row r="103" spans="18:19" ht="18.75" customHeight="1" x14ac:dyDescent="0.45">
      <c r="R103" s="7"/>
      <c r="S103" s="7"/>
    </row>
    <row r="104" spans="18:19" ht="18.75" customHeight="1" x14ac:dyDescent="0.45">
      <c r="R104" s="7"/>
      <c r="S104" s="7"/>
    </row>
    <row r="105" spans="18:19" ht="18.75" customHeight="1" x14ac:dyDescent="0.45">
      <c r="R105" s="7"/>
      <c r="S105" s="7"/>
    </row>
    <row r="106" spans="18:19" ht="18.75" customHeight="1" x14ac:dyDescent="0.45">
      <c r="R106" s="7"/>
      <c r="S106" s="7"/>
    </row>
    <row r="107" spans="18:19" ht="18.75" customHeight="1" x14ac:dyDescent="0.45">
      <c r="R107" s="7"/>
      <c r="S107" s="7"/>
    </row>
    <row r="108" spans="18:19" ht="18.75" customHeight="1" x14ac:dyDescent="0.45">
      <c r="R108" s="7"/>
      <c r="S108" s="7"/>
    </row>
    <row r="109" spans="18:19" ht="18.75" customHeight="1" x14ac:dyDescent="0.45">
      <c r="R109" s="7"/>
      <c r="S109" s="7"/>
    </row>
    <row r="110" spans="18:19" ht="18.75" customHeight="1" x14ac:dyDescent="0.45">
      <c r="R110" s="7"/>
      <c r="S110" s="7"/>
    </row>
    <row r="111" spans="18:19" ht="18.75" customHeight="1" x14ac:dyDescent="0.45">
      <c r="R111" s="7"/>
      <c r="S111" s="7"/>
    </row>
    <row r="112" spans="18:19" ht="18.75" customHeight="1" x14ac:dyDescent="0.45">
      <c r="R112" s="7"/>
      <c r="S112" s="7"/>
    </row>
    <row r="113" spans="18:19" ht="18.75" customHeight="1" x14ac:dyDescent="0.45">
      <c r="R113" s="7"/>
      <c r="S113" s="7"/>
    </row>
    <row r="114" spans="18:19" ht="18.75" customHeight="1" x14ac:dyDescent="0.45">
      <c r="R114" s="7"/>
      <c r="S114" s="7"/>
    </row>
    <row r="115" spans="18:19" ht="18.75" customHeight="1" x14ac:dyDescent="0.45">
      <c r="R115" s="7"/>
      <c r="S115" s="7"/>
    </row>
    <row r="116" spans="18:19" ht="18.75" customHeight="1" x14ac:dyDescent="0.45">
      <c r="R116" s="7"/>
      <c r="S116" s="7"/>
    </row>
    <row r="117" spans="18:19" ht="18.75" customHeight="1" x14ac:dyDescent="0.45">
      <c r="R117" s="7"/>
      <c r="S117" s="7"/>
    </row>
    <row r="118" spans="18:19" ht="18.75" customHeight="1" x14ac:dyDescent="0.45">
      <c r="R118" s="7"/>
      <c r="S118" s="7"/>
    </row>
    <row r="119" spans="18:19" ht="18.75" customHeight="1" x14ac:dyDescent="0.45">
      <c r="R119" s="7"/>
      <c r="S119" s="7"/>
    </row>
    <row r="120" spans="18:19" ht="18.75" customHeight="1" x14ac:dyDescent="0.45">
      <c r="R120" s="7"/>
      <c r="S120" s="7"/>
    </row>
    <row r="121" spans="18:19" ht="18.75" customHeight="1" x14ac:dyDescent="0.45">
      <c r="R121" s="7"/>
      <c r="S121" s="7"/>
    </row>
    <row r="122" spans="18:19" ht="18.75" customHeight="1" x14ac:dyDescent="0.45">
      <c r="R122" s="7"/>
      <c r="S122" s="7"/>
    </row>
    <row r="123" spans="18:19" ht="18.75" customHeight="1" x14ac:dyDescent="0.45">
      <c r="R123" s="7"/>
      <c r="S123" s="7"/>
    </row>
    <row r="124" spans="18:19" ht="18.75" customHeight="1" x14ac:dyDescent="0.45">
      <c r="R124" s="7"/>
      <c r="S124" s="7"/>
    </row>
    <row r="125" spans="18:19" ht="18.75" customHeight="1" x14ac:dyDescent="0.45">
      <c r="R125" s="7"/>
      <c r="S125" s="7"/>
    </row>
    <row r="126" spans="18:19" ht="18.75" customHeight="1" x14ac:dyDescent="0.45">
      <c r="R126" s="7"/>
      <c r="S126" s="7"/>
    </row>
    <row r="127" spans="18:19" ht="18.75" customHeight="1" x14ac:dyDescent="0.45">
      <c r="R127" s="7"/>
      <c r="S127" s="7"/>
    </row>
    <row r="128" spans="18:19" ht="18.75" customHeight="1" x14ac:dyDescent="0.45">
      <c r="R128" s="7"/>
      <c r="S128" s="7"/>
    </row>
    <row r="129" spans="18:19" ht="18.75" customHeight="1" x14ac:dyDescent="0.45">
      <c r="R129" s="7"/>
      <c r="S129" s="7"/>
    </row>
    <row r="130" spans="18:19" ht="18.75" customHeight="1" x14ac:dyDescent="0.45">
      <c r="R130" s="7"/>
      <c r="S130" s="7"/>
    </row>
    <row r="131" spans="18:19" ht="18.75" customHeight="1" x14ac:dyDescent="0.45">
      <c r="R131" s="7"/>
      <c r="S131" s="7"/>
    </row>
    <row r="132" spans="18:19" ht="18.75" customHeight="1" x14ac:dyDescent="0.45">
      <c r="R132" s="7"/>
      <c r="S132" s="7"/>
    </row>
    <row r="133" spans="18:19" ht="18.75" customHeight="1" x14ac:dyDescent="0.45">
      <c r="R133" s="7"/>
      <c r="S133" s="7"/>
    </row>
    <row r="134" spans="18:19" ht="18.75" customHeight="1" x14ac:dyDescent="0.45">
      <c r="R134" s="7"/>
      <c r="S134" s="7"/>
    </row>
    <row r="135" spans="18:19" ht="18.75" customHeight="1" x14ac:dyDescent="0.45">
      <c r="R135" s="7"/>
      <c r="S135" s="7"/>
    </row>
    <row r="136" spans="18:19" ht="18.75" customHeight="1" x14ac:dyDescent="0.45">
      <c r="R136" s="7"/>
      <c r="S136" s="7"/>
    </row>
    <row r="137" spans="18:19" ht="18.75" customHeight="1" x14ac:dyDescent="0.45">
      <c r="R137" s="7"/>
      <c r="S137" s="7"/>
    </row>
    <row r="138" spans="18:19" ht="18.75" customHeight="1" x14ac:dyDescent="0.45">
      <c r="R138" s="7"/>
      <c r="S138" s="7"/>
    </row>
    <row r="139" spans="18:19" ht="18.75" customHeight="1" x14ac:dyDescent="0.45">
      <c r="R139" s="7"/>
      <c r="S139" s="7"/>
    </row>
    <row r="140" spans="18:19" ht="18.75" customHeight="1" x14ac:dyDescent="0.45">
      <c r="R140" s="7"/>
      <c r="S140" s="7"/>
    </row>
    <row r="141" spans="18:19" ht="18.75" customHeight="1" x14ac:dyDescent="0.45">
      <c r="R141" s="7"/>
      <c r="S141" s="7"/>
    </row>
    <row r="142" spans="18:19" ht="18.75" customHeight="1" x14ac:dyDescent="0.45">
      <c r="R142" s="7"/>
      <c r="S142" s="7"/>
    </row>
    <row r="143" spans="18:19" ht="18.75" customHeight="1" x14ac:dyDescent="0.45">
      <c r="R143" s="7"/>
      <c r="S143" s="7"/>
    </row>
    <row r="144" spans="18:19" ht="18.75" customHeight="1" x14ac:dyDescent="0.45">
      <c r="R144" s="7"/>
      <c r="S144" s="7"/>
    </row>
    <row r="145" spans="18:19" ht="18.75" customHeight="1" x14ac:dyDescent="0.45">
      <c r="R145" s="7"/>
      <c r="S145" s="7"/>
    </row>
    <row r="146" spans="18:19" ht="18.75" customHeight="1" x14ac:dyDescent="0.45">
      <c r="R146" s="7"/>
      <c r="S146" s="7"/>
    </row>
    <row r="147" spans="18:19" ht="18.75" customHeight="1" x14ac:dyDescent="0.45">
      <c r="R147" s="7"/>
      <c r="S147" s="7"/>
    </row>
    <row r="148" spans="18:19" ht="18.75" customHeight="1" x14ac:dyDescent="0.45">
      <c r="R148" s="7"/>
      <c r="S148" s="7"/>
    </row>
    <row r="149" spans="18:19" ht="18.75" customHeight="1" x14ac:dyDescent="0.45">
      <c r="R149" s="7"/>
      <c r="S149" s="7"/>
    </row>
    <row r="150" spans="18:19" ht="18.75" customHeight="1" x14ac:dyDescent="0.45">
      <c r="R150" s="7"/>
      <c r="S150" s="7"/>
    </row>
    <row r="151" spans="18:19" ht="18.75" customHeight="1" x14ac:dyDescent="0.45">
      <c r="R151" s="7"/>
      <c r="S151" s="7"/>
    </row>
    <row r="152" spans="18:19" ht="18.75" customHeight="1" x14ac:dyDescent="0.45">
      <c r="R152" s="7"/>
      <c r="S152" s="7"/>
    </row>
    <row r="153" spans="18:19" ht="18.75" customHeight="1" x14ac:dyDescent="0.45">
      <c r="R153" s="7"/>
      <c r="S153" s="7"/>
    </row>
    <row r="154" spans="18:19" ht="18.75" customHeight="1" x14ac:dyDescent="0.45">
      <c r="R154" s="7"/>
      <c r="S154" s="7"/>
    </row>
    <row r="155" spans="18:19" ht="18.75" customHeight="1" x14ac:dyDescent="0.45">
      <c r="R155" s="7"/>
      <c r="S155" s="7"/>
    </row>
    <row r="156" spans="18:19" ht="18.75" customHeight="1" x14ac:dyDescent="0.45">
      <c r="R156" s="7"/>
      <c r="S156" s="7"/>
    </row>
    <row r="157" spans="18:19" ht="18.75" customHeight="1" x14ac:dyDescent="0.45">
      <c r="R157" s="7"/>
      <c r="S157" s="7"/>
    </row>
    <row r="158" spans="18:19" ht="18.75" customHeight="1" x14ac:dyDescent="0.45">
      <c r="R158" s="7"/>
      <c r="S158" s="7"/>
    </row>
    <row r="159" spans="18:19" ht="18.75" customHeight="1" x14ac:dyDescent="0.45">
      <c r="R159" s="7"/>
      <c r="S159" s="7"/>
    </row>
    <row r="160" spans="18:19" ht="18.75" customHeight="1" x14ac:dyDescent="0.45">
      <c r="R160" s="7"/>
      <c r="S160" s="7"/>
    </row>
    <row r="161" spans="18:19" ht="18.75" customHeight="1" x14ac:dyDescent="0.45">
      <c r="R161" s="7"/>
      <c r="S161" s="7"/>
    </row>
    <row r="162" spans="18:19" ht="18.75" customHeight="1" x14ac:dyDescent="0.45">
      <c r="R162" s="7"/>
      <c r="S162" s="7"/>
    </row>
    <row r="163" spans="18:19" ht="18.75" customHeight="1" x14ac:dyDescent="0.45">
      <c r="R163" s="7"/>
      <c r="S163" s="7"/>
    </row>
    <row r="164" spans="18:19" ht="18.75" customHeight="1" x14ac:dyDescent="0.45">
      <c r="R164" s="7"/>
      <c r="S164" s="7"/>
    </row>
    <row r="165" spans="18:19" ht="18.75" customHeight="1" x14ac:dyDescent="0.45">
      <c r="R165" s="7"/>
      <c r="S165" s="7"/>
    </row>
    <row r="166" spans="18:19" ht="18.75" customHeight="1" x14ac:dyDescent="0.45">
      <c r="R166" s="7"/>
      <c r="S166" s="7"/>
    </row>
    <row r="167" spans="18:19" ht="18.75" customHeight="1" x14ac:dyDescent="0.45">
      <c r="R167" s="7"/>
      <c r="S167" s="7"/>
    </row>
    <row r="168" spans="18:19" ht="18.75" customHeight="1" x14ac:dyDescent="0.45">
      <c r="R168" s="7"/>
      <c r="S168" s="7"/>
    </row>
    <row r="169" spans="18:19" ht="18.75" customHeight="1" x14ac:dyDescent="0.45">
      <c r="R169" s="7"/>
      <c r="S169" s="7"/>
    </row>
    <row r="170" spans="18:19" ht="18.75" customHeight="1" x14ac:dyDescent="0.45">
      <c r="R170" s="7"/>
      <c r="S170" s="7"/>
    </row>
    <row r="171" spans="18:19" ht="18.75" customHeight="1" x14ac:dyDescent="0.45">
      <c r="R171" s="7"/>
      <c r="S171" s="7"/>
    </row>
    <row r="172" spans="18:19" ht="18.75" customHeight="1" x14ac:dyDescent="0.45">
      <c r="R172" s="7"/>
      <c r="S172" s="7"/>
    </row>
    <row r="173" spans="18:19" ht="18.75" customHeight="1" x14ac:dyDescent="0.45">
      <c r="R173" s="7"/>
      <c r="S173" s="7"/>
    </row>
    <row r="174" spans="18:19" ht="18.75" customHeight="1" x14ac:dyDescent="0.45">
      <c r="R174" s="7"/>
      <c r="S174" s="7"/>
    </row>
    <row r="175" spans="18:19" ht="18.75" customHeight="1" x14ac:dyDescent="0.45">
      <c r="R175" s="7"/>
      <c r="S175" s="7"/>
    </row>
    <row r="176" spans="18:19" ht="18.75" customHeight="1" x14ac:dyDescent="0.45">
      <c r="R176" s="7"/>
      <c r="S176" s="7"/>
    </row>
    <row r="177" spans="18:19" ht="18.75" customHeight="1" x14ac:dyDescent="0.45">
      <c r="R177" s="7"/>
      <c r="S177" s="7"/>
    </row>
    <row r="178" spans="18:19" ht="18.75" customHeight="1" x14ac:dyDescent="0.45">
      <c r="R178" s="7"/>
      <c r="S178" s="7"/>
    </row>
    <row r="179" spans="18:19" ht="18.75" customHeight="1" x14ac:dyDescent="0.45">
      <c r="R179" s="7"/>
      <c r="S179" s="7"/>
    </row>
    <row r="180" spans="18:19" ht="18.75" customHeight="1" x14ac:dyDescent="0.45">
      <c r="R180" s="7"/>
      <c r="S180" s="7"/>
    </row>
    <row r="181" spans="18:19" ht="18.75" customHeight="1" x14ac:dyDescent="0.45">
      <c r="R181" s="7"/>
      <c r="S181" s="7"/>
    </row>
    <row r="182" spans="18:19" ht="18.75" customHeight="1" x14ac:dyDescent="0.45">
      <c r="R182" s="7"/>
      <c r="S182" s="7"/>
    </row>
    <row r="183" spans="18:19" ht="18.75" customHeight="1" x14ac:dyDescent="0.45">
      <c r="R183" s="7"/>
      <c r="S183" s="7"/>
    </row>
    <row r="184" spans="18:19" ht="18.75" customHeight="1" x14ac:dyDescent="0.45">
      <c r="R184" s="7"/>
      <c r="S184" s="7"/>
    </row>
    <row r="185" spans="18:19" ht="18.75" customHeight="1" x14ac:dyDescent="0.45">
      <c r="R185" s="7"/>
      <c r="S185" s="7"/>
    </row>
    <row r="186" spans="18:19" ht="18.75" customHeight="1" x14ac:dyDescent="0.45">
      <c r="R186" s="7"/>
      <c r="S186" s="7"/>
    </row>
    <row r="187" spans="18:19" ht="18.75" customHeight="1" x14ac:dyDescent="0.45">
      <c r="R187" s="7"/>
      <c r="S187" s="7"/>
    </row>
    <row r="188" spans="18:19" ht="18.75" customHeight="1" x14ac:dyDescent="0.45">
      <c r="R188" s="7"/>
      <c r="S188" s="7"/>
    </row>
    <row r="189" spans="18:19" ht="18.75" customHeight="1" x14ac:dyDescent="0.45">
      <c r="R189" s="7"/>
      <c r="S189" s="7"/>
    </row>
    <row r="190" spans="18:19" ht="18.75" customHeight="1" x14ac:dyDescent="0.45">
      <c r="R190" s="7"/>
      <c r="S190" s="7"/>
    </row>
    <row r="191" spans="18:19" ht="18.75" customHeight="1" x14ac:dyDescent="0.45">
      <c r="R191" s="7"/>
      <c r="S191" s="7"/>
    </row>
    <row r="192" spans="18:19" ht="18.75" customHeight="1" x14ac:dyDescent="0.45">
      <c r="R192" s="7"/>
      <c r="S192" s="7"/>
    </row>
    <row r="193" spans="18:19" ht="18.75" customHeight="1" x14ac:dyDescent="0.45">
      <c r="R193" s="7"/>
      <c r="S193" s="7"/>
    </row>
    <row r="194" spans="18:19" ht="18.75" customHeight="1" x14ac:dyDescent="0.45">
      <c r="R194" s="7"/>
      <c r="S194" s="7"/>
    </row>
    <row r="195" spans="18:19" ht="18.75" customHeight="1" x14ac:dyDescent="0.45">
      <c r="R195" s="7"/>
      <c r="S195" s="7"/>
    </row>
    <row r="196" spans="18:19" ht="18.75" customHeight="1" x14ac:dyDescent="0.45">
      <c r="R196" s="7"/>
      <c r="S196" s="7"/>
    </row>
    <row r="197" spans="18:19" ht="18.75" customHeight="1" x14ac:dyDescent="0.45">
      <c r="R197" s="7"/>
      <c r="S197" s="7"/>
    </row>
    <row r="198" spans="18:19" ht="18.75" customHeight="1" x14ac:dyDescent="0.45">
      <c r="R198" s="7"/>
      <c r="S198" s="7"/>
    </row>
    <row r="199" spans="18:19" ht="18.75" customHeight="1" x14ac:dyDescent="0.45">
      <c r="R199" s="7"/>
      <c r="S199" s="7"/>
    </row>
    <row r="200" spans="18:19" ht="18.75" customHeight="1" x14ac:dyDescent="0.45">
      <c r="R200" s="7"/>
      <c r="S200" s="7"/>
    </row>
    <row r="201" spans="18:19" ht="18.75" customHeight="1" x14ac:dyDescent="0.45">
      <c r="R201" s="7"/>
      <c r="S201" s="7"/>
    </row>
    <row r="202" spans="18:19" ht="18.75" customHeight="1" x14ac:dyDescent="0.45">
      <c r="R202" s="7"/>
      <c r="S202" s="7"/>
    </row>
    <row r="203" spans="18:19" ht="18.75" customHeight="1" x14ac:dyDescent="0.45">
      <c r="R203" s="7"/>
      <c r="S203" s="7"/>
    </row>
    <row r="204" spans="18:19" ht="18.75" customHeight="1" x14ac:dyDescent="0.45">
      <c r="R204" s="7"/>
      <c r="S204" s="7"/>
    </row>
    <row r="205" spans="18:19" ht="18.75" customHeight="1" x14ac:dyDescent="0.45">
      <c r="R205" s="7"/>
      <c r="S205" s="7"/>
    </row>
    <row r="206" spans="18:19" ht="18.75" customHeight="1" x14ac:dyDescent="0.45">
      <c r="R206" s="7"/>
      <c r="S206" s="7"/>
    </row>
    <row r="207" spans="18:19" ht="18.75" customHeight="1" x14ac:dyDescent="0.45">
      <c r="R207" s="7"/>
      <c r="S207" s="7"/>
    </row>
    <row r="208" spans="18:19" ht="18.75" customHeight="1" x14ac:dyDescent="0.45">
      <c r="R208" s="7"/>
      <c r="S208" s="7"/>
    </row>
    <row r="209" spans="18:19" ht="18.75" customHeight="1" x14ac:dyDescent="0.45">
      <c r="R209" s="7"/>
      <c r="S209" s="7"/>
    </row>
    <row r="210" spans="18:19" ht="18.75" customHeight="1" x14ac:dyDescent="0.45">
      <c r="R210" s="7"/>
      <c r="S210" s="7"/>
    </row>
    <row r="211" spans="18:19" ht="18.75" customHeight="1" x14ac:dyDescent="0.45">
      <c r="R211" s="7"/>
      <c r="S211" s="7"/>
    </row>
    <row r="212" spans="18:19" ht="18.75" customHeight="1" x14ac:dyDescent="0.45">
      <c r="R212" s="7"/>
      <c r="S212" s="7"/>
    </row>
    <row r="213" spans="18:19" ht="18.75" customHeight="1" x14ac:dyDescent="0.45">
      <c r="R213" s="7"/>
      <c r="S213" s="7"/>
    </row>
    <row r="214" spans="18:19" ht="18.75" customHeight="1" x14ac:dyDescent="0.45">
      <c r="R214" s="7"/>
      <c r="S214" s="7"/>
    </row>
    <row r="215" spans="18:19" ht="18.75" customHeight="1" x14ac:dyDescent="0.45">
      <c r="R215" s="7"/>
      <c r="S215" s="7"/>
    </row>
    <row r="216" spans="18:19" ht="18.75" customHeight="1" x14ac:dyDescent="0.45">
      <c r="R216" s="7"/>
      <c r="S216" s="7"/>
    </row>
    <row r="217" spans="18:19" ht="18.75" customHeight="1" x14ac:dyDescent="0.45">
      <c r="R217" s="7"/>
      <c r="S217" s="7"/>
    </row>
    <row r="218" spans="18:19" ht="18.75" customHeight="1" x14ac:dyDescent="0.45">
      <c r="R218" s="7"/>
      <c r="S218" s="7"/>
    </row>
    <row r="219" spans="18:19" ht="18.75" customHeight="1" x14ac:dyDescent="0.45">
      <c r="R219" s="7"/>
      <c r="S219" s="7"/>
    </row>
    <row r="220" spans="18:19" ht="18.75" customHeight="1" x14ac:dyDescent="0.45">
      <c r="R220" s="7"/>
      <c r="S220" s="7"/>
    </row>
    <row r="221" spans="18:19" ht="18.75" customHeight="1" x14ac:dyDescent="0.45">
      <c r="R221" s="7"/>
      <c r="S221" s="7"/>
    </row>
    <row r="222" spans="18:19" ht="18.75" customHeight="1" x14ac:dyDescent="0.45">
      <c r="R222" s="7"/>
      <c r="S222" s="7"/>
    </row>
    <row r="223" spans="18:19" ht="18.75" customHeight="1" x14ac:dyDescent="0.45">
      <c r="R223" s="7"/>
      <c r="S223" s="7"/>
    </row>
    <row r="224" spans="18:19" ht="18.75" customHeight="1" x14ac:dyDescent="0.45">
      <c r="R224" s="7"/>
      <c r="S224" s="7"/>
    </row>
    <row r="225" spans="18:19" ht="18.75" customHeight="1" x14ac:dyDescent="0.45">
      <c r="R225" s="7"/>
      <c r="S225" s="7"/>
    </row>
    <row r="226" spans="18:19" ht="18.75" customHeight="1" x14ac:dyDescent="0.45">
      <c r="R226" s="7"/>
      <c r="S226" s="7"/>
    </row>
    <row r="227" spans="18:19" ht="18.75" customHeight="1" x14ac:dyDescent="0.45">
      <c r="R227" s="7"/>
      <c r="S227" s="7"/>
    </row>
    <row r="228" spans="18:19" ht="18.75" customHeight="1" x14ac:dyDescent="0.45">
      <c r="R228" s="7"/>
      <c r="S228" s="7"/>
    </row>
    <row r="229" spans="18:19" ht="18.75" customHeight="1" x14ac:dyDescent="0.45">
      <c r="R229" s="7"/>
      <c r="S229" s="7"/>
    </row>
    <row r="230" spans="18:19" ht="18.75" customHeight="1" x14ac:dyDescent="0.45">
      <c r="R230" s="7"/>
      <c r="S230" s="7"/>
    </row>
    <row r="231" spans="18:19" ht="18.75" customHeight="1" x14ac:dyDescent="0.45">
      <c r="R231" s="7"/>
      <c r="S231" s="7"/>
    </row>
    <row r="232" spans="18:19" ht="18.75" customHeight="1" x14ac:dyDescent="0.45">
      <c r="R232" s="7"/>
      <c r="S232" s="7"/>
    </row>
    <row r="233" spans="18:19" ht="18.75" customHeight="1" x14ac:dyDescent="0.45">
      <c r="R233" s="7"/>
      <c r="S233" s="7"/>
    </row>
    <row r="234" spans="18:19" ht="18.75" customHeight="1" x14ac:dyDescent="0.45">
      <c r="R234" s="7"/>
      <c r="S234" s="7"/>
    </row>
    <row r="235" spans="18:19" ht="18.75" customHeight="1" x14ac:dyDescent="0.45">
      <c r="R235" s="7"/>
      <c r="S235" s="7"/>
    </row>
    <row r="236" spans="18:19" ht="18.75" customHeight="1" x14ac:dyDescent="0.45">
      <c r="R236" s="7"/>
      <c r="S236" s="7"/>
    </row>
    <row r="237" spans="18:19" ht="18.75" customHeight="1" x14ac:dyDescent="0.45">
      <c r="R237" s="7"/>
      <c r="S237" s="7"/>
    </row>
    <row r="238" spans="18:19" ht="18.75" customHeight="1" x14ac:dyDescent="0.45">
      <c r="R238" s="7"/>
      <c r="S238" s="7"/>
    </row>
    <row r="239" spans="18:19" ht="18.75" customHeight="1" x14ac:dyDescent="0.45">
      <c r="R239" s="7"/>
      <c r="S239" s="7"/>
    </row>
    <row r="240" spans="18:19" ht="18.75" customHeight="1" x14ac:dyDescent="0.45">
      <c r="R240" s="7"/>
      <c r="S240" s="7"/>
    </row>
    <row r="241" spans="18:19" ht="18.75" customHeight="1" x14ac:dyDescent="0.45">
      <c r="R241" s="7"/>
      <c r="S241" s="7"/>
    </row>
    <row r="242" spans="18:19" ht="18.75" customHeight="1" x14ac:dyDescent="0.45">
      <c r="R242" s="7"/>
      <c r="S242" s="7"/>
    </row>
    <row r="243" spans="18:19" ht="18.75" customHeight="1" x14ac:dyDescent="0.45">
      <c r="R243" s="7"/>
      <c r="S243" s="7"/>
    </row>
    <row r="244" spans="18:19" ht="18.75" customHeight="1" x14ac:dyDescent="0.45">
      <c r="R244" s="7"/>
      <c r="S244" s="7"/>
    </row>
    <row r="245" spans="18:19" ht="18.75" customHeight="1" x14ac:dyDescent="0.45">
      <c r="R245" s="7"/>
      <c r="S245" s="7"/>
    </row>
    <row r="246" spans="18:19" ht="18.75" customHeight="1" x14ac:dyDescent="0.45">
      <c r="R246" s="7"/>
      <c r="S246" s="7"/>
    </row>
    <row r="247" spans="18:19" ht="18.75" customHeight="1" x14ac:dyDescent="0.45">
      <c r="R247" s="7"/>
      <c r="S247" s="7"/>
    </row>
    <row r="248" spans="18:19" ht="18.75" customHeight="1" x14ac:dyDescent="0.45">
      <c r="R248" s="7"/>
      <c r="S248" s="7"/>
    </row>
    <row r="249" spans="18:19" ht="18.75" customHeight="1" x14ac:dyDescent="0.45">
      <c r="R249" s="7"/>
      <c r="S249" s="7"/>
    </row>
    <row r="250" spans="18:19" ht="18.75" customHeight="1" x14ac:dyDescent="0.45">
      <c r="R250" s="7"/>
      <c r="S250" s="7"/>
    </row>
    <row r="251" spans="18:19" ht="18.75" customHeight="1" x14ac:dyDescent="0.45">
      <c r="R251" s="7"/>
      <c r="S251" s="7"/>
    </row>
    <row r="252" spans="18:19" ht="18.75" customHeight="1" x14ac:dyDescent="0.45">
      <c r="R252" s="7"/>
      <c r="S252" s="7"/>
    </row>
    <row r="253" spans="18:19" ht="18.75" customHeight="1" x14ac:dyDescent="0.45">
      <c r="R253" s="7"/>
      <c r="S253" s="7"/>
    </row>
    <row r="254" spans="18:19" ht="18.75" customHeight="1" x14ac:dyDescent="0.45">
      <c r="R254" s="7"/>
      <c r="S254" s="7"/>
    </row>
    <row r="255" spans="18:19" ht="18.75" customHeight="1" x14ac:dyDescent="0.45">
      <c r="R255" s="7"/>
      <c r="S255" s="7"/>
    </row>
    <row r="256" spans="18:19" ht="18.75" customHeight="1" x14ac:dyDescent="0.45">
      <c r="R256" s="7"/>
      <c r="S256" s="7"/>
    </row>
    <row r="257" spans="18:19" ht="18.75" customHeight="1" x14ac:dyDescent="0.45">
      <c r="R257" s="7"/>
      <c r="S257" s="7"/>
    </row>
    <row r="258" spans="18:19" ht="18.75" customHeight="1" x14ac:dyDescent="0.45">
      <c r="R258" s="7"/>
      <c r="S258" s="7"/>
    </row>
    <row r="259" spans="18:19" ht="18.75" customHeight="1" x14ac:dyDescent="0.45">
      <c r="R259" s="7"/>
      <c r="S259" s="7"/>
    </row>
    <row r="260" spans="18:19" ht="18.75" customHeight="1" x14ac:dyDescent="0.45">
      <c r="R260" s="7"/>
      <c r="S260" s="7"/>
    </row>
    <row r="261" spans="18:19" ht="18.75" customHeight="1" x14ac:dyDescent="0.45">
      <c r="R261" s="7"/>
      <c r="S261" s="7"/>
    </row>
    <row r="262" spans="18:19" ht="18.75" customHeight="1" x14ac:dyDescent="0.45">
      <c r="R262" s="7"/>
      <c r="S262" s="7"/>
    </row>
    <row r="263" spans="18:19" ht="18.75" customHeight="1" x14ac:dyDescent="0.45">
      <c r="R263" s="7"/>
      <c r="S263" s="7"/>
    </row>
    <row r="264" spans="18:19" ht="18.75" customHeight="1" x14ac:dyDescent="0.45">
      <c r="R264" s="7"/>
      <c r="S264" s="7"/>
    </row>
    <row r="265" spans="18:19" ht="18.75" customHeight="1" x14ac:dyDescent="0.45">
      <c r="R265" s="7"/>
      <c r="S265" s="7"/>
    </row>
    <row r="266" spans="18:19" ht="18.75" customHeight="1" x14ac:dyDescent="0.45">
      <c r="R266" s="7"/>
      <c r="S266" s="7"/>
    </row>
    <row r="267" spans="18:19" ht="18.75" customHeight="1" x14ac:dyDescent="0.45">
      <c r="R267" s="7"/>
      <c r="S267" s="7"/>
    </row>
    <row r="268" spans="18:19" ht="18.75" customHeight="1" x14ac:dyDescent="0.45">
      <c r="R268" s="7"/>
      <c r="S268" s="7"/>
    </row>
    <row r="269" spans="18:19" ht="18.75" customHeight="1" x14ac:dyDescent="0.45">
      <c r="R269" s="7"/>
      <c r="S269" s="7"/>
    </row>
    <row r="270" spans="18:19" ht="18.75" customHeight="1" x14ac:dyDescent="0.45">
      <c r="R270" s="7"/>
      <c r="S270" s="7"/>
    </row>
    <row r="271" spans="18:19" ht="18.75" customHeight="1" x14ac:dyDescent="0.45">
      <c r="R271" s="7"/>
      <c r="S271" s="7"/>
    </row>
    <row r="272" spans="18:19" ht="18.75" customHeight="1" x14ac:dyDescent="0.45">
      <c r="R272" s="7"/>
      <c r="S272" s="7"/>
    </row>
    <row r="273" spans="18:19" ht="18.75" customHeight="1" x14ac:dyDescent="0.45">
      <c r="R273" s="7"/>
      <c r="S273" s="7"/>
    </row>
    <row r="274" spans="18:19" ht="18.75" customHeight="1" x14ac:dyDescent="0.45">
      <c r="R274" s="7"/>
      <c r="S274" s="7"/>
    </row>
    <row r="275" spans="18:19" ht="18.75" customHeight="1" x14ac:dyDescent="0.45">
      <c r="R275" s="7"/>
      <c r="S275" s="7"/>
    </row>
    <row r="276" spans="18:19" ht="18.75" customHeight="1" x14ac:dyDescent="0.45">
      <c r="R276" s="7"/>
      <c r="S276" s="7"/>
    </row>
    <row r="277" spans="18:19" ht="18.75" customHeight="1" x14ac:dyDescent="0.45">
      <c r="R277" s="7"/>
      <c r="S277" s="7"/>
    </row>
    <row r="278" spans="18:19" ht="18.75" customHeight="1" x14ac:dyDescent="0.45">
      <c r="R278" s="7"/>
      <c r="S278" s="7"/>
    </row>
    <row r="279" spans="18:19" ht="18.75" customHeight="1" x14ac:dyDescent="0.45">
      <c r="R279" s="7"/>
      <c r="S279" s="7"/>
    </row>
    <row r="280" spans="18:19" ht="18.75" customHeight="1" x14ac:dyDescent="0.45">
      <c r="R280" s="7"/>
      <c r="S280" s="7"/>
    </row>
    <row r="281" spans="18:19" ht="18.75" customHeight="1" x14ac:dyDescent="0.45">
      <c r="R281" s="7"/>
      <c r="S281" s="7"/>
    </row>
    <row r="282" spans="18:19" ht="18.75" customHeight="1" x14ac:dyDescent="0.45">
      <c r="R282" s="7"/>
      <c r="S282" s="7"/>
    </row>
    <row r="283" spans="18:19" ht="18.75" customHeight="1" x14ac:dyDescent="0.45">
      <c r="R283" s="7"/>
      <c r="S283" s="7"/>
    </row>
    <row r="284" spans="18:19" ht="18.75" customHeight="1" x14ac:dyDescent="0.45">
      <c r="R284" s="7"/>
      <c r="S284" s="7"/>
    </row>
    <row r="285" spans="18:19" ht="18.75" customHeight="1" x14ac:dyDescent="0.45">
      <c r="R285" s="7"/>
      <c r="S285" s="7"/>
    </row>
    <row r="286" spans="18:19" ht="18.75" customHeight="1" x14ac:dyDescent="0.45">
      <c r="R286" s="7"/>
      <c r="S286" s="7"/>
    </row>
    <row r="287" spans="18:19" ht="18.75" customHeight="1" x14ac:dyDescent="0.45">
      <c r="R287" s="7"/>
      <c r="S287" s="7"/>
    </row>
    <row r="288" spans="18:19" ht="18.75" customHeight="1" x14ac:dyDescent="0.45">
      <c r="R288" s="7"/>
      <c r="S288" s="7"/>
    </row>
    <row r="289" spans="18:19" ht="18.75" customHeight="1" x14ac:dyDescent="0.45">
      <c r="R289" s="7"/>
      <c r="S289" s="7"/>
    </row>
    <row r="290" spans="18:19" ht="18.75" customHeight="1" x14ac:dyDescent="0.45">
      <c r="R290" s="7"/>
      <c r="S290" s="7"/>
    </row>
    <row r="291" spans="18:19" ht="18.75" customHeight="1" x14ac:dyDescent="0.45">
      <c r="R291" s="7"/>
      <c r="S291" s="7"/>
    </row>
    <row r="292" spans="18:19" ht="18.75" customHeight="1" x14ac:dyDescent="0.45">
      <c r="R292" s="7"/>
      <c r="S292" s="7"/>
    </row>
    <row r="293" spans="18:19" ht="18.75" customHeight="1" x14ac:dyDescent="0.45">
      <c r="R293" s="7"/>
      <c r="S293" s="7"/>
    </row>
    <row r="294" spans="18:19" ht="18.75" customHeight="1" x14ac:dyDescent="0.45">
      <c r="R294" s="7"/>
      <c r="S294" s="7"/>
    </row>
    <row r="295" spans="18:19" ht="18.75" customHeight="1" x14ac:dyDescent="0.45">
      <c r="R295" s="7"/>
      <c r="S295" s="7"/>
    </row>
    <row r="296" spans="18:19" ht="18.75" customHeight="1" x14ac:dyDescent="0.45">
      <c r="R296" s="7"/>
      <c r="S296" s="7"/>
    </row>
    <row r="297" spans="18:19" ht="18.75" customHeight="1" x14ac:dyDescent="0.45">
      <c r="R297" s="7"/>
      <c r="S297" s="7"/>
    </row>
    <row r="298" spans="18:19" ht="18.75" customHeight="1" x14ac:dyDescent="0.45">
      <c r="R298" s="7"/>
      <c r="S298" s="7"/>
    </row>
    <row r="299" spans="18:19" ht="18.75" customHeight="1" x14ac:dyDescent="0.45">
      <c r="R299" s="7"/>
      <c r="S299" s="7"/>
    </row>
    <row r="300" spans="18:19" ht="18.75" customHeight="1" x14ac:dyDescent="0.45">
      <c r="R300" s="7"/>
      <c r="S300" s="7"/>
    </row>
    <row r="301" spans="18:19" ht="18.75" customHeight="1" x14ac:dyDescent="0.45">
      <c r="R301" s="7"/>
      <c r="S301" s="7"/>
    </row>
    <row r="302" spans="18:19" ht="18.75" customHeight="1" x14ac:dyDescent="0.45">
      <c r="R302" s="7"/>
      <c r="S302" s="7"/>
    </row>
    <row r="303" spans="18:19" ht="18.75" customHeight="1" x14ac:dyDescent="0.45">
      <c r="R303" s="7"/>
      <c r="S303" s="7"/>
    </row>
    <row r="304" spans="18:19" ht="18.75" customHeight="1" x14ac:dyDescent="0.45">
      <c r="R304" s="7"/>
      <c r="S304" s="7"/>
    </row>
    <row r="305" spans="18:19" ht="18.75" customHeight="1" x14ac:dyDescent="0.45">
      <c r="R305" s="7"/>
      <c r="S305" s="7"/>
    </row>
    <row r="306" spans="18:19" ht="18.75" customHeight="1" x14ac:dyDescent="0.45">
      <c r="R306" s="7"/>
      <c r="S306" s="7"/>
    </row>
    <row r="307" spans="18:19" ht="18.75" customHeight="1" x14ac:dyDescent="0.45">
      <c r="R307" s="7"/>
      <c r="S307" s="7"/>
    </row>
    <row r="308" spans="18:19" ht="18.75" customHeight="1" x14ac:dyDescent="0.45">
      <c r="R308" s="7"/>
      <c r="S308" s="7"/>
    </row>
    <row r="309" spans="18:19" ht="18.75" customHeight="1" x14ac:dyDescent="0.45">
      <c r="R309" s="7"/>
      <c r="S309" s="7"/>
    </row>
    <row r="310" spans="18:19" ht="18.75" customHeight="1" x14ac:dyDescent="0.45">
      <c r="R310" s="7"/>
      <c r="S310" s="7"/>
    </row>
    <row r="311" spans="18:19" ht="18.75" customHeight="1" x14ac:dyDescent="0.45">
      <c r="R311" s="7"/>
      <c r="S311" s="7"/>
    </row>
    <row r="312" spans="18:19" ht="18.75" customHeight="1" x14ac:dyDescent="0.45">
      <c r="R312" s="7"/>
      <c r="S312" s="7"/>
    </row>
    <row r="313" spans="18:19" ht="18.75" customHeight="1" x14ac:dyDescent="0.45">
      <c r="R313" s="7"/>
      <c r="S313" s="7"/>
    </row>
    <row r="314" spans="18:19" ht="18.75" customHeight="1" x14ac:dyDescent="0.45">
      <c r="R314" s="7"/>
      <c r="S314" s="7"/>
    </row>
    <row r="315" spans="18:19" ht="18.75" customHeight="1" x14ac:dyDescent="0.45">
      <c r="R315" s="7"/>
      <c r="S315" s="7"/>
    </row>
    <row r="316" spans="18:19" ht="18.75" customHeight="1" x14ac:dyDescent="0.45">
      <c r="R316" s="7"/>
      <c r="S316" s="7"/>
    </row>
    <row r="317" spans="18:19" ht="18.75" customHeight="1" x14ac:dyDescent="0.45">
      <c r="R317" s="7"/>
      <c r="S317" s="7"/>
    </row>
    <row r="318" spans="18:19" ht="18.75" customHeight="1" x14ac:dyDescent="0.45">
      <c r="R318" s="7"/>
      <c r="S318" s="7"/>
    </row>
    <row r="319" spans="18:19" ht="18.75" customHeight="1" x14ac:dyDescent="0.45">
      <c r="R319" s="7"/>
      <c r="S319" s="7"/>
    </row>
    <row r="320" spans="18:19" ht="18.75" customHeight="1" x14ac:dyDescent="0.45">
      <c r="R320" s="7"/>
      <c r="S320" s="7"/>
    </row>
    <row r="321" spans="18:19" ht="18.75" customHeight="1" x14ac:dyDescent="0.45">
      <c r="R321" s="7"/>
      <c r="S321" s="7"/>
    </row>
    <row r="322" spans="18:19" ht="18.75" customHeight="1" x14ac:dyDescent="0.45">
      <c r="R322" s="7"/>
      <c r="S322" s="7"/>
    </row>
    <row r="323" spans="18:19" ht="18.75" customHeight="1" x14ac:dyDescent="0.45">
      <c r="R323" s="7"/>
      <c r="S323" s="7"/>
    </row>
    <row r="324" spans="18:19" ht="18.75" customHeight="1" x14ac:dyDescent="0.45">
      <c r="R324" s="7"/>
      <c r="S324" s="7"/>
    </row>
    <row r="325" spans="18:19" ht="18.75" customHeight="1" x14ac:dyDescent="0.45">
      <c r="R325" s="7"/>
      <c r="S325" s="7"/>
    </row>
    <row r="326" spans="18:19" ht="18.75" customHeight="1" x14ac:dyDescent="0.45">
      <c r="R326" s="7"/>
      <c r="S326" s="7"/>
    </row>
    <row r="327" spans="18:19" ht="18.75" customHeight="1" x14ac:dyDescent="0.45">
      <c r="R327" s="7"/>
      <c r="S327" s="7"/>
    </row>
    <row r="328" spans="18:19" ht="18.75" customHeight="1" x14ac:dyDescent="0.45">
      <c r="R328" s="7"/>
      <c r="S328" s="7"/>
    </row>
    <row r="329" spans="18:19" ht="18.75" customHeight="1" x14ac:dyDescent="0.45">
      <c r="R329" s="7"/>
      <c r="S329" s="7"/>
    </row>
    <row r="330" spans="18:19" ht="18.75" customHeight="1" x14ac:dyDescent="0.45">
      <c r="R330" s="7"/>
      <c r="S330" s="7"/>
    </row>
    <row r="331" spans="18:19" ht="18.75" customHeight="1" x14ac:dyDescent="0.45">
      <c r="R331" s="7"/>
      <c r="S331" s="7"/>
    </row>
    <row r="332" spans="18:19" ht="18.75" customHeight="1" x14ac:dyDescent="0.45">
      <c r="R332" s="7"/>
      <c r="S332" s="7"/>
    </row>
    <row r="333" spans="18:19" ht="18.75" customHeight="1" x14ac:dyDescent="0.45">
      <c r="R333" s="7"/>
      <c r="S333" s="7"/>
    </row>
    <row r="334" spans="18:19" ht="18.75" customHeight="1" x14ac:dyDescent="0.45">
      <c r="R334" s="7"/>
      <c r="S334" s="7"/>
    </row>
    <row r="335" spans="18:19" ht="18.75" customHeight="1" x14ac:dyDescent="0.45">
      <c r="R335" s="7"/>
      <c r="S335" s="7"/>
    </row>
    <row r="336" spans="18:19" ht="18.75" customHeight="1" x14ac:dyDescent="0.45">
      <c r="R336" s="7"/>
      <c r="S336" s="7"/>
    </row>
    <row r="337" spans="18:19" ht="18.75" customHeight="1" x14ac:dyDescent="0.45">
      <c r="R337" s="7"/>
      <c r="S337" s="7"/>
    </row>
    <row r="338" spans="18:19" ht="18.75" customHeight="1" x14ac:dyDescent="0.45">
      <c r="R338" s="7"/>
      <c r="S338" s="7"/>
    </row>
    <row r="339" spans="18:19" ht="18.75" customHeight="1" x14ac:dyDescent="0.45">
      <c r="R339" s="7"/>
      <c r="S339" s="7"/>
    </row>
    <row r="340" spans="18:19" ht="18.75" customHeight="1" x14ac:dyDescent="0.45">
      <c r="R340" s="7"/>
      <c r="S340" s="7"/>
    </row>
    <row r="341" spans="18:19" ht="18.75" customHeight="1" x14ac:dyDescent="0.45">
      <c r="R341" s="7"/>
      <c r="S341" s="7"/>
    </row>
    <row r="342" spans="18:19" ht="18.75" customHeight="1" x14ac:dyDescent="0.45">
      <c r="R342" s="7"/>
      <c r="S342" s="7"/>
    </row>
    <row r="343" spans="18:19" ht="18.75" customHeight="1" x14ac:dyDescent="0.45">
      <c r="R343" s="7"/>
      <c r="S343" s="7"/>
    </row>
    <row r="344" spans="18:19" ht="18.75" customHeight="1" x14ac:dyDescent="0.45">
      <c r="R344" s="7"/>
      <c r="S344" s="7"/>
    </row>
    <row r="345" spans="18:19" ht="18.75" customHeight="1" x14ac:dyDescent="0.45">
      <c r="R345" s="7"/>
      <c r="S345" s="7"/>
    </row>
    <row r="346" spans="18:19" ht="18.75" customHeight="1" x14ac:dyDescent="0.45">
      <c r="R346" s="7"/>
      <c r="S346" s="7"/>
    </row>
    <row r="347" spans="18:19" ht="18.75" customHeight="1" x14ac:dyDescent="0.45">
      <c r="R347" s="7"/>
      <c r="S347" s="7"/>
    </row>
    <row r="348" spans="18:19" ht="18.75" customHeight="1" x14ac:dyDescent="0.45">
      <c r="R348" s="7"/>
      <c r="S348" s="7"/>
    </row>
    <row r="349" spans="18:19" ht="18.75" customHeight="1" x14ac:dyDescent="0.45">
      <c r="R349" s="7"/>
      <c r="S349" s="7"/>
    </row>
    <row r="350" spans="18:19" ht="18.75" customHeight="1" x14ac:dyDescent="0.45">
      <c r="R350" s="7"/>
      <c r="S350" s="7"/>
    </row>
    <row r="351" spans="18:19" ht="18.75" customHeight="1" x14ac:dyDescent="0.45">
      <c r="R351" s="7"/>
      <c r="S351" s="7"/>
    </row>
    <row r="352" spans="18:19" ht="18.75" customHeight="1" x14ac:dyDescent="0.45">
      <c r="R352" s="7"/>
      <c r="S352" s="7"/>
    </row>
    <row r="353" spans="18:19" ht="18.75" customHeight="1" x14ac:dyDescent="0.45">
      <c r="R353" s="7"/>
      <c r="S353" s="7"/>
    </row>
    <row r="354" spans="18:19" ht="18.75" customHeight="1" x14ac:dyDescent="0.45">
      <c r="R354" s="7"/>
      <c r="S354" s="7"/>
    </row>
    <row r="355" spans="18:19" ht="18.75" customHeight="1" x14ac:dyDescent="0.45">
      <c r="R355" s="7"/>
      <c r="S355" s="7"/>
    </row>
    <row r="356" spans="18:19" ht="18.75" customHeight="1" x14ac:dyDescent="0.45">
      <c r="R356" s="7"/>
      <c r="S356" s="7"/>
    </row>
    <row r="357" spans="18:19" ht="18.75" customHeight="1" x14ac:dyDescent="0.45">
      <c r="R357" s="7"/>
      <c r="S357" s="7"/>
    </row>
    <row r="358" spans="18:19" ht="18.75" customHeight="1" x14ac:dyDescent="0.45">
      <c r="R358" s="7"/>
      <c r="S358" s="7"/>
    </row>
    <row r="359" spans="18:19" ht="18.75" customHeight="1" x14ac:dyDescent="0.45">
      <c r="R359" s="7"/>
      <c r="S359" s="7"/>
    </row>
    <row r="360" spans="18:19" ht="18.75" customHeight="1" x14ac:dyDescent="0.45">
      <c r="R360" s="7"/>
      <c r="S360" s="7"/>
    </row>
    <row r="361" spans="18:19" ht="18.75" customHeight="1" x14ac:dyDescent="0.45">
      <c r="R361" s="7"/>
      <c r="S361" s="7"/>
    </row>
    <row r="362" spans="18:19" ht="18.75" customHeight="1" x14ac:dyDescent="0.45">
      <c r="R362" s="7"/>
      <c r="S362" s="7"/>
    </row>
    <row r="363" spans="18:19" ht="18.75" customHeight="1" x14ac:dyDescent="0.45">
      <c r="R363" s="7"/>
      <c r="S363" s="7"/>
    </row>
    <row r="364" spans="18:19" ht="18.75" customHeight="1" x14ac:dyDescent="0.45">
      <c r="R364" s="7"/>
      <c r="S364" s="7"/>
    </row>
    <row r="365" spans="18:19" ht="18.75" customHeight="1" x14ac:dyDescent="0.45">
      <c r="R365" s="7"/>
      <c r="S365" s="7"/>
    </row>
    <row r="366" spans="18:19" ht="18.75" customHeight="1" x14ac:dyDescent="0.45">
      <c r="R366" s="7"/>
      <c r="S366" s="7"/>
    </row>
    <row r="367" spans="18:19" ht="18.75" customHeight="1" x14ac:dyDescent="0.45">
      <c r="R367" s="7"/>
      <c r="S367" s="7"/>
    </row>
    <row r="368" spans="18:19" ht="18.75" customHeight="1" x14ac:dyDescent="0.45">
      <c r="R368" s="7"/>
      <c r="S368" s="7"/>
    </row>
    <row r="369" spans="18:19" ht="18.75" customHeight="1" x14ac:dyDescent="0.45">
      <c r="R369" s="7"/>
      <c r="S369" s="7"/>
    </row>
    <row r="370" spans="18:19" ht="18.75" customHeight="1" x14ac:dyDescent="0.45">
      <c r="R370" s="7"/>
      <c r="S370" s="7"/>
    </row>
    <row r="371" spans="18:19" ht="18.75" customHeight="1" x14ac:dyDescent="0.45">
      <c r="R371" s="7"/>
      <c r="S371" s="7"/>
    </row>
    <row r="372" spans="18:19" ht="18.75" customHeight="1" x14ac:dyDescent="0.45">
      <c r="R372" s="7"/>
      <c r="S372" s="7"/>
    </row>
    <row r="373" spans="18:19" ht="18.75" customHeight="1" x14ac:dyDescent="0.45">
      <c r="R373" s="7"/>
      <c r="S373" s="7"/>
    </row>
    <row r="374" spans="18:19" ht="18.75" customHeight="1" x14ac:dyDescent="0.45">
      <c r="R374" s="7"/>
      <c r="S374" s="7"/>
    </row>
    <row r="375" spans="18:19" ht="18.75" customHeight="1" x14ac:dyDescent="0.45">
      <c r="R375" s="7"/>
      <c r="S375" s="7"/>
    </row>
    <row r="376" spans="18:19" ht="18.75" customHeight="1" x14ac:dyDescent="0.45">
      <c r="R376" s="7"/>
      <c r="S376" s="7"/>
    </row>
    <row r="377" spans="18:19" ht="18.75" customHeight="1" x14ac:dyDescent="0.45">
      <c r="R377" s="7"/>
      <c r="S377" s="7"/>
    </row>
    <row r="378" spans="18:19" ht="18.75" customHeight="1" x14ac:dyDescent="0.45">
      <c r="R378" s="7"/>
      <c r="S378" s="7"/>
    </row>
    <row r="379" spans="18:19" ht="18.75" customHeight="1" x14ac:dyDescent="0.45">
      <c r="R379" s="7"/>
      <c r="S379" s="7"/>
    </row>
    <row r="380" spans="18:19" ht="18.75" customHeight="1" x14ac:dyDescent="0.45">
      <c r="R380" s="7"/>
      <c r="S380" s="7"/>
    </row>
    <row r="381" spans="18:19" ht="18.75" customHeight="1" x14ac:dyDescent="0.45">
      <c r="R381" s="7"/>
      <c r="S381" s="7"/>
    </row>
    <row r="382" spans="18:19" ht="18.75" customHeight="1" x14ac:dyDescent="0.45">
      <c r="R382" s="7"/>
      <c r="S382" s="7"/>
    </row>
    <row r="383" spans="18:19" ht="18.75" customHeight="1" x14ac:dyDescent="0.45">
      <c r="R383" s="7"/>
      <c r="S383" s="7"/>
    </row>
    <row r="384" spans="18:19" ht="18.75" customHeight="1" x14ac:dyDescent="0.45">
      <c r="R384" s="7"/>
      <c r="S384" s="7"/>
    </row>
    <row r="385" spans="18:19" ht="18.75" customHeight="1" x14ac:dyDescent="0.45">
      <c r="R385" s="7"/>
      <c r="S385" s="7"/>
    </row>
    <row r="386" spans="18:19" ht="18.75" customHeight="1" x14ac:dyDescent="0.45">
      <c r="R386" s="7"/>
      <c r="S386" s="7"/>
    </row>
    <row r="387" spans="18:19" ht="18.75" customHeight="1" x14ac:dyDescent="0.45">
      <c r="R387" s="7"/>
      <c r="S387" s="7"/>
    </row>
    <row r="388" spans="18:19" ht="18.75" customHeight="1" x14ac:dyDescent="0.45">
      <c r="R388" s="7"/>
      <c r="S388" s="7"/>
    </row>
    <row r="389" spans="18:19" ht="18.75" customHeight="1" x14ac:dyDescent="0.45">
      <c r="R389" s="7"/>
      <c r="S389" s="7"/>
    </row>
    <row r="390" spans="18:19" ht="18.75" customHeight="1" x14ac:dyDescent="0.45">
      <c r="R390" s="7"/>
      <c r="S390" s="7"/>
    </row>
    <row r="391" spans="18:19" ht="18.75" customHeight="1" x14ac:dyDescent="0.45">
      <c r="R391" s="7"/>
      <c r="S391" s="7"/>
    </row>
    <row r="392" spans="18:19" ht="18.75" customHeight="1" x14ac:dyDescent="0.45">
      <c r="R392" s="7"/>
      <c r="S392" s="7"/>
    </row>
    <row r="393" spans="18:19" ht="18.75" customHeight="1" x14ac:dyDescent="0.45">
      <c r="R393" s="7"/>
      <c r="S393" s="7"/>
    </row>
    <row r="394" spans="18:19" ht="18.75" customHeight="1" x14ac:dyDescent="0.45">
      <c r="R394" s="7"/>
      <c r="S394" s="7"/>
    </row>
    <row r="395" spans="18:19" ht="18.75" customHeight="1" x14ac:dyDescent="0.45">
      <c r="R395" s="7"/>
      <c r="S395" s="7"/>
    </row>
    <row r="396" spans="18:19" ht="18.75" customHeight="1" x14ac:dyDescent="0.45">
      <c r="R396" s="7"/>
      <c r="S396" s="7"/>
    </row>
    <row r="397" spans="18:19" ht="18.75" customHeight="1" x14ac:dyDescent="0.45">
      <c r="R397" s="7"/>
      <c r="S397" s="7"/>
    </row>
    <row r="398" spans="18:19" ht="18.75" customHeight="1" x14ac:dyDescent="0.45">
      <c r="R398" s="7"/>
      <c r="S398" s="7"/>
    </row>
    <row r="399" spans="18:19" ht="18.75" customHeight="1" x14ac:dyDescent="0.45">
      <c r="R399" s="7"/>
      <c r="S399" s="7"/>
    </row>
    <row r="400" spans="18:19" ht="18.75" customHeight="1" x14ac:dyDescent="0.45">
      <c r="R400" s="7"/>
      <c r="S400" s="7"/>
    </row>
    <row r="401" spans="18:19" ht="18.75" customHeight="1" x14ac:dyDescent="0.45">
      <c r="R401" s="7"/>
      <c r="S401" s="7"/>
    </row>
    <row r="402" spans="18:19" ht="18.75" customHeight="1" x14ac:dyDescent="0.45">
      <c r="R402" s="7"/>
      <c r="S402" s="7"/>
    </row>
    <row r="403" spans="18:19" ht="18.75" customHeight="1" x14ac:dyDescent="0.45">
      <c r="R403" s="7"/>
      <c r="S403" s="7"/>
    </row>
    <row r="404" spans="18:19" ht="18.75" customHeight="1" x14ac:dyDescent="0.45">
      <c r="R404" s="7"/>
      <c r="S404" s="7"/>
    </row>
    <row r="405" spans="18:19" ht="18.75" customHeight="1" x14ac:dyDescent="0.45">
      <c r="R405" s="7"/>
      <c r="S405" s="7"/>
    </row>
    <row r="406" spans="18:19" ht="18.75" customHeight="1" x14ac:dyDescent="0.45">
      <c r="R406" s="7"/>
      <c r="S406" s="7"/>
    </row>
    <row r="407" spans="18:19" ht="18.75" customHeight="1" x14ac:dyDescent="0.45">
      <c r="R407" s="7"/>
      <c r="S407" s="7"/>
    </row>
    <row r="408" spans="18:19" ht="18.75" customHeight="1" x14ac:dyDescent="0.45">
      <c r="R408" s="7"/>
      <c r="S408" s="7"/>
    </row>
    <row r="409" spans="18:19" ht="18.75" customHeight="1" x14ac:dyDescent="0.45">
      <c r="R409" s="7"/>
      <c r="S409" s="7"/>
    </row>
    <row r="410" spans="18:19" ht="18.75" customHeight="1" x14ac:dyDescent="0.45">
      <c r="R410" s="7"/>
      <c r="S410" s="7"/>
    </row>
    <row r="411" spans="18:19" ht="18.75" customHeight="1" x14ac:dyDescent="0.45">
      <c r="R411" s="7"/>
      <c r="S411" s="7"/>
    </row>
    <row r="412" spans="18:19" ht="18.75" customHeight="1" x14ac:dyDescent="0.45">
      <c r="R412" s="7"/>
      <c r="S412" s="7"/>
    </row>
    <row r="413" spans="18:19" ht="18.75" customHeight="1" x14ac:dyDescent="0.45">
      <c r="R413" s="7"/>
      <c r="S413" s="7"/>
    </row>
    <row r="414" spans="18:19" ht="18.75" customHeight="1" x14ac:dyDescent="0.45">
      <c r="R414" s="7"/>
      <c r="S414" s="7"/>
    </row>
    <row r="415" spans="18:19" ht="18.75" customHeight="1" x14ac:dyDescent="0.45">
      <c r="R415" s="7"/>
      <c r="S415" s="7"/>
    </row>
    <row r="416" spans="18:19" ht="18.75" customHeight="1" x14ac:dyDescent="0.45">
      <c r="R416" s="7"/>
      <c r="S416" s="7"/>
    </row>
    <row r="417" spans="18:19" ht="18.75" customHeight="1" x14ac:dyDescent="0.45">
      <c r="R417" s="7"/>
      <c r="S417" s="7"/>
    </row>
    <row r="418" spans="18:19" ht="18.75" customHeight="1" x14ac:dyDescent="0.45">
      <c r="R418" s="7"/>
      <c r="S418" s="7"/>
    </row>
    <row r="419" spans="18:19" ht="18.75" customHeight="1" x14ac:dyDescent="0.45">
      <c r="R419" s="7"/>
      <c r="S419" s="7"/>
    </row>
    <row r="420" spans="18:19" ht="18.75" customHeight="1" x14ac:dyDescent="0.45">
      <c r="R420" s="7"/>
      <c r="S420" s="7"/>
    </row>
    <row r="421" spans="18:19" ht="18.75" customHeight="1" x14ac:dyDescent="0.45">
      <c r="R421" s="7"/>
      <c r="S421" s="7"/>
    </row>
    <row r="422" spans="18:19" ht="18.75" customHeight="1" x14ac:dyDescent="0.45">
      <c r="R422" s="7"/>
      <c r="S422" s="7"/>
    </row>
    <row r="423" spans="18:19" ht="18.75" customHeight="1" x14ac:dyDescent="0.45">
      <c r="R423" s="7"/>
      <c r="S423" s="7"/>
    </row>
    <row r="424" spans="18:19" ht="18.75" customHeight="1" x14ac:dyDescent="0.45">
      <c r="R424" s="7"/>
      <c r="S424" s="7"/>
    </row>
    <row r="425" spans="18:19" ht="18.75" customHeight="1" x14ac:dyDescent="0.45">
      <c r="R425" s="7"/>
      <c r="S425" s="7"/>
    </row>
    <row r="426" spans="18:19" ht="18.75" customHeight="1" x14ac:dyDescent="0.45">
      <c r="R426" s="7"/>
      <c r="S426" s="7"/>
    </row>
    <row r="427" spans="18:19" ht="18.75" customHeight="1" x14ac:dyDescent="0.45">
      <c r="R427" s="7"/>
      <c r="S427" s="7"/>
    </row>
    <row r="428" spans="18:19" ht="18.75" customHeight="1" x14ac:dyDescent="0.45">
      <c r="R428" s="7"/>
      <c r="S428" s="7"/>
    </row>
    <row r="429" spans="18:19" ht="18.75" customHeight="1" x14ac:dyDescent="0.45">
      <c r="R429" s="7"/>
      <c r="S429" s="7"/>
    </row>
    <row r="430" spans="18:19" ht="18.75" customHeight="1" x14ac:dyDescent="0.45">
      <c r="R430" s="7"/>
      <c r="S430" s="7"/>
    </row>
    <row r="431" spans="18:19" ht="18.75" customHeight="1" x14ac:dyDescent="0.45">
      <c r="R431" s="7"/>
      <c r="S431" s="7"/>
    </row>
    <row r="432" spans="18:19" ht="18.75" customHeight="1" x14ac:dyDescent="0.45">
      <c r="R432" s="7"/>
      <c r="S432" s="7"/>
    </row>
    <row r="433" spans="18:19" ht="18.75" customHeight="1" x14ac:dyDescent="0.45">
      <c r="R433" s="7"/>
      <c r="S433" s="7"/>
    </row>
    <row r="434" spans="18:19" ht="18.75" customHeight="1" x14ac:dyDescent="0.45">
      <c r="R434" s="7"/>
      <c r="S434" s="7"/>
    </row>
    <row r="435" spans="18:19" ht="18.75" customHeight="1" x14ac:dyDescent="0.45">
      <c r="R435" s="7"/>
      <c r="S435" s="7"/>
    </row>
    <row r="436" spans="18:19" ht="18.75" customHeight="1" x14ac:dyDescent="0.45">
      <c r="R436" s="7"/>
      <c r="S436" s="7"/>
    </row>
    <row r="437" spans="18:19" ht="18.75" customHeight="1" x14ac:dyDescent="0.45">
      <c r="R437" s="7"/>
      <c r="S437" s="7"/>
    </row>
    <row r="438" spans="18:19" ht="18.75" customHeight="1" x14ac:dyDescent="0.45">
      <c r="R438" s="7"/>
      <c r="S438" s="7"/>
    </row>
    <row r="439" spans="18:19" ht="18.75" customHeight="1" x14ac:dyDescent="0.45">
      <c r="R439" s="7"/>
      <c r="S439" s="7"/>
    </row>
    <row r="440" spans="18:19" ht="18.75" customHeight="1" x14ac:dyDescent="0.45">
      <c r="R440" s="7"/>
      <c r="S440" s="7"/>
    </row>
    <row r="441" spans="18:19" ht="18.75" customHeight="1" x14ac:dyDescent="0.45">
      <c r="R441" s="7"/>
      <c r="S441" s="7"/>
    </row>
    <row r="442" spans="18:19" ht="18.75" customHeight="1" x14ac:dyDescent="0.45">
      <c r="R442" s="7"/>
      <c r="S442" s="7"/>
    </row>
    <row r="443" spans="18:19" ht="18.75" customHeight="1" x14ac:dyDescent="0.45">
      <c r="R443" s="7"/>
      <c r="S443" s="7"/>
    </row>
    <row r="444" spans="18:19" ht="18.75" customHeight="1" x14ac:dyDescent="0.45">
      <c r="R444" s="7"/>
      <c r="S444" s="7"/>
    </row>
    <row r="445" spans="18:19" ht="18.75" customHeight="1" x14ac:dyDescent="0.45">
      <c r="R445" s="7"/>
      <c r="S445" s="7"/>
    </row>
    <row r="446" spans="18:19" ht="18.75" customHeight="1" x14ac:dyDescent="0.45">
      <c r="R446" s="7"/>
      <c r="S446" s="7"/>
    </row>
    <row r="447" spans="18:19" ht="18.75" customHeight="1" x14ac:dyDescent="0.45">
      <c r="R447" s="7"/>
      <c r="S447" s="7"/>
    </row>
    <row r="448" spans="18:19" ht="18.75" customHeight="1" x14ac:dyDescent="0.45">
      <c r="R448" s="7"/>
      <c r="S448" s="7"/>
    </row>
    <row r="449" spans="18:19" ht="18.75" customHeight="1" x14ac:dyDescent="0.45">
      <c r="R449" s="7"/>
      <c r="S449" s="7"/>
    </row>
    <row r="450" spans="18:19" ht="18.75" customHeight="1" x14ac:dyDescent="0.45">
      <c r="R450" s="7"/>
      <c r="S450" s="7"/>
    </row>
    <row r="451" spans="18:19" ht="18.75" customHeight="1" x14ac:dyDescent="0.45">
      <c r="R451" s="7"/>
      <c r="S451" s="7"/>
    </row>
    <row r="452" spans="18:19" ht="18.75" customHeight="1" x14ac:dyDescent="0.45">
      <c r="R452" s="7"/>
      <c r="S452" s="7"/>
    </row>
    <row r="453" spans="18:19" ht="18.75" customHeight="1" x14ac:dyDescent="0.45">
      <c r="R453" s="7"/>
      <c r="S453" s="7"/>
    </row>
    <row r="454" spans="18:19" ht="18.75" customHeight="1" x14ac:dyDescent="0.45">
      <c r="R454" s="7"/>
      <c r="S454" s="7"/>
    </row>
    <row r="455" spans="18:19" ht="18.75" customHeight="1" x14ac:dyDescent="0.45">
      <c r="R455" s="7"/>
      <c r="S455" s="7"/>
    </row>
    <row r="456" spans="18:19" ht="18.75" customHeight="1" x14ac:dyDescent="0.45">
      <c r="R456" s="7"/>
      <c r="S456" s="7"/>
    </row>
    <row r="457" spans="18:19" ht="18.75" customHeight="1" x14ac:dyDescent="0.45">
      <c r="R457" s="7"/>
      <c r="S457" s="7"/>
    </row>
    <row r="458" spans="18:19" ht="18.75" customHeight="1" x14ac:dyDescent="0.45">
      <c r="R458" s="7"/>
      <c r="S458" s="7"/>
    </row>
    <row r="459" spans="18:19" ht="18.75" customHeight="1" x14ac:dyDescent="0.45">
      <c r="R459" s="7"/>
      <c r="S459" s="7"/>
    </row>
    <row r="460" spans="18:19" ht="18.75" customHeight="1" x14ac:dyDescent="0.45">
      <c r="R460" s="7"/>
      <c r="S460" s="7"/>
    </row>
    <row r="461" spans="18:19" ht="18.75" customHeight="1" x14ac:dyDescent="0.45">
      <c r="R461" s="7"/>
      <c r="S461" s="7"/>
    </row>
    <row r="462" spans="18:19" ht="18.75" customHeight="1" x14ac:dyDescent="0.45">
      <c r="R462" s="7"/>
      <c r="S462" s="7"/>
    </row>
    <row r="463" spans="18:19" ht="18.75" customHeight="1" x14ac:dyDescent="0.45">
      <c r="R463" s="7"/>
      <c r="S463" s="7"/>
    </row>
    <row r="464" spans="18:19" ht="18.75" customHeight="1" x14ac:dyDescent="0.45">
      <c r="R464" s="7"/>
      <c r="S464" s="7"/>
    </row>
    <row r="465" spans="18:19" ht="18.75" customHeight="1" x14ac:dyDescent="0.45">
      <c r="R465" s="7"/>
      <c r="S465" s="7"/>
    </row>
    <row r="466" spans="18:19" ht="18.75" customHeight="1" x14ac:dyDescent="0.45">
      <c r="R466" s="7"/>
      <c r="S466" s="7"/>
    </row>
    <row r="467" spans="18:19" ht="18.75" customHeight="1" x14ac:dyDescent="0.45">
      <c r="R467" s="7"/>
      <c r="S467" s="7"/>
    </row>
    <row r="468" spans="18:19" ht="18.75" customHeight="1" x14ac:dyDescent="0.45">
      <c r="R468" s="7"/>
      <c r="S468" s="7"/>
    </row>
    <row r="469" spans="18:19" ht="18.75" customHeight="1" x14ac:dyDescent="0.45">
      <c r="R469" s="7"/>
      <c r="S469" s="7"/>
    </row>
    <row r="470" spans="18:19" ht="18.75" customHeight="1" x14ac:dyDescent="0.45">
      <c r="R470" s="7"/>
      <c r="S470" s="7"/>
    </row>
    <row r="471" spans="18:19" ht="18.75" customHeight="1" x14ac:dyDescent="0.45">
      <c r="R471" s="7"/>
      <c r="S471" s="7"/>
    </row>
    <row r="472" spans="18:19" ht="18.75" customHeight="1" x14ac:dyDescent="0.45">
      <c r="R472" s="7"/>
      <c r="S472" s="7"/>
    </row>
    <row r="473" spans="18:19" ht="18.75" customHeight="1" x14ac:dyDescent="0.45">
      <c r="R473" s="7"/>
      <c r="S473" s="7"/>
    </row>
    <row r="474" spans="18:19" ht="18.75" customHeight="1" x14ac:dyDescent="0.45">
      <c r="R474" s="7"/>
      <c r="S474" s="7"/>
    </row>
    <row r="475" spans="18:19" ht="18.75" customHeight="1" x14ac:dyDescent="0.45">
      <c r="R475" s="7"/>
      <c r="S475" s="7"/>
    </row>
    <row r="476" spans="18:19" ht="18.75" customHeight="1" x14ac:dyDescent="0.45">
      <c r="R476" s="7"/>
      <c r="S476" s="7"/>
    </row>
    <row r="477" spans="18:19" ht="18.75" customHeight="1" x14ac:dyDescent="0.45">
      <c r="R477" s="7"/>
      <c r="S477" s="7"/>
    </row>
    <row r="478" spans="18:19" ht="18.75" customHeight="1" x14ac:dyDescent="0.45">
      <c r="R478" s="7"/>
      <c r="S478" s="7"/>
    </row>
    <row r="479" spans="18:19" ht="18.75" customHeight="1" x14ac:dyDescent="0.45">
      <c r="R479" s="7"/>
      <c r="S479" s="7"/>
    </row>
    <row r="480" spans="18:19" ht="18.75" customHeight="1" x14ac:dyDescent="0.45">
      <c r="R480" s="7"/>
      <c r="S480" s="7"/>
    </row>
    <row r="481" spans="18:19" ht="18.75" customHeight="1" x14ac:dyDescent="0.45">
      <c r="R481" s="7"/>
      <c r="S481" s="7"/>
    </row>
    <row r="482" spans="18:19" ht="18.75" customHeight="1" x14ac:dyDescent="0.45">
      <c r="R482" s="7"/>
      <c r="S482" s="7"/>
    </row>
    <row r="483" spans="18:19" ht="18.75" customHeight="1" x14ac:dyDescent="0.45">
      <c r="R483" s="7"/>
      <c r="S483" s="7"/>
    </row>
    <row r="484" spans="18:19" ht="18.75" customHeight="1" x14ac:dyDescent="0.45">
      <c r="R484" s="7"/>
      <c r="S484" s="7"/>
    </row>
    <row r="485" spans="18:19" ht="18.75" customHeight="1" x14ac:dyDescent="0.45">
      <c r="R485" s="7"/>
      <c r="S485" s="7"/>
    </row>
    <row r="486" spans="18:19" ht="18.75" customHeight="1" x14ac:dyDescent="0.45">
      <c r="R486" s="7"/>
      <c r="S486" s="7"/>
    </row>
    <row r="487" spans="18:19" ht="18.75" customHeight="1" x14ac:dyDescent="0.45">
      <c r="R487" s="7"/>
      <c r="S487" s="7"/>
    </row>
    <row r="488" spans="18:19" ht="18.75" customHeight="1" x14ac:dyDescent="0.45">
      <c r="R488" s="7"/>
      <c r="S488" s="7"/>
    </row>
    <row r="489" spans="18:19" ht="18.75" customHeight="1" x14ac:dyDescent="0.45">
      <c r="R489" s="7"/>
      <c r="S489" s="7"/>
    </row>
    <row r="490" spans="18:19" ht="18.75" customHeight="1" x14ac:dyDescent="0.45">
      <c r="R490" s="7"/>
      <c r="S490" s="7"/>
    </row>
    <row r="491" spans="18:19" ht="18.75" customHeight="1" x14ac:dyDescent="0.45">
      <c r="R491" s="7"/>
      <c r="S491" s="7"/>
    </row>
    <row r="492" spans="18:19" ht="18.75" customHeight="1" x14ac:dyDescent="0.45">
      <c r="R492" s="7"/>
      <c r="S492" s="7"/>
    </row>
    <row r="493" spans="18:19" ht="18.75" customHeight="1" x14ac:dyDescent="0.45">
      <c r="R493" s="7"/>
      <c r="S493" s="7"/>
    </row>
    <row r="494" spans="18:19" ht="18.75" customHeight="1" x14ac:dyDescent="0.45">
      <c r="R494" s="7"/>
      <c r="S494" s="7"/>
    </row>
    <row r="495" spans="18:19" ht="18.75" customHeight="1" x14ac:dyDescent="0.45">
      <c r="R495" s="7"/>
      <c r="S495" s="7"/>
    </row>
    <row r="496" spans="18:19" ht="18.75" customHeight="1" x14ac:dyDescent="0.45">
      <c r="R496" s="7"/>
      <c r="S496" s="7"/>
    </row>
    <row r="497" spans="18:19" ht="18.75" customHeight="1" x14ac:dyDescent="0.45">
      <c r="R497" s="7"/>
      <c r="S497" s="7"/>
    </row>
    <row r="498" spans="18:19" ht="18.75" customHeight="1" x14ac:dyDescent="0.45">
      <c r="R498" s="7"/>
      <c r="S498" s="7"/>
    </row>
    <row r="499" spans="18:19" ht="18.75" customHeight="1" x14ac:dyDescent="0.45">
      <c r="R499" s="7"/>
      <c r="S499" s="7"/>
    </row>
    <row r="500" spans="18:19" ht="18.75" customHeight="1" x14ac:dyDescent="0.45">
      <c r="R500" s="7"/>
      <c r="S500" s="7"/>
    </row>
    <row r="501" spans="18:19" ht="18.75" customHeight="1" x14ac:dyDescent="0.45">
      <c r="R501" s="7"/>
      <c r="S501" s="7"/>
    </row>
    <row r="502" spans="18:19" ht="18.75" customHeight="1" x14ac:dyDescent="0.45">
      <c r="R502" s="7"/>
      <c r="S502" s="7"/>
    </row>
    <row r="503" spans="18:19" ht="18.75" customHeight="1" x14ac:dyDescent="0.45">
      <c r="R503" s="7"/>
      <c r="S503" s="7"/>
    </row>
    <row r="504" spans="18:19" ht="18.75" customHeight="1" x14ac:dyDescent="0.45">
      <c r="R504" s="7"/>
      <c r="S504" s="7"/>
    </row>
    <row r="505" spans="18:19" ht="18.75" customHeight="1" x14ac:dyDescent="0.45">
      <c r="R505" s="7"/>
      <c r="S505" s="7"/>
    </row>
    <row r="506" spans="18:19" ht="18.75" customHeight="1" x14ac:dyDescent="0.45">
      <c r="R506" s="7"/>
      <c r="S506" s="7"/>
    </row>
    <row r="507" spans="18:19" ht="18.75" customHeight="1" x14ac:dyDescent="0.45">
      <c r="R507" s="7"/>
      <c r="S507" s="7"/>
    </row>
    <row r="508" spans="18:19" ht="18.75" customHeight="1" x14ac:dyDescent="0.45">
      <c r="R508" s="7"/>
      <c r="S508" s="7"/>
    </row>
    <row r="509" spans="18:19" ht="18.75" customHeight="1" x14ac:dyDescent="0.45">
      <c r="R509" s="7"/>
      <c r="S509" s="7"/>
    </row>
    <row r="510" spans="18:19" ht="18.75" customHeight="1" x14ac:dyDescent="0.45">
      <c r="R510" s="7"/>
      <c r="S510" s="7"/>
    </row>
    <row r="511" spans="18:19" ht="18.75" customHeight="1" x14ac:dyDescent="0.45">
      <c r="R511" s="7"/>
      <c r="S511" s="7"/>
    </row>
    <row r="512" spans="18:19" ht="18.75" customHeight="1" x14ac:dyDescent="0.45">
      <c r="R512" s="7"/>
      <c r="S512" s="7"/>
    </row>
    <row r="513" spans="18:19" ht="18.75" customHeight="1" x14ac:dyDescent="0.45">
      <c r="R513" s="7"/>
      <c r="S513" s="7"/>
    </row>
    <row r="514" spans="18:19" ht="18.75" customHeight="1" x14ac:dyDescent="0.45">
      <c r="R514" s="7"/>
      <c r="S514" s="7"/>
    </row>
    <row r="515" spans="18:19" ht="18.75" customHeight="1" x14ac:dyDescent="0.45">
      <c r="R515" s="7"/>
      <c r="S515" s="7"/>
    </row>
    <row r="516" spans="18:19" ht="18.75" customHeight="1" x14ac:dyDescent="0.45">
      <c r="R516" s="7"/>
      <c r="S516" s="7"/>
    </row>
    <row r="517" spans="18:19" ht="18.75" customHeight="1" x14ac:dyDescent="0.45">
      <c r="R517" s="7"/>
      <c r="S517" s="7"/>
    </row>
    <row r="518" spans="18:19" ht="18.75" customHeight="1" x14ac:dyDescent="0.45">
      <c r="R518" s="7"/>
      <c r="S518" s="7"/>
    </row>
    <row r="519" spans="18:19" ht="18.75" customHeight="1" x14ac:dyDescent="0.45">
      <c r="R519" s="7"/>
      <c r="S519" s="7"/>
    </row>
    <row r="520" spans="18:19" ht="18.75" customHeight="1" x14ac:dyDescent="0.45">
      <c r="R520" s="7"/>
      <c r="S520" s="7"/>
    </row>
    <row r="521" spans="18:19" ht="18.75" customHeight="1" x14ac:dyDescent="0.45">
      <c r="R521" s="7"/>
      <c r="S521" s="7"/>
    </row>
    <row r="522" spans="18:19" ht="18.75" customHeight="1" x14ac:dyDescent="0.45">
      <c r="R522" s="7"/>
      <c r="S522" s="7"/>
    </row>
    <row r="523" spans="18:19" ht="18.75" customHeight="1" x14ac:dyDescent="0.45">
      <c r="R523" s="7"/>
      <c r="S523" s="7"/>
    </row>
    <row r="524" spans="18:19" ht="18.75" customHeight="1" x14ac:dyDescent="0.45">
      <c r="R524" s="7"/>
      <c r="S524" s="7"/>
    </row>
    <row r="525" spans="18:19" ht="18.75" customHeight="1" x14ac:dyDescent="0.45">
      <c r="R525" s="7"/>
      <c r="S525" s="7"/>
    </row>
    <row r="526" spans="18:19" ht="18.75" customHeight="1" x14ac:dyDescent="0.45">
      <c r="R526" s="7"/>
      <c r="S526" s="7"/>
    </row>
    <row r="527" spans="18:19" ht="18.75" customHeight="1" x14ac:dyDescent="0.45">
      <c r="R527" s="7"/>
      <c r="S527" s="7"/>
    </row>
    <row r="528" spans="18:19" ht="18.75" customHeight="1" x14ac:dyDescent="0.45">
      <c r="R528" s="7"/>
      <c r="S528" s="7"/>
    </row>
    <row r="529" spans="18:19" ht="18.75" customHeight="1" x14ac:dyDescent="0.45">
      <c r="R529" s="7"/>
      <c r="S529" s="7"/>
    </row>
    <row r="530" spans="18:19" ht="18.75" customHeight="1" x14ac:dyDescent="0.45">
      <c r="R530" s="7"/>
      <c r="S530" s="7"/>
    </row>
    <row r="531" spans="18:19" ht="18.75" customHeight="1" x14ac:dyDescent="0.45">
      <c r="R531" s="7"/>
      <c r="S531" s="7"/>
    </row>
    <row r="532" spans="18:19" ht="18.75" customHeight="1" x14ac:dyDescent="0.45">
      <c r="R532" s="7"/>
      <c r="S532" s="7"/>
    </row>
    <row r="533" spans="18:19" ht="18.75" customHeight="1" x14ac:dyDescent="0.45">
      <c r="R533" s="7"/>
      <c r="S533" s="7"/>
    </row>
    <row r="534" spans="18:19" ht="18.75" customHeight="1" x14ac:dyDescent="0.45">
      <c r="R534" s="7"/>
      <c r="S534" s="7"/>
    </row>
    <row r="535" spans="18:19" ht="18.75" customHeight="1" x14ac:dyDescent="0.45">
      <c r="R535" s="7"/>
      <c r="S535" s="7"/>
    </row>
    <row r="536" spans="18:19" ht="18.75" customHeight="1" x14ac:dyDescent="0.45">
      <c r="R536" s="7"/>
      <c r="S536" s="7"/>
    </row>
    <row r="537" spans="18:19" ht="18.75" customHeight="1" x14ac:dyDescent="0.45">
      <c r="R537" s="7"/>
      <c r="S537" s="7"/>
    </row>
    <row r="538" spans="18:19" ht="18.75" customHeight="1" x14ac:dyDescent="0.45">
      <c r="R538" s="7"/>
      <c r="S538" s="7"/>
    </row>
    <row r="539" spans="18:19" ht="18.75" customHeight="1" x14ac:dyDescent="0.45">
      <c r="R539" s="7"/>
      <c r="S539" s="7"/>
    </row>
    <row r="540" spans="18:19" ht="18.75" customHeight="1" x14ac:dyDescent="0.45">
      <c r="R540" s="7"/>
      <c r="S540" s="7"/>
    </row>
    <row r="541" spans="18:19" ht="18.75" customHeight="1" x14ac:dyDescent="0.45">
      <c r="R541" s="7"/>
      <c r="S541" s="7"/>
    </row>
    <row r="542" spans="18:19" ht="18.75" customHeight="1" x14ac:dyDescent="0.45">
      <c r="R542" s="7"/>
      <c r="S542" s="7"/>
    </row>
    <row r="543" spans="18:19" ht="18.75" customHeight="1" x14ac:dyDescent="0.45">
      <c r="R543" s="7"/>
      <c r="S543" s="7"/>
    </row>
    <row r="544" spans="18:19" ht="18.75" customHeight="1" x14ac:dyDescent="0.45">
      <c r="R544" s="7"/>
      <c r="S544" s="7"/>
    </row>
    <row r="545" spans="18:19" ht="18.75" customHeight="1" x14ac:dyDescent="0.45">
      <c r="R545" s="7"/>
      <c r="S545" s="7"/>
    </row>
    <row r="546" spans="18:19" ht="18.75" customHeight="1" x14ac:dyDescent="0.45">
      <c r="R546" s="7"/>
      <c r="S546" s="7"/>
    </row>
    <row r="547" spans="18:19" ht="18.75" customHeight="1" x14ac:dyDescent="0.45">
      <c r="R547" s="7"/>
      <c r="S547" s="7"/>
    </row>
    <row r="548" spans="18:19" ht="18.75" customHeight="1" x14ac:dyDescent="0.45">
      <c r="R548" s="7"/>
      <c r="S548" s="7"/>
    </row>
    <row r="549" spans="18:19" ht="18.75" customHeight="1" x14ac:dyDescent="0.45">
      <c r="R549" s="7"/>
      <c r="S549" s="7"/>
    </row>
    <row r="550" spans="18:19" ht="18.75" customHeight="1" x14ac:dyDescent="0.45">
      <c r="R550" s="7"/>
      <c r="S550" s="7"/>
    </row>
    <row r="551" spans="18:19" ht="18.75" customHeight="1" x14ac:dyDescent="0.45">
      <c r="R551" s="7"/>
      <c r="S551" s="7"/>
    </row>
    <row r="552" spans="18:19" ht="18.75" customHeight="1" x14ac:dyDescent="0.45">
      <c r="R552" s="7"/>
      <c r="S552" s="7"/>
    </row>
    <row r="553" spans="18:19" ht="18.75" customHeight="1" x14ac:dyDescent="0.45">
      <c r="R553" s="7"/>
      <c r="S553" s="7"/>
    </row>
    <row r="554" spans="18:19" ht="18.75" customHeight="1" x14ac:dyDescent="0.45">
      <c r="R554" s="7"/>
      <c r="S554" s="7"/>
    </row>
    <row r="555" spans="18:19" ht="18.75" customHeight="1" x14ac:dyDescent="0.45">
      <c r="R555" s="7"/>
      <c r="S555" s="7"/>
    </row>
    <row r="556" spans="18:19" ht="18.75" customHeight="1" x14ac:dyDescent="0.45">
      <c r="R556" s="7"/>
      <c r="S556" s="7"/>
    </row>
    <row r="557" spans="18:19" ht="18.75" customHeight="1" x14ac:dyDescent="0.45">
      <c r="R557" s="7"/>
      <c r="S557" s="7"/>
    </row>
    <row r="558" spans="18:19" ht="18.75" customHeight="1" x14ac:dyDescent="0.45">
      <c r="R558" s="7"/>
      <c r="S558" s="7"/>
    </row>
    <row r="559" spans="18:19" ht="18.75" customHeight="1" x14ac:dyDescent="0.45">
      <c r="R559" s="7"/>
      <c r="S559" s="7"/>
    </row>
    <row r="560" spans="18:19" ht="18.75" customHeight="1" x14ac:dyDescent="0.45">
      <c r="R560" s="7"/>
      <c r="S560" s="7"/>
    </row>
    <row r="561" spans="18:19" ht="18.75" customHeight="1" x14ac:dyDescent="0.45">
      <c r="R561" s="7"/>
      <c r="S561" s="7"/>
    </row>
    <row r="562" spans="18:19" ht="18.75" customHeight="1" x14ac:dyDescent="0.45">
      <c r="R562" s="7"/>
      <c r="S562" s="7"/>
    </row>
    <row r="563" spans="18:19" ht="18.75" customHeight="1" x14ac:dyDescent="0.45">
      <c r="R563" s="7"/>
      <c r="S563" s="7"/>
    </row>
    <row r="564" spans="18:19" ht="18.75" customHeight="1" x14ac:dyDescent="0.45">
      <c r="R564" s="7"/>
      <c r="S564" s="7"/>
    </row>
    <row r="565" spans="18:19" ht="18.75" customHeight="1" x14ac:dyDescent="0.45">
      <c r="R565" s="7"/>
      <c r="S565" s="7"/>
    </row>
    <row r="566" spans="18:19" ht="18.75" customHeight="1" x14ac:dyDescent="0.45">
      <c r="R566" s="7"/>
      <c r="S566" s="7"/>
    </row>
    <row r="567" spans="18:19" ht="18.75" customHeight="1" x14ac:dyDescent="0.45">
      <c r="R567" s="7"/>
      <c r="S567" s="7"/>
    </row>
    <row r="568" spans="18:19" ht="18.75" customHeight="1" x14ac:dyDescent="0.45">
      <c r="R568" s="7"/>
      <c r="S568" s="7"/>
    </row>
    <row r="569" spans="18:19" ht="18.75" customHeight="1" x14ac:dyDescent="0.45">
      <c r="R569" s="7"/>
      <c r="S569" s="7"/>
    </row>
    <row r="570" spans="18:19" ht="18.75" customHeight="1" x14ac:dyDescent="0.45">
      <c r="R570" s="7"/>
      <c r="S570" s="7"/>
    </row>
    <row r="571" spans="18:19" ht="18.75" customHeight="1" x14ac:dyDescent="0.45">
      <c r="R571" s="7"/>
      <c r="S571" s="7"/>
    </row>
    <row r="572" spans="18:19" ht="18.75" customHeight="1" x14ac:dyDescent="0.45">
      <c r="R572" s="7"/>
      <c r="S572" s="7"/>
    </row>
    <row r="573" spans="18:19" ht="18.75" customHeight="1" x14ac:dyDescent="0.45">
      <c r="R573" s="7"/>
      <c r="S573" s="7"/>
    </row>
    <row r="574" spans="18:19" ht="18.75" customHeight="1" x14ac:dyDescent="0.45">
      <c r="R574" s="7"/>
      <c r="S574" s="7"/>
    </row>
    <row r="575" spans="18:19" ht="18.75" customHeight="1" x14ac:dyDescent="0.45">
      <c r="R575" s="7"/>
      <c r="S575" s="7"/>
    </row>
    <row r="576" spans="18:19" ht="18.75" customHeight="1" x14ac:dyDescent="0.45">
      <c r="R576" s="7"/>
      <c r="S576" s="7"/>
    </row>
    <row r="577" spans="18:19" ht="18.75" customHeight="1" x14ac:dyDescent="0.45">
      <c r="R577" s="7"/>
      <c r="S577" s="7"/>
    </row>
    <row r="578" spans="18:19" ht="18.75" customHeight="1" x14ac:dyDescent="0.45">
      <c r="R578" s="7"/>
      <c r="S578" s="7"/>
    </row>
    <row r="579" spans="18:19" ht="18.75" customHeight="1" x14ac:dyDescent="0.45">
      <c r="R579" s="7"/>
      <c r="S579" s="7"/>
    </row>
    <row r="580" spans="18:19" ht="18.75" customHeight="1" x14ac:dyDescent="0.45">
      <c r="R580" s="7"/>
      <c r="S580" s="7"/>
    </row>
    <row r="581" spans="18:19" ht="18.75" customHeight="1" x14ac:dyDescent="0.45">
      <c r="R581" s="7"/>
      <c r="S581" s="7"/>
    </row>
    <row r="582" spans="18:19" ht="18.75" customHeight="1" x14ac:dyDescent="0.45">
      <c r="R582" s="7"/>
      <c r="S582" s="7"/>
    </row>
    <row r="583" spans="18:19" ht="18.75" customHeight="1" x14ac:dyDescent="0.45">
      <c r="R583" s="7"/>
      <c r="S583" s="7"/>
    </row>
    <row r="584" spans="18:19" ht="18.75" customHeight="1" x14ac:dyDescent="0.45">
      <c r="R584" s="7"/>
      <c r="S584" s="7"/>
    </row>
    <row r="585" spans="18:19" ht="18.75" customHeight="1" x14ac:dyDescent="0.45">
      <c r="R585" s="7"/>
      <c r="S585" s="7"/>
    </row>
    <row r="586" spans="18:19" ht="18.75" customHeight="1" x14ac:dyDescent="0.45">
      <c r="R586" s="7"/>
      <c r="S586" s="7"/>
    </row>
    <row r="587" spans="18:19" ht="18.75" customHeight="1" x14ac:dyDescent="0.45">
      <c r="R587" s="7"/>
      <c r="S587" s="7"/>
    </row>
    <row r="588" spans="18:19" ht="18.75" customHeight="1" x14ac:dyDescent="0.45">
      <c r="R588" s="7"/>
      <c r="S588" s="7"/>
    </row>
    <row r="589" spans="18:19" ht="18.75" customHeight="1" x14ac:dyDescent="0.45">
      <c r="R589" s="7"/>
      <c r="S589" s="7"/>
    </row>
    <row r="590" spans="18:19" ht="18.75" customHeight="1" x14ac:dyDescent="0.45">
      <c r="R590" s="7"/>
      <c r="S590" s="7"/>
    </row>
    <row r="591" spans="18:19" ht="18.75" customHeight="1" x14ac:dyDescent="0.45">
      <c r="R591" s="7"/>
      <c r="S591" s="7"/>
    </row>
    <row r="592" spans="18:19" ht="18.75" customHeight="1" x14ac:dyDescent="0.45">
      <c r="R592" s="7"/>
      <c r="S592" s="7"/>
    </row>
    <row r="593" spans="18:19" ht="18.75" customHeight="1" x14ac:dyDescent="0.45">
      <c r="R593" s="7"/>
      <c r="S593" s="7"/>
    </row>
    <row r="594" spans="18:19" ht="18.75" customHeight="1" x14ac:dyDescent="0.45">
      <c r="R594" s="7"/>
      <c r="S594" s="7"/>
    </row>
    <row r="595" spans="18:19" ht="18.75" customHeight="1" x14ac:dyDescent="0.45">
      <c r="R595" s="7"/>
      <c r="S595" s="7"/>
    </row>
    <row r="596" spans="18:19" ht="18.75" customHeight="1" x14ac:dyDescent="0.45">
      <c r="R596" s="7"/>
      <c r="S596" s="7"/>
    </row>
    <row r="597" spans="18:19" ht="18.75" customHeight="1" x14ac:dyDescent="0.45">
      <c r="R597" s="7"/>
      <c r="S597" s="7"/>
    </row>
    <row r="598" spans="18:19" ht="18.75" customHeight="1" x14ac:dyDescent="0.45">
      <c r="R598" s="7"/>
      <c r="S598" s="7"/>
    </row>
    <row r="599" spans="18:19" ht="18.75" customHeight="1" x14ac:dyDescent="0.45">
      <c r="R599" s="7"/>
      <c r="S599" s="7"/>
    </row>
    <row r="600" spans="18:19" ht="18.75" customHeight="1" x14ac:dyDescent="0.45">
      <c r="R600" s="7"/>
      <c r="S600" s="7"/>
    </row>
    <row r="601" spans="18:19" ht="18.75" customHeight="1" x14ac:dyDescent="0.45">
      <c r="R601" s="7"/>
      <c r="S601" s="7"/>
    </row>
    <row r="602" spans="18:19" ht="18.75" customHeight="1" x14ac:dyDescent="0.45">
      <c r="R602" s="7"/>
      <c r="S602" s="7"/>
    </row>
    <row r="603" spans="18:19" ht="18.75" customHeight="1" x14ac:dyDescent="0.45">
      <c r="R603" s="7"/>
      <c r="S603" s="7"/>
    </row>
    <row r="604" spans="18:19" ht="18.75" customHeight="1" x14ac:dyDescent="0.45">
      <c r="R604" s="7"/>
      <c r="S604" s="7"/>
    </row>
    <row r="605" spans="18:19" ht="18.75" customHeight="1" x14ac:dyDescent="0.45">
      <c r="R605" s="7"/>
      <c r="S605" s="7"/>
    </row>
    <row r="606" spans="18:19" ht="18.75" customHeight="1" x14ac:dyDescent="0.45">
      <c r="R606" s="7"/>
      <c r="S606" s="7"/>
    </row>
    <row r="607" spans="18:19" ht="18.75" customHeight="1" x14ac:dyDescent="0.45">
      <c r="R607" s="7"/>
      <c r="S607" s="7"/>
    </row>
    <row r="608" spans="18:19" ht="18.75" customHeight="1" x14ac:dyDescent="0.45">
      <c r="R608" s="7"/>
      <c r="S608" s="7"/>
    </row>
    <row r="609" spans="18:19" ht="18.75" customHeight="1" x14ac:dyDescent="0.45">
      <c r="R609" s="7"/>
      <c r="S609" s="7"/>
    </row>
    <row r="610" spans="18:19" ht="18.75" customHeight="1" x14ac:dyDescent="0.45">
      <c r="R610" s="7"/>
      <c r="S610" s="7"/>
    </row>
    <row r="611" spans="18:19" ht="18.75" customHeight="1" x14ac:dyDescent="0.45">
      <c r="R611" s="7"/>
      <c r="S611" s="7"/>
    </row>
    <row r="612" spans="18:19" ht="18.75" customHeight="1" x14ac:dyDescent="0.45">
      <c r="R612" s="7"/>
      <c r="S612" s="7"/>
    </row>
    <row r="613" spans="18:19" ht="18.75" customHeight="1" x14ac:dyDescent="0.45">
      <c r="R613" s="7"/>
      <c r="S613" s="7"/>
    </row>
    <row r="614" spans="18:19" ht="18.75" customHeight="1" x14ac:dyDescent="0.45">
      <c r="R614" s="7"/>
      <c r="S614" s="7"/>
    </row>
    <row r="615" spans="18:19" ht="18.75" customHeight="1" x14ac:dyDescent="0.45">
      <c r="R615" s="7"/>
      <c r="S615" s="7"/>
    </row>
    <row r="616" spans="18:19" ht="18.75" customHeight="1" x14ac:dyDescent="0.45">
      <c r="R616" s="7"/>
      <c r="S616" s="7"/>
    </row>
    <row r="617" spans="18:19" ht="18.75" customHeight="1" x14ac:dyDescent="0.45">
      <c r="R617" s="7"/>
      <c r="S617" s="7"/>
    </row>
    <row r="618" spans="18:19" ht="18.75" customHeight="1" x14ac:dyDescent="0.45">
      <c r="R618" s="7"/>
      <c r="S618" s="7"/>
    </row>
    <row r="619" spans="18:19" ht="18.75" customHeight="1" x14ac:dyDescent="0.45">
      <c r="R619" s="7"/>
      <c r="S619" s="7"/>
    </row>
    <row r="620" spans="18:19" ht="18.75" customHeight="1" x14ac:dyDescent="0.45">
      <c r="R620" s="7"/>
      <c r="S620" s="7"/>
    </row>
    <row r="621" spans="18:19" ht="18.75" customHeight="1" x14ac:dyDescent="0.45">
      <c r="R621" s="7"/>
      <c r="S621" s="7"/>
    </row>
    <row r="622" spans="18:19" ht="18.75" customHeight="1" x14ac:dyDescent="0.45">
      <c r="R622" s="7"/>
      <c r="S622" s="7"/>
    </row>
    <row r="623" spans="18:19" ht="18.75" customHeight="1" x14ac:dyDescent="0.45">
      <c r="R623" s="7"/>
      <c r="S623" s="7"/>
    </row>
    <row r="624" spans="18:19" ht="18.75" customHeight="1" x14ac:dyDescent="0.45">
      <c r="R624" s="7"/>
      <c r="S624" s="7"/>
    </row>
    <row r="625" spans="18:19" ht="18.75" customHeight="1" x14ac:dyDescent="0.45">
      <c r="R625" s="7"/>
      <c r="S625" s="7"/>
    </row>
    <row r="626" spans="18:19" ht="18.75" customHeight="1" x14ac:dyDescent="0.45">
      <c r="R626" s="7"/>
      <c r="S626" s="7"/>
    </row>
    <row r="627" spans="18:19" ht="18.75" customHeight="1" x14ac:dyDescent="0.45">
      <c r="R627" s="7"/>
      <c r="S627" s="7"/>
    </row>
    <row r="628" spans="18:19" ht="18.75" customHeight="1" x14ac:dyDescent="0.45">
      <c r="R628" s="7"/>
      <c r="S628" s="7"/>
    </row>
    <row r="629" spans="18:19" ht="18.75" customHeight="1" x14ac:dyDescent="0.45">
      <c r="R629" s="7"/>
      <c r="S629" s="7"/>
    </row>
    <row r="630" spans="18:19" ht="18.75" customHeight="1" x14ac:dyDescent="0.45">
      <c r="R630" s="7"/>
      <c r="S630" s="7"/>
    </row>
    <row r="631" spans="18:19" ht="18.75" customHeight="1" x14ac:dyDescent="0.45">
      <c r="R631" s="7"/>
      <c r="S631" s="7"/>
    </row>
    <row r="632" spans="18:19" ht="18.75" customHeight="1" x14ac:dyDescent="0.45">
      <c r="R632" s="7"/>
      <c r="S632" s="7"/>
    </row>
    <row r="633" spans="18:19" ht="18.75" customHeight="1" x14ac:dyDescent="0.45">
      <c r="R633" s="7"/>
      <c r="S633" s="7"/>
    </row>
    <row r="634" spans="18:19" ht="18.75" customHeight="1" x14ac:dyDescent="0.45">
      <c r="R634" s="7"/>
      <c r="S634" s="7"/>
    </row>
    <row r="635" spans="18:19" ht="18.75" customHeight="1" x14ac:dyDescent="0.45">
      <c r="R635" s="7"/>
      <c r="S635" s="7"/>
    </row>
    <row r="636" spans="18:19" ht="18.75" customHeight="1" x14ac:dyDescent="0.45">
      <c r="R636" s="7"/>
      <c r="S636" s="7"/>
    </row>
    <row r="637" spans="18:19" ht="18.75" customHeight="1" x14ac:dyDescent="0.45">
      <c r="R637" s="7"/>
      <c r="S637" s="7"/>
    </row>
    <row r="638" spans="18:19" ht="18.75" customHeight="1" x14ac:dyDescent="0.45">
      <c r="R638" s="7"/>
      <c r="S638" s="7"/>
    </row>
    <row r="639" spans="18:19" ht="18.75" customHeight="1" x14ac:dyDescent="0.45">
      <c r="R639" s="7"/>
      <c r="S639" s="7"/>
    </row>
    <row r="640" spans="18:19" ht="18.75" customHeight="1" x14ac:dyDescent="0.45">
      <c r="R640" s="7"/>
      <c r="S640" s="7"/>
    </row>
    <row r="641" spans="18:19" ht="18.75" customHeight="1" x14ac:dyDescent="0.45">
      <c r="R641" s="7"/>
      <c r="S641" s="7"/>
    </row>
    <row r="642" spans="18:19" ht="18.75" customHeight="1" x14ac:dyDescent="0.45">
      <c r="R642" s="7"/>
      <c r="S642" s="7"/>
    </row>
    <row r="643" spans="18:19" ht="18.75" customHeight="1" x14ac:dyDescent="0.45">
      <c r="R643" s="7"/>
      <c r="S643" s="7"/>
    </row>
    <row r="644" spans="18:19" ht="18.75" customHeight="1" x14ac:dyDescent="0.45">
      <c r="R644" s="7"/>
      <c r="S644" s="7"/>
    </row>
    <row r="645" spans="18:19" ht="18.75" customHeight="1" x14ac:dyDescent="0.45">
      <c r="R645" s="7"/>
      <c r="S645" s="7"/>
    </row>
    <row r="646" spans="18:19" ht="18.75" customHeight="1" x14ac:dyDescent="0.45">
      <c r="R646" s="7"/>
      <c r="S646" s="7"/>
    </row>
    <row r="647" spans="18:19" ht="18.75" customHeight="1" x14ac:dyDescent="0.45">
      <c r="R647" s="7"/>
      <c r="S647" s="7"/>
    </row>
    <row r="648" spans="18:19" ht="18.75" customHeight="1" x14ac:dyDescent="0.45">
      <c r="R648" s="7"/>
      <c r="S648" s="7"/>
    </row>
    <row r="649" spans="18:19" ht="18.75" customHeight="1" x14ac:dyDescent="0.45">
      <c r="R649" s="7"/>
      <c r="S649" s="7"/>
    </row>
    <row r="650" spans="18:19" ht="18.75" customHeight="1" x14ac:dyDescent="0.45">
      <c r="R650" s="7"/>
      <c r="S650" s="7"/>
    </row>
    <row r="651" spans="18:19" ht="18.75" customHeight="1" x14ac:dyDescent="0.45">
      <c r="R651" s="7"/>
      <c r="S651" s="7"/>
    </row>
    <row r="652" spans="18:19" ht="18.75" customHeight="1" x14ac:dyDescent="0.45">
      <c r="R652" s="7"/>
      <c r="S652" s="7"/>
    </row>
    <row r="653" spans="18:19" ht="18.75" customHeight="1" x14ac:dyDescent="0.45">
      <c r="R653" s="7"/>
      <c r="S653" s="7"/>
    </row>
    <row r="654" spans="18:19" ht="18.75" customHeight="1" x14ac:dyDescent="0.45">
      <c r="R654" s="7"/>
      <c r="S654" s="7"/>
    </row>
    <row r="655" spans="18:19" ht="18.75" customHeight="1" x14ac:dyDescent="0.45">
      <c r="R655" s="7"/>
      <c r="S655" s="7"/>
    </row>
    <row r="656" spans="18:19" ht="18.75" customHeight="1" x14ac:dyDescent="0.45">
      <c r="R656" s="7"/>
      <c r="S656" s="7"/>
    </row>
    <row r="657" spans="18:19" ht="18.75" customHeight="1" x14ac:dyDescent="0.45">
      <c r="R657" s="7"/>
      <c r="S657" s="7"/>
    </row>
    <row r="658" spans="18:19" ht="18.75" customHeight="1" x14ac:dyDescent="0.45">
      <c r="R658" s="7"/>
      <c r="S658" s="7"/>
    </row>
    <row r="659" spans="18:19" ht="18.75" customHeight="1" x14ac:dyDescent="0.45">
      <c r="R659" s="7"/>
      <c r="S659" s="7"/>
    </row>
    <row r="660" spans="18:19" ht="18.75" customHeight="1" x14ac:dyDescent="0.45">
      <c r="R660" s="7"/>
      <c r="S660" s="7"/>
    </row>
    <row r="661" spans="18:19" ht="18.75" customHeight="1" x14ac:dyDescent="0.45">
      <c r="R661" s="7"/>
      <c r="S661" s="7"/>
    </row>
    <row r="662" spans="18:19" ht="18.75" customHeight="1" x14ac:dyDescent="0.45">
      <c r="R662" s="7"/>
      <c r="S662" s="7"/>
    </row>
    <row r="663" spans="18:19" ht="18.75" customHeight="1" x14ac:dyDescent="0.45">
      <c r="R663" s="7"/>
      <c r="S663" s="7"/>
    </row>
    <row r="664" spans="18:19" ht="18.75" customHeight="1" x14ac:dyDescent="0.45">
      <c r="R664" s="7"/>
      <c r="S664" s="7"/>
    </row>
    <row r="665" spans="18:19" ht="18.75" customHeight="1" x14ac:dyDescent="0.45">
      <c r="R665" s="7"/>
      <c r="S665" s="7"/>
    </row>
    <row r="666" spans="18:19" ht="18.75" customHeight="1" x14ac:dyDescent="0.45">
      <c r="R666" s="7"/>
      <c r="S666" s="7"/>
    </row>
    <row r="667" spans="18:19" ht="18.75" customHeight="1" x14ac:dyDescent="0.45">
      <c r="R667" s="7"/>
      <c r="S667" s="7"/>
    </row>
    <row r="668" spans="18:19" ht="18.75" customHeight="1" x14ac:dyDescent="0.45">
      <c r="R668" s="7"/>
      <c r="S668" s="7"/>
    </row>
    <row r="669" spans="18:19" ht="18.75" customHeight="1" x14ac:dyDescent="0.45">
      <c r="R669" s="7"/>
      <c r="S669" s="7"/>
    </row>
    <row r="670" spans="18:19" ht="18.75" customHeight="1" x14ac:dyDescent="0.45">
      <c r="R670" s="7"/>
      <c r="S670" s="7"/>
    </row>
    <row r="671" spans="18:19" ht="18.75" customHeight="1" x14ac:dyDescent="0.45">
      <c r="R671" s="7"/>
      <c r="S671" s="7"/>
    </row>
    <row r="672" spans="18:19" ht="18.75" customHeight="1" x14ac:dyDescent="0.45">
      <c r="R672" s="7"/>
      <c r="S672" s="7"/>
    </row>
    <row r="673" spans="18:19" ht="18.75" customHeight="1" x14ac:dyDescent="0.45">
      <c r="R673" s="7"/>
      <c r="S673" s="7"/>
    </row>
    <row r="674" spans="18:19" ht="18.75" customHeight="1" x14ac:dyDescent="0.45">
      <c r="R674" s="7"/>
      <c r="S674" s="7"/>
    </row>
    <row r="675" spans="18:19" ht="18.75" customHeight="1" x14ac:dyDescent="0.45">
      <c r="R675" s="7"/>
      <c r="S675" s="7"/>
    </row>
    <row r="676" spans="18:19" ht="18.75" customHeight="1" x14ac:dyDescent="0.45">
      <c r="R676" s="7"/>
      <c r="S676" s="7"/>
    </row>
    <row r="677" spans="18:19" ht="18.75" customHeight="1" x14ac:dyDescent="0.45">
      <c r="R677" s="7"/>
      <c r="S677" s="7"/>
    </row>
    <row r="678" spans="18:19" ht="18.75" customHeight="1" x14ac:dyDescent="0.45">
      <c r="R678" s="7"/>
      <c r="S678" s="7"/>
    </row>
    <row r="679" spans="18:19" ht="18.75" customHeight="1" x14ac:dyDescent="0.45">
      <c r="R679" s="7"/>
      <c r="S679" s="7"/>
    </row>
    <row r="680" spans="18:19" ht="18.75" customHeight="1" x14ac:dyDescent="0.45">
      <c r="R680" s="7"/>
      <c r="S680" s="7"/>
    </row>
    <row r="681" spans="18:19" ht="18.75" customHeight="1" x14ac:dyDescent="0.45">
      <c r="R681" s="7"/>
      <c r="S681" s="7"/>
    </row>
    <row r="682" spans="18:19" ht="18.75" customHeight="1" x14ac:dyDescent="0.45">
      <c r="R682" s="7"/>
      <c r="S682" s="7"/>
    </row>
    <row r="683" spans="18:19" ht="18.75" customHeight="1" x14ac:dyDescent="0.45">
      <c r="R683" s="7"/>
      <c r="S683" s="7"/>
    </row>
    <row r="684" spans="18:19" ht="18.75" customHeight="1" x14ac:dyDescent="0.45">
      <c r="R684" s="7"/>
      <c r="S684" s="7"/>
    </row>
    <row r="685" spans="18:19" ht="18.75" customHeight="1" x14ac:dyDescent="0.45">
      <c r="R685" s="7"/>
      <c r="S685" s="7"/>
    </row>
    <row r="686" spans="18:19" ht="18.75" customHeight="1" x14ac:dyDescent="0.45">
      <c r="R686" s="7"/>
      <c r="S686" s="7"/>
    </row>
    <row r="687" spans="18:19" ht="18.75" customHeight="1" x14ac:dyDescent="0.45">
      <c r="R687" s="7"/>
      <c r="S687" s="7"/>
    </row>
    <row r="688" spans="18:19" ht="18.75" customHeight="1" x14ac:dyDescent="0.45">
      <c r="R688" s="7"/>
      <c r="S688" s="7"/>
    </row>
    <row r="689" spans="18:19" ht="18.75" customHeight="1" x14ac:dyDescent="0.45">
      <c r="R689" s="7"/>
      <c r="S689" s="7"/>
    </row>
    <row r="690" spans="18:19" ht="18.75" customHeight="1" x14ac:dyDescent="0.45">
      <c r="R690" s="7"/>
      <c r="S690" s="7"/>
    </row>
    <row r="691" spans="18:19" ht="18.75" customHeight="1" x14ac:dyDescent="0.45">
      <c r="R691" s="7"/>
      <c r="S691" s="7"/>
    </row>
    <row r="692" spans="18:19" ht="18.75" customHeight="1" x14ac:dyDescent="0.45">
      <c r="R692" s="7"/>
      <c r="S692" s="7"/>
    </row>
    <row r="693" spans="18:19" ht="18.75" customHeight="1" x14ac:dyDescent="0.45">
      <c r="R693" s="7"/>
      <c r="S693" s="7"/>
    </row>
    <row r="694" spans="18:19" ht="18.75" customHeight="1" x14ac:dyDescent="0.45">
      <c r="R694" s="7"/>
      <c r="S694" s="7"/>
    </row>
    <row r="695" spans="18:19" ht="18.75" customHeight="1" x14ac:dyDescent="0.45">
      <c r="R695" s="7"/>
      <c r="S695" s="7"/>
    </row>
    <row r="696" spans="18:19" ht="18.75" customHeight="1" x14ac:dyDescent="0.45">
      <c r="R696" s="7"/>
      <c r="S696" s="7"/>
    </row>
    <row r="697" spans="18:19" ht="18.75" customHeight="1" x14ac:dyDescent="0.45">
      <c r="R697" s="7"/>
      <c r="S697" s="7"/>
    </row>
    <row r="698" spans="18:19" ht="18.75" customHeight="1" x14ac:dyDescent="0.45">
      <c r="R698" s="7"/>
      <c r="S698" s="7"/>
    </row>
    <row r="699" spans="18:19" ht="18.75" customHeight="1" x14ac:dyDescent="0.45">
      <c r="R699" s="7"/>
      <c r="S699" s="7"/>
    </row>
    <row r="700" spans="18:19" ht="18.75" customHeight="1" x14ac:dyDescent="0.45">
      <c r="R700" s="7"/>
      <c r="S700" s="7"/>
    </row>
    <row r="701" spans="18:19" ht="18.75" customHeight="1" x14ac:dyDescent="0.45">
      <c r="R701" s="7"/>
      <c r="S701" s="7"/>
    </row>
    <row r="702" spans="18:19" ht="18.75" customHeight="1" x14ac:dyDescent="0.45">
      <c r="R702" s="7"/>
      <c r="S702" s="7"/>
    </row>
    <row r="703" spans="18:19" ht="18.75" customHeight="1" x14ac:dyDescent="0.45">
      <c r="R703" s="7"/>
      <c r="S703" s="7"/>
    </row>
    <row r="704" spans="18:19" ht="18.75" customHeight="1" x14ac:dyDescent="0.45">
      <c r="R704" s="7"/>
      <c r="S704" s="7"/>
    </row>
    <row r="705" spans="18:19" ht="18.75" customHeight="1" x14ac:dyDescent="0.45">
      <c r="R705" s="7"/>
      <c r="S705" s="7"/>
    </row>
    <row r="706" spans="18:19" ht="18.75" customHeight="1" x14ac:dyDescent="0.45">
      <c r="R706" s="7"/>
      <c r="S706" s="7"/>
    </row>
    <row r="707" spans="18:19" ht="18.75" customHeight="1" x14ac:dyDescent="0.45">
      <c r="R707" s="7"/>
      <c r="S707" s="7"/>
    </row>
    <row r="708" spans="18:19" ht="18.75" customHeight="1" x14ac:dyDescent="0.45">
      <c r="R708" s="7"/>
      <c r="S708" s="7"/>
    </row>
    <row r="709" spans="18:19" ht="18.75" customHeight="1" x14ac:dyDescent="0.45">
      <c r="R709" s="7"/>
      <c r="S709" s="7"/>
    </row>
    <row r="710" spans="18:19" ht="18.75" customHeight="1" x14ac:dyDescent="0.45">
      <c r="R710" s="7"/>
      <c r="S710" s="7"/>
    </row>
    <row r="711" spans="18:19" ht="18.75" customHeight="1" x14ac:dyDescent="0.45">
      <c r="R711" s="7"/>
      <c r="S711" s="7"/>
    </row>
    <row r="712" spans="18:19" ht="18.75" customHeight="1" x14ac:dyDescent="0.45">
      <c r="R712" s="7"/>
      <c r="S712" s="7"/>
    </row>
    <row r="713" spans="18:19" ht="18.75" customHeight="1" x14ac:dyDescent="0.45">
      <c r="R713" s="7"/>
      <c r="S713" s="7"/>
    </row>
    <row r="714" spans="18:19" ht="18.75" customHeight="1" x14ac:dyDescent="0.45">
      <c r="R714" s="7"/>
      <c r="S714" s="7"/>
    </row>
    <row r="715" spans="18:19" ht="18.75" customHeight="1" x14ac:dyDescent="0.45">
      <c r="R715" s="7"/>
      <c r="S715" s="7"/>
    </row>
    <row r="716" spans="18:19" ht="18.75" customHeight="1" x14ac:dyDescent="0.45">
      <c r="R716" s="7"/>
      <c r="S716" s="7"/>
    </row>
    <row r="717" spans="18:19" ht="18.75" customHeight="1" x14ac:dyDescent="0.45">
      <c r="R717" s="7"/>
      <c r="S717" s="7"/>
    </row>
    <row r="718" spans="18:19" ht="18.75" customHeight="1" x14ac:dyDescent="0.45">
      <c r="R718" s="7"/>
      <c r="S718" s="7"/>
    </row>
    <row r="719" spans="18:19" ht="18.75" customHeight="1" x14ac:dyDescent="0.45">
      <c r="R719" s="7"/>
      <c r="S719" s="7"/>
    </row>
    <row r="720" spans="18:19" ht="18.75" customHeight="1" x14ac:dyDescent="0.45">
      <c r="R720" s="7"/>
      <c r="S720" s="7"/>
    </row>
    <row r="721" spans="18:19" ht="18.75" customHeight="1" x14ac:dyDescent="0.45">
      <c r="R721" s="7"/>
      <c r="S721" s="7"/>
    </row>
    <row r="722" spans="18:19" ht="18.75" customHeight="1" x14ac:dyDescent="0.45">
      <c r="R722" s="7"/>
      <c r="S722" s="7"/>
    </row>
    <row r="723" spans="18:19" ht="18.75" customHeight="1" x14ac:dyDescent="0.45">
      <c r="R723" s="7"/>
      <c r="S723" s="7"/>
    </row>
    <row r="724" spans="18:19" ht="18.75" customHeight="1" x14ac:dyDescent="0.45">
      <c r="R724" s="7"/>
      <c r="S724" s="7"/>
    </row>
    <row r="725" spans="18:19" ht="18.75" customHeight="1" x14ac:dyDescent="0.45">
      <c r="R725" s="7"/>
      <c r="S725" s="7"/>
    </row>
    <row r="726" spans="18:19" ht="18.75" customHeight="1" x14ac:dyDescent="0.45">
      <c r="R726" s="7"/>
      <c r="S726" s="7"/>
    </row>
    <row r="727" spans="18:19" ht="18.75" customHeight="1" x14ac:dyDescent="0.45">
      <c r="R727" s="7"/>
      <c r="S727" s="7"/>
    </row>
    <row r="728" spans="18:19" ht="18.75" customHeight="1" x14ac:dyDescent="0.45">
      <c r="R728" s="7"/>
      <c r="S728" s="7"/>
    </row>
    <row r="729" spans="18:19" ht="18.75" customHeight="1" x14ac:dyDescent="0.45">
      <c r="R729" s="7"/>
      <c r="S729" s="7"/>
    </row>
    <row r="730" spans="18:19" ht="18.75" customHeight="1" x14ac:dyDescent="0.45">
      <c r="R730" s="7"/>
      <c r="S730" s="7"/>
    </row>
    <row r="731" spans="18:19" ht="18.75" customHeight="1" x14ac:dyDescent="0.45">
      <c r="R731" s="7"/>
      <c r="S731" s="7"/>
    </row>
    <row r="732" spans="18:19" ht="18.75" customHeight="1" x14ac:dyDescent="0.45">
      <c r="R732" s="7"/>
      <c r="S732" s="7"/>
    </row>
    <row r="733" spans="18:19" ht="18.75" customHeight="1" x14ac:dyDescent="0.45">
      <c r="R733" s="7"/>
      <c r="S733" s="7"/>
    </row>
    <row r="734" spans="18:19" ht="18.75" customHeight="1" x14ac:dyDescent="0.45">
      <c r="R734" s="7"/>
      <c r="S734" s="7"/>
    </row>
    <row r="735" spans="18:19" ht="18.75" customHeight="1" x14ac:dyDescent="0.45">
      <c r="R735" s="7"/>
      <c r="S735" s="7"/>
    </row>
    <row r="736" spans="18:19" ht="18.75" customHeight="1" x14ac:dyDescent="0.45">
      <c r="R736" s="7"/>
      <c r="S736" s="7"/>
    </row>
    <row r="737" spans="18:19" ht="18.75" customHeight="1" x14ac:dyDescent="0.45">
      <c r="R737" s="7"/>
      <c r="S737" s="7"/>
    </row>
    <row r="738" spans="18:19" ht="18.75" customHeight="1" x14ac:dyDescent="0.45">
      <c r="R738" s="7"/>
      <c r="S738" s="7"/>
    </row>
    <row r="739" spans="18:19" ht="18.75" customHeight="1" x14ac:dyDescent="0.45">
      <c r="R739" s="7"/>
      <c r="S739" s="7"/>
    </row>
    <row r="740" spans="18:19" ht="18.75" customHeight="1" x14ac:dyDescent="0.45">
      <c r="R740" s="7"/>
      <c r="S740" s="7"/>
    </row>
    <row r="741" spans="18:19" ht="18.75" customHeight="1" x14ac:dyDescent="0.45">
      <c r="R741" s="7"/>
      <c r="S741" s="7"/>
    </row>
    <row r="742" spans="18:19" ht="18.75" customHeight="1" x14ac:dyDescent="0.45">
      <c r="R742" s="7"/>
      <c r="S742" s="7"/>
    </row>
    <row r="743" spans="18:19" ht="18.75" customHeight="1" x14ac:dyDescent="0.45">
      <c r="R743" s="7"/>
      <c r="S743" s="7"/>
    </row>
    <row r="744" spans="18:19" ht="18.75" customHeight="1" x14ac:dyDescent="0.45">
      <c r="R744" s="7"/>
      <c r="S744" s="7"/>
    </row>
    <row r="745" spans="18:19" ht="18.75" customHeight="1" x14ac:dyDescent="0.45">
      <c r="R745" s="7"/>
      <c r="S745" s="7"/>
    </row>
    <row r="746" spans="18:19" ht="18.75" customHeight="1" x14ac:dyDescent="0.45">
      <c r="R746" s="7"/>
      <c r="S746" s="7"/>
    </row>
    <row r="747" spans="18:19" ht="18.75" customHeight="1" x14ac:dyDescent="0.45">
      <c r="R747" s="7"/>
      <c r="S747" s="7"/>
    </row>
    <row r="748" spans="18:19" ht="18.75" customHeight="1" x14ac:dyDescent="0.45">
      <c r="R748" s="7"/>
      <c r="S748" s="7"/>
    </row>
    <row r="749" spans="18:19" ht="18.75" customHeight="1" x14ac:dyDescent="0.45">
      <c r="R749" s="7"/>
      <c r="S749" s="7"/>
    </row>
    <row r="750" spans="18:19" ht="18.75" customHeight="1" x14ac:dyDescent="0.45">
      <c r="R750" s="7"/>
      <c r="S750" s="7"/>
    </row>
    <row r="751" spans="18:19" ht="18.75" customHeight="1" x14ac:dyDescent="0.45">
      <c r="R751" s="7"/>
      <c r="S751" s="7"/>
    </row>
    <row r="752" spans="18:19" ht="18.75" customHeight="1" x14ac:dyDescent="0.45">
      <c r="R752" s="7"/>
      <c r="S752" s="7"/>
    </row>
    <row r="753" spans="18:19" ht="18.75" customHeight="1" x14ac:dyDescent="0.45">
      <c r="R753" s="7"/>
      <c r="S753" s="7"/>
    </row>
    <row r="754" spans="18:19" ht="18.75" customHeight="1" x14ac:dyDescent="0.45">
      <c r="R754" s="7"/>
      <c r="S754" s="7"/>
    </row>
    <row r="755" spans="18:19" ht="18.75" customHeight="1" x14ac:dyDescent="0.45">
      <c r="R755" s="7"/>
      <c r="S755" s="7"/>
    </row>
    <row r="756" spans="18:19" ht="18.75" customHeight="1" x14ac:dyDescent="0.45">
      <c r="R756" s="7"/>
      <c r="S756" s="7"/>
    </row>
    <row r="757" spans="18:19" ht="18.75" customHeight="1" x14ac:dyDescent="0.45">
      <c r="R757" s="7"/>
      <c r="S757" s="7"/>
    </row>
    <row r="758" spans="18:19" ht="18.75" customHeight="1" x14ac:dyDescent="0.45">
      <c r="R758" s="7"/>
      <c r="S758" s="7"/>
    </row>
    <row r="759" spans="18:19" ht="18.75" customHeight="1" x14ac:dyDescent="0.45">
      <c r="R759" s="7"/>
      <c r="S759" s="7"/>
    </row>
    <row r="760" spans="18:19" ht="18.75" customHeight="1" x14ac:dyDescent="0.45">
      <c r="R760" s="7"/>
      <c r="S760" s="7"/>
    </row>
    <row r="761" spans="18:19" ht="18.75" customHeight="1" x14ac:dyDescent="0.45">
      <c r="R761" s="7"/>
      <c r="S761" s="7"/>
    </row>
    <row r="762" spans="18:19" ht="18.75" customHeight="1" x14ac:dyDescent="0.45">
      <c r="R762" s="7"/>
      <c r="S762" s="7"/>
    </row>
    <row r="763" spans="18:19" ht="18.75" customHeight="1" x14ac:dyDescent="0.45">
      <c r="R763" s="7"/>
      <c r="S763" s="7"/>
    </row>
    <row r="764" spans="18:19" ht="18.75" customHeight="1" x14ac:dyDescent="0.45">
      <c r="R764" s="7"/>
      <c r="S764" s="7"/>
    </row>
    <row r="765" spans="18:19" ht="18.75" customHeight="1" x14ac:dyDescent="0.45">
      <c r="R765" s="7"/>
      <c r="S765" s="7"/>
    </row>
    <row r="766" spans="18:19" ht="18.75" customHeight="1" x14ac:dyDescent="0.45">
      <c r="R766" s="7"/>
      <c r="S766" s="7"/>
    </row>
    <row r="767" spans="18:19" ht="18.75" customHeight="1" x14ac:dyDescent="0.45">
      <c r="R767" s="7"/>
      <c r="S767" s="7"/>
    </row>
    <row r="768" spans="18:19" ht="18.75" customHeight="1" x14ac:dyDescent="0.45">
      <c r="R768" s="7"/>
      <c r="S768" s="7"/>
    </row>
    <row r="769" spans="18:19" ht="18.75" customHeight="1" x14ac:dyDescent="0.45">
      <c r="R769" s="7"/>
      <c r="S769" s="7"/>
    </row>
    <row r="770" spans="18:19" ht="18.75" customHeight="1" x14ac:dyDescent="0.45">
      <c r="R770" s="7"/>
      <c r="S770" s="7"/>
    </row>
    <row r="771" spans="18:19" ht="18.75" customHeight="1" x14ac:dyDescent="0.45">
      <c r="R771" s="7"/>
      <c r="S771" s="7"/>
    </row>
    <row r="772" spans="18:19" ht="18.75" customHeight="1" x14ac:dyDescent="0.45">
      <c r="R772" s="7"/>
      <c r="S772" s="7"/>
    </row>
    <row r="773" spans="18:19" ht="18.75" customHeight="1" x14ac:dyDescent="0.45">
      <c r="R773" s="7"/>
      <c r="S773" s="7"/>
    </row>
    <row r="774" spans="18:19" ht="18.75" customHeight="1" x14ac:dyDescent="0.45">
      <c r="R774" s="7"/>
      <c r="S774" s="7"/>
    </row>
    <row r="775" spans="18:19" ht="18.75" customHeight="1" x14ac:dyDescent="0.45">
      <c r="R775" s="7"/>
      <c r="S775" s="7"/>
    </row>
    <row r="776" spans="18:19" ht="18.75" customHeight="1" x14ac:dyDescent="0.45">
      <c r="R776" s="7"/>
      <c r="S776" s="7"/>
    </row>
    <row r="777" spans="18:19" ht="18.75" customHeight="1" x14ac:dyDescent="0.45">
      <c r="R777" s="7"/>
      <c r="S777" s="7"/>
    </row>
    <row r="778" spans="18:19" ht="18.75" customHeight="1" x14ac:dyDescent="0.45">
      <c r="R778" s="7"/>
      <c r="S778" s="7"/>
    </row>
    <row r="779" spans="18:19" ht="18.75" customHeight="1" x14ac:dyDescent="0.45">
      <c r="R779" s="7"/>
      <c r="S779" s="7"/>
    </row>
    <row r="780" spans="18:19" ht="18.75" customHeight="1" x14ac:dyDescent="0.45">
      <c r="R780" s="7"/>
      <c r="S780" s="7"/>
    </row>
    <row r="781" spans="18:19" ht="18.75" customHeight="1" x14ac:dyDescent="0.45">
      <c r="R781" s="7"/>
      <c r="S781" s="7"/>
    </row>
    <row r="782" spans="18:19" ht="18.75" customHeight="1" x14ac:dyDescent="0.45">
      <c r="R782" s="7"/>
      <c r="S782" s="7"/>
    </row>
    <row r="783" spans="18:19" ht="18.75" customHeight="1" x14ac:dyDescent="0.45">
      <c r="R783" s="7"/>
      <c r="S783" s="7"/>
    </row>
    <row r="784" spans="18:19" ht="18.75" customHeight="1" x14ac:dyDescent="0.45">
      <c r="R784" s="7"/>
      <c r="S784" s="7"/>
    </row>
    <row r="785" spans="18:19" ht="18.75" customHeight="1" x14ac:dyDescent="0.45">
      <c r="R785" s="7"/>
      <c r="S785" s="7"/>
    </row>
    <row r="786" spans="18:19" ht="18.75" customHeight="1" x14ac:dyDescent="0.45">
      <c r="R786" s="7"/>
      <c r="S786" s="7"/>
    </row>
    <row r="787" spans="18:19" ht="18.75" customHeight="1" x14ac:dyDescent="0.45">
      <c r="R787" s="7"/>
      <c r="S787" s="7"/>
    </row>
    <row r="788" spans="18:19" ht="18.75" customHeight="1" x14ac:dyDescent="0.45">
      <c r="R788" s="7"/>
      <c r="S788" s="7"/>
    </row>
    <row r="789" spans="18:19" ht="18.75" customHeight="1" x14ac:dyDescent="0.45">
      <c r="R789" s="7"/>
      <c r="S789" s="7"/>
    </row>
    <row r="790" spans="18:19" ht="18.75" customHeight="1" x14ac:dyDescent="0.45">
      <c r="R790" s="7"/>
      <c r="S790" s="7"/>
    </row>
    <row r="791" spans="18:19" ht="18.75" customHeight="1" x14ac:dyDescent="0.45">
      <c r="R791" s="7"/>
      <c r="S791" s="7"/>
    </row>
    <row r="792" spans="18:19" ht="18.75" customHeight="1" x14ac:dyDescent="0.45">
      <c r="R792" s="7"/>
      <c r="S792" s="7"/>
    </row>
    <row r="793" spans="18:19" ht="18.75" customHeight="1" x14ac:dyDescent="0.45">
      <c r="R793" s="7"/>
      <c r="S793" s="7"/>
    </row>
    <row r="794" spans="18:19" ht="18.75" customHeight="1" x14ac:dyDescent="0.45">
      <c r="R794" s="7"/>
      <c r="S794" s="7"/>
    </row>
    <row r="795" spans="18:19" ht="18.75" customHeight="1" x14ac:dyDescent="0.45">
      <c r="R795" s="7"/>
      <c r="S795" s="7"/>
    </row>
    <row r="796" spans="18:19" ht="18.75" customHeight="1" x14ac:dyDescent="0.45">
      <c r="R796" s="7"/>
      <c r="S796" s="7"/>
    </row>
    <row r="797" spans="18:19" ht="18.75" customHeight="1" x14ac:dyDescent="0.45">
      <c r="R797" s="7"/>
      <c r="S797" s="7"/>
    </row>
    <row r="798" spans="18:19" ht="18.75" customHeight="1" x14ac:dyDescent="0.45">
      <c r="R798" s="7"/>
      <c r="S798" s="7"/>
    </row>
    <row r="799" spans="18:19" ht="18.75" customHeight="1" x14ac:dyDescent="0.45">
      <c r="R799" s="7"/>
      <c r="S799" s="7"/>
    </row>
    <row r="800" spans="18:19" ht="18.75" customHeight="1" x14ac:dyDescent="0.45">
      <c r="R800" s="7"/>
      <c r="S800" s="7"/>
    </row>
    <row r="801" spans="18:19" ht="18.75" customHeight="1" x14ac:dyDescent="0.45">
      <c r="R801" s="7"/>
      <c r="S801" s="7"/>
    </row>
    <row r="802" spans="18:19" ht="18.75" customHeight="1" x14ac:dyDescent="0.45">
      <c r="R802" s="7"/>
      <c r="S802" s="7"/>
    </row>
    <row r="803" spans="18:19" ht="18.75" customHeight="1" x14ac:dyDescent="0.45">
      <c r="R803" s="7"/>
      <c r="S803" s="7"/>
    </row>
    <row r="804" spans="18:19" ht="18.75" customHeight="1" x14ac:dyDescent="0.45">
      <c r="R804" s="7"/>
      <c r="S804" s="7"/>
    </row>
    <row r="805" spans="18:19" ht="18.75" customHeight="1" x14ac:dyDescent="0.45">
      <c r="R805" s="7"/>
      <c r="S805" s="7"/>
    </row>
    <row r="806" spans="18:19" ht="18.75" customHeight="1" x14ac:dyDescent="0.45">
      <c r="R806" s="7"/>
      <c r="S806" s="7"/>
    </row>
    <row r="807" spans="18:19" ht="18.75" customHeight="1" x14ac:dyDescent="0.45">
      <c r="R807" s="7"/>
      <c r="S807" s="7"/>
    </row>
    <row r="808" spans="18:19" ht="18.75" customHeight="1" x14ac:dyDescent="0.45">
      <c r="R808" s="7"/>
      <c r="S808" s="7"/>
    </row>
    <row r="809" spans="18:19" ht="18.75" customHeight="1" x14ac:dyDescent="0.45">
      <c r="R809" s="7"/>
      <c r="S809" s="7"/>
    </row>
    <row r="810" spans="18:19" ht="18.75" customHeight="1" x14ac:dyDescent="0.45">
      <c r="R810" s="7"/>
      <c r="S810" s="7"/>
    </row>
    <row r="811" spans="18:19" ht="18.75" customHeight="1" x14ac:dyDescent="0.45">
      <c r="R811" s="7"/>
      <c r="S811" s="7"/>
    </row>
    <row r="812" spans="18:19" ht="18.75" customHeight="1" x14ac:dyDescent="0.45">
      <c r="R812" s="7"/>
      <c r="S812" s="7"/>
    </row>
    <row r="813" spans="18:19" ht="18.75" customHeight="1" x14ac:dyDescent="0.45">
      <c r="R813" s="7"/>
      <c r="S813" s="7"/>
    </row>
    <row r="814" spans="18:19" ht="18.75" customHeight="1" x14ac:dyDescent="0.45">
      <c r="R814" s="7"/>
      <c r="S814" s="7"/>
    </row>
    <row r="815" spans="18:19" ht="18.75" customHeight="1" x14ac:dyDescent="0.45">
      <c r="R815" s="7"/>
      <c r="S815" s="7"/>
    </row>
    <row r="816" spans="18:19" ht="18.75" customHeight="1" x14ac:dyDescent="0.45">
      <c r="R816" s="7"/>
      <c r="S816" s="7"/>
    </row>
    <row r="817" spans="18:19" ht="18.75" customHeight="1" x14ac:dyDescent="0.45">
      <c r="R817" s="7"/>
      <c r="S817" s="7"/>
    </row>
    <row r="818" spans="18:19" ht="18.75" customHeight="1" x14ac:dyDescent="0.45">
      <c r="R818" s="7"/>
      <c r="S818" s="7"/>
    </row>
    <row r="819" spans="18:19" ht="18.75" customHeight="1" x14ac:dyDescent="0.45">
      <c r="R819" s="7"/>
      <c r="S819" s="7"/>
    </row>
    <row r="820" spans="18:19" ht="18.75" customHeight="1" x14ac:dyDescent="0.45">
      <c r="R820" s="7"/>
      <c r="S820" s="7"/>
    </row>
    <row r="821" spans="18:19" ht="18.75" customHeight="1" x14ac:dyDescent="0.45">
      <c r="R821" s="7"/>
      <c r="S821" s="7"/>
    </row>
    <row r="822" spans="18:19" ht="18.75" customHeight="1" x14ac:dyDescent="0.45">
      <c r="R822" s="7"/>
      <c r="S822" s="7"/>
    </row>
    <row r="823" spans="18:19" ht="18.75" customHeight="1" x14ac:dyDescent="0.45">
      <c r="R823" s="7"/>
      <c r="S823" s="7"/>
    </row>
    <row r="824" spans="18:19" ht="18.75" customHeight="1" x14ac:dyDescent="0.45">
      <c r="R824" s="7"/>
      <c r="S824" s="7"/>
    </row>
    <row r="825" spans="18:19" ht="18.75" customHeight="1" x14ac:dyDescent="0.45">
      <c r="R825" s="7"/>
      <c r="S825" s="7"/>
    </row>
    <row r="826" spans="18:19" ht="18.75" customHeight="1" x14ac:dyDescent="0.45">
      <c r="R826" s="7"/>
      <c r="S826" s="7"/>
    </row>
    <row r="827" spans="18:19" ht="18.75" customHeight="1" x14ac:dyDescent="0.45">
      <c r="R827" s="7"/>
      <c r="S827" s="7"/>
    </row>
    <row r="828" spans="18:19" ht="18.75" customHeight="1" x14ac:dyDescent="0.45">
      <c r="R828" s="7"/>
      <c r="S828" s="7"/>
    </row>
    <row r="829" spans="18:19" ht="18.75" customHeight="1" x14ac:dyDescent="0.45">
      <c r="R829" s="7"/>
      <c r="S829" s="7"/>
    </row>
    <row r="830" spans="18:19" ht="18.75" customHeight="1" x14ac:dyDescent="0.45">
      <c r="R830" s="7"/>
      <c r="S830" s="7"/>
    </row>
    <row r="831" spans="18:19" ht="18.75" customHeight="1" x14ac:dyDescent="0.45">
      <c r="R831" s="7"/>
      <c r="S831" s="7"/>
    </row>
    <row r="832" spans="18:19" ht="18.75" customHeight="1" x14ac:dyDescent="0.45">
      <c r="R832" s="7"/>
      <c r="S832" s="7"/>
    </row>
    <row r="833" spans="18:19" ht="18.75" customHeight="1" x14ac:dyDescent="0.45">
      <c r="R833" s="7"/>
      <c r="S833" s="7"/>
    </row>
    <row r="834" spans="18:19" ht="18.75" customHeight="1" x14ac:dyDescent="0.45">
      <c r="R834" s="7"/>
      <c r="S834" s="7"/>
    </row>
    <row r="835" spans="18:19" ht="18.75" customHeight="1" x14ac:dyDescent="0.45">
      <c r="R835" s="7"/>
      <c r="S835" s="7"/>
    </row>
    <row r="836" spans="18:19" ht="18.75" customHeight="1" x14ac:dyDescent="0.45">
      <c r="R836" s="7"/>
      <c r="S836" s="7"/>
    </row>
    <row r="837" spans="18:19" ht="18.75" customHeight="1" x14ac:dyDescent="0.45">
      <c r="R837" s="7"/>
      <c r="S837" s="7"/>
    </row>
    <row r="838" spans="18:19" ht="18.75" customHeight="1" x14ac:dyDescent="0.45">
      <c r="R838" s="7"/>
      <c r="S838" s="7"/>
    </row>
    <row r="839" spans="18:19" ht="18.75" customHeight="1" x14ac:dyDescent="0.45">
      <c r="R839" s="7"/>
      <c r="S839" s="7"/>
    </row>
    <row r="840" spans="18:19" ht="18.75" customHeight="1" x14ac:dyDescent="0.45">
      <c r="R840" s="7"/>
      <c r="S840" s="7"/>
    </row>
    <row r="841" spans="18:19" ht="18.75" customHeight="1" x14ac:dyDescent="0.45">
      <c r="R841" s="7"/>
      <c r="S841" s="7"/>
    </row>
    <row r="842" spans="18:19" ht="18.75" customHeight="1" x14ac:dyDescent="0.45">
      <c r="R842" s="7"/>
      <c r="S842" s="7"/>
    </row>
    <row r="843" spans="18:19" ht="18.75" customHeight="1" x14ac:dyDescent="0.45">
      <c r="R843" s="7"/>
      <c r="S843" s="7"/>
    </row>
    <row r="844" spans="18:19" ht="18.75" customHeight="1" x14ac:dyDescent="0.45">
      <c r="R844" s="7"/>
      <c r="S844" s="7"/>
    </row>
    <row r="845" spans="18:19" ht="18.75" customHeight="1" x14ac:dyDescent="0.45">
      <c r="R845" s="7"/>
      <c r="S845" s="7"/>
    </row>
    <row r="846" spans="18:19" ht="18.75" customHeight="1" x14ac:dyDescent="0.45">
      <c r="R846" s="7"/>
      <c r="S846" s="7"/>
    </row>
    <row r="847" spans="18:19" ht="18.75" customHeight="1" x14ac:dyDescent="0.45">
      <c r="R847" s="7"/>
      <c r="S847" s="7"/>
    </row>
    <row r="848" spans="18:19" ht="18.75" customHeight="1" x14ac:dyDescent="0.45">
      <c r="R848" s="7"/>
      <c r="S848" s="7"/>
    </row>
    <row r="849" spans="18:19" ht="18.75" customHeight="1" x14ac:dyDescent="0.45">
      <c r="R849" s="7"/>
      <c r="S849" s="7"/>
    </row>
    <row r="850" spans="18:19" ht="18.75" customHeight="1" x14ac:dyDescent="0.45">
      <c r="R850" s="7"/>
      <c r="S850" s="7"/>
    </row>
    <row r="851" spans="18:19" ht="18.75" customHeight="1" x14ac:dyDescent="0.45">
      <c r="R851" s="7"/>
      <c r="S851" s="7"/>
    </row>
    <row r="852" spans="18:19" ht="18.75" customHeight="1" x14ac:dyDescent="0.45">
      <c r="R852" s="7"/>
      <c r="S852" s="7"/>
    </row>
    <row r="853" spans="18:19" ht="18.75" customHeight="1" x14ac:dyDescent="0.45">
      <c r="R853" s="7"/>
      <c r="S853" s="7"/>
    </row>
    <row r="854" spans="18:19" ht="18.75" customHeight="1" x14ac:dyDescent="0.45">
      <c r="R854" s="7"/>
      <c r="S854" s="7"/>
    </row>
    <row r="855" spans="18:19" ht="18.75" customHeight="1" x14ac:dyDescent="0.45">
      <c r="R855" s="7"/>
      <c r="S855" s="7"/>
    </row>
    <row r="856" spans="18:19" ht="18.75" customHeight="1" x14ac:dyDescent="0.45">
      <c r="R856" s="7"/>
      <c r="S856" s="7"/>
    </row>
    <row r="857" spans="18:19" ht="18.75" customHeight="1" x14ac:dyDescent="0.45">
      <c r="R857" s="7"/>
      <c r="S857" s="7"/>
    </row>
    <row r="858" spans="18:19" ht="18.75" customHeight="1" x14ac:dyDescent="0.45">
      <c r="R858" s="7"/>
      <c r="S858" s="7"/>
    </row>
    <row r="859" spans="18:19" ht="18.75" customHeight="1" x14ac:dyDescent="0.45">
      <c r="R859" s="7"/>
      <c r="S859" s="7"/>
    </row>
    <row r="860" spans="18:19" ht="18.75" customHeight="1" x14ac:dyDescent="0.45">
      <c r="R860" s="7"/>
      <c r="S860" s="7"/>
    </row>
    <row r="861" spans="18:19" ht="18.75" customHeight="1" x14ac:dyDescent="0.45">
      <c r="R861" s="7"/>
      <c r="S861" s="7"/>
    </row>
    <row r="862" spans="18:19" ht="18.75" customHeight="1" x14ac:dyDescent="0.45">
      <c r="R862" s="7"/>
      <c r="S862" s="7"/>
    </row>
    <row r="863" spans="18:19" ht="18.75" customHeight="1" x14ac:dyDescent="0.45">
      <c r="R863" s="7"/>
      <c r="S863" s="7"/>
    </row>
    <row r="864" spans="18:19" ht="18.75" customHeight="1" x14ac:dyDescent="0.45">
      <c r="R864" s="7"/>
      <c r="S864" s="7"/>
    </row>
    <row r="865" spans="18:19" ht="18.75" customHeight="1" x14ac:dyDescent="0.45">
      <c r="R865" s="7"/>
      <c r="S865" s="7"/>
    </row>
    <row r="866" spans="18:19" ht="18.75" customHeight="1" x14ac:dyDescent="0.45">
      <c r="R866" s="7"/>
      <c r="S866" s="7"/>
    </row>
    <row r="867" spans="18:19" ht="18.75" customHeight="1" x14ac:dyDescent="0.45">
      <c r="R867" s="7"/>
      <c r="S867" s="7"/>
    </row>
    <row r="868" spans="18:19" ht="18.75" customHeight="1" x14ac:dyDescent="0.45">
      <c r="R868" s="7"/>
      <c r="S868" s="7"/>
    </row>
    <row r="869" spans="18:19" ht="18.75" customHeight="1" x14ac:dyDescent="0.45">
      <c r="R869" s="7"/>
      <c r="S869" s="7"/>
    </row>
    <row r="870" spans="18:19" ht="18.75" customHeight="1" x14ac:dyDescent="0.45">
      <c r="R870" s="7"/>
      <c r="S870" s="7"/>
    </row>
    <row r="871" spans="18:19" ht="18.75" customHeight="1" x14ac:dyDescent="0.45">
      <c r="R871" s="7"/>
      <c r="S871" s="7"/>
    </row>
    <row r="872" spans="18:19" ht="18.75" customHeight="1" x14ac:dyDescent="0.45">
      <c r="R872" s="7"/>
      <c r="S872" s="7"/>
    </row>
    <row r="873" spans="18:19" ht="18.75" customHeight="1" x14ac:dyDescent="0.45">
      <c r="R873" s="7"/>
      <c r="S873" s="7"/>
    </row>
    <row r="874" spans="18:19" ht="18.75" customHeight="1" x14ac:dyDescent="0.45">
      <c r="R874" s="7"/>
      <c r="S874" s="7"/>
    </row>
    <row r="875" spans="18:19" ht="18.75" customHeight="1" x14ac:dyDescent="0.45">
      <c r="R875" s="7"/>
      <c r="S875" s="7"/>
    </row>
    <row r="876" spans="18:19" ht="18.75" customHeight="1" x14ac:dyDescent="0.45">
      <c r="R876" s="7"/>
      <c r="S876" s="7"/>
    </row>
    <row r="877" spans="18:19" ht="18.75" customHeight="1" x14ac:dyDescent="0.45">
      <c r="R877" s="7"/>
      <c r="S877" s="7"/>
    </row>
    <row r="878" spans="18:19" ht="18.75" customHeight="1" x14ac:dyDescent="0.45">
      <c r="R878" s="7"/>
      <c r="S878" s="7"/>
    </row>
    <row r="879" spans="18:19" ht="18.75" customHeight="1" x14ac:dyDescent="0.45">
      <c r="R879" s="7"/>
      <c r="S879" s="7"/>
    </row>
    <row r="880" spans="18:19" ht="18.75" customHeight="1" x14ac:dyDescent="0.45">
      <c r="R880" s="7"/>
      <c r="S880" s="7"/>
    </row>
    <row r="881" spans="18:19" ht="18.75" customHeight="1" x14ac:dyDescent="0.45">
      <c r="R881" s="7"/>
      <c r="S881" s="7"/>
    </row>
    <row r="882" spans="18:19" ht="18.75" customHeight="1" x14ac:dyDescent="0.45">
      <c r="R882" s="7"/>
      <c r="S882" s="7"/>
    </row>
    <row r="883" spans="18:19" ht="18.75" customHeight="1" x14ac:dyDescent="0.45">
      <c r="R883" s="7"/>
      <c r="S883" s="7"/>
    </row>
    <row r="884" spans="18:19" ht="18.75" customHeight="1" x14ac:dyDescent="0.45">
      <c r="R884" s="7"/>
      <c r="S884" s="7"/>
    </row>
    <row r="885" spans="18:19" ht="18.75" customHeight="1" x14ac:dyDescent="0.45">
      <c r="R885" s="7"/>
      <c r="S885" s="7"/>
    </row>
    <row r="886" spans="18:19" ht="18.75" customHeight="1" x14ac:dyDescent="0.45">
      <c r="R886" s="7"/>
      <c r="S886" s="7"/>
    </row>
    <row r="887" spans="18:19" ht="18.75" customHeight="1" x14ac:dyDescent="0.45">
      <c r="R887" s="7"/>
      <c r="S887" s="7"/>
    </row>
    <row r="888" spans="18:19" ht="18.75" customHeight="1" x14ac:dyDescent="0.45">
      <c r="R888" s="7"/>
      <c r="S888" s="7"/>
    </row>
    <row r="889" spans="18:19" ht="18.75" customHeight="1" x14ac:dyDescent="0.45">
      <c r="R889" s="7"/>
      <c r="S889" s="7"/>
    </row>
    <row r="890" spans="18:19" ht="18.75" customHeight="1" x14ac:dyDescent="0.45">
      <c r="R890" s="7"/>
      <c r="S890" s="7"/>
    </row>
    <row r="891" spans="18:19" ht="18.75" customHeight="1" x14ac:dyDescent="0.45">
      <c r="R891" s="7"/>
      <c r="S891" s="7"/>
    </row>
    <row r="892" spans="18:19" ht="18.75" customHeight="1" x14ac:dyDescent="0.45">
      <c r="R892" s="7"/>
      <c r="S892" s="7"/>
    </row>
    <row r="893" spans="18:19" ht="18.75" customHeight="1" x14ac:dyDescent="0.45">
      <c r="R893" s="7"/>
      <c r="S893" s="7"/>
    </row>
    <row r="894" spans="18:19" ht="18.75" customHeight="1" x14ac:dyDescent="0.45">
      <c r="R894" s="7"/>
      <c r="S894" s="7"/>
    </row>
    <row r="895" spans="18:19" ht="18.75" customHeight="1" x14ac:dyDescent="0.45">
      <c r="R895" s="7"/>
      <c r="S895" s="7"/>
    </row>
    <row r="896" spans="18:19" ht="18.75" customHeight="1" x14ac:dyDescent="0.45">
      <c r="R896" s="7"/>
      <c r="S896" s="7"/>
    </row>
    <row r="897" spans="18:19" ht="18.75" customHeight="1" x14ac:dyDescent="0.45">
      <c r="R897" s="7"/>
      <c r="S897" s="7"/>
    </row>
    <row r="898" spans="18:19" ht="18.75" customHeight="1" x14ac:dyDescent="0.45">
      <c r="R898" s="7"/>
      <c r="S898" s="7"/>
    </row>
    <row r="899" spans="18:19" ht="18.75" customHeight="1" x14ac:dyDescent="0.45">
      <c r="R899" s="7"/>
      <c r="S899" s="7"/>
    </row>
    <row r="900" spans="18:19" ht="18.75" customHeight="1" x14ac:dyDescent="0.45">
      <c r="R900" s="7"/>
      <c r="S900" s="7"/>
    </row>
    <row r="901" spans="18:19" ht="18.75" customHeight="1" x14ac:dyDescent="0.45">
      <c r="R901" s="7"/>
      <c r="S901" s="7"/>
    </row>
    <row r="902" spans="18:19" ht="18.75" customHeight="1" x14ac:dyDescent="0.45">
      <c r="R902" s="7"/>
      <c r="S902" s="7"/>
    </row>
    <row r="903" spans="18:19" ht="18.75" customHeight="1" x14ac:dyDescent="0.45">
      <c r="R903" s="7"/>
      <c r="S903" s="7"/>
    </row>
    <row r="904" spans="18:19" ht="18.75" customHeight="1" x14ac:dyDescent="0.45">
      <c r="R904" s="7"/>
      <c r="S904" s="7"/>
    </row>
    <row r="905" spans="18:19" ht="18.75" customHeight="1" x14ac:dyDescent="0.45">
      <c r="R905" s="7"/>
      <c r="S905" s="7"/>
    </row>
    <row r="906" spans="18:19" ht="18.75" customHeight="1" x14ac:dyDescent="0.45">
      <c r="R906" s="7"/>
      <c r="S906" s="7"/>
    </row>
    <row r="907" spans="18:19" ht="18.75" customHeight="1" x14ac:dyDescent="0.45">
      <c r="R907" s="7"/>
      <c r="S907" s="7"/>
    </row>
    <row r="908" spans="18:19" ht="18.75" customHeight="1" x14ac:dyDescent="0.45">
      <c r="R908" s="7"/>
      <c r="S908" s="7"/>
    </row>
    <row r="909" spans="18:19" ht="18.75" customHeight="1" x14ac:dyDescent="0.45">
      <c r="R909" s="7"/>
      <c r="S909" s="7"/>
    </row>
    <row r="910" spans="18:19" ht="18.75" customHeight="1" x14ac:dyDescent="0.45">
      <c r="R910" s="7"/>
      <c r="S910" s="7"/>
    </row>
    <row r="911" spans="18:19" ht="18.75" customHeight="1" x14ac:dyDescent="0.45">
      <c r="R911" s="7"/>
      <c r="S911" s="7"/>
    </row>
    <row r="912" spans="18:19" ht="18.75" customHeight="1" x14ac:dyDescent="0.45">
      <c r="R912" s="7"/>
      <c r="S912" s="7"/>
    </row>
    <row r="913" spans="18:19" ht="18.75" customHeight="1" x14ac:dyDescent="0.45">
      <c r="R913" s="7"/>
      <c r="S913" s="7"/>
    </row>
    <row r="914" spans="18:19" ht="18.75" customHeight="1" x14ac:dyDescent="0.45">
      <c r="R914" s="7"/>
      <c r="S914" s="7"/>
    </row>
    <row r="915" spans="18:19" ht="18.75" customHeight="1" x14ac:dyDescent="0.45">
      <c r="R915" s="7"/>
      <c r="S915" s="7"/>
    </row>
    <row r="916" spans="18:19" ht="18.75" customHeight="1" x14ac:dyDescent="0.45">
      <c r="R916" s="7"/>
      <c r="S916" s="7"/>
    </row>
    <row r="917" spans="18:19" ht="18.75" customHeight="1" x14ac:dyDescent="0.45">
      <c r="R917" s="7"/>
      <c r="S917" s="7"/>
    </row>
    <row r="918" spans="18:19" ht="18.75" customHeight="1" x14ac:dyDescent="0.45">
      <c r="R918" s="7"/>
      <c r="S918" s="7"/>
    </row>
    <row r="919" spans="18:19" ht="18.75" customHeight="1" x14ac:dyDescent="0.45">
      <c r="R919" s="7"/>
      <c r="S919" s="7"/>
    </row>
    <row r="920" spans="18:19" ht="18.75" customHeight="1" x14ac:dyDescent="0.45">
      <c r="R920" s="7"/>
      <c r="S920" s="7"/>
    </row>
    <row r="921" spans="18:19" ht="18.75" customHeight="1" x14ac:dyDescent="0.45">
      <c r="R921" s="7"/>
      <c r="S921" s="7"/>
    </row>
    <row r="922" spans="18:19" ht="18.75" customHeight="1" x14ac:dyDescent="0.45">
      <c r="R922" s="7"/>
      <c r="S922" s="7"/>
    </row>
    <row r="923" spans="18:19" ht="18.75" customHeight="1" x14ac:dyDescent="0.45">
      <c r="R923" s="7"/>
      <c r="S923" s="7"/>
    </row>
    <row r="924" spans="18:19" ht="18.75" customHeight="1" x14ac:dyDescent="0.45">
      <c r="R924" s="7"/>
      <c r="S924" s="7"/>
    </row>
    <row r="925" spans="18:19" ht="18.75" customHeight="1" x14ac:dyDescent="0.45">
      <c r="R925" s="7"/>
      <c r="S925" s="7"/>
    </row>
    <row r="926" spans="18:19" ht="18.75" customHeight="1" x14ac:dyDescent="0.45">
      <c r="R926" s="7"/>
      <c r="S926" s="7"/>
    </row>
    <row r="927" spans="18:19" ht="18.75" customHeight="1" x14ac:dyDescent="0.45">
      <c r="R927" s="7"/>
      <c r="S927" s="7"/>
    </row>
    <row r="928" spans="18:19" ht="18.75" customHeight="1" x14ac:dyDescent="0.45">
      <c r="R928" s="7"/>
      <c r="S928" s="7"/>
    </row>
    <row r="929" spans="18:19" ht="18.75" customHeight="1" x14ac:dyDescent="0.45">
      <c r="R929" s="7"/>
      <c r="S929" s="7"/>
    </row>
    <row r="930" spans="18:19" ht="18.75" customHeight="1" x14ac:dyDescent="0.45">
      <c r="R930" s="7"/>
      <c r="S930" s="7"/>
    </row>
    <row r="931" spans="18:19" ht="18.75" customHeight="1" x14ac:dyDescent="0.45">
      <c r="R931" s="7"/>
      <c r="S931" s="7"/>
    </row>
    <row r="932" spans="18:19" ht="18.75" customHeight="1" x14ac:dyDescent="0.45">
      <c r="R932" s="7"/>
      <c r="S932" s="7"/>
    </row>
    <row r="933" spans="18:19" ht="18.75" customHeight="1" x14ac:dyDescent="0.45">
      <c r="R933" s="7"/>
      <c r="S933" s="7"/>
    </row>
    <row r="934" spans="18:19" ht="18.75" customHeight="1" x14ac:dyDescent="0.45">
      <c r="R934" s="7"/>
      <c r="S934" s="7"/>
    </row>
    <row r="935" spans="18:19" ht="18.75" customHeight="1" x14ac:dyDescent="0.45">
      <c r="R935" s="7"/>
      <c r="S935" s="7"/>
    </row>
    <row r="936" spans="18:19" ht="18.75" customHeight="1" x14ac:dyDescent="0.45">
      <c r="R936" s="7"/>
      <c r="S936" s="7"/>
    </row>
    <row r="937" spans="18:19" ht="18.75" customHeight="1" x14ac:dyDescent="0.45">
      <c r="R937" s="7"/>
      <c r="S937" s="7"/>
    </row>
    <row r="938" spans="18:19" ht="18.75" customHeight="1" x14ac:dyDescent="0.45">
      <c r="R938" s="7"/>
      <c r="S938" s="7"/>
    </row>
    <row r="939" spans="18:19" ht="18.75" customHeight="1" x14ac:dyDescent="0.45">
      <c r="R939" s="7"/>
      <c r="S939" s="7"/>
    </row>
    <row r="940" spans="18:19" ht="18.75" customHeight="1" x14ac:dyDescent="0.45">
      <c r="R940" s="7"/>
      <c r="S940" s="7"/>
    </row>
    <row r="941" spans="18:19" ht="18.75" customHeight="1" x14ac:dyDescent="0.45">
      <c r="R941" s="7"/>
      <c r="S941" s="7"/>
    </row>
    <row r="942" spans="18:19" ht="18.75" customHeight="1" x14ac:dyDescent="0.45">
      <c r="R942" s="7"/>
      <c r="S942" s="7"/>
    </row>
    <row r="943" spans="18:19" ht="18.75" customHeight="1" x14ac:dyDescent="0.45">
      <c r="R943" s="7"/>
      <c r="S943" s="7"/>
    </row>
    <row r="944" spans="18:19" ht="18.75" customHeight="1" x14ac:dyDescent="0.45">
      <c r="R944" s="7"/>
      <c r="S944" s="7"/>
    </row>
    <row r="945" spans="18:19" ht="18.75" customHeight="1" x14ac:dyDescent="0.45">
      <c r="R945" s="7"/>
      <c r="S945" s="7"/>
    </row>
    <row r="946" spans="18:19" ht="18.75" customHeight="1" x14ac:dyDescent="0.45">
      <c r="R946" s="7"/>
      <c r="S946" s="7"/>
    </row>
    <row r="947" spans="18:19" ht="18.75" customHeight="1" x14ac:dyDescent="0.45">
      <c r="R947" s="7"/>
      <c r="S947" s="7"/>
    </row>
    <row r="948" spans="18:19" ht="18.75" customHeight="1" x14ac:dyDescent="0.45">
      <c r="R948" s="7"/>
      <c r="S948" s="7"/>
    </row>
    <row r="949" spans="18:19" ht="18.75" customHeight="1" x14ac:dyDescent="0.45">
      <c r="R949" s="7"/>
      <c r="S949" s="7"/>
    </row>
    <row r="950" spans="18:19" ht="18.75" customHeight="1" x14ac:dyDescent="0.45">
      <c r="R950" s="7"/>
      <c r="S950" s="7"/>
    </row>
    <row r="951" spans="18:19" ht="18.75" customHeight="1" x14ac:dyDescent="0.45">
      <c r="R951" s="7"/>
      <c r="S951" s="7"/>
    </row>
    <row r="952" spans="18:19" ht="18.75" customHeight="1" x14ac:dyDescent="0.45">
      <c r="R952" s="7"/>
      <c r="S952" s="7"/>
    </row>
    <row r="953" spans="18:19" ht="18.75" customHeight="1" x14ac:dyDescent="0.45">
      <c r="R953" s="7"/>
      <c r="S953" s="7"/>
    </row>
    <row r="954" spans="18:19" ht="18.75" customHeight="1" x14ac:dyDescent="0.45">
      <c r="R954" s="7"/>
      <c r="S954" s="7"/>
    </row>
    <row r="955" spans="18:19" ht="18.75" customHeight="1" x14ac:dyDescent="0.45">
      <c r="R955" s="7"/>
      <c r="S955" s="7"/>
    </row>
    <row r="956" spans="18:19" ht="18.75" customHeight="1" x14ac:dyDescent="0.45">
      <c r="R956" s="7"/>
      <c r="S956" s="7"/>
    </row>
    <row r="957" spans="18:19" ht="18.75" customHeight="1" x14ac:dyDescent="0.45">
      <c r="R957" s="7"/>
      <c r="S957" s="7"/>
    </row>
    <row r="958" spans="18:19" ht="18.75" customHeight="1" x14ac:dyDescent="0.45">
      <c r="R958" s="7"/>
      <c r="S958" s="7"/>
    </row>
    <row r="959" spans="18:19" ht="18.75" customHeight="1" x14ac:dyDescent="0.45">
      <c r="R959" s="7"/>
      <c r="S959" s="7"/>
    </row>
    <row r="960" spans="18:19" ht="18.75" customHeight="1" x14ac:dyDescent="0.45">
      <c r="R960" s="7"/>
      <c r="S960" s="7"/>
    </row>
    <row r="961" spans="18:19" ht="18.75" customHeight="1" x14ac:dyDescent="0.45">
      <c r="R961" s="7"/>
      <c r="S961" s="7"/>
    </row>
    <row r="962" spans="18:19" ht="18.75" customHeight="1" x14ac:dyDescent="0.45">
      <c r="R962" s="7"/>
      <c r="S962" s="7"/>
    </row>
    <row r="963" spans="18:19" ht="18.75" customHeight="1" x14ac:dyDescent="0.45">
      <c r="R963" s="7"/>
      <c r="S963" s="7"/>
    </row>
    <row r="964" spans="18:19" ht="18.75" customHeight="1" x14ac:dyDescent="0.45">
      <c r="R964" s="7"/>
      <c r="S964" s="7"/>
    </row>
    <row r="965" spans="18:19" ht="18.75" customHeight="1" x14ac:dyDescent="0.45">
      <c r="R965" s="7"/>
      <c r="S965" s="7"/>
    </row>
    <row r="966" spans="18:19" ht="18.75" customHeight="1" x14ac:dyDescent="0.45">
      <c r="R966" s="7"/>
      <c r="S966" s="7"/>
    </row>
    <row r="967" spans="18:19" ht="18.75" customHeight="1" x14ac:dyDescent="0.45">
      <c r="R967" s="7"/>
      <c r="S967" s="7"/>
    </row>
    <row r="968" spans="18:19" ht="18.75" customHeight="1" x14ac:dyDescent="0.45">
      <c r="R968" s="7"/>
      <c r="S968" s="7"/>
    </row>
    <row r="969" spans="18:19" ht="18.75" customHeight="1" x14ac:dyDescent="0.45">
      <c r="R969" s="7"/>
      <c r="S969" s="7"/>
    </row>
    <row r="970" spans="18:19" ht="18.75" customHeight="1" x14ac:dyDescent="0.45">
      <c r="R970" s="7"/>
      <c r="S970" s="7"/>
    </row>
    <row r="971" spans="18:19" ht="18.75" customHeight="1" x14ac:dyDescent="0.45">
      <c r="R971" s="7"/>
      <c r="S971" s="7"/>
    </row>
    <row r="972" spans="18:19" ht="18.75" customHeight="1" x14ac:dyDescent="0.45">
      <c r="R972" s="7"/>
      <c r="S972" s="7"/>
    </row>
    <row r="973" spans="18:19" ht="18.75" customHeight="1" x14ac:dyDescent="0.45">
      <c r="R973" s="7"/>
      <c r="S973" s="7"/>
    </row>
    <row r="974" spans="18:19" ht="18.75" customHeight="1" x14ac:dyDescent="0.45">
      <c r="R974" s="7"/>
      <c r="S974" s="7"/>
    </row>
    <row r="975" spans="18:19" ht="18.75" customHeight="1" x14ac:dyDescent="0.45">
      <c r="R975" s="7"/>
      <c r="S975" s="7"/>
    </row>
    <row r="976" spans="18:19" ht="18.75" customHeight="1" x14ac:dyDescent="0.45">
      <c r="R976" s="7"/>
      <c r="S976" s="7"/>
    </row>
    <row r="977" spans="18:19" ht="18.75" customHeight="1" x14ac:dyDescent="0.45">
      <c r="R977" s="7"/>
      <c r="S977" s="7"/>
    </row>
    <row r="978" spans="18:19" ht="18.75" customHeight="1" x14ac:dyDescent="0.45">
      <c r="R978" s="7"/>
      <c r="S978" s="7"/>
    </row>
    <row r="979" spans="18:19" ht="18.75" customHeight="1" x14ac:dyDescent="0.45">
      <c r="R979" s="7"/>
      <c r="S979" s="7"/>
    </row>
    <row r="980" spans="18:19" ht="18.75" customHeight="1" x14ac:dyDescent="0.45">
      <c r="R980" s="7"/>
      <c r="S980" s="7"/>
    </row>
    <row r="981" spans="18:19" ht="18.75" customHeight="1" x14ac:dyDescent="0.45">
      <c r="R981" s="7"/>
      <c r="S981" s="7"/>
    </row>
    <row r="982" spans="18:19" ht="18.75" customHeight="1" x14ac:dyDescent="0.45">
      <c r="R982" s="7"/>
      <c r="S982" s="7"/>
    </row>
    <row r="983" spans="18:19" ht="18.75" customHeight="1" x14ac:dyDescent="0.45">
      <c r="R983" s="7"/>
      <c r="S983" s="7"/>
    </row>
    <row r="984" spans="18:19" ht="18.75" customHeight="1" x14ac:dyDescent="0.45">
      <c r="R984" s="7"/>
      <c r="S984" s="7"/>
    </row>
    <row r="985" spans="18:19" ht="18.75" customHeight="1" x14ac:dyDescent="0.45">
      <c r="R985" s="7"/>
      <c r="S985" s="7"/>
    </row>
    <row r="986" spans="18:19" ht="18.75" customHeight="1" x14ac:dyDescent="0.45">
      <c r="R986" s="7"/>
      <c r="S986" s="7"/>
    </row>
    <row r="987" spans="18:19" ht="18.75" customHeight="1" x14ac:dyDescent="0.45">
      <c r="R987" s="7"/>
      <c r="S987" s="7"/>
    </row>
    <row r="988" spans="18:19" ht="18.75" customHeight="1" x14ac:dyDescent="0.45">
      <c r="R988" s="7"/>
      <c r="S988" s="7"/>
    </row>
    <row r="989" spans="18:19" ht="18.75" customHeight="1" x14ac:dyDescent="0.45">
      <c r="R989" s="7"/>
      <c r="S989" s="7"/>
    </row>
    <row r="990" spans="18:19" ht="18.75" customHeight="1" x14ac:dyDescent="0.45">
      <c r="R990" s="7"/>
      <c r="S990" s="7"/>
    </row>
    <row r="991" spans="18:19" ht="18.75" customHeight="1" x14ac:dyDescent="0.45">
      <c r="R991" s="7"/>
      <c r="S991" s="7"/>
    </row>
    <row r="992" spans="18:19" ht="18.75" customHeight="1" x14ac:dyDescent="0.45">
      <c r="R992" s="7"/>
      <c r="S992" s="7"/>
    </row>
    <row r="993" spans="18:19" ht="18.75" customHeight="1" x14ac:dyDescent="0.45">
      <c r="R993" s="7"/>
      <c r="S993" s="7"/>
    </row>
    <row r="994" spans="18:19" ht="18.75" customHeight="1" x14ac:dyDescent="0.45">
      <c r="R994" s="7"/>
      <c r="S994" s="7"/>
    </row>
    <row r="995" spans="18:19" ht="18.75" customHeight="1" x14ac:dyDescent="0.45">
      <c r="R995" s="7"/>
      <c r="S995" s="7"/>
    </row>
    <row r="996" spans="18:19" ht="18.75" customHeight="1" x14ac:dyDescent="0.45">
      <c r="R996" s="7"/>
      <c r="S996" s="7"/>
    </row>
    <row r="997" spans="18:19" ht="18.75" customHeight="1" x14ac:dyDescent="0.45">
      <c r="R997" s="7"/>
      <c r="S997" s="7"/>
    </row>
    <row r="998" spans="18:19" ht="18.75" customHeight="1" x14ac:dyDescent="0.45">
      <c r="R998" s="7"/>
      <c r="S998" s="7"/>
    </row>
    <row r="999" spans="18:19" ht="18.75" customHeight="1" x14ac:dyDescent="0.45">
      <c r="R999" s="7"/>
      <c r="S999" s="7"/>
    </row>
    <row r="1000" spans="18:19" ht="18.75" customHeight="1" x14ac:dyDescent="0.45">
      <c r="R1000" s="7"/>
      <c r="S1000" s="7"/>
    </row>
  </sheetData>
  <mergeCells count="2">
    <mergeCell ref="B2:E2"/>
    <mergeCell ref="G2:Q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Actual</vt:lpstr>
      <vt:lpstr>Summary 2023</vt:lpstr>
      <vt:lpstr>April 23</vt:lpstr>
      <vt:lpstr>May 23</vt:lpstr>
      <vt:lpstr>June 23</vt:lpstr>
      <vt:lpstr>July 23</vt:lpstr>
      <vt:lpstr>Aug 23</vt:lpstr>
      <vt:lpstr>Sept 23</vt:lpstr>
      <vt:lpstr>Oct 23</vt:lpstr>
      <vt:lpstr>Nov 23</vt:lpstr>
      <vt:lpstr>Dec 23</vt:lpstr>
      <vt:lpstr>Jan 24</vt:lpstr>
      <vt:lpstr>Feb 24</vt:lpstr>
      <vt:lpstr>Mar 24</vt:lpstr>
      <vt:lpstr>Apr 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Pravyaa Padul</cp:lastModifiedBy>
  <dcterms:created xsi:type="dcterms:W3CDTF">2006-09-16T00:00:00Z</dcterms:created>
  <dcterms:modified xsi:type="dcterms:W3CDTF">2025-04-08T09:45:38Z</dcterms:modified>
</cp:coreProperties>
</file>