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R" sheetId="1" state="visible" r:id="rId2"/>
    <sheet name="Payment Recommendation" sheetId="2" state="visible" r:id="rId3"/>
  </sheets>
  <definedNames>
    <definedName function="false" hidden="false" localSheetId="1" name="_xlnm.Print_Area" vbProcedure="false">'Payment Recommendation'!$A$1:$C$31</definedName>
    <definedName function="false" hidden="false" localSheetId="0" name="_xlnm.Print_Area" vbProcedure="false">RAR!$A$2:$M$31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<sst xmlns="http://schemas.openxmlformats.org/spreadsheetml/2006/main" count="133" uniqueCount="85">
  <si>
    <t xml:space="preserve"> </t>
  </si>
  <si>
    <t xml:space="preserve">4th RAR</t>
  </si>
  <si>
    <t xml:space="preserve">हिन्दुस्तान एरोनॉटिक्स लिमिटेड/ Hindustan Aeronautics Limited</t>
  </si>
  <si>
    <t xml:space="preserve">इंजन प्रभाग-कोरापुट/ Engine Division-Koraput</t>
  </si>
  <si>
    <t xml:space="preserve">संयंत्र इंजीनिय़री बिभाग/ Plant Engineering Department</t>
  </si>
  <si>
    <t xml:space="preserve">कार्य का नाम/Name of work:</t>
  </si>
  <si>
    <t xml:space="preserve">Annual Maintenance Contract of 360 Nos of machine tools,equipments  in Bl-3A and Bl-4.</t>
  </si>
  <si>
    <t xml:space="preserve">कार्यादेश सं/ Work Order No/Contract No:/Date:</t>
  </si>
  <si>
    <t xml:space="preserve">KPT/SNC/21SNCAT-522,Dt 16/08/2022</t>
  </si>
  <si>
    <t xml:space="preserve">Dt:</t>
  </si>
  <si>
    <t xml:space="preserve">ठेके दार का नाम/ Name of the Contract Agency:</t>
  </si>
  <si>
    <t xml:space="preserve">M/s. UMA ENGINEERS, SUNABEDA-2</t>
  </si>
  <si>
    <t xml:space="preserve">(period from Dt.10/05/2023 to Dt.09/08/2023)</t>
  </si>
  <si>
    <t xml:space="preserve">Sl.No</t>
  </si>
  <si>
    <t xml:space="preserve">कार्य वीवरण/Description of work</t>
  </si>
  <si>
    <t xml:space="preserve"> आदेशनुसार/ As per Order</t>
  </si>
  <si>
    <t xml:space="preserve"> निस्पादनुसार/As per Execution</t>
  </si>
  <si>
    <t xml:space="preserve"> पिछले बिल की कटौती  Deduct last bill</t>
  </si>
  <si>
    <t xml:space="preserve"> वर्तमान भुगतान/Present Payment</t>
  </si>
  <si>
    <t xml:space="preserve">मात्रा/Qty</t>
  </si>
  <si>
    <t xml:space="preserve">इकाई/Unit</t>
  </si>
  <si>
    <t xml:space="preserve">दर/Rate</t>
  </si>
  <si>
    <t xml:space="preserve">राशि/Amount</t>
  </si>
  <si>
    <t xml:space="preserve">निष्पादित मात्रा/ Qty Executed</t>
  </si>
  <si>
    <t xml:space="preserve">स्विकृत हुई मात्रा/Qty Passed</t>
  </si>
  <si>
    <t xml:space="preserve">राशि/Amount Executed</t>
  </si>
  <si>
    <t xml:space="preserve">Breakdown maintenance of 194 Nos of Small capacity machines in Block-3A &amp; Block-4.Qty :194 Nos x 24 months</t>
  </si>
  <si>
    <t xml:space="preserve">Nos</t>
  </si>
  <si>
    <t xml:space="preserve">Breakdown maintenance of 135 Nos. of medium capacity mahcines  in Block-3A &amp; Block-4. Qty : 135 Nosx 24 months</t>
  </si>
  <si>
    <t xml:space="preserve">Breakdown maintenance of 31 Nos. of heavy capacity mahcines  in Block-3A &amp; Block-4. Qty: 31 Nos x 24 Months</t>
  </si>
  <si>
    <t xml:space="preserve">Monthly Preventive maintenance of 120 Nos. of small capapcity mahcines in Block-3A,Qty: 120Nos X 24 months</t>
  </si>
  <si>
    <t xml:space="preserve">Monthly Preventive maintenance of 60 Nos. of medium capacity mahcines in Block-3A.Qty: 60Nos X 24 months</t>
  </si>
  <si>
    <t xml:space="preserve">Monthly Preventive maintenance of 14 Nos. of heavy  capacity mahcines in Block-3A.Qty: 14Nos X 24 months</t>
  </si>
  <si>
    <t xml:space="preserve">Quartley Preventive maintenance of 74 Nos. of small capapcity mahcines in Block-4.Qty: 74 Nos X 8 quarters</t>
  </si>
  <si>
    <t xml:space="preserve">Quarterly Preventive maintenance of 75 Nos. of medium capacity mahcines in Block-4..Qty: 75 Nos X 8 quarters</t>
  </si>
  <si>
    <t xml:space="preserve">Quarterly Preventive maintenance of 17 Nos. of heavy  capacity mahcines in Block-4..Qty: 17 Nos X 8 quarters</t>
  </si>
  <si>
    <t xml:space="preserve">Total</t>
  </si>
  <si>
    <t xml:space="preserve">GST@18%</t>
  </si>
  <si>
    <t xml:space="preserve">Grand Total</t>
  </si>
  <si>
    <t xml:space="preserve">Prepared &amp; Checked  by</t>
  </si>
  <si>
    <t xml:space="preserve"> Recommended &amp; Approved  by</t>
  </si>
  <si>
    <t xml:space="preserve">V. MADHU</t>
  </si>
  <si>
    <t xml:space="preserve">P K PANDA</t>
  </si>
  <si>
    <t xml:space="preserve">Manager (Maint.)</t>
  </si>
  <si>
    <t xml:space="preserve">Ch Manager(Maint.)</t>
  </si>
  <si>
    <t xml:space="preserve">PAYMENT RECOMMENDATION  </t>
  </si>
  <si>
    <t xml:space="preserve">W.O issued on</t>
  </si>
  <si>
    <t xml:space="preserve">I</t>
  </si>
  <si>
    <t xml:space="preserve">कार्यदेश का मूल्य/Cost of work as per Work Order-----KPT/SNC/21SNCAT-522,Dt 16/08/2022</t>
  </si>
  <si>
    <t xml:space="preserve">Transit period</t>
  </si>
  <si>
    <t xml:space="preserve">II</t>
  </si>
  <si>
    <t xml:space="preserve">ठेकेदार द्यारा संपादित कार्य का मूल्य/Cost of work executed by the contractor----.</t>
  </si>
  <si>
    <t xml:space="preserve">Agreement made on</t>
  </si>
  <si>
    <t xml:space="preserve">III</t>
  </si>
  <si>
    <t xml:space="preserve">अंतिम भुगतान/Payment made in last RARs ----------</t>
  </si>
  <si>
    <t xml:space="preserve">BG deposited on</t>
  </si>
  <si>
    <t xml:space="preserve">IV</t>
  </si>
  <si>
    <t xml:space="preserve">कम्: चालु खाता प्रेषण से प्रतिधारण राशि रखा गया/Less:- Keep back towards retention money from the bill</t>
  </si>
  <si>
    <t xml:space="preserve">V</t>
  </si>
  <si>
    <t xml:space="preserve">सामिल: अंतिम चालु खाता प्रेषण से प्रतिधारण राशि का वापसि/Add:- Released of retention money from last RAR  bill</t>
  </si>
  <si>
    <t xml:space="preserve">VI</t>
  </si>
  <si>
    <t xml:space="preserve"> मेसिन ठप एवं अनुरक्षण निवारण खिलाप के लिए जुरमाना /Less: Penalty towards Break down and Preventive maintenance  (Attached)</t>
  </si>
  <si>
    <t xml:space="preserve">Retemtion money details</t>
  </si>
  <si>
    <t xml:space="preserve">VII</t>
  </si>
  <si>
    <t xml:space="preserve">Penalty towards submission of agreement (3 weeks delay and penalty of Rs.2500/- per week)</t>
  </si>
  <si>
    <t xml:space="preserve">VIII</t>
  </si>
  <si>
    <t xml:space="preserve">ठेकेदार पक्ष में दित्यिय चालु खाता प्रेषण भुगतान के लिए बंदबस्त का सिफारिश/ Present payment recommended in favour of the contractor in settlement of RAR-?  I.e. (II-III-IV+V-VI)</t>
  </si>
  <si>
    <t xml:space="preserve">RAR</t>
  </si>
  <si>
    <t xml:space="preserve">Keep back</t>
  </si>
  <si>
    <t xml:space="preserve">Released</t>
  </si>
  <si>
    <t xml:space="preserve">Final Amount (Rs.)</t>
  </si>
  <si>
    <t xml:space="preserve">1st</t>
  </si>
  <si>
    <t xml:space="preserve">Rupees six lakhs seventy nine thousand two hundred twenty nine and fifty five paisa only</t>
  </si>
  <si>
    <t xml:space="preserve">2nd</t>
  </si>
  <si>
    <t xml:space="preserve">Certified that the contractor M/s UMA ENGINEERS. SUNABEDA-2 has satisfactorily executed the work and the work has been accepted by HAL, being found in line with work order terms and conditions. Hence the payment of  Rs.bill_amount  is recommended in favour of the contractor in settlement of RAR-? . It is further certified that there is no other recovery due from the contractor in connection with execution of this work.   </t>
  </si>
  <si>
    <t xml:space="preserve">3rd</t>
  </si>
  <si>
    <t xml:space="preserve">Approved by</t>
  </si>
  <si>
    <t xml:space="preserve">4th</t>
  </si>
  <si>
    <t xml:space="preserve">5th</t>
  </si>
  <si>
    <t xml:space="preserve">उप महा प्रबंधक(अनुरक्षण)</t>
  </si>
  <si>
    <t xml:space="preserve">DGM(MAINT.)</t>
  </si>
  <si>
    <t xml:space="preserve">6th</t>
  </si>
  <si>
    <t xml:space="preserve">7th</t>
  </si>
  <si>
    <t xml:space="preserve">8th</t>
  </si>
  <si>
    <t xml:space="preserve">penalty towards late submission of amendment to contract agreement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</si>
</sst>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"/>
    <numFmt numFmtId="167" formatCode="0.00"/>
    <numFmt numFmtId="168" formatCode="0.00;[RED]0.00"/>
    <numFmt numFmtId="169" formatCode="@"/>
    <numFmt numFmtId="170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Segoe UI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1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9" fontId="13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14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1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70" fontId="4" fillId="0" borderId="0" xfId="2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70" fontId="4" fillId="0" borderId="0" xfId="2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70" fontId="4" fillId="0" borderId="0" xfId="20" applyFont="false" applyBorder="fals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6"/>
  <sheetViews>
    <sheetView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D21" activeCellId="0" sqref="D2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47.28"/>
    <col collapsed="false" customWidth="true" hidden="false" outlineLevel="0" max="3" min="3" style="0" width="9.29"/>
    <col collapsed="false" customWidth="true" hidden="false" outlineLevel="0" max="6" min="6" style="0" width="16.71"/>
    <col collapsed="false" customWidth="true" hidden="false" outlineLevel="0" max="7" min="7" style="0" width="14.01"/>
    <col collapsed="false" customWidth="true" hidden="false" outlineLevel="0" max="8" min="8" style="0" width="13.43"/>
    <col collapsed="false" customWidth="true" hidden="false" outlineLevel="0" max="9" min="9" style="0" width="17.71"/>
    <col collapsed="false" customWidth="true" hidden="false" outlineLevel="0" max="10" min="10" style="0" width="11.71"/>
    <col collapsed="false" customWidth="true" hidden="false" outlineLevel="0" max="11" min="11" style="0" width="18.12"/>
    <col collapsed="false" customWidth="true" hidden="false" outlineLevel="0" max="12" min="12" style="0" width="12.29"/>
    <col collapsed="false" customWidth="true" hidden="false" outlineLevel="0" max="13" min="13" style="0" width="18.12"/>
    <col collapsed="false" customWidth="true" hidden="false" outlineLevel="0" max="15" min="14" style="0" width="10.29"/>
    <col collapsed="false" customWidth="true" hidden="false" outlineLevel="0" max="64" min="16" style="0" width="8.57"/>
  </cols>
  <sheetData>
    <row r="1" customFormat="false" ht="13.8" hidden="false" customHeight="false" outlineLevel="0" collapsed="false">
      <c r="A1" s="0" t="s">
        <v>0</v>
      </c>
      <c r="B1" s="0" t="s">
        <v>0</v>
      </c>
      <c r="C1" s="0" t="s">
        <v>0</v>
      </c>
      <c r="D1" s="0" t="s">
        <v>0</v>
      </c>
      <c r="E1" s="0" t="s">
        <v>0</v>
      </c>
      <c r="F1" s="0" t="s">
        <v>0</v>
      </c>
      <c r="G1" s="0" t="s">
        <v>0</v>
      </c>
      <c r="H1" s="0" t="s">
        <v>0</v>
      </c>
      <c r="I1" s="0" t="s">
        <v>0</v>
      </c>
      <c r="J1" s="0" t="s">
        <v>0</v>
      </c>
      <c r="K1" s="0" t="s">
        <v>0</v>
      </c>
      <c r="L1" s="0" t="s">
        <v>0</v>
      </c>
      <c r="M1" s="0" t="s">
        <v>0</v>
      </c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14.4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4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customFormat="false" ht="14.4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customFormat="false" ht="14.45" hidden="false" customHeight="false" outlineLevel="0" collapsed="false">
      <c r="A6" s="1" t="s">
        <v>5</v>
      </c>
      <c r="B6" s="1"/>
      <c r="C6" s="1"/>
      <c r="D6" s="2" t="s">
        <v>6</v>
      </c>
      <c r="E6" s="2"/>
      <c r="F6" s="2"/>
      <c r="G6" s="2"/>
      <c r="H6" s="2"/>
      <c r="I6" s="2"/>
      <c r="J6" s="2"/>
      <c r="K6" s="2"/>
      <c r="L6" s="0" t="s">
        <v>0</v>
      </c>
      <c r="M6" s="0" t="s">
        <v>0</v>
      </c>
    </row>
    <row r="7" customFormat="false" ht="14.45" hidden="false" customHeight="false" outlineLevel="0" collapsed="false">
      <c r="A7" s="1" t="s">
        <v>7</v>
      </c>
      <c r="B7" s="1"/>
      <c r="C7" s="1"/>
      <c r="D7" s="3" t="s">
        <v>8</v>
      </c>
      <c r="E7" s="3"/>
      <c r="F7" s="3"/>
      <c r="G7" s="3"/>
      <c r="H7" s="3"/>
      <c r="I7" s="3"/>
      <c r="J7" s="3"/>
      <c r="K7" s="3"/>
      <c r="L7" s="4" t="s">
        <v>9</v>
      </c>
      <c r="M7" s="5" t="n">
        <v>45155</v>
      </c>
    </row>
    <row r="8" customFormat="false" ht="14.45" hidden="false" customHeight="false" outlineLevel="0" collapsed="false">
      <c r="A8" s="1" t="s">
        <v>10</v>
      </c>
      <c r="B8" s="1"/>
      <c r="C8" s="1"/>
      <c r="D8" s="2" t="s">
        <v>11</v>
      </c>
      <c r="E8" s="2"/>
      <c r="F8" s="2"/>
      <c r="G8" s="2"/>
      <c r="H8" s="2"/>
      <c r="I8" s="2"/>
      <c r="J8" s="2"/>
      <c r="K8" s="2"/>
      <c r="L8" s="0" t="s">
        <v>0</v>
      </c>
      <c r="M8" s="0" t="s">
        <v>0</v>
      </c>
    </row>
    <row r="9" customFormat="false" ht="13.8" hidden="false" customHeight="false" outlineLevel="0" collapsed="false">
      <c r="A9" s="0" t="s">
        <v>0</v>
      </c>
      <c r="B9" s="0" t="s">
        <v>0</v>
      </c>
      <c r="C9" s="0" t="s">
        <v>0</v>
      </c>
      <c r="D9" s="0" t="s">
        <v>0</v>
      </c>
      <c r="E9" s="0" t="s">
        <v>0</v>
      </c>
      <c r="F9" s="0" t="s">
        <v>0</v>
      </c>
      <c r="G9" s="0" t="s">
        <v>0</v>
      </c>
      <c r="H9" s="0" t="s">
        <v>0</v>
      </c>
      <c r="I9" s="6" t="s">
        <v>12</v>
      </c>
      <c r="J9" s="6"/>
      <c r="K9" s="6"/>
      <c r="L9" s="6"/>
      <c r="M9" s="6"/>
    </row>
    <row r="10" customFormat="false" ht="15" hidden="false" customHeight="true" outlineLevel="0" collapsed="false">
      <c r="A10" s="7" t="s">
        <v>13</v>
      </c>
      <c r="B10" s="7" t="s">
        <v>14</v>
      </c>
      <c r="C10" s="7" t="s">
        <v>15</v>
      </c>
      <c r="D10" s="7"/>
      <c r="E10" s="7"/>
      <c r="F10" s="7"/>
      <c r="G10" s="7" t="s">
        <v>16</v>
      </c>
      <c r="H10" s="7"/>
      <c r="I10" s="7"/>
      <c r="J10" s="7" t="s">
        <v>17</v>
      </c>
      <c r="K10" s="7"/>
      <c r="L10" s="7" t="s">
        <v>18</v>
      </c>
      <c r="M10" s="7"/>
    </row>
    <row r="11" customFormat="false" ht="13.8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customFormat="false" ht="50.1" hidden="false" customHeight="true" outlineLevel="0" collapsed="false">
      <c r="A12" s="7"/>
      <c r="B12" s="7"/>
      <c r="C12" s="8" t="s">
        <v>19</v>
      </c>
      <c r="D12" s="8" t="s">
        <v>20</v>
      </c>
      <c r="E12" s="8" t="s">
        <v>21</v>
      </c>
      <c r="F12" s="8" t="s">
        <v>22</v>
      </c>
      <c r="G12" s="8" t="s">
        <v>23</v>
      </c>
      <c r="H12" s="8" t="s">
        <v>24</v>
      </c>
      <c r="I12" s="8" t="s">
        <v>25</v>
      </c>
      <c r="J12" s="8" t="s">
        <v>19</v>
      </c>
      <c r="K12" s="8" t="s">
        <v>22</v>
      </c>
      <c r="L12" s="8" t="s">
        <v>19</v>
      </c>
      <c r="M12" s="8" t="s">
        <v>22</v>
      </c>
    </row>
    <row r="13" customFormat="false" ht="35.35" hidden="false" customHeight="false" outlineLevel="0" collapsed="false">
      <c r="A13" s="8" t="n">
        <v>1</v>
      </c>
      <c r="B13" s="9" t="s">
        <v>26</v>
      </c>
      <c r="C13" s="10" t="n">
        <v>4656</v>
      </c>
      <c r="D13" s="11" t="s">
        <v>27</v>
      </c>
      <c r="E13" s="11" t="n">
        <v>245</v>
      </c>
      <c r="F13" s="11" t="n">
        <f aca="false">E13*C13</f>
        <v>1140720</v>
      </c>
      <c r="G13" s="8" t="n">
        <f aca="false">J13+L13</f>
        <v>2328</v>
      </c>
      <c r="H13" s="8" t="n">
        <f aca="false">G13</f>
        <v>2328</v>
      </c>
      <c r="I13" s="11" t="n">
        <f aca="false">H13*E13</f>
        <v>570360</v>
      </c>
      <c r="J13" s="8" t="n">
        <v>1746</v>
      </c>
      <c r="K13" s="11" t="n">
        <f aca="false">J13*E13</f>
        <v>427770</v>
      </c>
      <c r="L13" s="8" t="n">
        <f aca="false">C13/8</f>
        <v>582</v>
      </c>
      <c r="M13" s="11" t="n">
        <f aca="false">L13*E13</f>
        <v>142590</v>
      </c>
      <c r="N13" s="12"/>
      <c r="O13" s="12"/>
    </row>
    <row r="14" customFormat="false" ht="35.35" hidden="false" customHeight="false" outlineLevel="0" collapsed="false">
      <c r="A14" s="8" t="n">
        <v>2</v>
      </c>
      <c r="B14" s="13" t="s">
        <v>28</v>
      </c>
      <c r="C14" s="10" t="n">
        <v>3240</v>
      </c>
      <c r="D14" s="11" t="s">
        <v>27</v>
      </c>
      <c r="E14" s="11" t="n">
        <v>300</v>
      </c>
      <c r="F14" s="11" t="n">
        <f aca="false">E14*C14</f>
        <v>972000</v>
      </c>
      <c r="G14" s="8" t="n">
        <f aca="false">J14+L14</f>
        <v>1620</v>
      </c>
      <c r="H14" s="8" t="n">
        <f aca="false">G14</f>
        <v>1620</v>
      </c>
      <c r="I14" s="11" t="n">
        <f aca="false">H14*E14</f>
        <v>486000</v>
      </c>
      <c r="J14" s="8" t="n">
        <v>1215</v>
      </c>
      <c r="K14" s="11" t="n">
        <f aca="false">J14*E14</f>
        <v>364500</v>
      </c>
      <c r="L14" s="8" t="n">
        <f aca="false">C14/8</f>
        <v>405</v>
      </c>
      <c r="M14" s="11" t="n">
        <f aca="false">L14*E14</f>
        <v>121500</v>
      </c>
      <c r="N14" s="12"/>
      <c r="O14" s="12"/>
    </row>
    <row r="15" customFormat="false" ht="35.35" hidden="false" customHeight="false" outlineLevel="0" collapsed="false">
      <c r="A15" s="8" t="n">
        <v>3</v>
      </c>
      <c r="B15" s="13" t="s">
        <v>29</v>
      </c>
      <c r="C15" s="10" t="n">
        <v>744</v>
      </c>
      <c r="D15" s="11" t="s">
        <v>27</v>
      </c>
      <c r="E15" s="11" t="n">
        <v>440</v>
      </c>
      <c r="F15" s="11" t="n">
        <f aca="false">E15*C15</f>
        <v>327360</v>
      </c>
      <c r="G15" s="8" t="n">
        <f aca="false">J15+L15</f>
        <v>372</v>
      </c>
      <c r="H15" s="8" t="n">
        <f aca="false">G15</f>
        <v>372</v>
      </c>
      <c r="I15" s="11" t="n">
        <f aca="false">H15*E15</f>
        <v>163680</v>
      </c>
      <c r="J15" s="8" t="n">
        <v>279</v>
      </c>
      <c r="K15" s="11" t="n">
        <f aca="false">J15*E15</f>
        <v>122760</v>
      </c>
      <c r="L15" s="8" t="n">
        <f aca="false">C15/8</f>
        <v>93</v>
      </c>
      <c r="M15" s="11" t="n">
        <f aca="false">L15*E15</f>
        <v>40920</v>
      </c>
      <c r="N15" s="12"/>
      <c r="O15" s="12"/>
    </row>
    <row r="16" customFormat="false" ht="35.35" hidden="false" customHeight="false" outlineLevel="0" collapsed="false">
      <c r="A16" s="8" t="n">
        <v>4</v>
      </c>
      <c r="B16" s="13" t="s">
        <v>30</v>
      </c>
      <c r="C16" s="10" t="n">
        <v>2880</v>
      </c>
      <c r="D16" s="11" t="s">
        <v>27</v>
      </c>
      <c r="E16" s="11" t="n">
        <v>485</v>
      </c>
      <c r="F16" s="11" t="n">
        <f aca="false">E16*C16</f>
        <v>1396800</v>
      </c>
      <c r="G16" s="8" t="n">
        <f aca="false">J16+L16</f>
        <v>1440</v>
      </c>
      <c r="H16" s="8" t="n">
        <f aca="false">G16</f>
        <v>1440</v>
      </c>
      <c r="I16" s="11" t="n">
        <f aca="false">H16*E16</f>
        <v>698400</v>
      </c>
      <c r="J16" s="8" t="n">
        <v>1080</v>
      </c>
      <c r="K16" s="11" t="n">
        <f aca="false">J16*E16</f>
        <v>523800</v>
      </c>
      <c r="L16" s="8" t="n">
        <f aca="false">C16/8</f>
        <v>360</v>
      </c>
      <c r="M16" s="11" t="n">
        <f aca="false">L16*E16</f>
        <v>174600</v>
      </c>
      <c r="N16" s="12"/>
      <c r="O16" s="12"/>
    </row>
    <row r="17" customFormat="false" ht="24.05" hidden="false" customHeight="false" outlineLevel="0" collapsed="false">
      <c r="A17" s="8" t="n">
        <v>5</v>
      </c>
      <c r="B17" s="13" t="s">
        <v>31</v>
      </c>
      <c r="C17" s="10" t="n">
        <v>1440</v>
      </c>
      <c r="D17" s="11" t="s">
        <v>27</v>
      </c>
      <c r="E17" s="11" t="n">
        <v>520</v>
      </c>
      <c r="F17" s="11" t="n">
        <f aca="false">E17*C17</f>
        <v>748800</v>
      </c>
      <c r="G17" s="8" t="n">
        <f aca="false">J17+L17</f>
        <v>720</v>
      </c>
      <c r="H17" s="8" t="n">
        <f aca="false">G17</f>
        <v>720</v>
      </c>
      <c r="I17" s="11" t="n">
        <f aca="false">H17*E17</f>
        <v>374400</v>
      </c>
      <c r="J17" s="8" t="n">
        <v>540</v>
      </c>
      <c r="K17" s="11" t="n">
        <f aca="false">J17*E17</f>
        <v>280800</v>
      </c>
      <c r="L17" s="8" t="n">
        <f aca="false">C17/8</f>
        <v>180</v>
      </c>
      <c r="M17" s="11" t="n">
        <f aca="false">L17*E17</f>
        <v>93600</v>
      </c>
      <c r="N17" s="12"/>
      <c r="O17" s="12"/>
    </row>
    <row r="18" customFormat="false" ht="24.05" hidden="false" customHeight="false" outlineLevel="0" collapsed="false">
      <c r="A18" s="8" t="n">
        <v>6</v>
      </c>
      <c r="B18" s="13" t="s">
        <v>32</v>
      </c>
      <c r="C18" s="10" t="n">
        <v>336</v>
      </c>
      <c r="D18" s="11" t="s">
        <v>27</v>
      </c>
      <c r="E18" s="11" t="n">
        <v>690</v>
      </c>
      <c r="F18" s="11" t="n">
        <f aca="false">E18*C18</f>
        <v>231840</v>
      </c>
      <c r="G18" s="8" t="n">
        <f aca="false">J18+L18</f>
        <v>168</v>
      </c>
      <c r="H18" s="8" t="n">
        <f aca="false">G18</f>
        <v>168</v>
      </c>
      <c r="I18" s="11" t="n">
        <f aca="false">H18*E18</f>
        <v>115920</v>
      </c>
      <c r="J18" s="8" t="n">
        <v>126</v>
      </c>
      <c r="K18" s="11" t="n">
        <f aca="false">J18*E18</f>
        <v>86940</v>
      </c>
      <c r="L18" s="8" t="n">
        <f aca="false">C18/8</f>
        <v>42</v>
      </c>
      <c r="M18" s="11" t="n">
        <f aca="false">L18*E18</f>
        <v>28980</v>
      </c>
      <c r="N18" s="12"/>
      <c r="O18" s="12"/>
    </row>
    <row r="19" customFormat="false" ht="24.05" hidden="false" customHeight="false" outlineLevel="0" collapsed="false">
      <c r="A19" s="8" t="n">
        <v>7</v>
      </c>
      <c r="B19" s="13" t="s">
        <v>33</v>
      </c>
      <c r="C19" s="10" t="n">
        <v>592</v>
      </c>
      <c r="D19" s="11" t="s">
        <v>27</v>
      </c>
      <c r="E19" s="11" t="n">
        <v>690</v>
      </c>
      <c r="F19" s="11" t="n">
        <f aca="false">E19*C19</f>
        <v>408480</v>
      </c>
      <c r="G19" s="8" t="n">
        <f aca="false">J19+L19</f>
        <v>296</v>
      </c>
      <c r="H19" s="8" t="n">
        <f aca="false">G19</f>
        <v>296</v>
      </c>
      <c r="I19" s="11" t="n">
        <f aca="false">H19*E19</f>
        <v>204240</v>
      </c>
      <c r="J19" s="8" t="n">
        <v>222</v>
      </c>
      <c r="K19" s="11" t="n">
        <f aca="false">J19*E19</f>
        <v>153180</v>
      </c>
      <c r="L19" s="8" t="n">
        <f aca="false">C19/8</f>
        <v>74</v>
      </c>
      <c r="M19" s="11" t="n">
        <f aca="false">L19*E19</f>
        <v>51060</v>
      </c>
      <c r="N19" s="12"/>
      <c r="O19" s="12"/>
    </row>
    <row r="20" customFormat="false" ht="24.05" hidden="false" customHeight="false" outlineLevel="0" collapsed="false">
      <c r="A20" s="8" t="n">
        <v>8</v>
      </c>
      <c r="B20" s="13" t="s">
        <v>34</v>
      </c>
      <c r="C20" s="10" t="n">
        <v>600</v>
      </c>
      <c r="D20" s="11" t="s">
        <v>27</v>
      </c>
      <c r="E20" s="11" t="n">
        <v>800</v>
      </c>
      <c r="F20" s="11" t="n">
        <f aca="false">E20*C20</f>
        <v>480000</v>
      </c>
      <c r="G20" s="8" t="n">
        <f aca="false">J20+L20</f>
        <v>300</v>
      </c>
      <c r="H20" s="8" t="n">
        <f aca="false">G20</f>
        <v>300</v>
      </c>
      <c r="I20" s="11" t="n">
        <f aca="false">H20*E20</f>
        <v>240000</v>
      </c>
      <c r="J20" s="8" t="n">
        <v>225</v>
      </c>
      <c r="K20" s="11" t="n">
        <f aca="false">J20*E20</f>
        <v>180000</v>
      </c>
      <c r="L20" s="8" t="n">
        <f aca="false">C20/8</f>
        <v>75</v>
      </c>
      <c r="M20" s="11" t="n">
        <f aca="false">L20*E20</f>
        <v>60000</v>
      </c>
      <c r="N20" s="12"/>
      <c r="O20" s="12"/>
    </row>
    <row r="21" customFormat="false" ht="24.05" hidden="false" customHeight="false" outlineLevel="0" collapsed="false">
      <c r="A21" s="8" t="n">
        <v>9</v>
      </c>
      <c r="B21" s="13" t="s">
        <v>35</v>
      </c>
      <c r="C21" s="10" t="n">
        <v>136</v>
      </c>
      <c r="D21" s="11" t="s">
        <v>27</v>
      </c>
      <c r="E21" s="11" t="n">
        <v>900</v>
      </c>
      <c r="F21" s="11" t="n">
        <f aca="false">E21*C21</f>
        <v>122400</v>
      </c>
      <c r="G21" s="8" t="n">
        <f aca="false">J21+L21</f>
        <v>68</v>
      </c>
      <c r="H21" s="8" t="n">
        <f aca="false">G21</f>
        <v>68</v>
      </c>
      <c r="I21" s="11" t="n">
        <f aca="false">H21*E21</f>
        <v>61200</v>
      </c>
      <c r="J21" s="8" t="n">
        <v>51</v>
      </c>
      <c r="K21" s="11" t="n">
        <f aca="false">J21*E21</f>
        <v>45900</v>
      </c>
      <c r="L21" s="8" t="n">
        <f aca="false">C21/8</f>
        <v>17</v>
      </c>
      <c r="M21" s="11" t="n">
        <f aca="false">L21*E21</f>
        <v>15300</v>
      </c>
      <c r="N21" s="12"/>
      <c r="O21" s="12"/>
    </row>
    <row r="22" customFormat="false" ht="13.8" hidden="false" customHeight="false" outlineLevel="0" collapsed="false">
      <c r="A22" s="8"/>
      <c r="B22" s="8" t="s">
        <v>36</v>
      </c>
      <c r="C22" s="8"/>
      <c r="D22" s="11"/>
      <c r="E22" s="11"/>
      <c r="F22" s="11" t="n">
        <f aca="false">SUM(F13:F21)</f>
        <v>5828400</v>
      </c>
      <c r="G22" s="8"/>
      <c r="H22" s="8"/>
      <c r="I22" s="11" t="n">
        <f aca="false">K22+M22</f>
        <v>2914200</v>
      </c>
      <c r="J22" s="8"/>
      <c r="K22" s="11" t="n">
        <f aca="false">SUM(K13:K21)</f>
        <v>2185650</v>
      </c>
      <c r="L22" s="8"/>
      <c r="M22" s="11" t="n">
        <f aca="false">SUM(M13:M21)</f>
        <v>728550</v>
      </c>
    </row>
    <row r="23" customFormat="false" ht="13.8" hidden="false" customHeight="false" outlineLevel="0" collapsed="false">
      <c r="A23" s="8"/>
      <c r="B23" s="8" t="s">
        <v>37</v>
      </c>
      <c r="C23" s="8"/>
      <c r="D23" s="11"/>
      <c r="E23" s="11"/>
      <c r="F23" s="11" t="n">
        <f aca="false">F22*0.18</f>
        <v>1049112</v>
      </c>
      <c r="G23" s="8"/>
      <c r="H23" s="8"/>
      <c r="I23" s="11" t="n">
        <f aca="false">I22*0.18</f>
        <v>524556</v>
      </c>
      <c r="J23" s="8"/>
      <c r="K23" s="11" t="n">
        <f aca="false">K22*0.18</f>
        <v>393417</v>
      </c>
      <c r="L23" s="8"/>
      <c r="M23" s="11" t="n">
        <f aca="false">M22*0.18</f>
        <v>131139</v>
      </c>
    </row>
    <row r="24" customFormat="false" ht="13.8" hidden="false" customHeight="false" outlineLevel="0" collapsed="false">
      <c r="A24" s="8"/>
      <c r="B24" s="8" t="s">
        <v>38</v>
      </c>
      <c r="C24" s="8"/>
      <c r="D24" s="11"/>
      <c r="E24" s="11"/>
      <c r="F24" s="11" t="n">
        <f aca="false">F22+F23</f>
        <v>6877512</v>
      </c>
      <c r="G24" s="8"/>
      <c r="H24" s="8"/>
      <c r="I24" s="11" t="n">
        <f aca="false">I22+I23</f>
        <v>3438756</v>
      </c>
      <c r="J24" s="8"/>
      <c r="K24" s="11" t="n">
        <f aca="false">K22+K23</f>
        <v>2579067</v>
      </c>
      <c r="L24" s="8"/>
      <c r="M24" s="11" t="n">
        <f aca="false">M22+M23</f>
        <v>859689</v>
      </c>
    </row>
    <row r="25" customFormat="false" ht="13.8" hidden="false" customHeight="false" outlineLevel="0" collapsed="false">
      <c r="I25" s="12"/>
    </row>
    <row r="26" customFormat="false" ht="13.8" hidden="false" customHeight="false" outlineLevel="0" collapsed="false">
      <c r="I26" s="12"/>
      <c r="K26" s="12"/>
    </row>
    <row r="27" customFormat="false" ht="13.8" hidden="false" customHeight="false" outlineLevel="0" collapsed="false">
      <c r="I27" s="12"/>
      <c r="J27" s="12"/>
    </row>
    <row r="29" customFormat="false" ht="39" hidden="false" customHeight="true" outlineLevel="0" collapsed="false">
      <c r="B29" s="14" t="s">
        <v>39</v>
      </c>
      <c r="C29" s="15"/>
      <c r="D29" s="15"/>
      <c r="E29" s="15"/>
      <c r="G29" s="16" t="s">
        <v>40</v>
      </c>
      <c r="H29" s="16"/>
      <c r="I29" s="16"/>
      <c r="J29" s="16"/>
      <c r="L29" s="16"/>
      <c r="M29" s="16"/>
    </row>
    <row r="30" customFormat="false" ht="15" hidden="false" customHeight="true" outlineLevel="0" collapsed="false">
      <c r="B30" s="14" t="s">
        <v>41</v>
      </c>
      <c r="C30" s="15"/>
      <c r="D30" s="15"/>
      <c r="E30" s="15"/>
      <c r="G30" s="16" t="s">
        <v>42</v>
      </c>
      <c r="H30" s="16"/>
      <c r="I30" s="16"/>
      <c r="J30" s="16"/>
      <c r="L30" s="16"/>
      <c r="M30" s="16"/>
    </row>
    <row r="31" customFormat="false" ht="15" hidden="false" customHeight="true" outlineLevel="0" collapsed="false">
      <c r="B31" s="14" t="s">
        <v>43</v>
      </c>
      <c r="C31" s="15"/>
      <c r="D31" s="15"/>
      <c r="E31" s="15"/>
      <c r="G31" s="16" t="s">
        <v>44</v>
      </c>
      <c r="H31" s="16"/>
      <c r="I31" s="16"/>
      <c r="J31" s="16"/>
      <c r="L31" s="16"/>
      <c r="M31" s="16"/>
    </row>
    <row r="36" customFormat="false" ht="13.8" hidden="false" customHeight="false" outlineLevel="0" collapsed="false">
      <c r="F36" s="12"/>
    </row>
  </sheetData>
  <mergeCells count="25">
    <mergeCell ref="A2:M2"/>
    <mergeCell ref="A3:M3"/>
    <mergeCell ref="A4:M4"/>
    <mergeCell ref="A5:M5"/>
    <mergeCell ref="A6:C6"/>
    <mergeCell ref="D6:K6"/>
    <mergeCell ref="A7:C7"/>
    <mergeCell ref="D7:K7"/>
    <mergeCell ref="A8:C8"/>
    <mergeCell ref="D8:K8"/>
    <mergeCell ref="I9:M9"/>
    <mergeCell ref="A10:A12"/>
    <mergeCell ref="B10:B12"/>
    <mergeCell ref="C10:F11"/>
    <mergeCell ref="G10:I11"/>
    <mergeCell ref="J10:K11"/>
    <mergeCell ref="L10:M11"/>
    <mergeCell ref="C29:E29"/>
    <mergeCell ref="G29:J29"/>
    <mergeCell ref="L29:M29"/>
    <mergeCell ref="C30:E31"/>
    <mergeCell ref="G30:J30"/>
    <mergeCell ref="L30:M30"/>
    <mergeCell ref="G31:J31"/>
    <mergeCell ref="L31:M3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2" activeCellId="0" sqref="B12"/>
    </sheetView>
  </sheetViews>
  <sheetFormatPr defaultColWidth="9.1484375" defaultRowHeight="13.8" zeroHeight="false" outlineLevelRow="0" outlineLevelCol="0"/>
  <cols>
    <col collapsed="false" customWidth="true" hidden="false" outlineLevel="0" max="1" min="1" style="17" width="9.71"/>
    <col collapsed="false" customWidth="true" hidden="false" outlineLevel="0" max="2" min="2" style="18" width="88.86"/>
    <col collapsed="false" customWidth="true" hidden="false" outlineLevel="0" max="3" min="3" style="17" width="20.14"/>
    <col collapsed="false" customWidth="true" hidden="false" outlineLevel="0" max="4" min="4" style="18" width="12.71"/>
    <col collapsed="false" customWidth="true" hidden="false" outlineLevel="0" max="5" min="5" style="18" width="9.59"/>
    <col collapsed="false" customWidth="true" hidden="false" outlineLevel="0" max="6" min="6" style="18" width="18.29"/>
    <col collapsed="false" customWidth="true" hidden="false" outlineLevel="0" max="7" min="7" style="18" width="13.02"/>
    <col collapsed="false" customWidth="false" hidden="false" outlineLevel="0" max="64" min="8" style="18" width="9.13"/>
    <col collapsed="false" customWidth="true" hidden="false" outlineLevel="0" max="257" min="257" style="0" width="9.71"/>
    <col collapsed="false" customWidth="true" hidden="false" outlineLevel="0" max="258" min="258" style="0" width="88.86"/>
    <col collapsed="false" customWidth="true" hidden="false" outlineLevel="0" max="259" min="259" style="0" width="20.14"/>
    <col collapsed="false" customWidth="true" hidden="false" outlineLevel="0" max="260" min="260" style="0" width="12.71"/>
    <col collapsed="false" customWidth="true" hidden="false" outlineLevel="0" max="261" min="261" style="0" width="9.42"/>
    <col collapsed="false" customWidth="true" hidden="false" outlineLevel="0" max="262" min="262" style="0" width="18.29"/>
    <col collapsed="false" customWidth="true" hidden="false" outlineLevel="0" max="263" min="263" style="0" width="13.02"/>
    <col collapsed="false" customWidth="true" hidden="false" outlineLevel="0" max="513" min="513" style="0" width="9.71"/>
    <col collapsed="false" customWidth="true" hidden="false" outlineLevel="0" max="514" min="514" style="0" width="88.86"/>
    <col collapsed="false" customWidth="true" hidden="false" outlineLevel="0" max="515" min="515" style="0" width="20.14"/>
    <col collapsed="false" customWidth="true" hidden="false" outlineLevel="0" max="516" min="516" style="0" width="12.71"/>
    <col collapsed="false" customWidth="true" hidden="false" outlineLevel="0" max="517" min="517" style="0" width="9.42"/>
    <col collapsed="false" customWidth="true" hidden="false" outlineLevel="0" max="518" min="518" style="0" width="18.29"/>
    <col collapsed="false" customWidth="true" hidden="false" outlineLevel="0" max="519" min="519" style="0" width="13.02"/>
    <col collapsed="false" customWidth="true" hidden="false" outlineLevel="0" max="769" min="769" style="0" width="9.71"/>
    <col collapsed="false" customWidth="true" hidden="false" outlineLevel="0" max="770" min="770" style="0" width="88.86"/>
    <col collapsed="false" customWidth="true" hidden="false" outlineLevel="0" max="771" min="771" style="0" width="20.14"/>
    <col collapsed="false" customWidth="true" hidden="false" outlineLevel="0" max="772" min="772" style="0" width="12.71"/>
    <col collapsed="false" customWidth="true" hidden="false" outlineLevel="0" max="773" min="773" style="0" width="9.42"/>
    <col collapsed="false" customWidth="true" hidden="false" outlineLevel="0" max="774" min="774" style="0" width="18.29"/>
    <col collapsed="false" customWidth="true" hidden="false" outlineLevel="0" max="775" min="775" style="0" width="13.02"/>
  </cols>
  <sheetData>
    <row r="1" customFormat="false" ht="15.75" hidden="false" customHeight="true" outlineLevel="0" collapsed="false">
      <c r="A1" s="19" t="s">
        <v>45</v>
      </c>
      <c r="B1" s="19"/>
      <c r="C1" s="19"/>
      <c r="F1" s="20" t="s">
        <v>46</v>
      </c>
      <c r="G1" s="21" t="n">
        <v>43091</v>
      </c>
    </row>
    <row r="2" customFormat="false" ht="24.75" hidden="false" customHeight="true" outlineLevel="0" collapsed="false">
      <c r="A2" s="22" t="s">
        <v>47</v>
      </c>
      <c r="B2" s="23" t="s">
        <v>48</v>
      </c>
      <c r="C2" s="24" t="n">
        <f aca="false">RAR!F24</f>
        <v>6877512</v>
      </c>
      <c r="F2" s="20" t="s">
        <v>49</v>
      </c>
      <c r="G2" s="25" t="n">
        <v>43121</v>
      </c>
    </row>
    <row r="3" customFormat="false" ht="22.5" hidden="false" customHeight="true" outlineLevel="0" collapsed="false">
      <c r="A3" s="22" t="s">
        <v>50</v>
      </c>
      <c r="B3" s="23" t="s">
        <v>51</v>
      </c>
      <c r="C3" s="24" t="n">
        <f aca="false">RAR!I24</f>
        <v>3438756</v>
      </c>
      <c r="F3" s="20" t="s">
        <v>52</v>
      </c>
      <c r="G3" s="25" t="n">
        <v>43103</v>
      </c>
    </row>
    <row r="4" customFormat="false" ht="21" hidden="false" customHeight="true" outlineLevel="0" collapsed="false">
      <c r="A4" s="22" t="s">
        <v>53</v>
      </c>
      <c r="B4" s="23" t="s">
        <v>54</v>
      </c>
      <c r="C4" s="24" t="n">
        <f aca="false">RAR!K24</f>
        <v>2579067</v>
      </c>
      <c r="F4" s="20" t="s">
        <v>55</v>
      </c>
      <c r="G4" s="25" t="n">
        <v>43101</v>
      </c>
    </row>
    <row r="5" customFormat="false" ht="35.25" hidden="false" customHeight="true" outlineLevel="0" collapsed="false">
      <c r="A5" s="22" t="s">
        <v>56</v>
      </c>
      <c r="B5" s="23" t="s">
        <v>57</v>
      </c>
      <c r="C5" s="24" t="n">
        <f aca="false">(C3-C4)*5%</f>
        <v>42984.45</v>
      </c>
      <c r="D5" s="26" t="n">
        <f aca="false">C3-C4</f>
        <v>859689</v>
      </c>
    </row>
    <row r="6" customFormat="false" ht="33.75" hidden="false" customHeight="true" outlineLevel="0" collapsed="false">
      <c r="A6" s="22" t="s">
        <v>58</v>
      </c>
      <c r="B6" s="23" t="s">
        <v>59</v>
      </c>
      <c r="C6" s="24" t="n">
        <v>0</v>
      </c>
      <c r="D6" s="26"/>
      <c r="E6" s="26"/>
    </row>
    <row r="7" customFormat="false" ht="64.5" hidden="false" customHeight="true" outlineLevel="0" collapsed="false">
      <c r="A7" s="22" t="s">
        <v>60</v>
      </c>
      <c r="B7" s="23" t="s">
        <v>61</v>
      </c>
      <c r="C7" s="24" t="n">
        <v>100000</v>
      </c>
      <c r="D7" s="26"/>
      <c r="G7" s="20" t="s">
        <v>62</v>
      </c>
    </row>
    <row r="8" customFormat="false" ht="64.5" hidden="false" customHeight="true" outlineLevel="0" collapsed="false">
      <c r="A8" s="22" t="s">
        <v>63</v>
      </c>
      <c r="B8" s="23" t="s">
        <v>64</v>
      </c>
      <c r="C8" s="24" t="n">
        <v>0</v>
      </c>
      <c r="D8" s="26"/>
      <c r="G8" s="20"/>
    </row>
    <row r="9" customFormat="false" ht="34.5" hidden="false" customHeight="true" outlineLevel="0" collapsed="false">
      <c r="A9" s="22" t="s">
        <v>65</v>
      </c>
      <c r="B9" s="23" t="s">
        <v>66</v>
      </c>
      <c r="C9" s="27" t="n">
        <f aca="false">C3-C4-C5+C6-C7-C8</f>
        <v>716704.55</v>
      </c>
      <c r="D9" s="26" t="n">
        <f aca="false">C3-C4-C5+C6-C7</f>
        <v>716704.55</v>
      </c>
      <c r="F9" s="20" t="s">
        <v>67</v>
      </c>
      <c r="G9" s="20" t="s">
        <v>68</v>
      </c>
      <c r="H9" s="20" t="s">
        <v>69</v>
      </c>
    </row>
    <row r="10" customFormat="false" ht="15" hidden="false" customHeight="false" outlineLevel="0" collapsed="false">
      <c r="A10" s="22"/>
      <c r="B10" s="28" t="s">
        <v>70</v>
      </c>
      <c r="C10" s="27" t="n">
        <f aca="false">C9</f>
        <v>716704.55</v>
      </c>
      <c r="F10" s="20" t="s">
        <v>71</v>
      </c>
      <c r="G10" s="18" t="n">
        <v>36642.186</v>
      </c>
    </row>
    <row r="11" customFormat="false" ht="19.5" hidden="false" customHeight="true" outlineLevel="0" collapsed="false">
      <c r="A11" s="29"/>
      <c r="B11" s="30" t="s">
        <v>72</v>
      </c>
      <c r="C11" s="30"/>
      <c r="F11" s="20" t="s">
        <v>73</v>
      </c>
      <c r="G11" s="18" t="n">
        <v>40578.143</v>
      </c>
      <c r="H11" s="18" t="n">
        <v>36642.186</v>
      </c>
    </row>
    <row r="12" customFormat="false" ht="95.25" hidden="false" customHeight="true" outlineLevel="0" collapsed="false">
      <c r="A12" s="31"/>
      <c r="B12" s="32" t="s">
        <v>74</v>
      </c>
      <c r="C12" s="32"/>
      <c r="D12" s="33"/>
      <c r="E12" s="34"/>
      <c r="F12" s="34" t="s">
        <v>75</v>
      </c>
      <c r="G12" s="26" t="n">
        <v>38061.49</v>
      </c>
      <c r="H12" s="18" t="n">
        <v>40578.143</v>
      </c>
    </row>
    <row r="13" customFormat="false" ht="15" hidden="false" customHeight="false" outlineLevel="0" collapsed="false">
      <c r="A13" s="31"/>
      <c r="B13" s="34"/>
      <c r="C13" s="35" t="s">
        <v>76</v>
      </c>
      <c r="D13" s="34"/>
      <c r="E13" s="34"/>
      <c r="F13" s="34" t="s">
        <v>77</v>
      </c>
      <c r="G13" s="18" t="n">
        <v>38032.42</v>
      </c>
      <c r="H13" s="18" t="n">
        <v>38061.49</v>
      </c>
    </row>
    <row r="14" customFormat="false" ht="15" hidden="false" customHeight="false" outlineLevel="0" collapsed="false">
      <c r="A14" s="31"/>
      <c r="B14" s="34"/>
      <c r="C14" s="35" t="s">
        <v>42</v>
      </c>
      <c r="D14" s="34"/>
      <c r="E14" s="34"/>
      <c r="F14" s="34" t="s">
        <v>78</v>
      </c>
      <c r="G14" s="18" t="n">
        <v>42285.62</v>
      </c>
      <c r="H14" s="18" t="n">
        <v>38032.42</v>
      </c>
    </row>
    <row r="15" customFormat="false" ht="15" hidden="false" customHeight="false" outlineLevel="0" collapsed="false">
      <c r="A15" s="31"/>
      <c r="B15" s="36" t="s">
        <v>79</v>
      </c>
      <c r="C15" s="37" t="s">
        <v>80</v>
      </c>
      <c r="D15" s="34"/>
      <c r="E15" s="34"/>
      <c r="F15" s="34" t="s">
        <v>81</v>
      </c>
      <c r="G15" s="18" t="n">
        <v>37672.64</v>
      </c>
      <c r="H15" s="18" t="n">
        <v>42285.62</v>
      </c>
    </row>
    <row r="16" customFormat="false" ht="61.5" hidden="false" customHeight="true" outlineLevel="0" collapsed="false">
      <c r="A16" s="31"/>
      <c r="B16" s="34"/>
      <c r="C16" s="34"/>
      <c r="D16" s="34"/>
      <c r="E16" s="38"/>
      <c r="F16" s="34" t="s">
        <v>82</v>
      </c>
      <c r="G16" s="26" t="n">
        <f aca="false">C5</f>
        <v>42984.45</v>
      </c>
      <c r="H16" s="18" t="n">
        <v>37672.64</v>
      </c>
    </row>
    <row r="17" customFormat="false" ht="15.75" hidden="false" customHeight="true" outlineLevel="0" collapsed="false">
      <c r="A17" s="39" t="s">
        <v>45</v>
      </c>
      <c r="B17" s="39"/>
      <c r="C17" s="39"/>
      <c r="F17" s="34" t="s">
        <v>83</v>
      </c>
    </row>
    <row r="18" customFormat="false" ht="18.75" hidden="false" customHeight="true" outlineLevel="0" collapsed="false">
      <c r="A18" s="22" t="s">
        <v>47</v>
      </c>
      <c r="B18" s="40" t="str">
        <f aca="false">B2</f>
        <v>कार्यदेश का मूल्य/Cost of work as per Work Order-----KPT/SNC/21SNCAT-522,Dt 16/08/2022</v>
      </c>
      <c r="C18" s="24" t="n">
        <f aca="false">C2</f>
        <v>6877512</v>
      </c>
    </row>
    <row r="19" customFormat="false" ht="33.75" hidden="false" customHeight="true" outlineLevel="0" collapsed="false">
      <c r="A19" s="22" t="s">
        <v>50</v>
      </c>
      <c r="B19" s="40" t="str">
        <f aca="false">B3</f>
        <v>ठेकेदार द्यारा संपादित कार्य का मूल्य/Cost of work executed by the contractor----.</v>
      </c>
      <c r="C19" s="24" t="n">
        <f aca="false">C3</f>
        <v>3438756</v>
      </c>
    </row>
    <row r="20" customFormat="false" ht="20.25" hidden="false" customHeight="true" outlineLevel="0" collapsed="false">
      <c r="A20" s="22" t="s">
        <v>53</v>
      </c>
      <c r="B20" s="40" t="str">
        <f aca="false">B4</f>
        <v>अंतिम भुगतान/Payment made in last RARs ----------</v>
      </c>
      <c r="C20" s="24" t="n">
        <f aca="false">C4</f>
        <v>2579067</v>
      </c>
    </row>
    <row r="21" customFormat="false" ht="40.5" hidden="false" customHeight="true" outlineLevel="0" collapsed="false">
      <c r="A21" s="22" t="s">
        <v>56</v>
      </c>
      <c r="B21" s="40" t="str">
        <f aca="false">B5</f>
        <v>कम्: चालु खाता प्रेषण से प्रतिधारण राशि रखा गया/Less:- Keep back towards retention money from the bill</v>
      </c>
      <c r="C21" s="24" t="n">
        <f aca="false">C5</f>
        <v>42984.45</v>
      </c>
      <c r="E21" s="26"/>
    </row>
    <row r="22" customFormat="false" ht="35.25" hidden="false" customHeight="true" outlineLevel="0" collapsed="false">
      <c r="A22" s="22" t="s">
        <v>58</v>
      </c>
      <c r="B22" s="40" t="str">
        <f aca="false">B6</f>
        <v>सामिल: अंतिम चालु खाता प्रेषण से प्रतिधारण राशि का वापसि/Add:- Released of retention money from last RAR  bill</v>
      </c>
      <c r="C22" s="24" t="n">
        <f aca="false">C6</f>
        <v>0</v>
      </c>
    </row>
    <row r="23" customFormat="false" ht="69.75" hidden="false" customHeight="true" outlineLevel="0" collapsed="false">
      <c r="A23" s="22" t="s">
        <v>60</v>
      </c>
      <c r="B23" s="40" t="str">
        <f aca="false">B7</f>
        <v>मेसिन ठप एवं अनुरक्षण निवारण खिलाप के लिए जुरमाना /Less: Penalty towards Break down and Preventive maintenance  (Attached)</v>
      </c>
      <c r="C23" s="41" t="n">
        <f aca="false">C7</f>
        <v>100000</v>
      </c>
    </row>
    <row r="24" customFormat="false" ht="15" hidden="false" customHeight="false" outlineLevel="0" collapsed="false">
      <c r="A24" s="22" t="s">
        <v>65</v>
      </c>
      <c r="B24" s="42" t="s">
        <v>84</v>
      </c>
      <c r="C24" s="43" t="n">
        <f aca="false">C8</f>
        <v>0</v>
      </c>
      <c r="D24" s="26"/>
      <c r="G24" s="20"/>
    </row>
    <row r="25" customFormat="false" ht="51" hidden="false" customHeight="true" outlineLevel="0" collapsed="false">
      <c r="A25" s="22" t="s">
        <v>63</v>
      </c>
      <c r="B25" s="40" t="str">
        <f aca="false">B9</f>
        <v>ठेकेदार पक्ष में दित्यिय चालु खाता प्रेषण भुगतान के लिए बंदबस्त का सिफारिश/ Present payment recommended in favour of the contractor in settlement of RAR-?  I.e. (II-III-IV+V-VI)</v>
      </c>
      <c r="C25" s="27" t="n">
        <f aca="false">C9</f>
        <v>716704.55</v>
      </c>
      <c r="F25" s="18" t="s">
        <v>0</v>
      </c>
    </row>
    <row r="26" customFormat="false" ht="15" hidden="false" customHeight="false" outlineLevel="0" collapsed="false">
      <c r="A26" s="44"/>
      <c r="B26" s="28" t="str">
        <f aca="false">B10</f>
        <v>Final Amount (Rs.)</v>
      </c>
      <c r="C26" s="45" t="n">
        <f aca="false">C10</f>
        <v>716704.55</v>
      </c>
      <c r="F26" s="18" t="s">
        <v>0</v>
      </c>
    </row>
    <row r="27" customFormat="false" ht="23.25" hidden="false" customHeight="true" outlineLevel="0" collapsed="false">
      <c r="A27" s="29"/>
      <c r="B27" s="46" t="str">
        <f aca="false">B11</f>
        <v>Rupees six lakhs seventy nine thousand two hundred twenty nine and fifty five paisa only</v>
      </c>
      <c r="C27" s="46"/>
    </row>
    <row r="28" customFormat="false" ht="107.25" hidden="false" customHeight="true" outlineLevel="0" collapsed="false">
      <c r="B28" s="32" t="str">
        <f aca="false">B12</f>
        <v>Certified that the contractor M/s UMA ENGINEERS. SUNABEDA-2 has satisfactorily executed the work and the work has been accepted by HAL, being found in line with work order terms and conditions. Hence the payment of  Rs.bill_amount  is recommended in favour of the contractor in settlement of RAR-? . It is further certified that there is no other recovery due from the contractor in connection with execution of this work.</v>
      </c>
      <c r="C28" s="32"/>
      <c r="D28" s="47"/>
      <c r="E28" s="48"/>
      <c r="F28" s="48"/>
    </row>
    <row r="29" customFormat="false" ht="15" hidden="false" customHeight="true" outlineLevel="0" collapsed="false">
      <c r="B29" s="48"/>
      <c r="C29" s="49" t="str">
        <f aca="false">C13</f>
        <v>Approved by</v>
      </c>
      <c r="D29" s="48"/>
      <c r="E29" s="48"/>
      <c r="F29" s="48"/>
    </row>
    <row r="30" customFormat="false" ht="13.8" hidden="false" customHeight="false" outlineLevel="0" collapsed="false">
      <c r="B30" s="48"/>
      <c r="C30" s="49" t="str">
        <f aca="false">C14</f>
        <v>P K PANDA</v>
      </c>
      <c r="D30" s="48"/>
      <c r="E30" s="48"/>
      <c r="F30" s="48"/>
    </row>
    <row r="31" customFormat="false" ht="25.5" hidden="false" customHeight="true" outlineLevel="0" collapsed="false">
      <c r="B31" s="50" t="str">
        <f aca="false">B15</f>
        <v>उप महा प्रबंधक(अनुरक्षण)</v>
      </c>
      <c r="C31" s="51" t="str">
        <f aca="false">C15</f>
        <v>DGM(MAINT.)</v>
      </c>
      <c r="D31" s="48"/>
      <c r="E31" s="48"/>
      <c r="F31" s="48"/>
    </row>
    <row r="32" customFormat="false" ht="13.8" hidden="false" customHeight="false" outlineLevel="0" collapsed="false">
      <c r="C32" s="48"/>
    </row>
  </sheetData>
  <mergeCells count="6">
    <mergeCell ref="A1:C1"/>
    <mergeCell ref="B11:C11"/>
    <mergeCell ref="B12:C12"/>
    <mergeCell ref="A17:C17"/>
    <mergeCell ref="B27:C27"/>
    <mergeCell ref="B28:C28"/>
  </mergeCells>
  <printOptions headings="false" gridLines="false" gridLinesSet="true" horizontalCentered="false" verticalCentered="false"/>
  <pageMargins left="0.8" right="0.579861111111111" top="1" bottom="0.629861111111111" header="0.511805555555555" footer="0.511805555555555"/>
  <pageSetup paperSize="9" scale="7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2020-11-27T03:17:10Z</dcterms:created>
  <dc:creator/>
  <dc:description/>
  <dc:language>en-US</dc:language>
  <cp:lastModifiedBy/>
  <dcterms:modified xsi:type="dcterms:W3CDTF">2024-02-22T21:37:11Z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