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4"/>
  <workbookPr filterPrivacy="1" codeName="ThisWorkbook" hidePivotFieldList="1"/>
  <bookViews>
    <workbookView xWindow="0" yWindow="460" windowWidth="28500" windowHeight="16580" xr2:uid="{00000000-000D-0000-FFFF-FFFF00000000}"/>
  </bookViews>
  <sheets>
    <sheet name="Input" sheetId="1" r:id="rId1"/>
    <sheet name="Selection Data" sheetId="4" state="hidden" r:id="rId2"/>
    <sheet name="Mechanics" sheetId="21" state="hidden" r:id="rId3"/>
    <sheet name="PowerBI Data" sheetId="28" state="hidden" r:id="rId4"/>
    <sheet name="Summary Text Data" sheetId="29" state="hidden" r:id="rId5"/>
  </sheets>
  <definedNames>
    <definedName name="_xlnm._FilterDatabase" localSheetId="0" hidden="1">Input!$A$7:$F$245</definedName>
    <definedName name="_xlnm._FilterDatabase" localSheetId="2" hidden="1">Mechanics!$A$1:$O$163</definedName>
    <definedName name="ke" localSheetId="3">#REF!</definedName>
    <definedName name="ke">#REF!</definedName>
    <definedName name="kh" localSheetId="3">#REF!</definedName>
    <definedName name="kh">#REF!</definedName>
    <definedName name="kn" localSheetId="3">#REF!</definedName>
    <definedName name="kn">#REF!</definedName>
    <definedName name="_xlnm.Print_Area" localSheetId="0">Input!$A:$E</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D163" i="21" l="1"/>
  <c r="E163" i="21"/>
  <c r="K163" i="21" s="1"/>
  <c r="E18" i="21" l="1"/>
  <c r="E4" i="21"/>
  <c r="E101" i="21" l="1"/>
  <c r="E104" i="21"/>
  <c r="E105" i="21"/>
  <c r="E6" i="21" l="1"/>
  <c r="D9" i="21"/>
  <c r="D70" i="21" l="1"/>
  <c r="O156" i="21" l="1"/>
  <c r="O150" i="21"/>
  <c r="O144" i="21"/>
  <c r="O137" i="21"/>
  <c r="O132" i="21"/>
  <c r="O124" i="21"/>
  <c r="O114" i="21"/>
  <c r="O109" i="21"/>
  <c r="O101" i="21"/>
  <c r="O95" i="21"/>
  <c r="O88" i="21"/>
  <c r="O83" i="21"/>
  <c r="O75" i="21"/>
  <c r="O71" i="21"/>
  <c r="O63" i="21"/>
  <c r="O57" i="21"/>
  <c r="O48" i="21"/>
  <c r="O41" i="21"/>
  <c r="O35" i="21"/>
  <c r="O26" i="21"/>
  <c r="O18" i="21"/>
  <c r="O12" i="21"/>
  <c r="O6" i="21"/>
  <c r="E82" i="21" l="1"/>
  <c r="K82" i="21" s="1"/>
  <c r="D82" i="21"/>
  <c r="D50" i="21"/>
  <c r="E50" i="21"/>
  <c r="K50" i="21" s="1"/>
  <c r="O2" i="21" l="1"/>
  <c r="I2" i="28"/>
  <c r="D6" i="21" l="1"/>
  <c r="D7" i="21"/>
  <c r="D8"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1" i="21"/>
  <c r="D52" i="21"/>
  <c r="D53" i="21"/>
  <c r="D54" i="21"/>
  <c r="D55" i="21"/>
  <c r="D56" i="21"/>
  <c r="D57" i="21"/>
  <c r="D58" i="21"/>
  <c r="D59" i="21"/>
  <c r="D60" i="21"/>
  <c r="D61" i="21"/>
  <c r="D62" i="21"/>
  <c r="D63" i="21"/>
  <c r="D64" i="21"/>
  <c r="D65" i="21"/>
  <c r="D66" i="21"/>
  <c r="D67" i="21"/>
  <c r="D68" i="21"/>
  <c r="D69" i="21"/>
  <c r="D71" i="21"/>
  <c r="D72" i="21"/>
  <c r="D73" i="21"/>
  <c r="D74" i="21"/>
  <c r="D75" i="21"/>
  <c r="D76" i="21"/>
  <c r="D77" i="21"/>
  <c r="D78" i="21"/>
  <c r="D79" i="21"/>
  <c r="D80" i="21"/>
  <c r="D81" i="21"/>
  <c r="D83" i="21"/>
  <c r="D84" i="21"/>
  <c r="D85" i="21"/>
  <c r="D86" i="21"/>
  <c r="D87" i="21"/>
  <c r="D88" i="21"/>
  <c r="D89" i="21"/>
  <c r="D90" i="21"/>
  <c r="D91" i="21"/>
  <c r="D92" i="21"/>
  <c r="D93" i="21"/>
  <c r="D94" i="21"/>
  <c r="D95" i="21"/>
  <c r="D96" i="21"/>
  <c r="D97" i="21"/>
  <c r="D98" i="21"/>
  <c r="D99" i="21"/>
  <c r="D100" i="21"/>
  <c r="D101" i="21"/>
  <c r="D102" i="21"/>
  <c r="D103" i="21"/>
  <c r="D104" i="21"/>
  <c r="D105" i="21"/>
  <c r="D106" i="21"/>
  <c r="D107" i="21"/>
  <c r="D108" i="21"/>
  <c r="D109" i="21"/>
  <c r="D110" i="21"/>
  <c r="D111"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E3" i="21"/>
  <c r="E5" i="21"/>
  <c r="E7" i="21"/>
  <c r="E8" i="21"/>
  <c r="E9" i="21"/>
  <c r="E10" i="21"/>
  <c r="E11" i="21"/>
  <c r="E12" i="21"/>
  <c r="E13" i="21"/>
  <c r="E14" i="21"/>
  <c r="E15" i="21"/>
  <c r="E16" i="21"/>
  <c r="E17"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3" i="21"/>
  <c r="E84" i="21"/>
  <c r="E85" i="21"/>
  <c r="E86" i="21"/>
  <c r="E87" i="21"/>
  <c r="E88" i="21"/>
  <c r="E89" i="21"/>
  <c r="E90" i="21"/>
  <c r="E91" i="21"/>
  <c r="E92" i="21"/>
  <c r="E93" i="21"/>
  <c r="E94" i="21"/>
  <c r="E95" i="21"/>
  <c r="E96" i="21"/>
  <c r="E97" i="21"/>
  <c r="E98" i="21"/>
  <c r="E99" i="21"/>
  <c r="E100" i="21"/>
  <c r="E102" i="21"/>
  <c r="E103"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2" i="21"/>
  <c r="D3" i="21"/>
  <c r="D4" i="21"/>
  <c r="D5" i="21"/>
  <c r="D2" i="21"/>
  <c r="M2" i="21" l="1"/>
  <c r="M137" i="21"/>
  <c r="M109" i="21"/>
  <c r="M57" i="21"/>
  <c r="M48" i="21"/>
  <c r="M6" i="21"/>
  <c r="M144" i="21"/>
  <c r="M132" i="21"/>
  <c r="M35" i="21"/>
  <c r="M18" i="21"/>
  <c r="M156" i="21"/>
  <c r="M124" i="21"/>
  <c r="M88" i="21"/>
  <c r="M75" i="21"/>
  <c r="M71" i="21"/>
  <c r="M63" i="21"/>
  <c r="M26" i="21"/>
  <c r="M101" i="21"/>
  <c r="M150" i="21"/>
  <c r="M114" i="21"/>
  <c r="M95" i="21"/>
  <c r="M83" i="21"/>
  <c r="M41" i="21"/>
  <c r="M12" i="21"/>
  <c r="N156" i="21"/>
  <c r="N132" i="21"/>
  <c r="N124" i="21"/>
  <c r="N88" i="21"/>
  <c r="N75" i="21"/>
  <c r="N71" i="21"/>
  <c r="N63" i="21"/>
  <c r="N95" i="21"/>
  <c r="N83" i="21"/>
  <c r="N41" i="21"/>
  <c r="N144" i="21"/>
  <c r="N114" i="21"/>
  <c r="N57" i="21"/>
  <c r="N48" i="21"/>
  <c r="N137" i="21"/>
  <c r="N109" i="21"/>
  <c r="N101" i="21"/>
  <c r="N12" i="21"/>
  <c r="N150" i="21"/>
  <c r="N35" i="21"/>
  <c r="N26" i="21"/>
  <c r="N18" i="21"/>
  <c r="N6" i="21"/>
  <c r="N2" i="21"/>
  <c r="K101" i="21"/>
  <c r="K102" i="21"/>
  <c r="K103" i="21"/>
  <c r="K104" i="21"/>
  <c r="K105" i="21"/>
  <c r="K106" i="21"/>
  <c r="K107" i="21"/>
  <c r="K108" i="21"/>
  <c r="K110" i="21"/>
  <c r="K111" i="21"/>
  <c r="K112" i="21"/>
  <c r="K113" i="21"/>
  <c r="K115" i="21"/>
  <c r="K116" i="21"/>
  <c r="K117" i="21"/>
  <c r="K118" i="21"/>
  <c r="K119" i="21"/>
  <c r="K120" i="21"/>
  <c r="K121" i="21"/>
  <c r="K122" i="21"/>
  <c r="K123" i="21"/>
  <c r="K125" i="21"/>
  <c r="K126" i="21"/>
  <c r="K127" i="21"/>
  <c r="K128" i="21"/>
  <c r="K129" i="21"/>
  <c r="K130" i="21"/>
  <c r="K131" i="21"/>
  <c r="K133" i="21"/>
  <c r="K135" i="21"/>
  <c r="K136" i="21"/>
  <c r="K134" i="21"/>
  <c r="K138" i="21"/>
  <c r="K139" i="21"/>
  <c r="K140" i="21"/>
  <c r="K141" i="21"/>
  <c r="K142" i="21"/>
  <c r="K143" i="21"/>
  <c r="K145" i="21"/>
  <c r="K146" i="21"/>
  <c r="K147" i="21"/>
  <c r="K148" i="21"/>
  <c r="K149" i="21"/>
  <c r="K151" i="21"/>
  <c r="K152" i="21"/>
  <c r="K153" i="21"/>
  <c r="K154" i="21"/>
  <c r="K155" i="21"/>
  <c r="K31" i="21"/>
  <c r="K63" i="21"/>
  <c r="K42" i="21"/>
  <c r="K43" i="21"/>
  <c r="K44" i="21"/>
  <c r="K46" i="21"/>
  <c r="K45" i="21"/>
  <c r="K47" i="21"/>
  <c r="K49" i="21"/>
  <c r="K51" i="21"/>
  <c r="K52" i="21"/>
  <c r="K53" i="21"/>
  <c r="K54" i="21"/>
  <c r="K55" i="21"/>
  <c r="K56" i="21"/>
  <c r="K58" i="21"/>
  <c r="K59" i="21"/>
  <c r="K60" i="21"/>
  <c r="K61" i="21"/>
  <c r="K62" i="21"/>
  <c r="K64" i="21"/>
  <c r="K65" i="21"/>
  <c r="K66" i="21"/>
  <c r="K67" i="21"/>
  <c r="K68" i="21"/>
  <c r="K69" i="21"/>
  <c r="K70" i="21"/>
  <c r="K71" i="21"/>
  <c r="K72" i="21"/>
  <c r="K73" i="21"/>
  <c r="K74" i="21"/>
  <c r="K76" i="21"/>
  <c r="K77" i="21"/>
  <c r="K78" i="21"/>
  <c r="K79" i="21"/>
  <c r="K80" i="21"/>
  <c r="K81" i="21"/>
  <c r="K83" i="21"/>
  <c r="K84" i="21"/>
  <c r="K85" i="21"/>
  <c r="K86" i="21"/>
  <c r="K87" i="21"/>
  <c r="K89" i="21"/>
  <c r="K90" i="21"/>
  <c r="K91" i="21"/>
  <c r="K92" i="21"/>
  <c r="K93" i="21"/>
  <c r="K94" i="21"/>
  <c r="K95" i="21"/>
  <c r="K96" i="21"/>
  <c r="K97" i="21"/>
  <c r="K98" i="21"/>
  <c r="K99" i="21"/>
  <c r="K100" i="21"/>
  <c r="K35" i="21"/>
  <c r="K36" i="21"/>
  <c r="K38" i="21"/>
  <c r="K39" i="21"/>
  <c r="K37" i="21"/>
  <c r="K40" i="21"/>
  <c r="K3" i="21"/>
  <c r="K4" i="21"/>
  <c r="K5" i="21"/>
  <c r="K7" i="21"/>
  <c r="K8" i="21"/>
  <c r="K9" i="21"/>
  <c r="K10" i="21"/>
  <c r="K11" i="21"/>
  <c r="K12" i="21"/>
  <c r="K13" i="21"/>
  <c r="K14" i="21"/>
  <c r="K15" i="21"/>
  <c r="K16" i="21"/>
  <c r="K17" i="21"/>
  <c r="K157" i="21"/>
  <c r="K158" i="21"/>
  <c r="K159" i="21"/>
  <c r="K160" i="21"/>
  <c r="K161" i="21"/>
  <c r="K162" i="21"/>
  <c r="K19" i="21"/>
  <c r="K21" i="21"/>
  <c r="K23" i="21"/>
  <c r="K24" i="21"/>
  <c r="K25" i="21"/>
  <c r="K20" i="21"/>
  <c r="K22" i="21"/>
  <c r="K27" i="21"/>
  <c r="K28" i="21"/>
  <c r="K29" i="21"/>
  <c r="K30" i="21"/>
  <c r="K32" i="21"/>
  <c r="K33" i="21"/>
  <c r="K34" i="21"/>
  <c r="K6" i="21"/>
  <c r="K2" i="21"/>
  <c r="P2" i="28" l="1"/>
  <c r="Q2" i="28" s="1"/>
  <c r="L2" i="28"/>
  <c r="M2" i="28" s="1"/>
  <c r="R2" i="28"/>
  <c r="S2" i="28" s="1"/>
  <c r="N2" i="28"/>
  <c r="O2" i="28" s="1"/>
  <c r="L2" i="21"/>
  <c r="L6" i="21"/>
  <c r="L12" i="21"/>
  <c r="L63" i="21"/>
  <c r="L95" i="21"/>
  <c r="L83" i="21"/>
  <c r="L71" i="21"/>
  <c r="L101" i="21"/>
  <c r="L35" i="21"/>
  <c r="K144" i="21"/>
  <c r="L144" i="21" s="1"/>
  <c r="K114" i="21"/>
  <c r="L114" i="21" s="1"/>
  <c r="K48" i="21"/>
  <c r="L48" i="21" s="1"/>
  <c r="K150" i="21"/>
  <c r="L150" i="21" s="1"/>
  <c r="K137" i="21"/>
  <c r="L137" i="21" s="1"/>
  <c r="K109" i="21"/>
  <c r="L109" i="21" s="1"/>
  <c r="K75" i="21"/>
  <c r="L75" i="21" s="1"/>
  <c r="K132" i="21"/>
  <c r="L132" i="21" s="1"/>
  <c r="K124" i="21"/>
  <c r="L124" i="21" s="1"/>
  <c r="K156" i="21"/>
  <c r="L156" i="21" s="1"/>
  <c r="K18" i="21"/>
  <c r="L18" i="21" s="1"/>
  <c r="K41" i="21"/>
  <c r="L41" i="21" s="1"/>
  <c r="K26" i="21"/>
  <c r="L26" i="21" s="1"/>
  <c r="K88" i="21"/>
  <c r="L88" i="21" s="1"/>
  <c r="K57" i="21"/>
  <c r="L57" i="21" s="1"/>
  <c r="E2" i="28" l="1"/>
  <c r="F2" i="28"/>
  <c r="G2" i="28"/>
  <c r="H2" i="28"/>
  <c r="D2" i="28" l="1"/>
  <c r="J2" i="28" s="1"/>
  <c r="K2" i="28" s="1"/>
  <c r="C3" i="28" l="1"/>
  <c r="C5" i="28"/>
  <c r="C13" i="28"/>
  <c r="C21" i="28"/>
  <c r="C29" i="28"/>
  <c r="C37" i="28"/>
  <c r="C6" i="28"/>
  <c r="C14" i="28"/>
  <c r="C22" i="28"/>
  <c r="C30" i="28"/>
  <c r="C38" i="28"/>
  <c r="C9" i="28"/>
  <c r="C17" i="28"/>
  <c r="C25" i="28"/>
  <c r="C33" i="28"/>
  <c r="C2" i="28"/>
  <c r="C10" i="28"/>
  <c r="C18" i="28"/>
  <c r="C26" i="28"/>
  <c r="C34" i="28"/>
  <c r="C32" i="28"/>
  <c r="C16" i="28"/>
  <c r="C35" i="28"/>
  <c r="C19" i="28"/>
  <c r="C28" i="28"/>
  <c r="C12" i="28"/>
  <c r="C31" i="28"/>
  <c r="C15" i="28"/>
  <c r="C24" i="28"/>
  <c r="C8" i="28"/>
  <c r="C27" i="28"/>
  <c r="C11" i="28"/>
  <c r="C36" i="28"/>
  <c r="C20" i="28"/>
  <c r="C4" i="28"/>
  <c r="C23" i="28"/>
  <c r="C7" i="28"/>
</calcChain>
</file>

<file path=xl/sharedStrings.xml><?xml version="1.0" encoding="utf-8"?>
<sst xmlns="http://schemas.openxmlformats.org/spreadsheetml/2006/main" count="1661" uniqueCount="603">
  <si>
    <t>Customer:</t>
  </si>
  <si>
    <t>Question</t>
  </si>
  <si>
    <t>Answer</t>
  </si>
  <si>
    <t>Reviewer Notes</t>
  </si>
  <si>
    <t>Primary Responder</t>
  </si>
  <si>
    <t>Discover</t>
  </si>
  <si>
    <t>D.1: Search for and identify personal data</t>
  </si>
  <si>
    <t>&lt;Enter Yes/No/N/A&gt;</t>
  </si>
  <si>
    <t>Does the organization have:</t>
  </si>
  <si>
    <t>A formal process in place to search for personal data in a consistent and timely manner?</t>
  </si>
  <si>
    <t>Technology in place for personnel to use a single search to return all instances of personal data for a given data subject?</t>
  </si>
  <si>
    <t>D.2: Facilitate data classification</t>
  </si>
  <si>
    <t>Can the organization categorize the types of personal data it uses?</t>
  </si>
  <si>
    <t>Does the organization:</t>
  </si>
  <si>
    <t>Label different categories of data in varying degrees of sensitivity, such as "sensitive," "confidential," or "public"?</t>
  </si>
  <si>
    <t>Label data with the geographic restrictions that may apply?</t>
  </si>
  <si>
    <t>Perform data classification activities in a consistent and timely manner?</t>
  </si>
  <si>
    <t>Automatically perform all of the above activities?</t>
  </si>
  <si>
    <t>D.3: Maintain an inventory of personal data holdings</t>
  </si>
  <si>
    <t>Does the organization have a tool to catalog how and where personal data is used, and is it partially or fully populated?</t>
  </si>
  <si>
    <t>A complete inventory of how and where personal data is used with all instances documented?</t>
  </si>
  <si>
    <t>Technology in place to automate or partially automate updates to the inventory?</t>
  </si>
  <si>
    <t>A process that is used regularly to keep the inventory up to date?</t>
  </si>
  <si>
    <t>An inventory of all processing activities where personal data is being obtained?</t>
  </si>
  <si>
    <t>Documented details of each processing activity including scope, purpose, and criteria for when notifications and consent  are required?</t>
  </si>
  <si>
    <t>Assess the level and types of risk associated with changes to personal data processing, as well as how to mitigate the risks?</t>
  </si>
  <si>
    <t>Engage external stakeholders (e.g., data subjects, privacy advocates) as part of the impact assessment process?</t>
  </si>
  <si>
    <t>Manage</t>
  </si>
  <si>
    <t>M.1: Enable data governance practices and processes</t>
  </si>
  <si>
    <t>Does the organization have a data governance program?</t>
  </si>
  <si>
    <t>Does the data governance program include:</t>
  </si>
  <si>
    <t>An organizational structure and formal charter for carrying out the program in a consistent manner?</t>
  </si>
  <si>
    <t>Data privacy and protection policies?</t>
  </si>
  <si>
    <t>Technology to protect against, monitor, and report on privacy and protection policy violations?</t>
  </si>
  <si>
    <t>Specific protections for children's personal data?</t>
  </si>
  <si>
    <t>Policies that enforce accountability within the organization?</t>
  </si>
  <si>
    <t>Legal justification documented for using special categories of personal data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t>
  </si>
  <si>
    <t>M.2: Provide detailed notice of processing activities to data subjects</t>
  </si>
  <si>
    <t>Are the privacy notices:</t>
  </si>
  <si>
    <t>Written in clear and plain language?</t>
  </si>
  <si>
    <t>Governed by a formal policy and process to ensure they are shared in a timely, consistent, and appropriate manner?</t>
  </si>
  <si>
    <t>Shared with data subjects at first point of contact, when informing them they may object to how the organization uses their personal data?</t>
  </si>
  <si>
    <t>Generated and shared by automated means?</t>
  </si>
  <si>
    <t>M.3: Discontinue processing on request</t>
  </si>
  <si>
    <t>Can the organization:</t>
  </si>
  <si>
    <t>Record and maintain evidence of discontinued personal data use?</t>
  </si>
  <si>
    <t>M.4: Collect unambiguous, granular consent from data subjects</t>
  </si>
  <si>
    <t>Automatically obtain all necessary consent from data subjects?</t>
  </si>
  <si>
    <t>Validate the age of a child and the identity of a parental guardian, as required by relevant regulatory authorities?</t>
  </si>
  <si>
    <t>M.5: Facilitate communication mechanism between data subject and organization to handle data subject requests</t>
  </si>
  <si>
    <t>An online form or portal that allows individuals to communicate specific privacy requests, such as erasure and objections?</t>
  </si>
  <si>
    <t>The ability to communicate with recipients of personal data about changes, erasure, or use restrictions on the data, in a timely manner?</t>
  </si>
  <si>
    <t>Defined response times made available to requestors?</t>
  </si>
  <si>
    <t>M.6: Rectify inaccurate or incomplete personal data regarding data subjects</t>
  </si>
  <si>
    <t>Record, maintain, and readily share evidence of correcting or completing personal data?</t>
  </si>
  <si>
    <t>Consistently and promptly correct and complete personal data, as well as record and maintain evidence of this action?</t>
  </si>
  <si>
    <t>In some cases, automatically correct and complete personal data, as well as record and maintain evidence of the correction or completion?</t>
  </si>
  <si>
    <t>In all cases, automatically correct and complete personal data, as well as record and maintain evidence of the correction or completion?</t>
  </si>
  <si>
    <t>M.7: Erase personal data regarding a data subject</t>
  </si>
  <si>
    <t xml:space="preserve">To address an erasure request, is/are there: </t>
  </si>
  <si>
    <t>Personnel in place who are trained on how to locate and erase personal data?</t>
  </si>
  <si>
    <t>Personnel who can determine in what case a data erasure request should be fulfilled?</t>
  </si>
  <si>
    <t>The ability to create and retain a record that an erasure request was fulfilled?</t>
  </si>
  <si>
    <t>The ability to locate and contact additional controllers or recipients of personal data to fulfill erasure requests?</t>
  </si>
  <si>
    <t>A technology which provides the capability to erase data that resides in multiple data stores?</t>
  </si>
  <si>
    <t>The ability to automatically perform requested data erasure completely and accurately, when deemed appropriate?</t>
  </si>
  <si>
    <t>M.8: Provide data subject with their personal data in a common, structured format</t>
  </si>
  <si>
    <t>Is this data provided:</t>
  </si>
  <si>
    <t>In a common, machine readable format, such as an .xls or .xml file?</t>
  </si>
  <si>
    <t>M.9: Restrict the processing of personal data</t>
  </si>
  <si>
    <t>For that personal data, does the organization:</t>
  </si>
  <si>
    <t>Have procedures to notify additional recipients or processors to restrict processing?</t>
  </si>
  <si>
    <t>Automatically notify applicable data subjects when processing activities have been resumed after restriction?</t>
  </si>
  <si>
    <t>For decisions made via automated processing:</t>
  </si>
  <si>
    <t>Is there a policy in place to identify when human intervention is necessary to review automated decisions?</t>
  </si>
  <si>
    <t>Is there a defined process to allow data subjects to explain, challenge, or express a point of view on a decision?</t>
  </si>
  <si>
    <t>M.11: Appoint a Data Protection Officer (DPO)</t>
  </si>
  <si>
    <t>Is there a person appointed as the Data Protection Officer (DPO)?</t>
  </si>
  <si>
    <t>Does the Data Protection Officer:</t>
  </si>
  <si>
    <t>Conduct privacy training at regular, defined intervals for all relevant personnel?</t>
  </si>
  <si>
    <t>Perform independent review and oversight of data privacy activities?</t>
  </si>
  <si>
    <t>M.12: Define enterprise risk management strategy, inclusive of data privacy risks</t>
  </si>
  <si>
    <t>Does the organization maintain a risk management program that includes considerations for data privacy?</t>
  </si>
  <si>
    <t>Does the risk management program:</t>
  </si>
  <si>
    <t>Maintain principles and guidelines for addressing risk across the organization?</t>
  </si>
  <si>
    <t>Include a defined framework to assess and manage threats across the organization?</t>
  </si>
  <si>
    <t>Protect</t>
  </si>
  <si>
    <t>P.1: Data protection and privacy by design and default</t>
  </si>
  <si>
    <r>
      <t>Is the organization</t>
    </r>
    <r>
      <rPr>
        <b/>
        <sz val="12"/>
        <color theme="1"/>
        <rFont val="Segoe UI"/>
        <family val="2"/>
      </rPr>
      <t xml:space="preserve"> </t>
    </r>
    <r>
      <rPr>
        <sz val="12"/>
        <color theme="1"/>
        <rFont val="Segoe UI"/>
        <family val="2"/>
      </rPr>
      <t>planning how to develop its technology, products, processes, and organizational structure with data protection and privacy as key components, and is it aware of the gaps for doing so?</t>
    </r>
  </si>
  <si>
    <t>Has the organization:</t>
  </si>
  <si>
    <t>Established the ability to pseudonymize personal data?</t>
  </si>
  <si>
    <t>Established a process to determine how much personal data is needed to perform the organization's operations?</t>
  </si>
  <si>
    <t>Established process/personnel access controls (such as segregation of duties), where available technology would be insufficient to adequately protect privacy?</t>
  </si>
  <si>
    <t>Integrated data protection and privacy as key components of relevant policies and processes?</t>
  </si>
  <si>
    <t>Embedded data protection and privacy practices within the culture of the organization through ongoing training efforts and awareness programs?</t>
  </si>
  <si>
    <t>Integrated data protection and privacy tenets within its ongoing software and technology development lifecycle?</t>
  </si>
  <si>
    <t>P.2: Secure personal data through encryption</t>
  </si>
  <si>
    <t>Is the organization aware of technologies to encrypt personal data and has it encrypted some personal data, such as government identification numbers, birthdates, or banking numbers?</t>
  </si>
  <si>
    <t>Have a policy or procedure in place to define what personal data to encrypt, how to encrypt it, and the purpose of encryption?</t>
  </si>
  <si>
    <r>
      <t>Maintain a data protection standard that documents</t>
    </r>
    <r>
      <rPr>
        <b/>
        <sz val="12"/>
        <color theme="1"/>
        <rFont val="Segoe UI"/>
        <family val="2"/>
      </rPr>
      <t xml:space="preserve"> </t>
    </r>
    <r>
      <rPr>
        <sz val="12"/>
        <color theme="1"/>
        <rFont val="Segoe UI"/>
        <family val="2"/>
      </rPr>
      <t>encryption criteria?</t>
    </r>
  </si>
  <si>
    <t>Have appropriate technologies in place to perform encryption?</t>
  </si>
  <si>
    <t>Regularly analyze new encryption technology and keep up to date with strong encryption?</t>
  </si>
  <si>
    <t>P.3: Secure personal data by leveraging security controls that ensure the confidentiality, integrity, and availability of personal data</t>
  </si>
  <si>
    <t>Does the organization have an ongoing effort to identify needed people, process, and technology controls to protect the confidentiality, integrity, and availability (CIA) of personal data?</t>
  </si>
  <si>
    <t>Formally defined measures to meet its requirements for protecting the CIA of personal data?</t>
  </si>
  <si>
    <t>Established a program or formal process of enhancing its overall CIA protections via regular investment in expert personnel, technology, and security best practices?</t>
  </si>
  <si>
    <t>Implemented internal technology or process controls to use personal data only as authorized?</t>
  </si>
  <si>
    <t>Entered into external agreements with partners/service providers to use personal data only as authorized?</t>
  </si>
  <si>
    <t>Implemented appropriate safeguards for personal data transfers across international boundaries and to international organizations, such as by following standards published by European Union (or national EU) government agencies?</t>
  </si>
  <si>
    <t>Implemented appropriate measures to maintain personal data confidentiality, apart from encryption, such as file permissions, access control lists, and physically securing computers and network equipment?</t>
  </si>
  <si>
    <t>Implemented appropriate measures to maintain personal data integrity, such as hashing, backups, and input validation?</t>
  </si>
  <si>
    <t>P.4: Prepare for, detect, and respond to data breaches</t>
  </si>
  <si>
    <t>Is the organization aware of the potential impacts from breaches of personal data and does it have a response plan in place?</t>
  </si>
  <si>
    <t>Notify required parties of breaches of personal data, including data subjects and supervisory authorities (within 72 hours for supervisory authorities), when there is a high risk of impact to data subjects?</t>
  </si>
  <si>
    <t>Have a process or technology to detect data breaches across all data stores in its control, including online, offline, and third party systems?</t>
  </si>
  <si>
    <t>Maintain detailed records of data breaches, including their origin, impacts, and remedies?</t>
  </si>
  <si>
    <t>Discuss, document, and apply lessons learned from data breaches?</t>
  </si>
  <si>
    <t>Maintain metrics for how breaches of personal data are detected, remedied, and reported, such as operational impact and remediation efficiency?</t>
  </si>
  <si>
    <t>P.5: Facilitate regular testing of security measures</t>
  </si>
  <si>
    <t>Have a process in place to regularly test, assess, and evaluate its organizational and technical security measures?</t>
  </si>
  <si>
    <t>Have technology in place to regularly test, assess, and evaluate its organizational and technical security measures?</t>
  </si>
  <si>
    <t>Have appropriate personnel in place to perform testing?</t>
  </si>
  <si>
    <t>Have external partners or a managed service periodically test, assess, and evaluate its organizational and technical security measures?</t>
  </si>
  <si>
    <t>Report</t>
  </si>
  <si>
    <t>R.1: Keep record to display GDPR compliance</t>
  </si>
  <si>
    <t>Maintain records with required categorical information about personal data, such as justification for use, key organizational contacts, and types of data used?</t>
  </si>
  <si>
    <t>Have appropriate personnel in place to support recording required categorical information about personal data?</t>
  </si>
  <si>
    <t>Have technology in place to record required information?</t>
  </si>
  <si>
    <t>Have well-defined processes in place to record required information?</t>
  </si>
  <si>
    <t>R.2: Track and record flows of personal data into and out of the EU</t>
  </si>
  <si>
    <t>Does the organization have documentation of ongoing personal data transfers into and out of the EU?</t>
  </si>
  <si>
    <t>Have appropriate personnel in place to support tracking and recording personal data transfers across international boundaries?</t>
  </si>
  <si>
    <t>Have technology in place to track and record geographical transfers of personal data, including documenting to which country the data was transferred and what safeguards were used?</t>
  </si>
  <si>
    <t>R.3: Track and record flows of personal data to third-party service providers</t>
  </si>
  <si>
    <t>Assess potential third-party service providers for adherence to personal data requirements?</t>
  </si>
  <si>
    <t>Embed personal data protection requirements within contracts and agreements with third-party service providers?</t>
  </si>
  <si>
    <t>Yes</t>
  </si>
  <si>
    <t>No</t>
  </si>
  <si>
    <t>N/A</t>
  </si>
  <si>
    <t>Theme</t>
  </si>
  <si>
    <t>Weight</t>
  </si>
  <si>
    <t>Sub-scenario</t>
  </si>
  <si>
    <t>Recommendations</t>
  </si>
  <si>
    <t>PPT</t>
  </si>
  <si>
    <t>Knockout</t>
  </si>
  <si>
    <t>Sumif</t>
  </si>
  <si>
    <t>Total</t>
  </si>
  <si>
    <t>Recommendation 1</t>
  </si>
  <si>
    <t>Establish the foundational capability to identify personal data across the enterprise. Focus on identifying the full scope of where personal data is stored, including internal IT systems and third parties. Determine who in the organization can search for and access this data, and enable them to execute this search through a process or tool.</t>
  </si>
  <si>
    <t>People</t>
  </si>
  <si>
    <t>X</t>
  </si>
  <si>
    <t>Technology</t>
  </si>
  <si>
    <t>Process</t>
  </si>
  <si>
    <t>Implement technology that automatically labels or maps data with its appropriate sensitivity, use, geography, and recipients.</t>
  </si>
  <si>
    <t>Establish a formalized process and process manager to assign responsibility and capability of maintaining inventory of personal data that is used by the organization.</t>
  </si>
  <si>
    <t>Define the risk levels for each potential impact based on severity, probability, and exposure. This could be a rating of each impact as high, medium, and low.</t>
  </si>
  <si>
    <t>M.10: Review data processing conducted by automated means</t>
  </si>
  <si>
    <t>R.4: Facilitate data protection impact assessment</t>
  </si>
  <si>
    <t>Establish and maintain a single source of documentation for how all personal data should be classified. Empower one or more organization members to oversee data classification and regularly ensure it is carried out correctly.</t>
  </si>
  <si>
    <t>Establish a process to manage when and how data subject consent is obtained, including information to be shared with data subjects, at the time consent is requested. Create a data subject consent workflow that considers all consent requirements.</t>
  </si>
  <si>
    <t>Implement comprehensive technology and a corresponding framework to correct all instances of inaccurate personal data or complete it, when incomplete.</t>
  </si>
  <si>
    <t>Implement technology to enable logging, storing, and sharing evidence of the organization's correcting/completing personal data.</t>
  </si>
  <si>
    <t>Implement a risk management program that includes consideration for the active prevention of unauthorized access to identifiable personal data. Perform risk analysis to be able to identify potential data privacy risks.</t>
  </si>
  <si>
    <t xml:space="preserve">Maintain risk register with all relevant risks for the organization. For all risks that require additional action, create plan to mitigate or transfer risk. Document these procedures and use in conjunction with data protection impact assessments. </t>
  </si>
  <si>
    <t xml:space="preserve">Within the organization's defined risk register, maintain a mechanism of evaluation for identifying the highest value business assets. High value assets could be identified via financial or operational impacts. </t>
  </si>
  <si>
    <t>For any risk maintained within the risk register, identify those that could include mishandling of personal data. If no risks address mishandling of personal data, identify potential risks that are applicable for the organization.</t>
  </si>
  <si>
    <t>Stage</t>
  </si>
  <si>
    <t>Starting</t>
  </si>
  <si>
    <t>Progressing</t>
  </si>
  <si>
    <t>Optimizing</t>
  </si>
  <si>
    <t>The ability to locate all instances of personal data pertaining to a given data subject?</t>
  </si>
  <si>
    <t>Does the organization provide data subjects with privacy notices that describe how their data is used?</t>
  </si>
  <si>
    <t>Shared with data subjects at all points where personal data is collected?</t>
  </si>
  <si>
    <t>Shared with data subjects when personal data is collected from a source other than the data subjects, including online profiles, sites, or other interactions not directly between the data subject and the organization?</t>
  </si>
  <si>
    <t>Shared with data subjects, before the organization uses their personal data for new purposes not already communicated to them?</t>
  </si>
  <si>
    <t>Provide data subjects with notice and justification for the continued use of their personal data, when a request to discontinue use is rejected?</t>
  </si>
  <si>
    <t>Use an established process to consistently and promptly respond to requests from data subjects to stop using their data?</t>
  </si>
  <si>
    <t>Can the organization obtain consent from data subjects to process their personal data?</t>
  </si>
  <si>
    <t>Obtain data subject consent, prior to using the data subject's personal data?</t>
  </si>
  <si>
    <t>Consistently and promptly obtain data subject consent for all processing activities that require consent?</t>
  </si>
  <si>
    <t>Does the organization have a published and easily accessible way for data subjects to communicate with the organization on privacy matters?</t>
  </si>
  <si>
    <t>The ability to validate the age and identity of data subjects or others making inquiries about data subject personal data?</t>
  </si>
  <si>
    <t>The appropriate personnel trained to respond to privacy requests from data subjects and others?</t>
  </si>
  <si>
    <t>A tracking system that data subjects and regulators can use to view the status of their privacy requests and inquiries?</t>
  </si>
  <si>
    <t>The ability to automatically respond to and service inquiries from data subjects and regulators?</t>
  </si>
  <si>
    <t>Correct inaccuracies or complete partial instances of all data subject personal data, when requested by the data subject?</t>
  </si>
  <si>
    <t>R1.0</t>
  </si>
  <si>
    <t>R1.1</t>
  </si>
  <si>
    <t>R1.2</t>
  </si>
  <si>
    <t>R1.4</t>
  </si>
  <si>
    <t>R1.3</t>
  </si>
  <si>
    <t>R1.5</t>
  </si>
  <si>
    <t>R1.6</t>
  </si>
  <si>
    <t>ID</t>
  </si>
  <si>
    <t>Develop and document a process to record new processing activities, changes to processing activities, and categorical information about the activities. Include information about when and where this data is recorded, and who is responsible for keeping data current and accurate.</t>
  </si>
  <si>
    <t>Maintain a record of all processing activities that involve personal data transfer into and out of the EU, including records of ad-hoc transfers that are not part of an ongoing process?</t>
  </si>
  <si>
    <t>Have defined processes in place to track and record geographical transfers of personal data?</t>
  </si>
  <si>
    <t>Select and implement technologies that can track and record data transfers crossing (or intending to cross) known international boundaries. Focus initially on repeated data processing activities where source and destination are predictable.</t>
  </si>
  <si>
    <t>For some cases, can the organization correct inaccuracies or complete partial instances of data subject personal data when requested?</t>
  </si>
  <si>
    <t>Provide required data breach notices using clear and plain language, giving the breach's nature and impact, the appropriate contact person, and the organization's remedy for the breach?</t>
  </si>
  <si>
    <t xml:space="preserve">Create a mechanism to flag decisions (e.g. credit worthiness, employment candidacy) that are made in part or completely by automated means (e.g. credit check or verified research data). </t>
  </si>
  <si>
    <t>Implement a capability to detect data breaches across the organization that is focused on high-risk personal data. This can be accomplished through a combination of technical and non-technical controls, including Data Loss Prevention tools, Security Information and Event Management tools, or people-driven controls.</t>
  </si>
  <si>
    <t>Regularly update its data breach response procedures and technology?</t>
  </si>
  <si>
    <t>Define metrics to track effectiveness of data breach response.</t>
  </si>
  <si>
    <t>Is there a defined procedure for human intervention for automated decisions that are prone to inconsistency?</t>
  </si>
  <si>
    <t>Implement a defined risk management framework such as NIST, ISO, or COBIT that addresses the organization's need to identify and proactively manage data privacy as a tenet of the risk management framework.</t>
  </si>
  <si>
    <t>Train personnel throughout the organization who are responsible for data processing activities on how to document new activities and changes to existing activities.</t>
  </si>
  <si>
    <t>Appoint an individual or department to take responsibility for staying current with regulatory developments regarding GDPR, especially the establishment of codes of conduct and binding corporate rules. Develop a process to learn about these developments either through a news feed or manual discovery efforts.</t>
  </si>
  <si>
    <t>As codes of conduct and binding corporate rules are established, determine appropriate means for demonstrating adherence to them. Beyond performing any specified activities, focus on collecting and maintaining evidence of the activities.</t>
  </si>
  <si>
    <t>Establish and document categorical definitions of personal data types and sensitivities. Train relevant personnel on how to categorize personal data, including any tools used to do so.</t>
  </si>
  <si>
    <t>Define sensitivity categories (if not already in place elsewhere in the organization). Implement technology to enable personal data to be tagged with the appropriate sensitivity level.</t>
  </si>
  <si>
    <t>Extend data classification to include applicable transfer restrictions. This could include approved or restricted locations and organizations.</t>
  </si>
  <si>
    <t>Implement technology to map and document where and how personal data is used. Tool requirements are based on amount of and need to maintain personal data.</t>
  </si>
  <si>
    <t>Implement technology that tags or maps and catalogs personal data automatically, so an organization-wide inventory can be maintained without manual updates.</t>
  </si>
  <si>
    <t xml:space="preserve">Implement a record keeping system to identify all processing activities that are being performed with personal data. This could be a flag within an existing infrastructure or separate tool used to define where processing activities are occurring and for what personal data. </t>
  </si>
  <si>
    <t>D1.0</t>
  </si>
  <si>
    <t>D1.1</t>
  </si>
  <si>
    <t>D1.2</t>
  </si>
  <si>
    <t>D1.3</t>
  </si>
  <si>
    <t>D2.0</t>
  </si>
  <si>
    <t>D2.1</t>
  </si>
  <si>
    <t>D2.2</t>
  </si>
  <si>
    <t>D2.3</t>
  </si>
  <si>
    <t>D2.4</t>
  </si>
  <si>
    <t>D2.5</t>
  </si>
  <si>
    <t>D3.0</t>
  </si>
  <si>
    <t>D3.1</t>
  </si>
  <si>
    <t>D3.2</t>
  </si>
  <si>
    <t>D3.3</t>
  </si>
  <si>
    <t>D3.4</t>
  </si>
  <si>
    <t>D3.5</t>
  </si>
  <si>
    <t>Primary Responder Position</t>
  </si>
  <si>
    <t>M1.0</t>
  </si>
  <si>
    <t>M1.1</t>
  </si>
  <si>
    <t>M1.2</t>
  </si>
  <si>
    <t>M1.3</t>
  </si>
  <si>
    <t>M1.4</t>
  </si>
  <si>
    <t>M1.5</t>
  </si>
  <si>
    <t>M1.6</t>
  </si>
  <si>
    <t>M1.7</t>
  </si>
  <si>
    <t>M2.0</t>
  </si>
  <si>
    <t>M2.1</t>
  </si>
  <si>
    <t>M2.2</t>
  </si>
  <si>
    <t>M2.3</t>
  </si>
  <si>
    <t>M2.4</t>
  </si>
  <si>
    <t>M2.5</t>
  </si>
  <si>
    <t>M2.6</t>
  </si>
  <si>
    <t>M2.7</t>
  </si>
  <si>
    <t>M2.8</t>
  </si>
  <si>
    <t>M3.0</t>
  </si>
  <si>
    <t>M3.1</t>
  </si>
  <si>
    <t>M3.2</t>
  </si>
  <si>
    <t>M3.3</t>
  </si>
  <si>
    <t>M3.4</t>
  </si>
  <si>
    <t>M3.5</t>
  </si>
  <si>
    <t>M4.0</t>
  </si>
  <si>
    <t>M4.1</t>
  </si>
  <si>
    <t>M4.2</t>
  </si>
  <si>
    <t>M4.3</t>
  </si>
  <si>
    <t>M4.4</t>
  </si>
  <si>
    <t>M4.5</t>
  </si>
  <si>
    <t>M4.6</t>
  </si>
  <si>
    <t>M5.0</t>
  </si>
  <si>
    <t>M5.1</t>
  </si>
  <si>
    <t>M5.2</t>
  </si>
  <si>
    <t>M5.3</t>
  </si>
  <si>
    <t>M5.4</t>
  </si>
  <si>
    <t>M5.5</t>
  </si>
  <si>
    <t>M5.6</t>
  </si>
  <si>
    <t>M5.7</t>
  </si>
  <si>
    <t>M5.8</t>
  </si>
  <si>
    <t>M6.0</t>
  </si>
  <si>
    <t>M6.1</t>
  </si>
  <si>
    <t>M6.2</t>
  </si>
  <si>
    <t>M6.3</t>
  </si>
  <si>
    <t>M6.4</t>
  </si>
  <si>
    <t>M6.5</t>
  </si>
  <si>
    <t>M7.0</t>
  </si>
  <si>
    <t>M7.1</t>
  </si>
  <si>
    <t>M7.2</t>
  </si>
  <si>
    <t>M7.3</t>
  </si>
  <si>
    <t>M7.4</t>
  </si>
  <si>
    <t>M7.5</t>
  </si>
  <si>
    <t>M7.6</t>
  </si>
  <si>
    <t>M7.7</t>
  </si>
  <si>
    <t>M8.0</t>
  </si>
  <si>
    <t>M8.1</t>
  </si>
  <si>
    <t>M8.2</t>
  </si>
  <si>
    <t>M8.3</t>
  </si>
  <si>
    <t>M9.0</t>
  </si>
  <si>
    <t>M9.1</t>
  </si>
  <si>
    <t>M9.2</t>
  </si>
  <si>
    <t>M9.3</t>
  </si>
  <si>
    <t>M9.4</t>
  </si>
  <si>
    <t>M9.5</t>
  </si>
  <si>
    <t>M9.6</t>
  </si>
  <si>
    <t>M10.0</t>
  </si>
  <si>
    <t>M10.1</t>
  </si>
  <si>
    <t>M10.2</t>
  </si>
  <si>
    <t>M10.3</t>
  </si>
  <si>
    <t>M10.4</t>
  </si>
  <si>
    <t>M11.0</t>
  </si>
  <si>
    <t>M11.1</t>
  </si>
  <si>
    <t>M11.2</t>
  </si>
  <si>
    <t>M11.3</t>
  </si>
  <si>
    <t>M11.4</t>
  </si>
  <si>
    <t>M11.5</t>
  </si>
  <si>
    <t>M11.6</t>
  </si>
  <si>
    <t>M12.0</t>
  </si>
  <si>
    <t>M12.1</t>
  </si>
  <si>
    <t>M12.2</t>
  </si>
  <si>
    <t>M12.3</t>
  </si>
  <si>
    <t>M12.4</t>
  </si>
  <si>
    <t>M12.5</t>
  </si>
  <si>
    <t>P1.0</t>
  </si>
  <si>
    <t>P1.1</t>
  </si>
  <si>
    <t>P1.2</t>
  </si>
  <si>
    <t>P1.3</t>
  </si>
  <si>
    <t>P1.4</t>
  </si>
  <si>
    <t>P1.5</t>
  </si>
  <si>
    <t>P1.6</t>
  </si>
  <si>
    <t>P1.7</t>
  </si>
  <si>
    <t>P2.0</t>
  </si>
  <si>
    <t>P2.1</t>
  </si>
  <si>
    <t>P2.2</t>
  </si>
  <si>
    <t>P2.3</t>
  </si>
  <si>
    <t>P2.4</t>
  </si>
  <si>
    <t>P3.0</t>
  </si>
  <si>
    <t>P3.1</t>
  </si>
  <si>
    <t>P3.2</t>
  </si>
  <si>
    <t>P3.3</t>
  </si>
  <si>
    <t>P3.4</t>
  </si>
  <si>
    <t>P3.5</t>
  </si>
  <si>
    <t>P3.6</t>
  </si>
  <si>
    <t>P3.7</t>
  </si>
  <si>
    <t>P3.8</t>
  </si>
  <si>
    <t>P3.9</t>
  </si>
  <si>
    <t>P4.0</t>
  </si>
  <si>
    <t>P4.1</t>
  </si>
  <si>
    <t>P4.2</t>
  </si>
  <si>
    <t>P4.3</t>
  </si>
  <si>
    <t>P4.4</t>
  </si>
  <si>
    <t>P4.5</t>
  </si>
  <si>
    <t>P4.6</t>
  </si>
  <si>
    <t>P4.7</t>
  </si>
  <si>
    <t>P5.0</t>
  </si>
  <si>
    <t>P5.1</t>
  </si>
  <si>
    <t>P5.2</t>
  </si>
  <si>
    <t>P5.3</t>
  </si>
  <si>
    <t>P5.4</t>
  </si>
  <si>
    <t>R2.0</t>
  </si>
  <si>
    <t>R2.1</t>
  </si>
  <si>
    <t>R2.2</t>
  </si>
  <si>
    <t>R2.3</t>
  </si>
  <si>
    <t>R2.4</t>
  </si>
  <si>
    <t>R2.5</t>
  </si>
  <si>
    <t>R3.0</t>
  </si>
  <si>
    <t>R3.1</t>
  </si>
  <si>
    <t>R3.2</t>
  </si>
  <si>
    <t>R3.3</t>
  </si>
  <si>
    <t>R3.4</t>
  </si>
  <si>
    <t>R3.5</t>
  </si>
  <si>
    <t>R4.0</t>
  </si>
  <si>
    <t>R4.1</t>
  </si>
  <si>
    <t>R4.2</t>
  </si>
  <si>
    <t>R4.3</t>
  </si>
  <si>
    <t>R4.4</t>
  </si>
  <si>
    <t>R4.5</t>
  </si>
  <si>
    <t>R4.6</t>
  </si>
  <si>
    <t>Customer name</t>
  </si>
  <si>
    <t>Average</t>
  </si>
  <si>
    <t xml:space="preserve">Discover </t>
  </si>
  <si>
    <t>Executive Summary Maturity</t>
  </si>
  <si>
    <t>Executive Summary Text</t>
  </si>
  <si>
    <t>Maturity Curve X</t>
  </si>
  <si>
    <t>Maturity Curve Y</t>
  </si>
  <si>
    <t xml:space="preserve">Maturity Curve Average </t>
  </si>
  <si>
    <t>Discover Maturity</t>
  </si>
  <si>
    <t>Manage Maturity</t>
  </si>
  <si>
    <t>Protect Maturity</t>
  </si>
  <si>
    <t>Report Maturity</t>
  </si>
  <si>
    <t>Discover Maturity Text</t>
  </si>
  <si>
    <t>Manage Maturity Text</t>
  </si>
  <si>
    <t>Protect Maturity Text</t>
  </si>
  <si>
    <t>Report Maturity Text</t>
  </si>
  <si>
    <t>Sub-Scenario Maturity Stage</t>
  </si>
  <si>
    <t>Can the organization generally identify all locations where personal data is stored across the enterprise, including on internal servers or cloud storage, as well as those hosted by any third-party providers?</t>
  </si>
  <si>
    <r>
      <t xml:space="preserve">Recommended Responder: </t>
    </r>
    <r>
      <rPr>
        <sz val="11"/>
        <color theme="0"/>
        <rFont val="Segoe UI"/>
        <family val="2"/>
      </rPr>
      <t>Chief Information Security Officer (CISO), Data Protection Officer (DPO)</t>
    </r>
    <r>
      <rPr>
        <b/>
        <sz val="11"/>
        <color theme="0"/>
        <rFont val="Segoe UI"/>
        <family val="2"/>
      </rPr>
      <t xml:space="preserve">
Related GDPR Reference(s): </t>
    </r>
    <r>
      <rPr>
        <sz val="11"/>
        <color theme="0"/>
        <rFont val="Segoe UI"/>
        <family val="2"/>
      </rPr>
      <t>Article 20(1)(a-b); 20(2)</t>
    </r>
  </si>
  <si>
    <r>
      <rPr>
        <b/>
        <sz val="11"/>
        <color theme="0"/>
        <rFont val="Segoe UI"/>
        <family val="2"/>
      </rPr>
      <t>Recommended Responder</t>
    </r>
    <r>
      <rPr>
        <sz val="11"/>
        <color theme="0"/>
        <rFont val="Segoe UI"/>
        <family val="2"/>
      </rPr>
      <t xml:space="preserve">: Chief Information Security Officer (CISO), Data Protection Officer (DPO), IT Leadership, Operations
</t>
    </r>
    <r>
      <rPr>
        <b/>
        <sz val="11"/>
        <color theme="0"/>
        <rFont val="Segoe UI"/>
        <family val="2"/>
      </rPr>
      <t>Related GDPR Reference(s)</t>
    </r>
    <r>
      <rPr>
        <sz val="11"/>
        <color theme="0"/>
        <rFont val="Segoe UI"/>
        <family val="2"/>
      </rPr>
      <t>: Article 25(1-3)</t>
    </r>
  </si>
  <si>
    <r>
      <rPr>
        <b/>
        <sz val="11"/>
        <color theme="0"/>
        <rFont val="Segoe UI"/>
        <family val="2"/>
      </rPr>
      <t>Recommended Responder</t>
    </r>
    <r>
      <rPr>
        <sz val="11"/>
        <color theme="0"/>
        <rFont val="Segoe UI"/>
        <family val="2"/>
      </rPr>
      <t xml:space="preserve">: Chief Information Security Officer (CISO), Data Protection Officer (DPO), IT Leadership
</t>
    </r>
    <r>
      <rPr>
        <b/>
        <sz val="11"/>
        <color theme="0"/>
        <rFont val="Segoe UI"/>
        <family val="2"/>
      </rPr>
      <t>Related GDPR Reference(s)</t>
    </r>
    <r>
      <rPr>
        <sz val="11"/>
        <color theme="0"/>
        <rFont val="Segoe UI"/>
        <family val="2"/>
      </rPr>
      <t>: Article 32(1)(a)</t>
    </r>
  </si>
  <si>
    <r>
      <rPr>
        <b/>
        <sz val="11"/>
        <color theme="0"/>
        <rFont val="Segoe UI"/>
        <family val="2"/>
      </rPr>
      <t>Recommended Responder</t>
    </r>
    <r>
      <rPr>
        <sz val="11"/>
        <color theme="0"/>
        <rFont val="Segoe UI"/>
        <family val="2"/>
      </rPr>
      <t xml:space="preserve">: Chief Information Security Officer (CISO), Compliance, Data Protection Officer (DPO), IT Leadership, Legal
</t>
    </r>
    <r>
      <rPr>
        <b/>
        <sz val="11"/>
        <color theme="0"/>
        <rFont val="Segoe UI"/>
        <family val="2"/>
      </rPr>
      <t>Related GDPR Reference(s)</t>
    </r>
    <r>
      <rPr>
        <sz val="11"/>
        <color theme="0"/>
        <rFont val="Segoe UI"/>
        <family val="2"/>
      </rPr>
      <t>: Article 12(1); 33(1-5); 34(1-2)</t>
    </r>
  </si>
  <si>
    <r>
      <rPr>
        <b/>
        <sz val="11"/>
        <color theme="0"/>
        <rFont val="Segoe UI"/>
        <family val="2"/>
      </rPr>
      <t>Recommended Responder</t>
    </r>
    <r>
      <rPr>
        <sz val="11"/>
        <color theme="0"/>
        <rFont val="Segoe UI"/>
        <family val="2"/>
      </rPr>
      <t xml:space="preserve">: Chief Information Security Officer (CISO), Data Protection Officer (DPO), IT Leadership
</t>
    </r>
    <r>
      <rPr>
        <b/>
        <sz val="11"/>
        <color theme="0"/>
        <rFont val="Segoe UI"/>
        <family val="2"/>
      </rPr>
      <t>Related GDPR Reference(s)</t>
    </r>
    <r>
      <rPr>
        <sz val="11"/>
        <color theme="0"/>
        <rFont val="Segoe UI"/>
        <family val="2"/>
      </rPr>
      <t>: Article 32(1)(d)</t>
    </r>
  </si>
  <si>
    <t>Define an organizational model that accounts for current capabilities of data governance resources, allocating necessary budget to include additional personnel, as necessary. Provide necessary executive sponsors to enable data governance personnel with adequate resources.</t>
  </si>
  <si>
    <t>Integration across departments to ensure data governance is consistent and effective organization-wide?</t>
  </si>
  <si>
    <t xml:space="preserve">Establish the foundational activities to identify personal data (D.1). Implement the necessary technology and hire, train, or realign appropriate personnel to be able to create privacy policies. For all relevant personal data, create a privacy policy that can be provided to applicable data subjects. </t>
  </si>
  <si>
    <t>Create formal documented guidance provided by legal on privacy notices that define the necessary procedures, components, and requirements for each privacy notice.</t>
  </si>
  <si>
    <t>Inclusive of required information, such as organization contact details and purposes for using personal data?</t>
  </si>
  <si>
    <t>Implement a technology that automatically provides a copy of privacy notices to data subjects.</t>
  </si>
  <si>
    <t>Review or document when personal data is collected from data subjects and ensure required privacy notices are shared with them at each instance.</t>
  </si>
  <si>
    <t>Maintain a record of personal data that is collected from sources other than data subjects. Define when privacy notices should be provided to data subjects.</t>
  </si>
  <si>
    <t>Share required privacy notices with data subjects, prior to using their personal data for purposes they have not been informed of.</t>
  </si>
  <si>
    <t>When requested by a data subject, can the organization discontinue processing some forms of personal data?</t>
  </si>
  <si>
    <t>Discontinue processing all forms of a data subject's personal data (particularly direct marketing) when requested by the data subject and deemed appropriate by the organization?</t>
  </si>
  <si>
    <t>Implement technology from D.1, D.2, and D.3 to be able to identify all data subject personal data, classify it, and change how it is used or delete it (especially to be able to discontinue all direct marketing).</t>
  </si>
  <si>
    <t>Establish a process for when and how to respond to data subject requests to stop using their personal data.</t>
  </si>
  <si>
    <t>Establish a process to share appropriate legal justifications with data subjects, when they object to how the organization is using their personal data.</t>
  </si>
  <si>
    <t>Implement technology to automatically respond to and comply with data subject requests to stop using their personal data or inform the data subject why the requests will be denied. Also, ensure the technology automatically logs, stores, and can share evidence of discontinued personal data use.</t>
  </si>
  <si>
    <t>Establish a process to ensure data subject personal data is used only after data subjects consent to its use or appropriate legal justifications are in place.</t>
  </si>
  <si>
    <t>Establish a process to inform data subjects what their personal data will be used for, at the time they give their consent, especially prior to using sensitive data, such as racial or religious.</t>
  </si>
  <si>
    <t>Implement technology to automatically request and obtain data subject consent to use personal data.</t>
  </si>
  <si>
    <t>Fulfill the requirements of consent for any children's data the organization processes?</t>
  </si>
  <si>
    <t xml:space="preserve">Define requirements for children's consent with relevant legal and compliance personnel. Establish a process for how to appropriately obtain children’s consent. </t>
  </si>
  <si>
    <t>Implement technology and a process to confirm a data subject's age and identity or the age and identity of an adult granting consent on behalf of a child.</t>
  </si>
  <si>
    <t>Establish an online form or portal so data subjects and other individuals can submit privacy questions or requests, such as for erasure or objection.</t>
  </si>
  <si>
    <t xml:space="preserve">Implement relevant processes and technologies to validate the identities of individuals making inquiries. This can be a predefined series of security questions or other technological mechanism to validate the requestor's identity. </t>
  </si>
  <si>
    <t>Hire, train, or realign appropriate personnel to help the organization appropriately triage and respond to privacy requests and inquiries.</t>
  </si>
  <si>
    <t>Implement technology to enable data subjects and others to monitor the status of their privacy requests and inquiries.</t>
  </si>
  <si>
    <t>Establish expected response times for given privacy inquiries and requests and make those times publicly visible.</t>
  </si>
  <si>
    <t>Is a mechanism established to locate and erase personal data on request?</t>
  </si>
  <si>
    <t>A process established to erase data completely and accurately?</t>
  </si>
  <si>
    <t>Establish a process to record, log, and maintain records of erasures.</t>
  </si>
  <si>
    <t>Is a mechanism established to provide data subjects a copy of their personal data, including in an electronic format?</t>
  </si>
  <si>
    <t>Automatically to the data subject in an appropriate format?</t>
  </si>
  <si>
    <t>In a format that can be sent to another controller, when requested by the data subject?</t>
  </si>
  <si>
    <t>Establish a process to securely transfer personal data to another controller in a machine-readable format, when requested by a data subject.</t>
  </si>
  <si>
    <t>Have a procedure and policy been established to restrict processing of personal data, when required?</t>
  </si>
  <si>
    <t>Establish a policy and process for how the organization can limit processing personal data, when required.</t>
  </si>
  <si>
    <t>Have the ability to suspend or restrict processing activities on request?</t>
  </si>
  <si>
    <t>Automatically notify recipients of processing activity restrictions?</t>
  </si>
  <si>
    <t>Have a process and technology to notify data subjects if a restriction of processing has been lifted?</t>
  </si>
  <si>
    <t>In addition to activities required in M.5, a communication mechanism and necessary personnel to oversee communication should be maintained for notifying data subjects, when a restriction of processing has been lifted.</t>
  </si>
  <si>
    <t>Maintain a record of instances when processing activities were restricted?</t>
  </si>
  <si>
    <t>Can the organization identify decisions (e.g. credit checks, background checks) for data subjects that are performed completely or partially by automated means?</t>
  </si>
  <si>
    <t>Backend tools and processes to track requests from data subjects through to resolution?</t>
  </si>
  <si>
    <t>Explicitly obtain consent for use of personal sensitive data, such as racial or religious data?</t>
  </si>
  <si>
    <t>Maintain a record of instances where processing activities were restricted and then resumed, including the explanation?</t>
  </si>
  <si>
    <t>M9.7</t>
  </si>
  <si>
    <t>Prioritize risk to focus resources on protecting and securing the highest value business assets?</t>
  </si>
  <si>
    <t>Implemented technology and processes to enable it to restore personal data availability in a timely manner, in the event it becomes unavailable due to incidents such as cyber attack, natural disaster, power outage, or technical challenges?</t>
  </si>
  <si>
    <t>Does the organization perform testing of its security measures, whether through technical means, social engineering, or tabletop exercises?</t>
  </si>
  <si>
    <r>
      <t xml:space="preserve">Recommended Responder: </t>
    </r>
    <r>
      <rPr>
        <sz val="11"/>
        <color theme="0"/>
        <rFont val="Segoe UI"/>
        <family val="2"/>
      </rPr>
      <t>Data Center Leadership, Data Protection Officer (DPO), Marketing/Digital, Processor</t>
    </r>
    <r>
      <rPr>
        <b/>
        <sz val="11"/>
        <color theme="0"/>
        <rFont val="Segoe UI"/>
        <family val="2"/>
      </rPr>
      <t xml:space="preserve">
Related GDPR Reference(s): </t>
    </r>
    <r>
      <rPr>
        <sz val="11"/>
        <color theme="0"/>
        <rFont val="Segoe UI"/>
        <family val="2"/>
      </rPr>
      <t>Article 7(3); 21(1-4); 30(4)</t>
    </r>
  </si>
  <si>
    <r>
      <t>Recommended Responder:</t>
    </r>
    <r>
      <rPr>
        <sz val="11"/>
        <color theme="0"/>
        <rFont val="Segoe UI"/>
        <family val="2"/>
      </rPr>
      <t xml:space="preserve"> Data Center Leadership, Data Protection Officer (DPO), Processor
</t>
    </r>
    <r>
      <rPr>
        <b/>
        <sz val="11"/>
        <color theme="0"/>
        <rFont val="Segoe UI"/>
        <family val="2"/>
      </rPr>
      <t xml:space="preserve">Related GDPR Reference(s): </t>
    </r>
    <r>
      <rPr>
        <sz val="11"/>
        <color theme="0"/>
        <rFont val="Segoe UI"/>
        <family val="2"/>
      </rPr>
      <t>Article 16; 30(4)</t>
    </r>
  </si>
  <si>
    <r>
      <t xml:space="preserve">Recommended Responder: </t>
    </r>
    <r>
      <rPr>
        <sz val="11"/>
        <color theme="0"/>
        <rFont val="Segoe UI"/>
        <family val="2"/>
      </rPr>
      <t>Data Center Leadership, Data Protection Officer (DPO), Marketing/Digital, Processor</t>
    </r>
    <r>
      <rPr>
        <b/>
        <sz val="11"/>
        <color theme="0"/>
        <rFont val="Segoe UI"/>
        <family val="2"/>
      </rPr>
      <t xml:space="preserve">
Related GDPR Reference(s): </t>
    </r>
    <r>
      <rPr>
        <sz val="11"/>
        <color theme="0"/>
        <rFont val="Segoe UI"/>
        <family val="2"/>
      </rPr>
      <t>Article 18(1)(a-d); 30(4)</t>
    </r>
  </si>
  <si>
    <t>Establish a policy that identifies when human intervention is required for each decision made by automatic means. Assign responsibility of maintaining the policy to relevant personnel.</t>
  </si>
  <si>
    <t xml:space="preserve">Provide a mechanism to collect communication from data subjects when they request more information on an automated decision. This can be an embedded functionality within the communication mechanism established within M.5. </t>
  </si>
  <si>
    <t>Identify appropriate personnel to perform and attend data privacy training. Create a training program that is performed at a regularly defined cadence and is inclusive of all necessary requirements for handling personal data.</t>
  </si>
  <si>
    <t>Help maintain necessary privacy training and relevant memberships or subscriptions to privacy related organizations. Help define these requirements for the organization's industry, as well as the amount and type of personal data the organization maintains.</t>
  </si>
  <si>
    <t>Stay up to date with regulatory requirements and maintain privacy expertise?</t>
  </si>
  <si>
    <t>Provide guidance on defining and maintaining roles and responsibilities of data privacy positions within the organization?</t>
  </si>
  <si>
    <t>Help identify key data privacy positions and assign necessary responsibilities and roles to the relevant personnel. Perform this analysis on an ongoing basis.</t>
  </si>
  <si>
    <t>Review all necessary compliance regulations for data privacy requirements, based on GDPR and other relevant regulations?</t>
  </si>
  <si>
    <t>Maintain ongoing assets of all regulatory requirements and the applicability of the requirements for the organization to reference, in the event of a change to the regulatory environment.</t>
  </si>
  <si>
    <t xml:space="preserve">Create risk management principles and guidelines commensurate with the value of assets, risk appetite, and threat context of the organization. These principles and guidelines should reduce risk and support the mission of the organization. Once these principles and guidelines are defined, a risk management program and strategy should be implemented. </t>
  </si>
  <si>
    <t>Define mitigation or transfer strategies, as necessary?</t>
  </si>
  <si>
    <t>Include considerations (whether financial, reputational, or otherwise) for risks of mishandling personal data?</t>
  </si>
  <si>
    <t>For all personal data used, assess the benefits of pseudonymizing personal data. Consider applicable uses of relevant pseudonymizing techniques. Implement such pseudonymizing techniques and necessary technology, where additional protections from pseudonymizing personal data are relevant for data protection design.</t>
  </si>
  <si>
    <t xml:space="preserve">Design personal data access controls (such as segregation of duties) that prevent personnel from mishandling personal data. Continually review and update these access controls, as necessary, for all relevant data stores. </t>
  </si>
  <si>
    <t>Established a policy/procedure to provide access to personal data using the principle of least privilege?</t>
  </si>
  <si>
    <t xml:space="preserve">Maintain the principle of least privilege for all personal data. Document this consideration in relevant policies and procedures. Create a procedure to continually validate that least privilege to personal data is maintained. </t>
  </si>
  <si>
    <t>As part of relevant software and technology development lifecycles, include relevant data protection and privacy considerations, requirements, and approvals.</t>
  </si>
  <si>
    <t>Establish a data protection standard that clearly defines circumstances for when personal data needs to be encrypted.</t>
  </si>
  <si>
    <t>Identify confidentiality, integrity, and availability (CIA) controls needed to properly protect personal data.</t>
  </si>
  <si>
    <t>Formally defined CIA protection requirements for the personal data it controls?</t>
  </si>
  <si>
    <t>Establish policies and procedures that specifically lay out how organization personnel and systems protect the CIA of personal data.</t>
  </si>
  <si>
    <t>Publish formal, tactical policies and procedures explaining how personnel can fulfill the organization’s CIA protection requirements for personal data.</t>
  </si>
  <si>
    <t>Create a formal program or process to regularly improve CIA protections by 1) hiring or realigning relevant expert personnel, 2) purchasing or developing new or upgrading in-place technology, and 3) researching or enabling personnel to learn current best practices.</t>
  </si>
  <si>
    <t>Establish process or technological controls within the organization that prevent or significantly reduce personal data being used against organization policy, such as requiring government identification numbers be used only for certain purposes or in certain systems or by certain personnel.</t>
  </si>
  <si>
    <t>Identify all partners and service providers that use personal data from the organization, and execute agreements with them that they will use the personal data only as the organization allows in writing.</t>
  </si>
  <si>
    <t>Establish processes that specifically outline how to restore personal data access, when it becomes unavailable, and implement technology to promptly do this, such as using redundant data and power sources.</t>
  </si>
  <si>
    <t>In addition to encryption, implement protections to maintain personal data confidentiality, such as file permissions, access control lists, and physically securing computers and network equipment.</t>
  </si>
  <si>
    <t>Use technology and procedural safeguards to protect personal data integrity, such as hashing, backups, and input validation.</t>
  </si>
  <si>
    <t xml:space="preserve">Define categories of potential breaches, based on personal data used within the organization. Set-up appropriate response plans, prioritized by the anticipated impact of the potential breaches. These response plans should include steps for detection and analysis of breaches, their containment, eradication, and post-incident recovery. </t>
  </si>
  <si>
    <t>Create templates for data breach notifications and the guidelines for when to use each template. Write notices in clear and plain language and include information, such as breach nature and impact, contacts within the organization, and actions taken to remedy damages from the breach.</t>
  </si>
  <si>
    <t>Establish a central repository of data breach records, ideally enabled by technology, that helps ensure breaches across the organization are consistently documented and reported. Include information on the origin, impact, and remedies of data breaches, and any root cause analysis that was performed.</t>
  </si>
  <si>
    <t>Define a process to regularly review data breach response procedures and technology, and update them to stay current with emerging tools and threats.</t>
  </si>
  <si>
    <t xml:space="preserve">Perform necessary security testing at defined intervals. Create an ongoing schedule that will include various forms of testing, such as automated scans, penetration testing, and phishing campaigns. These tests should account for the organization's security controls and identify ongoing opportunities to secure personal data. </t>
  </si>
  <si>
    <t>Establish a process for testing security measures, with frequency and rigor of testing based on the risk associated with each security measure. Include both technical and non-technical measures in the testing process. Develop a procedure for addressing measures that do not perform adequately during testing.</t>
  </si>
  <si>
    <t>Engage with an external partner to perform security testing and validation of the effectiveness of security measures. Depending on the size, scale, and compliance requirements of the organization, some combination of security control, maturity assessment, penetration test/adversarial simulation, and security audit may be appropriate.</t>
  </si>
  <si>
    <t>Does the organization maintain records of processing activities with some additional information regarding the purpose or scope of the activities?</t>
  </si>
  <si>
    <t>Establish a way to track processing activities, ideally in a centralized system of record. Determine which activities require detailed record keeping, as well as what additional information to capture with each activity. Create a policy and procedures to help enforce the tracking capability.</t>
  </si>
  <si>
    <t>Extend record keeping to include at least the following metadata for each processing activity: the name and contact details of the controller, purposes of processing, categories of personal data, recipients and their locations, time limits for retention, and a description of security measures related to the processing activity.</t>
  </si>
  <si>
    <t>Identify all processes involving transfer of personal data into and out of the EU. Establish an inventory of all personal data types that are being transferred and review additional considerations for those data transfers.</t>
  </si>
  <si>
    <t>Establish a central repository to track ongoing processing activities if it does not already exist. Ensure transfers of data into and out of the EU are included in this repository under the relevant processing activity. Where feasible, log instances where personal data is transferred outside of the EU or between geographies outside the EU.</t>
  </si>
  <si>
    <t>While GDPR matures as a regulation, additional guidance will be released periodically. Establish a process to stay up to date with changes in the regulatory landscape, including changes in adequacy decisions for third-party transfers.</t>
  </si>
  <si>
    <t>Assign responsibility for managing personal data transfers out of the EU and across international boundaries. Train relevant personnel who may perform these transfers in proper handling and documentation procedures and in the appropriate escalation path for decisions regarding international data transfers.</t>
  </si>
  <si>
    <t xml:space="preserve">Define and socialize a process to update the record of processing activities that involve transfers of data outside the EU. Include criteria to determine what processing activities need to be tracked, and establish a review process for new activities. </t>
  </si>
  <si>
    <t>As part of an ongoing effort to identify all personal data, implement an inventory of all processes that involve transmission or storage of personal data to/by any third-party providers. Identify ongoing opportunities to assess those third-parties for appropriate data management of any personal data. Embed requirements and communications necessary to establish effective data protection for personal data.</t>
  </si>
  <si>
    <t>Create a mechanism to assess third-party service providers' data protection capabilities. This can be via internal people and processes or from a vendor as a service. At a minimum, assess third parties, prior to starting any new processing activities and when activities or requirements change.</t>
  </si>
  <si>
    <t>Expand upon the third-party data protection standard by creating an inventory of which third-party service providers need to adhere to the standard, what processing activities they perform, and the appropriate review timeframe for each.</t>
  </si>
  <si>
    <t>Create a process to include provisions from the third-party data protection standard in contracts and agreements with third-party providers.</t>
  </si>
  <si>
    <t>Establish procedures for auditing third-party providers' compliance with agreements and controls?</t>
  </si>
  <si>
    <t>Expand upon the third-party data protection standard by defining procedures for auditing third-party service providers on a periodic basis.</t>
  </si>
  <si>
    <t>Maintain ongoing communication with third-party service providers about personal data processing requirements?</t>
  </si>
  <si>
    <t>Include changes to personal data handling requirements in regular communications with third-party service providers. Define the interface between internal efforts to maintain data protection and privacy standards and third-party communications.</t>
  </si>
  <si>
    <t xml:space="preserve">Can the organization determine risks associated with personal data processing?  </t>
  </si>
  <si>
    <t>Perform analysis of potential impacts for when personal data is used. This analysis should consider the impact to the data subject in the event of misuse, mishandling, or unauthorized disclosure of the data. A defined risk management framework can be used to enable this analysis such as NIST 800-37 or ISO 31000.</t>
  </si>
  <si>
    <t xml:space="preserve">For all potential personal data processing identified as high risk, perform a Data Protection Impact Assessment to define and implement mitigating procedures for high risk impacts. </t>
  </si>
  <si>
    <t>Define a formal template with frequency of use standards to continually maintain an up-to-date risk assessment and DPIA portfolio. Establish criteria for when a new assessment needs to be performed, such as when using new technologies for processing.</t>
  </si>
  <si>
    <t xml:space="preserve">Implement technology or a process to flag all new personal data stores for an assessment, prior to their storing personal data. </t>
  </si>
  <si>
    <t>Define necessary privacy advocates and notify all required parties, when a Data Protection Impact Assessment occurs. Maintain relevant points of contact for when results of assessments need to be communicated or addressed.</t>
  </si>
  <si>
    <t>Establish a process to notify stakeholders for personal data processing deemed high risk, and prepare necessary documentation to support mitigation of that risk. Maintain points of contact with regulators and an ongoing communication strategy, as necessary, for predefined assessment scenarios.</t>
  </si>
  <si>
    <t>Identify necessary stakeholders across the organization, both in business and technology roles. Establish relationships with required stakeholders. Define necessary communications and ongoing touchpoints for effective execution of projects, as well as establishment of processes, and escalation paths.</t>
  </si>
  <si>
    <t>Implement a data loss prevention technology to monitor the transmission of sensitive data across the following channels: USB, email, web, print/fax, and CD/DVD.</t>
  </si>
  <si>
    <t>Define and document the need to process children's personal data, the use of this data, and the applicable legal basis for processing. Create a privacy notice specifically for children's data that is written in a way a child could understand the processing activities. Perform considerations for all recipients, uses, transfers, and stores of this data. If the organization maintains an online service (whereby online profile or children's personal data is maintained), obtain consent from a parent or guardian, depending on the child's age.</t>
  </si>
  <si>
    <t>Implement a process to validate data subjects are informed they may object to how the organization uses their personal data, when the organization first contacts them.</t>
  </si>
  <si>
    <t>Implement the technological foundations to be able to change how the organization uses a data subject's personal data (including halting processing temporarily or deleting it).</t>
  </si>
  <si>
    <t>Establish the ability to provide proof that processing activities were discontinued on request. This may be done through manual procedures or technology that logs actions taken to discontinue processing.</t>
  </si>
  <si>
    <t xml:space="preserve">Establish a tool to communicate with data subjects on privacy matters, such as a phone number, email helpdesk, or website. This tool should be published and made available to data subjects. </t>
  </si>
  <si>
    <t>Implement technology to inform data recipients of changes, erasure, or use restrictions to the personal data they've received.</t>
  </si>
  <si>
    <t>Implement technology to automatically respond to privacy inquiries and requests, as well execute requests, where appropriate.</t>
  </si>
  <si>
    <t>Implement a defined process for each relevant technology to erase data, when necessary. This should include a validation check that the data was removed as needed.</t>
  </si>
  <si>
    <t xml:space="preserve">Maintain the capability to export personal data in a machine-readable format. Develop a process to provide this to the data subject when requested, ideally with a direct-download opportunity for data subjects. </t>
  </si>
  <si>
    <t>Implement a process or technology to send personal data to data subjects in a machine-readable format. NOTE: a .pdf file is not considered machine readable. Examples of correct formats are .xls and .html.</t>
  </si>
  <si>
    <t>To minimize the burden of processing data portability requests, consider technology to automate responses to data portability requests.</t>
  </si>
  <si>
    <t xml:space="preserve">Perform analysis of possible inconsistencies in automated decisions and evaluate those that are most prevalent. Identify the points at which human intervention is required for decisions with the most inconsistencies. Establish a procedure for required human intervention. </t>
  </si>
  <si>
    <t>Maintain regular communications with internal counterparts and external peers in his or her professional network responsible for data privacy?</t>
  </si>
  <si>
    <t>Determine relevant internal and external parties to communicate with as part of the DPO's role. Maintain a regular cadence of ongoing communications to understand the changing regulatory environment, industry standards, or operational needs related to data protection and privacy, and how industry peers are addressing them.</t>
  </si>
  <si>
    <t xml:space="preserve">Assess the business justification of all personal data used for business operations. Establish a process to maintain the data that is a minimum requirement to perform these operations, and discontinue collection of all personal data that does not maintain a valid business justification. </t>
  </si>
  <si>
    <t>Where feasible, implement technology to assist with testing technical security controls. Examples include automated data gathering, iterating test cases in bulk, and attempting to circumvent security safeguards.</t>
  </si>
  <si>
    <t>Hire or realign personnel to test security controls and train them on scoping and testing methodology to validate the effectiveness of implemented safeguards.</t>
  </si>
  <si>
    <t>Does the organization maintain an inventory of processes that transmit personal data to third-party service providers?</t>
  </si>
  <si>
    <t>Document which third-party service providers process personal data, and define personal data protection requirements for all applicable third-parties?</t>
  </si>
  <si>
    <t>&lt;Primary Responder Name&gt;</t>
  </si>
  <si>
    <t>&lt;Position or Job Title&gt;</t>
  </si>
  <si>
    <t>Extend data classification to include whether data was provided by the data subject or obtained/derived from other means.</t>
  </si>
  <si>
    <t>Maintain details of how all processing activities are carried out. This should include what is the purpose of each processing activity, what criteria are needed to perform necessary processing activities as well as understanding of when consent is required and at what point consent is obtained.</t>
  </si>
  <si>
    <t>Implement technology to automatically notify processors for all processing activities that have personal data restricted.</t>
  </si>
  <si>
    <t>Implement technology to automatically notify applicable data subjects when processing activities have been resumed.</t>
  </si>
  <si>
    <t>Enable logging or maintain a record of when processing activities were restricted and then resumed. Capture an explanation from the individual who makes the decision to resume processing.</t>
  </si>
  <si>
    <t>Determine whether a Data Protection Officer (DPO) is required for the organization. Assign or appoint, as necessary, a DPO that meets requirements for the organization.</t>
  </si>
  <si>
    <t>Analyze all available personal data within the organization and determine where encryption is appropriate, taking into account the impact if that data were compromised and any operational impacts of available technology. Take appropriate measures to encrypt data where appropriate.</t>
  </si>
  <si>
    <t>Define a procedure for responding to data breaches. Include basic impact assessment and risk determination pertaining to ongoing impact to data subjects. Define the notification procedures used to inform data subjects and supervisory authorities about personal data breaches in a timely manner (72 hours for supervisory authorities).</t>
  </si>
  <si>
    <t>Create encryption policies and procedures for relevant technologies, including what personal data to encrypt, how to encrypt it, and why to encrypt it. Regularly update these policies and procedures.</t>
  </si>
  <si>
    <t>Establish internal research efforts or notification systems to track legal requirements and accepted means for safeguarding personal data transfers or use outside legal counsel to do the same. Use the preceding knowledge to set up appropriate technical and organizational safeguards for personal data transfers.</t>
  </si>
  <si>
    <t xml:space="preserve">Enable logging or maintain a record of when processing activities were restricted. </t>
  </si>
  <si>
    <t>Create policies with specific restrictions and requirements that identify potential employment actions consistent with applicable employment law. Policies should be made available to all employees and acknowledged by employees.</t>
  </si>
  <si>
    <t>Implement a tracking system to maintain requests from data subjects and enable them to view status of requests through to resolution. Keep a record of completed requests.</t>
  </si>
  <si>
    <t>Identify people and processes needed to perform tasks required for obtaining consent.</t>
  </si>
  <si>
    <t>Develop a process to correct inaccurate personal data or fill in incomplete information. This could include modification to, or addition of, personal data details such as name or address. Implement technology where appropriate to enable this process.</t>
  </si>
  <si>
    <t>Implement tools and processes to review data inventories and identify and erase relevant data.</t>
  </si>
  <si>
    <t>Identify appropriately skilled and trained personnel, including cross-group stakeholders, and reporting structure to assess and make determinations about data erasure requests.  Ultimate responsibility for decisions should lie with the DPO.</t>
  </si>
  <si>
    <t>Establish communication with all recipients of personal data to fulfill erasure requests. This communication strategy should be implemented as part of an ongoing effort to identify where personal data is being transmitted, housed, and processed.</t>
  </si>
  <si>
    <t>Implement technology and processes that enable the organization to delete personal data in all locations where personal data is stored.</t>
  </si>
  <si>
    <t>Organizations need to assess whether automation is necessary, possibly based on the size of the organization and the potential number of data subject requests. Regardless of need, automation of erasure activities may minimize or mitigate the risk of error through manual processes and ensure action is taken in a timely, accurate and consistent manner.”</t>
  </si>
  <si>
    <t>Establish mechanism to identify other recipients storing or processing a data subject’s personal data and notify them about restrictions to processing.</t>
  </si>
  <si>
    <t>Define necessary legal and compliance review required for automated decisions. This review should include a documented business justification and rationale for use of automatic decisions, as well as considerations for human intervention.</t>
  </si>
  <si>
    <t>Are the automated decisions evaluated by legal and compliance personnel to establish proper business justification and rationale?</t>
  </si>
  <si>
    <t>Implement and maintain at a minimum industry standard encryption technologies.</t>
  </si>
  <si>
    <t>Have appropriate personnel evaluate encryption technology on an ongoing basis to ensure organization is using industry standard technology, at a minimum.</t>
  </si>
  <si>
    <t>When creating privacy notices, maintain multiple reviews by varying audiences to create notices that are relevant for a wide-ranging audience to understand. Localize privacy notices to accommodate data subjects who speak different languages.</t>
  </si>
  <si>
    <t>Identify appropriately skilled and trained personnel to manage the search and erasure of personal data on request.</t>
  </si>
  <si>
    <t>Unanswered Questions:</t>
  </si>
  <si>
    <t>Top Gaps</t>
  </si>
  <si>
    <t>Overall</t>
  </si>
  <si>
    <t>Establish the foundations of a data governance program, including high-level goals and the first set of tactical initiatives. In addition to a data governance standard and relevant procedures, also include programmatic items such as:
Internal acceptance among stakeholders, in both business and technical roles; 
An operating model that accounts for organizational structure, IT infrastructure, and business needs; and
Empowered people who can make decisions and assign responsibilities.</t>
  </si>
  <si>
    <t>Establish data privacy and protection policies that clearly illustrate how data subject personal data will be used and protected. These policies should be easily digestible to a non-technical audience and available for distribution with the organization and to data subjects or regulators as appropriate. Policies and procedures should be reviewed and updated at a defined frequency.</t>
  </si>
  <si>
    <t>Expand upon existing search capability or inventory of personal data stores to include data subject names or identifiers, so that all data for a given data subject can be located and compiled when needed.</t>
  </si>
  <si>
    <t>Establish a formal process for how to search for and identify data subject personal data, including what tools to use, when to use them, and how to use them.</t>
  </si>
  <si>
    <t>Integrate search functionality across multiple data sources, so that a single search will return all instances of a data subject's personal data across the organization.</t>
  </si>
  <si>
    <t>Establish a process for when, how, and by whom data subject personal data may be corrected or completed.</t>
  </si>
  <si>
    <t>Implement technology to begin to automate correcting or completing data subject personal data as well as record, maintain, and be able to share evidence of the correction/completion.</t>
  </si>
  <si>
    <t>Expand the use of, or implement additional technology to automate all correcting or completing data subject personal data, as well as recording, maintaining, and being able to share evidence of the correction/completion.</t>
  </si>
  <si>
    <r>
      <t xml:space="preserve">Recommended Responder: </t>
    </r>
    <r>
      <rPr>
        <sz val="11"/>
        <color theme="0"/>
        <rFont val="Segoe UI"/>
        <family val="2"/>
      </rPr>
      <t>Compliance, Data Protection Officer (DPO), IT Leadership, Legal, Operations</t>
    </r>
    <r>
      <rPr>
        <b/>
        <sz val="11"/>
        <color theme="0"/>
        <rFont val="Segoe UI"/>
        <family val="2"/>
      </rPr>
      <t xml:space="preserve">
Related GDPR Reference(s): </t>
    </r>
    <r>
      <rPr>
        <sz val="11"/>
        <color theme="0"/>
        <rFont val="Segoe UI"/>
        <family val="2"/>
      </rPr>
      <t>Article 45(1); 46(1-2)</t>
    </r>
  </si>
  <si>
    <t>Have a process to stay up to date with changing requirements for international transfers, including which countries or organizations ensure an adequate level of data protection as decided by the EU?</t>
  </si>
  <si>
    <t>Label the origin of data, i.e. whether data was provided by the data subject or obtained through other means?</t>
  </si>
  <si>
    <t xml:space="preserve">Demonstrate its adherence to relevant codes of conduct, standards, guidelines, data residency requirements, and binding corporate rules?”  </t>
  </si>
  <si>
    <t xml:space="preserve">Create an exhaustive list of all locations of personal data and usage of personal data. This may be completed through an iterative data gathering process. </t>
  </si>
  <si>
    <r>
      <t xml:space="preserve">Recommended Responder: </t>
    </r>
    <r>
      <rPr>
        <sz val="11"/>
        <color theme="0"/>
        <rFont val="Segoe UI"/>
        <family val="2"/>
      </rPr>
      <t>Chief Information Security Officer (CISO), Data Protection Officer (DPO), HR, Legal</t>
    </r>
    <r>
      <rPr>
        <b/>
        <sz val="11"/>
        <color theme="0"/>
        <rFont val="Segoe UI"/>
        <family val="2"/>
      </rPr>
      <t xml:space="preserve">
Related GDPR Reference(s): </t>
    </r>
    <r>
      <rPr>
        <sz val="11"/>
        <color theme="0"/>
        <rFont val="Segoe UI"/>
        <family val="2"/>
      </rPr>
      <t>Article 7(2); 12(1); 13(1-3); 14(1-4)</t>
    </r>
  </si>
  <si>
    <r>
      <t xml:space="preserve">Recommended Responder: </t>
    </r>
    <r>
      <rPr>
        <sz val="11"/>
        <color theme="0"/>
        <rFont val="Segoe UI"/>
        <family val="2"/>
      </rPr>
      <t>Data Protection Officer (DPO), Legal</t>
    </r>
    <r>
      <rPr>
        <b/>
        <sz val="11"/>
        <color theme="0"/>
        <rFont val="Segoe UI"/>
        <family val="2"/>
      </rPr>
      <t xml:space="preserve">
Related GDPR Reference(s): </t>
    </r>
    <r>
      <rPr>
        <sz val="11"/>
        <color theme="0"/>
        <rFont val="Segoe UI"/>
        <family val="2"/>
      </rPr>
      <t>Article 7(1), (4); 8(1); 9(1), (2)(a), (3); 12(6); 16(1); 17(3); 18(2-3)</t>
    </r>
  </si>
  <si>
    <r>
      <t xml:space="preserve">Recommended Responder: </t>
    </r>
    <r>
      <rPr>
        <sz val="11"/>
        <color theme="0"/>
        <rFont val="Segoe UI"/>
        <family val="2"/>
      </rPr>
      <t>Data Protection Officer (DPO), IT Leadership</t>
    </r>
    <r>
      <rPr>
        <b/>
        <sz val="11"/>
        <color theme="0"/>
        <rFont val="Segoe UI"/>
        <family val="2"/>
      </rPr>
      <t xml:space="preserve">
Related GDPR Reference(s) </t>
    </r>
    <r>
      <rPr>
        <sz val="11"/>
        <color theme="0"/>
        <rFont val="Segoe UI"/>
        <family val="2"/>
      </rPr>
      <t>Article 12(2-5); 15; 16; 17(1), (3); 18(1); 19; 20(1)</t>
    </r>
  </si>
  <si>
    <r>
      <t>Recommended Responder:</t>
    </r>
    <r>
      <rPr>
        <sz val="11"/>
        <color theme="0"/>
        <rFont val="Segoe UI"/>
        <family val="2"/>
      </rPr>
      <t xml:space="preserve"> Data Center Leadership, Data Protection Officer (DPO), Marketing/Digital, Processor</t>
    </r>
    <r>
      <rPr>
        <b/>
        <sz val="11"/>
        <color theme="0"/>
        <rFont val="Segoe UI"/>
        <family val="2"/>
      </rPr>
      <t xml:space="preserve">
Related GDPR Reference(s): </t>
    </r>
    <r>
      <rPr>
        <sz val="11"/>
        <color theme="0"/>
        <rFont val="Segoe UI"/>
        <family val="2"/>
      </rPr>
      <t xml:space="preserve">Article 17(1)(a-f), (2); 30(4) </t>
    </r>
  </si>
  <si>
    <r>
      <t xml:space="preserve">Recommended Responder: </t>
    </r>
    <r>
      <rPr>
        <sz val="11"/>
        <color theme="0"/>
        <rFont val="Segoe UI"/>
        <family val="2"/>
      </rPr>
      <t>Chief Information Security Officer (CISO), Data Protection Officer (DPO), IT Leadership</t>
    </r>
    <r>
      <rPr>
        <b/>
        <sz val="11"/>
        <color theme="0"/>
        <rFont val="Segoe UI"/>
        <family val="2"/>
      </rPr>
      <t xml:space="preserve">
Related GDPR Reference(s): </t>
    </r>
    <r>
      <rPr>
        <sz val="11"/>
        <color theme="0"/>
        <rFont val="Segoe UI"/>
        <family val="2"/>
      </rPr>
      <t>Article 22(1-4)</t>
    </r>
  </si>
  <si>
    <r>
      <t xml:space="preserve">Recommended Responder: </t>
    </r>
    <r>
      <rPr>
        <sz val="11"/>
        <color theme="0"/>
        <rFont val="Segoe UI"/>
        <family val="2"/>
      </rPr>
      <t>Chief Information Security Officer (CISO), Data Protection Officer (DPO), HR, Legal</t>
    </r>
    <r>
      <rPr>
        <b/>
        <sz val="11"/>
        <color theme="0"/>
        <rFont val="Segoe UI"/>
        <family val="2"/>
      </rPr>
      <t xml:space="preserve">
Related GDPR Reference(s): </t>
    </r>
    <r>
      <rPr>
        <sz val="11"/>
        <color theme="0"/>
        <rFont val="Segoe UI"/>
        <family val="2"/>
      </rPr>
      <t>Article 24(1); 26(1-2); 27(1)(3-4); 35(2); 37(1-7); 38(1-6); 39(1)(a-d)</t>
    </r>
  </si>
  <si>
    <r>
      <t xml:space="preserve">Recommended Responder: </t>
    </r>
    <r>
      <rPr>
        <sz val="11"/>
        <color theme="0"/>
        <rFont val="Segoe UI"/>
        <family val="2"/>
      </rPr>
      <t>Risk Management Office</t>
    </r>
    <r>
      <rPr>
        <b/>
        <sz val="11"/>
        <color theme="0"/>
        <rFont val="Segoe UI"/>
        <family val="2"/>
      </rPr>
      <t xml:space="preserve">
Related GDPR Reference(s): </t>
    </r>
    <r>
      <rPr>
        <sz val="11"/>
        <color theme="0"/>
        <rFont val="Segoe UI"/>
        <family val="2"/>
      </rPr>
      <t>Article 24(1), 32(4)</t>
    </r>
  </si>
  <si>
    <r>
      <rPr>
        <b/>
        <sz val="11"/>
        <color theme="0"/>
        <rFont val="Segoe UI"/>
        <family val="2"/>
      </rPr>
      <t>Recommended Responder</t>
    </r>
    <r>
      <rPr>
        <sz val="11"/>
        <color theme="0"/>
        <rFont val="Segoe UI"/>
        <family val="2"/>
      </rPr>
      <t xml:space="preserve">: Chief Information Security Officer (CISO), Compliance, Data Protection Officer (DPO), IT Leadership
</t>
    </r>
    <r>
      <rPr>
        <b/>
        <sz val="11"/>
        <color theme="0"/>
        <rFont val="Segoe UI"/>
        <family val="2"/>
      </rPr>
      <t>Related GDPR Reference(s)</t>
    </r>
    <r>
      <rPr>
        <sz val="11"/>
        <color theme="0"/>
        <rFont val="Segoe UI"/>
        <family val="2"/>
      </rPr>
      <t>: Article 29; 32(1)(b-c); (2); 46(1), (2)(a-f), 3(a-b)</t>
    </r>
  </si>
  <si>
    <r>
      <t xml:space="preserve">Recommended Responder: </t>
    </r>
    <r>
      <rPr>
        <sz val="11"/>
        <color theme="0"/>
        <rFont val="Segoe UI"/>
        <family val="2"/>
      </rPr>
      <t>Compliance, Data Protection Officer (DPO), Legal, Operations</t>
    </r>
    <r>
      <rPr>
        <b/>
        <sz val="11"/>
        <color theme="0"/>
        <rFont val="Segoe UI"/>
        <family val="2"/>
      </rPr>
      <t xml:space="preserve">
Related GDPR Reference(s): </t>
    </r>
    <r>
      <rPr>
        <sz val="11"/>
        <color theme="0"/>
        <rFont val="Segoe UI"/>
        <family val="2"/>
      </rPr>
      <t xml:space="preserve">Article 9(4); 23(1-2); 24(3); 30(1-2); 35(4-5); 36(5); 40(3); 42(2), (6); 87; 88(1-2); 90(1) </t>
    </r>
  </si>
  <si>
    <r>
      <t xml:space="preserve">Recommended Responder: </t>
    </r>
    <r>
      <rPr>
        <sz val="11"/>
        <color theme="0"/>
        <rFont val="Segoe UI"/>
        <family val="2"/>
      </rPr>
      <t xml:space="preserve">Compliance, Data Protection Officer (DPO), IT Leadership, Legal, Third-Party Processors, </t>
    </r>
    <r>
      <rPr>
        <b/>
        <sz val="11"/>
        <color theme="0"/>
        <rFont val="Segoe UI"/>
        <family val="2"/>
      </rPr>
      <t xml:space="preserve">
Related GDPR Reference(s): </t>
    </r>
    <r>
      <rPr>
        <sz val="11"/>
        <color theme="0"/>
        <rFont val="Segoe UI"/>
        <family val="2"/>
      </rPr>
      <t>Article 13(1)(f); 14(1)(f); 28 (1-5), (9); 46(1)</t>
    </r>
  </si>
  <si>
    <r>
      <rPr>
        <b/>
        <sz val="11"/>
        <color theme="0"/>
        <rFont val="Segoe UI"/>
        <family val="2"/>
      </rPr>
      <t>Recommended Responder</t>
    </r>
    <r>
      <rPr>
        <sz val="11"/>
        <color theme="0"/>
        <rFont val="Segoe UI"/>
        <family val="2"/>
      </rPr>
      <t xml:space="preserve">: Chief Information Security Officer (CISO), Data Protection Officer (DPO), Project Management
</t>
    </r>
    <r>
      <rPr>
        <b/>
        <sz val="11"/>
        <color theme="0"/>
        <rFont val="Segoe UI"/>
        <family val="2"/>
      </rPr>
      <t>Related GDPR Reference(s)</t>
    </r>
    <r>
      <rPr>
        <sz val="11"/>
        <color theme="0"/>
        <rFont val="Segoe UI"/>
        <family val="2"/>
      </rPr>
      <t>: Article 5(1); 6(4); 25(2); 32(2); 35(1), (3), (7-9), (11); 36(1) (3) ; 39(1)(b-c); 39(2)</t>
    </r>
  </si>
  <si>
    <r>
      <t xml:space="preserve">Recommended Responder: </t>
    </r>
    <r>
      <rPr>
        <sz val="11"/>
        <color theme="0"/>
        <rFont val="Segoe UI"/>
        <family val="2"/>
      </rPr>
      <t xml:space="preserve">Chief Information Security Officer (CISO), Data Protection Officer (DPO), HR, Legal
</t>
    </r>
    <r>
      <rPr>
        <b/>
        <sz val="11"/>
        <color theme="0"/>
        <rFont val="Segoe UI"/>
        <family val="2"/>
      </rPr>
      <t xml:space="preserve">Related GDPR Reference(s): </t>
    </r>
    <r>
      <rPr>
        <sz val="11"/>
        <color theme="0"/>
        <rFont val="Segoe UI"/>
        <family val="2"/>
      </rPr>
      <t>Article 5(2); 6(1); 8(2); 9(1); (2)(b-h); 10(1); 12(1);  24(2)</t>
    </r>
  </si>
  <si>
    <t>Work with the organization's legal team to classify personal data as appropriate (see D.2) and catalog legal justifications for maintaining special categories of personal data.</t>
  </si>
  <si>
    <t>Perform a legal review of requirements that are necessary for privacy notices. Review all privacy notices to confirm they include all legal requirements.</t>
  </si>
  <si>
    <t xml:space="preserve">Identify and maintain necessary personnel to fulfill restriction requests. Create or use a technological ability to limit workflows and otherwise prevent processing activity of personal data. </t>
  </si>
  <si>
    <t>Enable the DPO to maintain an appropriate amount of oversight and independent review, as required by GDPR.</t>
  </si>
  <si>
    <t>R4.7</t>
  </si>
  <si>
    <t>Perform Data Protection Impact Assessments (DPIAs), whenever it identifies high-risk processing activities?</t>
  </si>
  <si>
    <r>
      <rPr>
        <b/>
        <sz val="11"/>
        <rFont val="Segoe UI"/>
        <family val="2"/>
      </rPr>
      <t>Recommended Responder</t>
    </r>
    <r>
      <rPr>
        <sz val="11"/>
        <rFont val="Segoe UI"/>
        <family val="2"/>
      </rPr>
      <t xml:space="preserve">: Chief Information Security Officer (CISO), Data Protection Officer (DPO), IT Leadership
</t>
    </r>
    <r>
      <rPr>
        <b/>
        <sz val="11"/>
        <rFont val="Segoe UI"/>
        <family val="2"/>
      </rPr>
      <t>Related GDPR Reference(s)</t>
    </r>
    <r>
      <rPr>
        <sz val="11"/>
        <rFont val="Segoe UI"/>
        <family val="2"/>
      </rPr>
      <t>: Article 15(3)</t>
    </r>
  </si>
  <si>
    <r>
      <rPr>
        <b/>
        <sz val="11"/>
        <rFont val="Segoe UI"/>
        <family val="2"/>
      </rPr>
      <t>Recommended Responder</t>
    </r>
    <r>
      <rPr>
        <sz val="11"/>
        <rFont val="Segoe UI"/>
        <family val="2"/>
      </rPr>
      <t xml:space="preserve">: Data Protection Officer (DPO), Processor
</t>
    </r>
    <r>
      <rPr>
        <b/>
        <sz val="11"/>
        <rFont val="Segoe UI"/>
        <family val="2"/>
      </rPr>
      <t xml:space="preserve">Related GDPR Reference(s): </t>
    </r>
    <r>
      <rPr>
        <sz val="11"/>
        <rFont val="Segoe UI"/>
        <family val="2"/>
      </rPr>
      <t>Article 30(2)(b-d); 32(2)</t>
    </r>
  </si>
  <si>
    <r>
      <rPr>
        <b/>
        <sz val="11"/>
        <rFont val="Segoe UI"/>
        <family val="2"/>
      </rPr>
      <t>Recommended Responder:</t>
    </r>
    <r>
      <rPr>
        <sz val="11"/>
        <rFont val="Segoe UI"/>
        <family val="2"/>
      </rPr>
      <t xml:space="preserve"> Data Center Leadership, Data Protection Officer (DPO), Marketing/Digital, Processor
</t>
    </r>
    <r>
      <rPr>
        <b/>
        <sz val="11"/>
        <rFont val="Segoe UI"/>
        <family val="2"/>
      </rPr>
      <t>Related GDPR Reference(s):</t>
    </r>
    <r>
      <rPr>
        <sz val="11"/>
        <rFont val="Segoe UI"/>
        <family val="2"/>
      </rPr>
      <t xml:space="preserve"> Article 30(1-3)</t>
    </r>
  </si>
  <si>
    <t>Integrate the Data Privacy Impact Assessment (DPIA) process with IT and/or enterprise risk management activities.</t>
  </si>
  <si>
    <t>&lt;Customer Name&gt;</t>
  </si>
  <si>
    <t>Have a process to stay up to date with relevant codes of conduct, standards, guidelines, data residency guidance, and binding corporate rules?</t>
  </si>
  <si>
    <t>Identify the components of the organization that currently or may utilize data subject to GDPR and ensure relevant personnel are trained on data protection and privacy and incorporate GDPR compliance in their daily management of personal data and long-term strategies.</t>
  </si>
  <si>
    <t>Review all policies and procedures for relevant technologies to ensure data protection and privacy tenets are incorporated and have appropriate personnel review on a regularly scheduled cadence.</t>
  </si>
  <si>
    <t>Create a data protection and privacy training program, including tools and resources, for all personnel engaging in activities relating to personal data, applicable managers and support functions (e.g., legal and HR). Senior leaders emphasizing the importance of data protection and privacy will help set a “tone from the top” and embed key principles in the culture of the organization.</t>
  </si>
  <si>
    <t>Extend the organization's data breach repository to include documentation of lessons learned from the data breach response process. Discuss lessons learned with appropriate personnel and encourage change within the organization based on lessons learned.</t>
  </si>
  <si>
    <t>Select and implement a tool to serve as the central repository for data processing activities. Configure the tool to record both processing activities and categorical information about the activities, and provide procedures and training to end users.</t>
  </si>
  <si>
    <t>Use technology to facilitate the DPIA and reviewing of assessment results?</t>
  </si>
  <si>
    <t>Have a formal process and template in place to consistently perform these activities, including criteria for when DPIAs are required?</t>
  </si>
  <si>
    <t>Report DPIA results to regulators and external stakeholders, where appropriate?</t>
  </si>
  <si>
    <t>Use DPIAs to inform broader risk management activities?</t>
  </si>
  <si>
    <r>
      <t xml:space="preserve">An overall score of </t>
    </r>
    <r>
      <rPr>
        <b/>
        <sz val="11"/>
        <color theme="1"/>
        <rFont val="Segoe UI"/>
        <family val="2"/>
      </rPr>
      <t>Optimizing</t>
    </r>
    <r>
      <rPr>
        <sz val="11"/>
        <color theme="1"/>
        <rFont val="Segoe UI"/>
        <family val="2"/>
      </rPr>
      <t xml:space="preserve"> indicates that the organization has most or all of what is needed to be prepared for data privacy requirements of GDPR. Focus on closing any remaining gaps, and identifying ways to more efficiently and effectively address data privacy requirements through automation. GDPR compliance is an ongoing process.  Accordingly, even if an organization answers all questions in the in the affirmative, the results of the GDPR Detailed Assessment will reflect that the organization is in the Optimizing stage.</t>
    </r>
  </si>
  <si>
    <r>
      <t xml:space="preserve">An overall score of </t>
    </r>
    <r>
      <rPr>
        <b/>
        <sz val="11"/>
        <color theme="1"/>
        <rFont val="Segoe UI"/>
        <family val="2"/>
      </rPr>
      <t>Progressing</t>
    </r>
    <r>
      <rPr>
        <sz val="11"/>
        <color theme="1"/>
        <rFont val="Segoe UI"/>
        <family val="2"/>
      </rPr>
      <t xml:space="preserve"> indicates that the organization has some foundation of people, process, and technology capability that can be built upon to prepare for the GDPR. Focus on completing this foundation and expanding upon existing capabilities to close remaining gaps in GDPR preparedness. GDPR compliance is an ongoing process.  Accordingly, even if an organization answers all questions in the in the affirmative, the results of the GDPR Detailed Assessment will reflect the organization in the Optimizing stage.</t>
    </r>
  </si>
  <si>
    <r>
      <t xml:space="preserve">An overall score of </t>
    </r>
    <r>
      <rPr>
        <b/>
        <sz val="11"/>
        <color theme="1"/>
        <rFont val="Segoe UI"/>
        <family val="2"/>
      </rPr>
      <t>Starting</t>
    </r>
    <r>
      <rPr>
        <sz val="11"/>
        <color theme="1"/>
        <rFont val="Segoe UI"/>
        <family val="2"/>
      </rPr>
      <t xml:space="preserve"> indicates that the organization has gaps in the foundational people, process, and technology needed to prepare for the data privacy requirements of the GDPR. Focus initially on establishing these foundational capabilities. GDPR compliance is an ongoing process.  Accordingly, even if an organization answers all questions in the in the affirmative, the results of the GDPR Detailed Assessment will reflect the organization in the Optimizing stage.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</si>
</sst>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1"/>
      <color theme="1"/>
      <name val="Calibri"/>
      <family val="2"/>
      <scheme val="minor"/>
    </font>
    <font>
      <sz val="11"/>
      <color theme="1"/>
      <name val="Calibri"/>
      <family val="2"/>
      <scheme val="minor"/>
    </font>
    <font>
      <b/>
      <sz val="11"/>
      <color theme="0"/>
      <name val="Segoe UI"/>
      <family val="2"/>
    </font>
    <font>
      <sz val="11"/>
      <color theme="1"/>
      <name val="Segoe UI"/>
      <family val="2"/>
    </font>
    <font>
      <b/>
      <sz val="11"/>
      <color theme="1"/>
      <name val="Segoe UI"/>
      <family val="2"/>
    </font>
    <font>
      <b/>
      <sz val="16"/>
      <color theme="0"/>
      <name val="Segoe UI"/>
      <family val="2"/>
    </font>
    <font>
      <b/>
      <sz val="18"/>
      <color theme="0"/>
      <name val="Segoe UI"/>
      <family val="2"/>
    </font>
    <font>
      <b/>
      <sz val="20"/>
      <color theme="0"/>
      <name val="Segoe UI"/>
      <family val="2"/>
    </font>
    <font>
      <sz val="12"/>
      <color theme="1"/>
      <name val="Segoe UI"/>
      <family val="2"/>
    </font>
    <font>
      <sz val="12"/>
      <color rgb="FF000000"/>
      <name val="Segoe UI"/>
      <family val="2"/>
    </font>
    <font>
      <b/>
      <sz val="12"/>
      <color theme="0"/>
      <name val="Segoe UI"/>
      <family val="2"/>
    </font>
    <font>
      <sz val="11"/>
      <color theme="1"/>
      <name val="Segoe UI Semilight"/>
      <family val="2"/>
    </font>
    <font>
      <sz val="11"/>
      <color theme="0"/>
      <name val="Segoe UI"/>
      <family val="2"/>
    </font>
    <font>
      <b/>
      <sz val="12"/>
      <color theme="1"/>
      <name val="Segoe UI"/>
      <family val="2"/>
    </font>
    <font>
      <b/>
      <sz val="16"/>
      <color rgb="FFFFFFFF"/>
      <name val="Segoe UI"/>
      <family val="2"/>
    </font>
    <font>
      <sz val="11"/>
      <color rgb="FF000000"/>
      <name val="Segoe UI"/>
      <family val="2"/>
    </font>
    <font>
      <sz val="16"/>
      <color rgb="FFFFFFFF"/>
      <name val="Segoe UI"/>
      <family val="2"/>
    </font>
    <font>
      <b/>
      <sz val="16"/>
      <color theme="1"/>
      <name val="Segoe UI"/>
      <family val="2"/>
    </font>
    <font>
      <sz val="16"/>
      <color theme="1"/>
      <name val="Segoe UI"/>
      <family val="2"/>
    </font>
    <font>
      <b/>
      <sz val="20"/>
      <color theme="1"/>
      <name val="Segoe UI"/>
      <family val="2"/>
    </font>
    <font>
      <sz val="10"/>
      <color theme="1"/>
      <name val="Segoe UI Semilight"/>
      <family val="2"/>
    </font>
    <font>
      <sz val="11"/>
      <name val="Segoe UI Semilight"/>
      <family val="2"/>
    </font>
    <font>
      <sz val="18"/>
      <color theme="0"/>
      <name val="Segoe UI Semilight"/>
      <family val="2"/>
    </font>
    <font>
      <sz val="18"/>
      <color theme="1"/>
      <name val="Segoe UI Semilight"/>
      <family val="2"/>
    </font>
    <font>
      <sz val="18"/>
      <color theme="1"/>
      <name val="Segoe UI"/>
      <family val="2"/>
    </font>
    <font>
      <b/>
      <sz val="18"/>
      <name val="Segoe UI"/>
      <family val="2"/>
    </font>
    <font>
      <b/>
      <sz val="16"/>
      <name val="Segoe UI"/>
      <family val="2"/>
    </font>
    <font>
      <sz val="11"/>
      <name val="Segoe UI"/>
      <family val="2"/>
    </font>
    <font>
      <b/>
      <sz val="11"/>
      <name val="Segoe UI"/>
      <family val="2"/>
    </font>
    <font>
      <sz val="12"/>
      <name val="Segoe UI"/>
      <family val="2"/>
    </font>
    <font>
      <b/>
      <sz val="12"/>
      <name val="Segoe UI"/>
      <family val="2"/>
    </font>
  </fonts>
  <fills count="16">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EDF1F9"/>
        <bgColor indexed="64"/>
      </patternFill>
    </fill>
    <fill>
      <patternFill patternType="solid">
        <fgColor rgb="FF00188F"/>
        <bgColor indexed="64"/>
      </patternFill>
    </fill>
    <fill>
      <patternFill patternType="solid">
        <fgColor rgb="FFE6E6E6"/>
        <bgColor indexed="64"/>
      </patternFill>
    </fill>
    <fill>
      <patternFill patternType="solid">
        <fgColor rgb="FF40CDF5"/>
        <bgColor indexed="64"/>
      </patternFill>
    </fill>
    <fill>
      <patternFill patternType="solid">
        <fgColor rgb="FF00B0E3"/>
        <bgColor indexed="64"/>
      </patternFill>
    </fill>
    <fill>
      <patternFill patternType="solid">
        <fgColor rgb="FF006FC8"/>
        <bgColor indexed="64"/>
      </patternFill>
    </fill>
    <fill>
      <patternFill patternType="solid">
        <fgColor rgb="FF409AE1"/>
        <bgColor indexed="64"/>
      </patternFill>
    </fill>
    <fill>
      <patternFill patternType="solid">
        <fgColor rgb="FF001580"/>
        <bgColor indexed="64"/>
      </patternFill>
    </fill>
    <fill>
      <patternFill patternType="solid">
        <fgColor rgb="FF4052AB"/>
        <bgColor indexed="64"/>
      </patternFill>
    </fill>
    <fill>
      <patternFill patternType="solid">
        <fgColor rgb="FF001A41"/>
        <bgColor indexed="64"/>
      </patternFill>
    </fill>
    <fill>
      <patternFill patternType="solid">
        <fgColor rgb="FF40587C"/>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5">
    <xf numFmtId="0" fontId="0" fillId="0" borderId="0" xfId="0"/>
    <xf numFmtId="9" fontId="0" fillId="0" borderId="0" xfId="0" applyNumberFormat="1"/>
    <xf numFmtId="0" fontId="8" fillId="7"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3" fillId="0" borderId="0" xfId="0" applyFont="1" applyBorder="1" applyAlignment="1">
      <alignment vertical="top"/>
    </xf>
    <xf numFmtId="0" fontId="3" fillId="0" borderId="0" xfId="0" applyFont="1" applyBorder="1" applyAlignment="1">
      <alignment vertical="top" wrapText="1"/>
    </xf>
    <xf numFmtId="0" fontId="8" fillId="7" borderId="0" xfId="0" applyFont="1" applyFill="1" applyBorder="1" applyAlignment="1">
      <alignment horizontal="center" vertical="top"/>
    </xf>
    <xf numFmtId="0" fontId="3" fillId="0" borderId="0" xfId="0" applyFont="1" applyBorder="1" applyAlignment="1">
      <alignment horizontal="center" vertical="top"/>
    </xf>
    <xf numFmtId="0" fontId="3" fillId="0" borderId="0" xfId="0" applyFont="1" applyFill="1" applyBorder="1" applyAlignment="1">
      <alignment horizontal="center" vertical="top"/>
    </xf>
    <xf numFmtId="0" fontId="7" fillId="6" borderId="0" xfId="0" applyFont="1" applyFill="1" applyBorder="1" applyAlignment="1">
      <alignment horizontal="center" vertical="top" wrapText="1"/>
    </xf>
    <xf numFmtId="0" fontId="3" fillId="0" borderId="0" xfId="0" applyFont="1" applyFill="1" applyBorder="1" applyAlignment="1">
      <alignment vertical="top"/>
    </xf>
    <xf numFmtId="0" fontId="9" fillId="0" borderId="0" xfId="0" applyFont="1" applyAlignment="1">
      <alignment vertical="top" wrapText="1"/>
    </xf>
    <xf numFmtId="0" fontId="7" fillId="0" borderId="0" xfId="0" applyFont="1" applyFill="1" applyBorder="1" applyAlignment="1">
      <alignment horizontal="center" vertical="top" wrapText="1"/>
    </xf>
    <xf numFmtId="0" fontId="11" fillId="0" borderId="0" xfId="0" applyFont="1"/>
    <xf numFmtId="0" fontId="11" fillId="0" borderId="0" xfId="0" applyFont="1" applyAlignment="1">
      <alignment wrapText="1"/>
    </xf>
    <xf numFmtId="0" fontId="4" fillId="0" borderId="0" xfId="0" applyFont="1" applyFill="1" applyBorder="1" applyAlignment="1">
      <alignment horizontal="left" vertical="top" wrapText="1"/>
    </xf>
    <xf numFmtId="0" fontId="8" fillId="0" borderId="0" xfId="0" applyFont="1" applyFill="1" applyBorder="1" applyAlignment="1">
      <alignment horizontal="left" vertical="top"/>
    </xf>
    <xf numFmtId="0" fontId="3" fillId="0" borderId="0" xfId="0" applyFont="1"/>
    <xf numFmtId="0" fontId="9" fillId="7" borderId="0" xfId="0" applyFont="1" applyFill="1" applyAlignment="1">
      <alignment vertical="top" wrapText="1"/>
    </xf>
    <xf numFmtId="0" fontId="15" fillId="0" borderId="0" xfId="0" applyFont="1" applyAlignment="1">
      <alignment horizontal="center" vertical="top"/>
    </xf>
    <xf numFmtId="0" fontId="9" fillId="7" borderId="0" xfId="0" applyFont="1" applyFill="1" applyAlignment="1">
      <alignment horizontal="center" vertical="top"/>
    </xf>
    <xf numFmtId="0" fontId="15" fillId="0" borderId="0" xfId="0" applyFont="1" applyAlignment="1">
      <alignment horizontal="left" vertical="top"/>
    </xf>
    <xf numFmtId="0" fontId="15" fillId="0" borderId="0" xfId="0" applyFont="1" applyAlignment="1">
      <alignment vertical="top"/>
    </xf>
    <xf numFmtId="0" fontId="8" fillId="0" borderId="0" xfId="0" applyFont="1" applyFill="1" applyBorder="1" applyAlignment="1">
      <alignment horizontal="center" vertical="top"/>
    </xf>
    <xf numFmtId="0" fontId="8" fillId="7" borderId="0" xfId="0" applyFont="1" applyFill="1" applyBorder="1" applyAlignment="1">
      <alignment vertical="top" wrapText="1"/>
    </xf>
    <xf numFmtId="0" fontId="8" fillId="0" borderId="0" xfId="0" applyFont="1" applyFill="1" applyBorder="1" applyAlignment="1">
      <alignment vertical="top" wrapText="1"/>
    </xf>
    <xf numFmtId="0" fontId="3" fillId="0" borderId="0" xfId="0" applyFont="1" applyAlignment="1">
      <alignment vertical="top"/>
    </xf>
    <xf numFmtId="0" fontId="8" fillId="0" borderId="0" xfId="0" applyFont="1" applyBorder="1" applyAlignment="1">
      <alignment vertical="top"/>
    </xf>
    <xf numFmtId="0" fontId="17" fillId="0" borderId="0" xfId="0" applyFont="1" applyBorder="1" applyAlignment="1">
      <alignment vertical="top"/>
    </xf>
    <xf numFmtId="0" fontId="8" fillId="0" borderId="0" xfId="0" applyFont="1" applyAlignment="1">
      <alignment horizontal="center" vertical="top"/>
    </xf>
    <xf numFmtId="0" fontId="8" fillId="0" borderId="0" xfId="0" applyFont="1" applyFill="1" applyBorder="1" applyAlignment="1">
      <alignment horizontal="center" vertical="top" wrapText="1"/>
    </xf>
    <xf numFmtId="0" fontId="8" fillId="7" borderId="0" xfId="0" applyFont="1" applyFill="1" applyBorder="1" applyAlignment="1">
      <alignment horizontal="left" vertical="top"/>
    </xf>
    <xf numFmtId="0" fontId="18" fillId="0" borderId="0" xfId="0" applyFont="1" applyFill="1" applyBorder="1" applyAlignment="1">
      <alignment vertical="top" wrapText="1"/>
    </xf>
    <xf numFmtId="0" fontId="8" fillId="7" borderId="0" xfId="0" applyFont="1" applyFill="1" applyBorder="1" applyAlignment="1">
      <alignment vertical="top"/>
    </xf>
    <xf numFmtId="0" fontId="6" fillId="9" borderId="0" xfId="0" applyFont="1" applyFill="1" applyBorder="1" applyAlignment="1">
      <alignment vertical="top"/>
    </xf>
    <xf numFmtId="0" fontId="6" fillId="10" borderId="0" xfId="0" applyFont="1" applyFill="1" applyBorder="1" applyAlignment="1">
      <alignment vertical="top"/>
    </xf>
    <xf numFmtId="0" fontId="5" fillId="11" borderId="0" xfId="0" applyFont="1" applyFill="1" applyBorder="1" applyAlignment="1">
      <alignment vertical="top"/>
    </xf>
    <xf numFmtId="0" fontId="2" fillId="11" borderId="0" xfId="0" applyFont="1" applyFill="1" applyBorder="1" applyAlignment="1">
      <alignment vertical="top" wrapText="1"/>
    </xf>
    <xf numFmtId="0" fontId="6" fillId="12" borderId="0" xfId="0" applyFont="1" applyFill="1" applyBorder="1" applyAlignment="1">
      <alignment horizontal="left" vertical="top"/>
    </xf>
    <xf numFmtId="0" fontId="6" fillId="12" borderId="0" xfId="0" applyFont="1" applyFill="1" applyBorder="1" applyAlignment="1">
      <alignment vertical="top"/>
    </xf>
    <xf numFmtId="0" fontId="14" fillId="13" borderId="0" xfId="0" applyFont="1" applyFill="1" applyAlignment="1">
      <alignment vertical="top"/>
    </xf>
    <xf numFmtId="0" fontId="12" fillId="13" borderId="0" xfId="0" applyFont="1" applyFill="1" applyBorder="1" applyAlignment="1">
      <alignment vertical="top" wrapText="1"/>
    </xf>
    <xf numFmtId="0" fontId="6" fillId="14" borderId="0" xfId="0" applyFont="1" applyFill="1" applyBorder="1" applyAlignment="1">
      <alignment horizontal="left" vertical="top"/>
    </xf>
    <xf numFmtId="0" fontId="6" fillId="14" borderId="0" xfId="0" applyFont="1" applyFill="1" applyBorder="1" applyAlignment="1">
      <alignment vertical="top"/>
    </xf>
    <xf numFmtId="0" fontId="5" fillId="15" borderId="0" xfId="0" applyFont="1" applyFill="1" applyBorder="1" applyAlignment="1">
      <alignment vertical="top"/>
    </xf>
    <xf numFmtId="0" fontId="2" fillId="15" borderId="0" xfId="0" applyFont="1" applyFill="1" applyBorder="1" applyAlignment="1">
      <alignment vertical="top" wrapText="1"/>
    </xf>
    <xf numFmtId="0" fontId="5" fillId="15" borderId="0" xfId="0" applyFont="1" applyFill="1" applyBorder="1" applyAlignment="1">
      <alignment horizontal="left" vertical="top"/>
    </xf>
    <xf numFmtId="0" fontId="12" fillId="15" borderId="0" xfId="0" applyFont="1" applyFill="1" applyBorder="1" applyAlignment="1">
      <alignment vertical="top" wrapText="1"/>
    </xf>
    <xf numFmtId="0" fontId="8" fillId="15" borderId="0" xfId="0" applyFont="1" applyFill="1" applyBorder="1" applyAlignment="1">
      <alignment horizontal="center" vertical="top"/>
    </xf>
    <xf numFmtId="0" fontId="10" fillId="15" borderId="0" xfId="0" applyFont="1" applyFill="1" applyBorder="1" applyAlignment="1">
      <alignment horizontal="center" vertical="top"/>
    </xf>
    <xf numFmtId="0" fontId="16" fillId="13" borderId="0" xfId="0" applyFont="1" applyFill="1" applyAlignment="1">
      <alignment vertical="top"/>
    </xf>
    <xf numFmtId="0" fontId="14" fillId="13" borderId="0" xfId="0" applyFont="1" applyFill="1" applyAlignment="1">
      <alignment vertical="top" wrapText="1"/>
    </xf>
    <xf numFmtId="0" fontId="8" fillId="13" borderId="0" xfId="0" applyFont="1" applyFill="1" applyBorder="1" applyAlignment="1">
      <alignment horizontal="center" vertical="top"/>
    </xf>
    <xf numFmtId="0" fontId="10" fillId="11" borderId="0" xfId="0" applyFont="1" applyFill="1" applyBorder="1" applyAlignment="1">
      <alignment horizontal="center" vertical="top"/>
    </xf>
    <xf numFmtId="0" fontId="6" fillId="6" borderId="0" xfId="0" applyFont="1" applyFill="1" applyBorder="1" applyAlignment="1">
      <alignment horizontal="center" vertical="top"/>
    </xf>
    <xf numFmtId="0" fontId="6" fillId="6" borderId="0" xfId="0" applyFont="1" applyFill="1" applyBorder="1" applyAlignment="1">
      <alignment horizontal="center" vertical="top" wrapText="1"/>
    </xf>
    <xf numFmtId="0" fontId="10" fillId="13" borderId="0" xfId="0" applyFont="1" applyFill="1" applyBorder="1" applyAlignment="1">
      <alignment horizontal="center" vertical="top"/>
    </xf>
    <xf numFmtId="0" fontId="19" fillId="0" borderId="0" xfId="0" applyFont="1" applyFill="1" applyBorder="1" applyAlignment="1">
      <alignment horizontal="left" vertical="top" wrapText="1"/>
    </xf>
    <xf numFmtId="0" fontId="18" fillId="0" borderId="0" xfId="0" applyFont="1" applyFill="1" applyBorder="1" applyAlignment="1">
      <alignment horizontal="right" vertical="top" wrapText="1"/>
    </xf>
    <xf numFmtId="0" fontId="3" fillId="0" borderId="0" xfId="0" applyFont="1" applyAlignment="1">
      <alignment wrapText="1"/>
    </xf>
    <xf numFmtId="0" fontId="20" fillId="0" borderId="0" xfId="0" applyFont="1" applyFill="1" applyBorder="1"/>
    <xf numFmtId="164" fontId="20" fillId="0" borderId="0" xfId="1" applyNumberFormat="1" applyFont="1" applyFill="1" applyBorder="1"/>
    <xf numFmtId="2" fontId="21" fillId="0" borderId="0" xfId="0" applyNumberFormat="1" applyFont="1"/>
    <xf numFmtId="0" fontId="11" fillId="0" borderId="0" xfId="0" applyFont="1" applyFill="1"/>
    <xf numFmtId="0" fontId="11" fillId="0" borderId="0" xfId="0" applyFont="1" applyAlignment="1">
      <alignment vertical="center" wrapText="1"/>
    </xf>
    <xf numFmtId="0" fontId="11" fillId="0" borderId="0" xfId="0" applyFont="1" applyFill="1" applyBorder="1"/>
    <xf numFmtId="0" fontId="6" fillId="6" borderId="0" xfId="0" applyFont="1" applyFill="1" applyBorder="1" applyAlignment="1">
      <alignment vertical="top"/>
    </xf>
    <xf numFmtId="0" fontId="6" fillId="6" borderId="0" xfId="0" applyFont="1" applyFill="1" applyBorder="1" applyAlignment="1">
      <alignment vertical="top" wrapText="1"/>
    </xf>
    <xf numFmtId="0" fontId="23" fillId="0" borderId="0" xfId="0" applyFont="1"/>
    <xf numFmtId="0" fontId="24" fillId="0" borderId="0" xfId="0" applyFont="1"/>
    <xf numFmtId="0" fontId="22" fillId="0" borderId="0" xfId="0" applyFont="1" applyAlignment="1">
      <alignment vertical="top"/>
    </xf>
    <xf numFmtId="0" fontId="11" fillId="4" borderId="0" xfId="0" applyFont="1" applyFill="1" applyBorder="1" applyAlignment="1">
      <alignment horizontal="left" vertical="top" wrapText="1"/>
    </xf>
    <xf numFmtId="0" fontId="11" fillId="4" borderId="0" xfId="0" applyFont="1" applyFill="1" applyBorder="1" applyAlignment="1">
      <alignment horizontal="left" vertical="top"/>
    </xf>
    <xf numFmtId="0" fontId="11" fillId="3" borderId="0" xfId="0" applyFont="1" applyFill="1" applyBorder="1" applyAlignment="1">
      <alignment horizontal="left" vertical="top"/>
    </xf>
    <xf numFmtId="2" fontId="11" fillId="4" borderId="0" xfId="0" applyNumberFormat="1" applyFont="1" applyFill="1" applyBorder="1" applyAlignment="1">
      <alignment horizontal="left" vertical="top" wrapText="1"/>
    </xf>
    <xf numFmtId="0" fontId="11" fillId="0" borderId="0" xfId="0" applyFont="1" applyAlignment="1">
      <alignment vertical="top"/>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2" fontId="11" fillId="2" borderId="0" xfId="0" applyNumberFormat="1" applyFont="1" applyFill="1" applyBorder="1" applyAlignment="1">
      <alignment horizontal="left" vertical="top" wrapText="1"/>
    </xf>
    <xf numFmtId="0" fontId="11" fillId="5" borderId="0" xfId="0" applyFont="1" applyFill="1" applyBorder="1" applyAlignment="1">
      <alignment horizontal="left" vertical="top" wrapText="1"/>
    </xf>
    <xf numFmtId="0" fontId="11" fillId="5" borderId="0" xfId="0" applyFont="1" applyFill="1" applyBorder="1" applyAlignment="1">
      <alignment horizontal="left" vertical="top"/>
    </xf>
    <xf numFmtId="2" fontId="11" fillId="5" borderId="0" xfId="0" applyNumberFormat="1" applyFont="1" applyFill="1" applyBorder="1" applyAlignment="1">
      <alignment horizontal="left" vertical="top" wrapText="1"/>
    </xf>
    <xf numFmtId="0" fontId="11" fillId="0" borderId="0" xfId="0" applyFont="1" applyAlignment="1">
      <alignment vertical="top" wrapText="1"/>
    </xf>
    <xf numFmtId="0" fontId="25" fillId="9" borderId="0" xfId="0" applyFont="1" applyFill="1" applyBorder="1" applyAlignment="1">
      <alignment horizontal="left" vertical="top"/>
    </xf>
    <xf numFmtId="0" fontId="26" fillId="8" borderId="0" xfId="0" applyFont="1" applyFill="1" applyBorder="1" applyAlignment="1">
      <alignment horizontal="left" vertical="top"/>
    </xf>
    <xf numFmtId="0" fontId="26" fillId="8" borderId="0" xfId="0" applyFont="1" applyFill="1" applyBorder="1" applyAlignment="1">
      <alignment vertical="top"/>
    </xf>
    <xf numFmtId="0" fontId="27" fillId="8" borderId="0" xfId="0" applyFont="1" applyFill="1" applyBorder="1" applyAlignment="1">
      <alignment vertical="top" wrapText="1"/>
    </xf>
    <xf numFmtId="0" fontId="29" fillId="8" borderId="0" xfId="0" applyFont="1" applyFill="1" applyBorder="1" applyAlignment="1">
      <alignment horizontal="center" vertical="top"/>
    </xf>
    <xf numFmtId="0" fontId="30" fillId="8" borderId="0" xfId="0" applyFont="1" applyFill="1" applyBorder="1" applyAlignment="1">
      <alignment horizontal="center" vertical="top"/>
    </xf>
    <xf numFmtId="0" fontId="3" fillId="7" borderId="0" xfId="0" applyFont="1" applyFill="1" applyBorder="1" applyAlignment="1">
      <alignment horizontal="left" vertical="top"/>
    </xf>
    <xf numFmtId="0" fontId="2" fillId="11" borderId="0" xfId="0" applyFont="1" applyFill="1" applyBorder="1" applyAlignment="1">
      <alignment horizontal="left" vertical="top" wrapText="1"/>
    </xf>
    <xf numFmtId="0" fontId="27" fillId="8" borderId="0" xfId="0" applyFont="1" applyFill="1" applyBorder="1" applyAlignment="1">
      <alignment horizontal="left" vertical="top" wrapText="1"/>
    </xf>
    <xf numFmtId="0" fontId="12" fillId="13" borderId="0" xfId="0" applyFont="1" applyFill="1" applyBorder="1" applyAlignment="1">
      <alignment horizontal="left" vertical="top" wrapText="1"/>
    </xf>
    <xf numFmtId="0" fontId="12" fillId="15" borderId="0" xfId="0" applyFont="1" applyFill="1" applyBorder="1" applyAlignment="1">
      <alignment horizontal="left" vertical="top" wrapText="1"/>
    </xf>
    <xf numFmtId="0" fontId="2" fillId="15" borderId="0" xfId="0" applyFont="1" applyFill="1" applyBorder="1" applyAlignment="1">
      <alignment horizontal="left" vertical="top" wrapText="1"/>
    </xf>
  </cellXfs>
  <cellStyles count="2">
    <cellStyle name="Normal" xfId="0" builtinId="0"/>
    <cellStyle name="Percent" xfId="1" builtinId="5"/>
  </cellStyles>
  <dxfs count="2">
    <dxf>
      <fill>
        <patternFill>
          <bgColor rgb="FFFFF400"/>
        </patternFill>
      </fill>
    </dxf>
    <dxf>
      <fill>
        <patternFill>
          <bgColor theme="4"/>
        </patternFill>
      </fill>
    </dxf>
  </dxfs>
  <tableStyles count="0" defaultTableStyle="TableStyleMedium2" defaultPivotStyle="PivotStyleLight16"/>
  <colors>
    <mruColors>
      <color rgb="FFE6E6E6"/>
      <color rgb="FF40587C"/>
      <color rgb="FF4052AB"/>
      <color rgb="FF409AE1"/>
      <color rgb="FF40CDF5"/>
      <color rgb="FF001580"/>
      <color rgb="FF001A41"/>
      <color rgb="FF006FC8"/>
      <color rgb="FF00B0E3"/>
      <color rgb="FFFFA9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36285</xdr:colOff>
      <xdr:row>0</xdr:row>
      <xdr:rowOff>127000</xdr:rowOff>
    </xdr:from>
    <xdr:to>
      <xdr:col>0</xdr:col>
      <xdr:colOff>1161142</xdr:colOff>
      <xdr:row>2</xdr:row>
      <xdr:rowOff>235627</xdr:rowOff>
    </xdr:to>
    <xdr:pic>
      <xdr:nvPicPr>
        <xdr:cNvPr id="3" name="Picture 2">
          <a:extLst>
            <a:ext uri="{FF2B5EF4-FFF2-40B4-BE49-F238E27FC236}">
              <a16:creationId xmlns:a16="http://schemas.microsoft.com/office/drawing/2014/main" id="{56559802-A070-1244-97E1-E6E5ACDCE8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285" y="127000"/>
          <a:ext cx="1124857" cy="798056"/>
        </a:xfrm>
        <a:prstGeom prst="rect">
          <a:avLst/>
        </a:prstGeom>
      </xdr:spPr>
    </xdr:pic>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FFFF00"/>
      </a:accent1>
      <a:accent2>
        <a:srgbClr val="92D050"/>
      </a:accent2>
      <a:accent3>
        <a:srgbClr val="00B050"/>
      </a:accent3>
      <a:accent4>
        <a:srgbClr val="FF0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outlinePr summaryBelow="0"/>
    <pageSetUpPr fitToPage="1"/>
  </sheetPr>
  <dimension ref="A1:F245"/>
  <sheetViews>
    <sheetView showGridLines="0" tabSelected="1" zoomScale="70" zoomScaleNormal="70" workbookViewId="0">
      <pane ySplit="7" topLeftCell="A8" activePane="bottomLeft" state="frozen"/>
      <selection pane="bottomLeft" activeCell="A8" sqref="A8"/>
    </sheetView>
  </sheetViews>
  <sheetFormatPr baseColWidth="10" defaultColWidth="18.33203125" defaultRowHeight="15" outlineLevelRow="3"/>
  <cols>
    <col min="1" max="1" width="17.1640625" style="4" customWidth="1"/>
    <col min="2" max="2" width="116.83203125" style="5" customWidth="1"/>
    <col min="3" max="3" width="23" style="7" bestFit="1" customWidth="1"/>
    <col min="4" max="4" width="59.33203125" style="4" customWidth="1"/>
    <col min="5" max="5" width="34.1640625" style="4" customWidth="1"/>
    <col min="6" max="6" width="47.5" style="4" bestFit="1" customWidth="1"/>
    <col min="7" max="16384" width="18.33203125" style="4"/>
  </cols>
  <sheetData>
    <row r="1" spans="1:6" ht="27" customHeight="1"/>
    <row r="2" spans="1:6" ht="27" customHeight="1"/>
    <row r="3" spans="1:6" ht="27" customHeight="1">
      <c r="C3" s="28"/>
      <c r="D3" s="32"/>
      <c r="E3" s="12"/>
      <c r="F3" s="12"/>
    </row>
    <row r="4" spans="1:6" ht="5" customHeight="1">
      <c r="A4" s="9"/>
      <c r="B4" s="9"/>
      <c r="C4" s="9"/>
      <c r="D4" s="9"/>
      <c r="E4" s="9"/>
      <c r="F4" s="9"/>
    </row>
    <row r="5" spans="1:6" ht="10.25" customHeight="1">
      <c r="D5" s="12"/>
      <c r="E5" s="12"/>
      <c r="F5" s="12"/>
    </row>
    <row r="6" spans="1:6" ht="26">
      <c r="A6" s="28" t="s">
        <v>0</v>
      </c>
      <c r="B6" s="32" t="s">
        <v>589</v>
      </c>
      <c r="D6" s="12"/>
      <c r="E6" s="58" t="s">
        <v>551</v>
      </c>
      <c r="F6" s="57">
        <f>COUNTIF(C:C, "*&lt;Enter Yes/No/N/A&gt;*")</f>
        <v>162</v>
      </c>
    </row>
    <row r="7" spans="1:6" ht="31.25" customHeight="1">
      <c r="A7" s="54" t="s">
        <v>193</v>
      </c>
      <c r="B7" s="55" t="s">
        <v>1</v>
      </c>
      <c r="C7" s="54" t="s">
        <v>2</v>
      </c>
      <c r="D7" s="54" t="s">
        <v>3</v>
      </c>
      <c r="E7" s="55" t="s">
        <v>4</v>
      </c>
      <c r="F7" s="55" t="s">
        <v>231</v>
      </c>
    </row>
    <row r="8" spans="1:6" ht="24">
      <c r="A8" s="83" t="s">
        <v>5</v>
      </c>
      <c r="B8" s="34"/>
      <c r="C8" s="34"/>
      <c r="D8" s="34"/>
      <c r="E8" s="34"/>
      <c r="F8" s="34"/>
    </row>
    <row r="9" spans="1:6" ht="24.5" customHeight="1" outlineLevel="1" collapsed="1">
      <c r="A9" s="84" t="s">
        <v>6</v>
      </c>
      <c r="B9" s="85"/>
      <c r="C9" s="85"/>
      <c r="D9" s="85"/>
      <c r="E9" s="85"/>
      <c r="F9" s="85"/>
    </row>
    <row r="10" spans="1:6" ht="37.25" hidden="1" customHeight="1" outlineLevel="2">
      <c r="A10" s="86"/>
      <c r="B10" s="91" t="s">
        <v>585</v>
      </c>
      <c r="C10" s="91"/>
      <c r="D10" s="87"/>
      <c r="E10" s="88" t="s">
        <v>522</v>
      </c>
      <c r="F10" s="88" t="s">
        <v>523</v>
      </c>
    </row>
    <row r="11" spans="1:6" s="27" customFormat="1" ht="38.5" hidden="1" customHeight="1" outlineLevel="2" collapsed="1">
      <c r="A11" s="16" t="s">
        <v>215</v>
      </c>
      <c r="B11" s="3" t="s">
        <v>386</v>
      </c>
      <c r="C11" s="23" t="s">
        <v>7</v>
      </c>
      <c r="D11" s="30"/>
      <c r="E11" s="6"/>
      <c r="F11" s="6"/>
    </row>
    <row r="12" spans="1:6" s="27" customFormat="1" ht="19.25" hidden="1" customHeight="1" outlineLevel="3">
      <c r="A12" s="24"/>
      <c r="B12" s="24" t="s">
        <v>8</v>
      </c>
      <c r="C12" s="6"/>
      <c r="D12" s="6"/>
      <c r="E12" s="6"/>
      <c r="F12" s="6"/>
    </row>
    <row r="13" spans="1:6" s="27" customFormat="1" ht="19.25" hidden="1" customHeight="1" outlineLevel="3">
      <c r="A13" s="16" t="s">
        <v>216</v>
      </c>
      <c r="B13" s="25" t="s">
        <v>170</v>
      </c>
      <c r="C13" s="23" t="s">
        <v>7</v>
      </c>
      <c r="D13" s="23"/>
      <c r="E13" s="6"/>
      <c r="F13" s="6"/>
    </row>
    <row r="14" spans="1:6" s="27" customFormat="1" ht="19.25" hidden="1" customHeight="1" outlineLevel="3">
      <c r="A14" s="16" t="s">
        <v>217</v>
      </c>
      <c r="B14" s="3" t="s">
        <v>9</v>
      </c>
      <c r="C14" s="23" t="s">
        <v>7</v>
      </c>
      <c r="D14" s="23"/>
      <c r="E14" s="6"/>
      <c r="F14" s="6"/>
    </row>
    <row r="15" spans="1:6" s="27" customFormat="1" ht="38.5" hidden="1" customHeight="1" outlineLevel="3">
      <c r="A15" s="16" t="s">
        <v>218</v>
      </c>
      <c r="B15" s="3" t="s">
        <v>10</v>
      </c>
      <c r="C15" s="23" t="s">
        <v>7</v>
      </c>
      <c r="D15" s="23"/>
      <c r="E15" s="6"/>
      <c r="F15" s="6"/>
    </row>
    <row r="16" spans="1:6" ht="24.5" customHeight="1" outlineLevel="1" collapsed="1">
      <c r="A16" s="84" t="s">
        <v>11</v>
      </c>
      <c r="B16" s="85"/>
      <c r="C16" s="85"/>
      <c r="D16" s="85"/>
      <c r="E16" s="85"/>
      <c r="F16" s="85"/>
    </row>
    <row r="17" spans="1:6" ht="37.25" hidden="1" customHeight="1" outlineLevel="2">
      <c r="A17" s="86"/>
      <c r="B17" s="91" t="s">
        <v>586</v>
      </c>
      <c r="C17" s="91"/>
      <c r="D17" s="87"/>
      <c r="E17" s="88" t="s">
        <v>522</v>
      </c>
      <c r="F17" s="88" t="s">
        <v>523</v>
      </c>
    </row>
    <row r="18" spans="1:6" ht="19.25" hidden="1" customHeight="1" outlineLevel="2" collapsed="1">
      <c r="A18" s="16" t="s">
        <v>219</v>
      </c>
      <c r="B18" s="3" t="s">
        <v>12</v>
      </c>
      <c r="C18" s="23" t="s">
        <v>7</v>
      </c>
      <c r="D18" s="15"/>
      <c r="E18" s="6"/>
      <c r="F18" s="6"/>
    </row>
    <row r="19" spans="1:6" ht="19.25" hidden="1" customHeight="1" outlineLevel="3">
      <c r="A19" s="31"/>
      <c r="B19" s="2" t="s">
        <v>13</v>
      </c>
      <c r="C19" s="6"/>
      <c r="D19" s="6"/>
      <c r="E19" s="6"/>
      <c r="F19" s="6"/>
    </row>
    <row r="20" spans="1:6" ht="39.5" hidden="1" customHeight="1" outlineLevel="3">
      <c r="A20" s="16" t="s">
        <v>220</v>
      </c>
      <c r="B20" s="3" t="s">
        <v>14</v>
      </c>
      <c r="C20" s="23" t="s">
        <v>7</v>
      </c>
      <c r="D20" s="15"/>
      <c r="E20" s="6"/>
      <c r="F20" s="6"/>
    </row>
    <row r="21" spans="1:6" ht="38" hidden="1" customHeight="1" outlineLevel="3">
      <c r="A21" s="16" t="s">
        <v>221</v>
      </c>
      <c r="B21" s="3" t="s">
        <v>15</v>
      </c>
      <c r="C21" s="23" t="s">
        <v>7</v>
      </c>
      <c r="D21" s="15"/>
      <c r="E21" s="6"/>
      <c r="F21" s="6"/>
    </row>
    <row r="22" spans="1:6" ht="19.25" hidden="1" customHeight="1" outlineLevel="3">
      <c r="A22" s="16" t="s">
        <v>222</v>
      </c>
      <c r="B22" s="3" t="s">
        <v>564</v>
      </c>
      <c r="C22" s="23" t="s">
        <v>7</v>
      </c>
      <c r="D22" s="15"/>
      <c r="E22" s="6"/>
      <c r="F22" s="6"/>
    </row>
    <row r="23" spans="1:6" s="10" customFormat="1" ht="42" hidden="1" customHeight="1" outlineLevel="3">
      <c r="A23" s="16" t="s">
        <v>223</v>
      </c>
      <c r="B23" s="3" t="s">
        <v>16</v>
      </c>
      <c r="C23" s="23" t="s">
        <v>7</v>
      </c>
      <c r="D23" s="15"/>
      <c r="E23" s="6"/>
      <c r="F23" s="6"/>
    </row>
    <row r="24" spans="1:6" ht="33" hidden="1" customHeight="1" outlineLevel="3">
      <c r="A24" s="16" t="s">
        <v>224</v>
      </c>
      <c r="B24" s="3" t="s">
        <v>17</v>
      </c>
      <c r="C24" s="23" t="s">
        <v>7</v>
      </c>
      <c r="D24" s="15"/>
      <c r="E24" s="6"/>
      <c r="F24" s="6"/>
    </row>
    <row r="25" spans="1:6" ht="24.5" customHeight="1" outlineLevel="1" collapsed="1">
      <c r="A25" s="84" t="s">
        <v>18</v>
      </c>
      <c r="B25" s="85"/>
      <c r="C25" s="85"/>
      <c r="D25" s="85"/>
      <c r="E25" s="85"/>
      <c r="F25" s="85"/>
    </row>
    <row r="26" spans="1:6" ht="37.25" hidden="1" customHeight="1" outlineLevel="2">
      <c r="A26" s="86"/>
      <c r="B26" s="91" t="s">
        <v>587</v>
      </c>
      <c r="C26" s="91"/>
      <c r="D26" s="87"/>
      <c r="E26" s="88" t="s">
        <v>522</v>
      </c>
      <c r="F26" s="88" t="s">
        <v>523</v>
      </c>
    </row>
    <row r="27" spans="1:6" ht="34.75" hidden="1" customHeight="1" outlineLevel="2" collapsed="1">
      <c r="A27" s="16" t="s">
        <v>225</v>
      </c>
      <c r="B27" s="3" t="s">
        <v>19</v>
      </c>
      <c r="C27" s="23" t="s">
        <v>7</v>
      </c>
      <c r="D27" s="15"/>
      <c r="E27" s="6"/>
      <c r="F27" s="6"/>
    </row>
    <row r="28" spans="1:6" ht="19.25" hidden="1" customHeight="1" outlineLevel="3">
      <c r="A28" s="31"/>
      <c r="B28" s="2" t="s">
        <v>8</v>
      </c>
      <c r="C28" s="6"/>
      <c r="D28" s="6"/>
      <c r="E28" s="6"/>
      <c r="F28" s="6"/>
    </row>
    <row r="29" spans="1:6" ht="44.75" hidden="1" customHeight="1" outlineLevel="3">
      <c r="A29" s="16" t="s">
        <v>226</v>
      </c>
      <c r="B29" s="3" t="s">
        <v>20</v>
      </c>
      <c r="C29" s="23" t="s">
        <v>7</v>
      </c>
      <c r="D29" s="15"/>
      <c r="E29" s="6"/>
      <c r="F29" s="6"/>
    </row>
    <row r="30" spans="1:6" ht="19.25" hidden="1" customHeight="1" outlineLevel="3">
      <c r="A30" s="16" t="s">
        <v>227</v>
      </c>
      <c r="B30" s="3" t="s">
        <v>21</v>
      </c>
      <c r="C30" s="23" t="s">
        <v>7</v>
      </c>
      <c r="D30" s="15"/>
      <c r="E30" s="6"/>
      <c r="F30" s="6"/>
    </row>
    <row r="31" spans="1:6" ht="44.75" hidden="1" customHeight="1" outlineLevel="3">
      <c r="A31" s="16" t="s">
        <v>228</v>
      </c>
      <c r="B31" s="3" t="s">
        <v>22</v>
      </c>
      <c r="C31" s="23" t="s">
        <v>7</v>
      </c>
      <c r="D31" s="15"/>
      <c r="E31" s="6"/>
      <c r="F31" s="6"/>
    </row>
    <row r="32" spans="1:6" ht="19.25" hidden="1" customHeight="1" outlineLevel="3">
      <c r="A32" s="16" t="s">
        <v>229</v>
      </c>
      <c r="B32" s="3" t="s">
        <v>23</v>
      </c>
      <c r="C32" s="23" t="s">
        <v>7</v>
      </c>
      <c r="D32" s="15"/>
      <c r="E32" s="6"/>
      <c r="F32" s="6"/>
    </row>
    <row r="33" spans="1:6" ht="44.75" hidden="1" customHeight="1" outlineLevel="3">
      <c r="A33" s="16" t="s">
        <v>230</v>
      </c>
      <c r="B33" s="3" t="s">
        <v>24</v>
      </c>
      <c r="C33" s="23" t="s">
        <v>7</v>
      </c>
      <c r="D33" s="15"/>
      <c r="E33" s="6"/>
      <c r="F33" s="6"/>
    </row>
    <row r="34" spans="1:6" s="17" customFormat="1" ht="24">
      <c r="A34" s="35" t="s">
        <v>27</v>
      </c>
      <c r="B34" s="35"/>
      <c r="C34" s="35"/>
      <c r="D34" s="35"/>
      <c r="E34" s="35"/>
      <c r="F34" s="35"/>
    </row>
    <row r="35" spans="1:6" s="17" customFormat="1" ht="24.5" customHeight="1" outlineLevel="1" collapsed="1">
      <c r="A35" s="36" t="s">
        <v>28</v>
      </c>
      <c r="B35" s="36"/>
      <c r="C35" s="36"/>
      <c r="D35" s="36"/>
      <c r="E35" s="36"/>
      <c r="F35" s="36"/>
    </row>
    <row r="36" spans="1:6" s="17" customFormat="1" ht="37.25" hidden="1" customHeight="1" outlineLevel="2">
      <c r="A36" s="37"/>
      <c r="B36" s="90" t="s">
        <v>578</v>
      </c>
      <c r="C36" s="90"/>
      <c r="D36" s="36"/>
      <c r="E36" s="53" t="s">
        <v>522</v>
      </c>
      <c r="F36" s="53" t="s">
        <v>523</v>
      </c>
    </row>
    <row r="37" spans="1:6" s="17" customFormat="1" ht="19.25" hidden="1" customHeight="1" outlineLevel="2" collapsed="1">
      <c r="A37" s="16" t="s">
        <v>232</v>
      </c>
      <c r="B37" s="3" t="s">
        <v>29</v>
      </c>
      <c r="C37" s="23" t="s">
        <v>7</v>
      </c>
      <c r="D37" s="3"/>
      <c r="E37" s="2"/>
      <c r="F37" s="2"/>
    </row>
    <row r="38" spans="1:6" s="17" customFormat="1" ht="19.25" hidden="1" customHeight="1" outlineLevel="3">
      <c r="A38" s="31"/>
      <c r="B38" s="2" t="s">
        <v>30</v>
      </c>
      <c r="C38" s="6"/>
      <c r="D38" s="2"/>
      <c r="E38" s="2"/>
      <c r="F38" s="2"/>
    </row>
    <row r="39" spans="1:6" s="17" customFormat="1" ht="19.25" hidden="1" customHeight="1" outlineLevel="3">
      <c r="A39" s="16" t="s">
        <v>233</v>
      </c>
      <c r="B39" s="3" t="s">
        <v>31</v>
      </c>
      <c r="C39" s="23" t="s">
        <v>7</v>
      </c>
      <c r="D39" s="3"/>
      <c r="E39" s="2"/>
      <c r="F39" s="2"/>
    </row>
    <row r="40" spans="1:6" s="17" customFormat="1" ht="19.25" hidden="1" customHeight="1" outlineLevel="3">
      <c r="A40" s="16" t="s">
        <v>234</v>
      </c>
      <c r="B40" s="3" t="s">
        <v>393</v>
      </c>
      <c r="C40" s="23" t="s">
        <v>7</v>
      </c>
      <c r="D40" s="3"/>
      <c r="E40" s="2"/>
      <c r="F40" s="2"/>
    </row>
    <row r="41" spans="1:6" s="17" customFormat="1" ht="19.25" hidden="1" customHeight="1" outlineLevel="3">
      <c r="A41" s="16" t="s">
        <v>235</v>
      </c>
      <c r="B41" s="3" t="s">
        <v>32</v>
      </c>
      <c r="C41" s="23" t="s">
        <v>7</v>
      </c>
      <c r="D41" s="3"/>
      <c r="E41" s="2"/>
      <c r="F41" s="2"/>
    </row>
    <row r="42" spans="1:6" s="17" customFormat="1" ht="19.25" hidden="1" customHeight="1" outlineLevel="3">
      <c r="A42" s="16" t="s">
        <v>236</v>
      </c>
      <c r="B42" s="3" t="s">
        <v>33</v>
      </c>
      <c r="C42" s="23" t="s">
        <v>7</v>
      </c>
      <c r="D42" s="3"/>
      <c r="E42" s="2"/>
      <c r="F42" s="2"/>
    </row>
    <row r="43" spans="1:6" s="17" customFormat="1" ht="19.25" hidden="1" customHeight="1" outlineLevel="3">
      <c r="A43" s="16" t="s">
        <v>237</v>
      </c>
      <c r="B43" s="3" t="s">
        <v>34</v>
      </c>
      <c r="C43" s="23" t="s">
        <v>7</v>
      </c>
      <c r="D43" s="3"/>
      <c r="E43" s="2"/>
      <c r="F43" s="2"/>
    </row>
    <row r="44" spans="1:6" s="17" customFormat="1" ht="31.25" hidden="1" customHeight="1" outlineLevel="3">
      <c r="A44" s="16" t="s">
        <v>238</v>
      </c>
      <c r="B44" s="3" t="s">
        <v>35</v>
      </c>
      <c r="C44" s="23" t="s">
        <v>7</v>
      </c>
      <c r="D44" s="3"/>
      <c r="E44" s="2"/>
      <c r="F44" s="2"/>
    </row>
    <row r="45" spans="1:6" s="17" customFormat="1" ht="76.75" hidden="1" customHeight="1" outlineLevel="3">
      <c r="A45" s="16" t="s">
        <v>239</v>
      </c>
      <c r="B45" s="3" t="s">
        <v>36</v>
      </c>
      <c r="C45" s="23" t="s">
        <v>7</v>
      </c>
      <c r="D45" s="3"/>
      <c r="E45" s="2"/>
      <c r="F45" s="2"/>
    </row>
    <row r="46" spans="1:6" s="17" customFormat="1" ht="24.5" customHeight="1" outlineLevel="1" collapsed="1">
      <c r="A46" s="36" t="s">
        <v>37</v>
      </c>
      <c r="B46" s="36"/>
      <c r="C46" s="36"/>
      <c r="D46" s="36"/>
      <c r="E46" s="36"/>
      <c r="F46" s="36"/>
    </row>
    <row r="47" spans="1:6" s="17" customFormat="1" ht="37.25" hidden="1" customHeight="1" outlineLevel="2">
      <c r="A47" s="37"/>
      <c r="B47" s="90" t="s">
        <v>567</v>
      </c>
      <c r="C47" s="90"/>
      <c r="D47" s="36"/>
      <c r="E47" s="53" t="s">
        <v>522</v>
      </c>
      <c r="F47" s="53" t="s">
        <v>523</v>
      </c>
    </row>
    <row r="48" spans="1:6" s="17" customFormat="1" ht="19.25" hidden="1" customHeight="1" outlineLevel="2" collapsed="1">
      <c r="A48" s="3" t="s">
        <v>240</v>
      </c>
      <c r="B48" s="3" t="s">
        <v>171</v>
      </c>
      <c r="C48" s="23" t="s">
        <v>7</v>
      </c>
      <c r="D48" s="8"/>
      <c r="E48" s="6"/>
      <c r="F48" s="6"/>
    </row>
    <row r="49" spans="1:6" s="17" customFormat="1" ht="20.75" hidden="1" customHeight="1" outlineLevel="3">
      <c r="A49" s="2"/>
      <c r="B49" s="2" t="s">
        <v>38</v>
      </c>
      <c r="C49" s="6"/>
      <c r="D49" s="6"/>
      <c r="E49" s="6"/>
      <c r="F49" s="6"/>
    </row>
    <row r="50" spans="1:6" s="17" customFormat="1" ht="19.25" hidden="1" customHeight="1" outlineLevel="3">
      <c r="A50" s="3" t="s">
        <v>241</v>
      </c>
      <c r="B50" s="3" t="s">
        <v>39</v>
      </c>
      <c r="C50" s="23" t="s">
        <v>7</v>
      </c>
      <c r="D50" s="3"/>
      <c r="E50" s="6"/>
      <c r="F50" s="6"/>
    </row>
    <row r="51" spans="1:6" s="17" customFormat="1" ht="19.25" hidden="1" customHeight="1" outlineLevel="3">
      <c r="A51" s="3" t="s">
        <v>242</v>
      </c>
      <c r="B51" s="3" t="s">
        <v>40</v>
      </c>
      <c r="C51" s="23" t="s">
        <v>7</v>
      </c>
      <c r="D51" s="3"/>
      <c r="E51" s="6"/>
      <c r="F51" s="6"/>
    </row>
    <row r="52" spans="1:6" s="17" customFormat="1" ht="19.25" hidden="1" customHeight="1" outlineLevel="3">
      <c r="A52" s="3" t="s">
        <v>243</v>
      </c>
      <c r="B52" s="3" t="s">
        <v>396</v>
      </c>
      <c r="C52" s="23" t="s">
        <v>7</v>
      </c>
      <c r="D52" s="3"/>
      <c r="E52" s="6"/>
      <c r="F52" s="6"/>
    </row>
    <row r="53" spans="1:6" s="17" customFormat="1" ht="38.5" hidden="1" customHeight="1" outlineLevel="3">
      <c r="A53" s="3" t="s">
        <v>244</v>
      </c>
      <c r="B53" s="3" t="s">
        <v>41</v>
      </c>
      <c r="C53" s="23" t="s">
        <v>7</v>
      </c>
      <c r="D53" s="3"/>
      <c r="E53" s="6"/>
      <c r="F53" s="6"/>
    </row>
    <row r="54" spans="1:6" s="17" customFormat="1" ht="19.25" hidden="1" customHeight="1" outlineLevel="3">
      <c r="A54" s="3" t="s">
        <v>245</v>
      </c>
      <c r="B54" s="3" t="s">
        <v>42</v>
      </c>
      <c r="C54" s="23" t="s">
        <v>7</v>
      </c>
      <c r="D54" s="3"/>
      <c r="E54" s="6"/>
      <c r="F54" s="6"/>
    </row>
    <row r="55" spans="1:6" s="17" customFormat="1" ht="19.25" hidden="1" customHeight="1" outlineLevel="3">
      <c r="A55" s="3" t="s">
        <v>246</v>
      </c>
      <c r="B55" s="3" t="s">
        <v>172</v>
      </c>
      <c r="C55" s="23" t="s">
        <v>7</v>
      </c>
      <c r="D55" s="3"/>
      <c r="E55" s="6"/>
      <c r="F55" s="6"/>
    </row>
    <row r="56" spans="1:6" s="17" customFormat="1" ht="38.5" hidden="1" customHeight="1" outlineLevel="3">
      <c r="A56" s="3" t="s">
        <v>247</v>
      </c>
      <c r="B56" s="3" t="s">
        <v>173</v>
      </c>
      <c r="C56" s="23" t="s">
        <v>7</v>
      </c>
      <c r="D56" s="3"/>
      <c r="E56" s="6"/>
      <c r="F56" s="6"/>
    </row>
    <row r="57" spans="1:6" s="17" customFormat="1" ht="38.5" hidden="1" customHeight="1" outlineLevel="3">
      <c r="A57" s="3" t="s">
        <v>248</v>
      </c>
      <c r="B57" s="3" t="s">
        <v>174</v>
      </c>
      <c r="C57" s="23" t="s">
        <v>7</v>
      </c>
      <c r="D57" s="3"/>
      <c r="E57" s="6"/>
      <c r="F57" s="6"/>
    </row>
    <row r="58" spans="1:6" s="17" customFormat="1" ht="24.5" customHeight="1" outlineLevel="1" collapsed="1">
      <c r="A58" s="36" t="s">
        <v>43</v>
      </c>
      <c r="B58" s="36"/>
      <c r="C58" s="36"/>
      <c r="D58" s="36"/>
      <c r="E58" s="36"/>
      <c r="F58" s="36"/>
    </row>
    <row r="59" spans="1:6" s="17" customFormat="1" ht="37.25" hidden="1" customHeight="1" outlineLevel="2">
      <c r="A59" s="37"/>
      <c r="B59" s="90" t="s">
        <v>440</v>
      </c>
      <c r="C59" s="90"/>
      <c r="D59" s="36"/>
      <c r="E59" s="53" t="s">
        <v>522</v>
      </c>
      <c r="F59" s="53" t="s">
        <v>523</v>
      </c>
    </row>
    <row r="60" spans="1:6" s="17" customFormat="1" ht="19.25" hidden="1" customHeight="1" outlineLevel="2" collapsed="1">
      <c r="A60" s="3" t="s">
        <v>249</v>
      </c>
      <c r="B60" s="3" t="s">
        <v>401</v>
      </c>
      <c r="C60" s="23" t="s">
        <v>7</v>
      </c>
      <c r="D60" s="3"/>
      <c r="E60" s="2"/>
      <c r="F60" s="2"/>
    </row>
    <row r="61" spans="1:6" s="17" customFormat="1" ht="19.25" hidden="1" customHeight="1" outlineLevel="3">
      <c r="A61" s="2"/>
      <c r="B61" s="2" t="s">
        <v>44</v>
      </c>
      <c r="C61" s="6"/>
      <c r="D61" s="2"/>
      <c r="E61" s="2"/>
      <c r="F61" s="2"/>
    </row>
    <row r="62" spans="1:6" s="17" customFormat="1" ht="38.5" hidden="1" customHeight="1" outlineLevel="3">
      <c r="A62" s="3" t="s">
        <v>250</v>
      </c>
      <c r="B62" s="3" t="s">
        <v>402</v>
      </c>
      <c r="C62" s="23" t="s">
        <v>7</v>
      </c>
      <c r="D62" s="3"/>
      <c r="E62" s="2"/>
      <c r="F62" s="2"/>
    </row>
    <row r="63" spans="1:6" s="17" customFormat="1" ht="38.5" hidden="1" customHeight="1" outlineLevel="3">
      <c r="A63" s="3" t="s">
        <v>251</v>
      </c>
      <c r="B63" s="3" t="s">
        <v>175</v>
      </c>
      <c r="C63" s="23" t="s">
        <v>7</v>
      </c>
      <c r="D63" s="3"/>
      <c r="E63" s="2"/>
      <c r="F63" s="2"/>
    </row>
    <row r="64" spans="1:6" s="17" customFormat="1" ht="19.25" hidden="1" customHeight="1" outlineLevel="3">
      <c r="A64" s="3" t="s">
        <v>252</v>
      </c>
      <c r="B64" s="3" t="s">
        <v>45</v>
      </c>
      <c r="C64" s="23" t="s">
        <v>7</v>
      </c>
      <c r="D64" s="3"/>
      <c r="E64" s="2"/>
      <c r="F64" s="2"/>
    </row>
    <row r="65" spans="1:6" s="17" customFormat="1" ht="38.5" hidden="1" customHeight="1" outlineLevel="3">
      <c r="A65" s="3" t="s">
        <v>253</v>
      </c>
      <c r="B65" s="3" t="s">
        <v>176</v>
      </c>
      <c r="C65" s="23" t="s">
        <v>7</v>
      </c>
      <c r="D65" s="3"/>
      <c r="E65" s="2"/>
      <c r="F65" s="2"/>
    </row>
    <row r="66" spans="1:6" s="17" customFormat="1" ht="19.25" hidden="1" customHeight="1" outlineLevel="3">
      <c r="A66" s="3" t="s">
        <v>254</v>
      </c>
      <c r="B66" s="3" t="s">
        <v>17</v>
      </c>
      <c r="C66" s="23" t="s">
        <v>7</v>
      </c>
      <c r="D66" s="3"/>
      <c r="E66" s="2"/>
      <c r="F66" s="2"/>
    </row>
    <row r="67" spans="1:6" s="17" customFormat="1" ht="24.5" customHeight="1" outlineLevel="1" collapsed="1">
      <c r="A67" s="36" t="s">
        <v>46</v>
      </c>
      <c r="B67" s="36"/>
      <c r="C67" s="36"/>
      <c r="D67" s="36"/>
      <c r="E67" s="36"/>
      <c r="F67" s="36"/>
    </row>
    <row r="68" spans="1:6" s="17" customFormat="1" ht="37.25" hidden="1" customHeight="1" outlineLevel="2">
      <c r="A68" s="37"/>
      <c r="B68" s="90" t="s">
        <v>568</v>
      </c>
      <c r="C68" s="90"/>
      <c r="D68" s="36"/>
      <c r="E68" s="53" t="s">
        <v>522</v>
      </c>
      <c r="F68" s="53" t="s">
        <v>523</v>
      </c>
    </row>
    <row r="69" spans="1:6" s="17" customFormat="1" ht="19.25" hidden="1" customHeight="1" outlineLevel="2" collapsed="1">
      <c r="A69" s="3" t="s">
        <v>255</v>
      </c>
      <c r="B69" s="3" t="s">
        <v>177</v>
      </c>
      <c r="C69" s="23" t="s">
        <v>7</v>
      </c>
      <c r="D69" s="3"/>
      <c r="E69" s="6"/>
      <c r="F69" s="6"/>
    </row>
    <row r="70" spans="1:6" s="17" customFormat="1" ht="19.25" hidden="1" customHeight="1" outlineLevel="3">
      <c r="A70" s="2"/>
      <c r="B70" s="2" t="s">
        <v>44</v>
      </c>
      <c r="C70" s="6"/>
      <c r="D70" s="6"/>
      <c r="E70" s="6"/>
      <c r="F70" s="6"/>
    </row>
    <row r="71" spans="1:6" s="17" customFormat="1" ht="19.25" hidden="1" customHeight="1" outlineLevel="3">
      <c r="A71" s="3" t="s">
        <v>256</v>
      </c>
      <c r="B71" s="3" t="s">
        <v>178</v>
      </c>
      <c r="C71" s="23" t="s">
        <v>7</v>
      </c>
      <c r="D71" s="3"/>
      <c r="E71" s="6"/>
      <c r="F71" s="6"/>
    </row>
    <row r="72" spans="1:6" s="17" customFormat="1" ht="19.25" hidden="1" customHeight="1" outlineLevel="3">
      <c r="A72" s="3" t="s">
        <v>257</v>
      </c>
      <c r="B72" s="3" t="s">
        <v>179</v>
      </c>
      <c r="C72" s="23" t="s">
        <v>7</v>
      </c>
      <c r="D72" s="3"/>
      <c r="E72" s="6"/>
      <c r="F72" s="6"/>
    </row>
    <row r="73" spans="1:6" s="17" customFormat="1" ht="19.25" hidden="1" customHeight="1" outlineLevel="3">
      <c r="A73" s="3" t="s">
        <v>258</v>
      </c>
      <c r="B73" s="3" t="s">
        <v>434</v>
      </c>
      <c r="C73" s="23" t="s">
        <v>7</v>
      </c>
      <c r="D73" s="3"/>
      <c r="E73" s="6"/>
      <c r="F73" s="6"/>
    </row>
    <row r="74" spans="1:6" s="17" customFormat="1" ht="19.25" hidden="1" customHeight="1" outlineLevel="3">
      <c r="A74" s="3" t="s">
        <v>259</v>
      </c>
      <c r="B74" s="3" t="s">
        <v>47</v>
      </c>
      <c r="C74" s="23" t="s">
        <v>7</v>
      </c>
      <c r="D74" s="3"/>
      <c r="E74" s="6"/>
      <c r="F74" s="6"/>
    </row>
    <row r="75" spans="1:6" s="17" customFormat="1" ht="19.25" hidden="1" customHeight="1" outlineLevel="3">
      <c r="A75" s="3" t="s">
        <v>260</v>
      </c>
      <c r="B75" s="3" t="s">
        <v>410</v>
      </c>
      <c r="C75" s="23" t="s">
        <v>7</v>
      </c>
      <c r="D75" s="3"/>
      <c r="E75" s="6"/>
      <c r="F75" s="6"/>
    </row>
    <row r="76" spans="1:6" s="17" customFormat="1" ht="19.25" hidden="1" customHeight="1" outlineLevel="3">
      <c r="A76" s="3" t="s">
        <v>261</v>
      </c>
      <c r="B76" s="3" t="s">
        <v>48</v>
      </c>
      <c r="C76" s="23" t="s">
        <v>7</v>
      </c>
      <c r="D76" s="3"/>
      <c r="E76" s="6"/>
      <c r="F76" s="6"/>
    </row>
    <row r="77" spans="1:6" s="17" customFormat="1" ht="24.5" customHeight="1" outlineLevel="1" collapsed="1">
      <c r="A77" s="36" t="s">
        <v>49</v>
      </c>
      <c r="B77" s="36"/>
      <c r="C77" s="36"/>
      <c r="D77" s="36"/>
      <c r="E77" s="36"/>
      <c r="F77" s="36"/>
    </row>
    <row r="78" spans="1:6" s="17" customFormat="1" ht="37.25" hidden="1" customHeight="1" outlineLevel="2">
      <c r="A78" s="37"/>
      <c r="B78" s="90" t="s">
        <v>569</v>
      </c>
      <c r="C78" s="90"/>
      <c r="D78" s="36"/>
      <c r="E78" s="53" t="s">
        <v>522</v>
      </c>
      <c r="F78" s="53" t="s">
        <v>523</v>
      </c>
    </row>
    <row r="79" spans="1:6" s="17" customFormat="1" ht="38.5" hidden="1" customHeight="1" outlineLevel="2" collapsed="1">
      <c r="A79" s="11" t="s">
        <v>262</v>
      </c>
      <c r="B79" s="11" t="s">
        <v>180</v>
      </c>
      <c r="C79" s="23" t="s">
        <v>7</v>
      </c>
      <c r="D79" s="15"/>
      <c r="E79" s="6"/>
      <c r="F79" s="6"/>
    </row>
    <row r="80" spans="1:6" s="17" customFormat="1" ht="19.25" hidden="1" customHeight="1" outlineLevel="3">
      <c r="A80" s="18"/>
      <c r="B80" s="18" t="s">
        <v>8</v>
      </c>
      <c r="C80" s="6"/>
      <c r="D80" s="6"/>
      <c r="E80" s="6"/>
      <c r="F80" s="6"/>
    </row>
    <row r="81" spans="1:6" s="17" customFormat="1" ht="38.5" hidden="1" customHeight="1" outlineLevel="3">
      <c r="A81" s="11" t="s">
        <v>263</v>
      </c>
      <c r="B81" s="11" t="s">
        <v>50</v>
      </c>
      <c r="C81" s="23" t="s">
        <v>7</v>
      </c>
      <c r="D81" s="15"/>
      <c r="E81" s="6"/>
      <c r="F81" s="6"/>
    </row>
    <row r="82" spans="1:6" s="17" customFormat="1" ht="19.25" hidden="1" customHeight="1" outlineLevel="3">
      <c r="A82" s="11" t="s">
        <v>264</v>
      </c>
      <c r="B82" s="11" t="s">
        <v>433</v>
      </c>
      <c r="C82" s="23" t="s">
        <v>7</v>
      </c>
      <c r="D82" s="15"/>
      <c r="E82" s="6"/>
      <c r="F82" s="6"/>
    </row>
    <row r="83" spans="1:6" s="17" customFormat="1" ht="38.5" hidden="1" customHeight="1" outlineLevel="3">
      <c r="A83" s="11" t="s">
        <v>265</v>
      </c>
      <c r="B83" s="11" t="s">
        <v>181</v>
      </c>
      <c r="C83" s="23" t="s">
        <v>7</v>
      </c>
      <c r="D83" s="15"/>
      <c r="E83" s="6"/>
      <c r="F83" s="6"/>
    </row>
    <row r="84" spans="1:6" s="17" customFormat="1" ht="19.25" hidden="1" customHeight="1" outlineLevel="3">
      <c r="A84" s="11" t="s">
        <v>266</v>
      </c>
      <c r="B84" s="11" t="s">
        <v>182</v>
      </c>
      <c r="C84" s="23" t="s">
        <v>7</v>
      </c>
      <c r="D84" s="15"/>
      <c r="E84" s="6"/>
      <c r="F84" s="6"/>
    </row>
    <row r="85" spans="1:6" s="17" customFormat="1" ht="38.5" hidden="1" customHeight="1" outlineLevel="3">
      <c r="A85" s="11" t="s">
        <v>267</v>
      </c>
      <c r="B85" s="11" t="s">
        <v>51</v>
      </c>
      <c r="C85" s="23" t="s">
        <v>7</v>
      </c>
      <c r="D85" s="15"/>
      <c r="E85" s="6"/>
      <c r="F85" s="6"/>
    </row>
    <row r="86" spans="1:6" s="17" customFormat="1" ht="19.25" hidden="1" customHeight="1" outlineLevel="3">
      <c r="A86" s="11" t="s">
        <v>268</v>
      </c>
      <c r="B86" s="11" t="s">
        <v>183</v>
      </c>
      <c r="C86" s="23" t="s">
        <v>7</v>
      </c>
      <c r="D86" s="15"/>
      <c r="E86" s="6"/>
      <c r="F86" s="6"/>
    </row>
    <row r="87" spans="1:6" s="17" customFormat="1" ht="19.25" hidden="1" customHeight="1" outlineLevel="3">
      <c r="A87" s="11" t="s">
        <v>269</v>
      </c>
      <c r="B87" s="11" t="s">
        <v>52</v>
      </c>
      <c r="C87" s="23" t="s">
        <v>7</v>
      </c>
      <c r="D87" s="15"/>
      <c r="E87" s="6"/>
      <c r="F87" s="6"/>
    </row>
    <row r="88" spans="1:6" s="17" customFormat="1" ht="19.25" hidden="1" customHeight="1" outlineLevel="3">
      <c r="A88" s="11" t="s">
        <v>270</v>
      </c>
      <c r="B88" s="11" t="s">
        <v>184</v>
      </c>
      <c r="C88" s="23" t="s">
        <v>7</v>
      </c>
      <c r="D88" s="15"/>
      <c r="E88" s="6"/>
      <c r="F88" s="6"/>
    </row>
    <row r="89" spans="1:6" s="17" customFormat="1" ht="24.5" customHeight="1" outlineLevel="1" collapsed="1">
      <c r="A89" s="36" t="s">
        <v>53</v>
      </c>
      <c r="B89" s="36"/>
      <c r="C89" s="36"/>
      <c r="D89" s="36"/>
      <c r="E89" s="36"/>
      <c r="F89" s="36"/>
    </row>
    <row r="90" spans="1:6" s="17" customFormat="1" ht="37.25" hidden="1" customHeight="1" outlineLevel="2">
      <c r="A90" s="37"/>
      <c r="B90" s="90" t="s">
        <v>441</v>
      </c>
      <c r="C90" s="90"/>
      <c r="D90" s="36"/>
      <c r="E90" s="53" t="s">
        <v>522</v>
      </c>
      <c r="F90" s="53" t="s">
        <v>523</v>
      </c>
    </row>
    <row r="91" spans="1:6" s="17" customFormat="1" ht="38.5" hidden="1" customHeight="1" outlineLevel="2" collapsed="1">
      <c r="A91" s="3" t="s">
        <v>271</v>
      </c>
      <c r="B91" s="3" t="s">
        <v>198</v>
      </c>
      <c r="C91" s="23" t="s">
        <v>7</v>
      </c>
      <c r="D91" s="3"/>
      <c r="E91" s="6"/>
      <c r="F91" s="6"/>
    </row>
    <row r="92" spans="1:6" s="17" customFormat="1" ht="19.25" hidden="1" customHeight="1" outlineLevel="3">
      <c r="A92" s="2"/>
      <c r="B92" s="2" t="s">
        <v>44</v>
      </c>
      <c r="C92" s="6"/>
      <c r="D92" s="6"/>
      <c r="E92" s="6"/>
      <c r="F92" s="6"/>
    </row>
    <row r="93" spans="1:6" s="17" customFormat="1" ht="38.5" hidden="1" customHeight="1" outlineLevel="3">
      <c r="A93" s="3" t="s">
        <v>272</v>
      </c>
      <c r="B93" s="3" t="s">
        <v>185</v>
      </c>
      <c r="C93" s="23" t="s">
        <v>7</v>
      </c>
      <c r="D93" s="3"/>
      <c r="E93" s="6"/>
      <c r="F93" s="6"/>
    </row>
    <row r="94" spans="1:6" s="17" customFormat="1" ht="19.25" hidden="1" customHeight="1" outlineLevel="3">
      <c r="A94" s="3" t="s">
        <v>273</v>
      </c>
      <c r="B94" s="3" t="s">
        <v>54</v>
      </c>
      <c r="C94" s="23" t="s">
        <v>7</v>
      </c>
      <c r="D94" s="3"/>
      <c r="E94" s="6"/>
      <c r="F94" s="6"/>
    </row>
    <row r="95" spans="1:6" s="17" customFormat="1" ht="38.5" hidden="1" customHeight="1" outlineLevel="3">
      <c r="A95" s="3" t="s">
        <v>274</v>
      </c>
      <c r="B95" s="3" t="s">
        <v>55</v>
      </c>
      <c r="C95" s="23" t="s">
        <v>7</v>
      </c>
      <c r="D95" s="3"/>
      <c r="E95" s="6"/>
      <c r="F95" s="6"/>
    </row>
    <row r="96" spans="1:6" s="17" customFormat="1" ht="38.5" hidden="1" customHeight="1" outlineLevel="3">
      <c r="A96" s="3" t="s">
        <v>275</v>
      </c>
      <c r="B96" s="3" t="s">
        <v>56</v>
      </c>
      <c r="C96" s="23" t="s">
        <v>7</v>
      </c>
      <c r="D96" s="3"/>
      <c r="E96" s="6"/>
      <c r="F96" s="6"/>
    </row>
    <row r="97" spans="1:6" s="17" customFormat="1" ht="38.5" hidden="1" customHeight="1" outlineLevel="3">
      <c r="A97" s="3" t="s">
        <v>276</v>
      </c>
      <c r="B97" s="3" t="s">
        <v>57</v>
      </c>
      <c r="C97" s="23" t="s">
        <v>7</v>
      </c>
      <c r="D97" s="3"/>
      <c r="E97" s="6"/>
      <c r="F97" s="6"/>
    </row>
    <row r="98" spans="1:6" ht="24.5" customHeight="1" outlineLevel="1" collapsed="1">
      <c r="A98" s="36" t="s">
        <v>58</v>
      </c>
      <c r="B98" s="36"/>
      <c r="C98" s="36"/>
      <c r="D98" s="36"/>
      <c r="E98" s="36"/>
      <c r="F98" s="36"/>
    </row>
    <row r="99" spans="1:6" s="17" customFormat="1" ht="37.25" hidden="1" customHeight="1" outlineLevel="2">
      <c r="A99" s="37"/>
      <c r="B99" s="90" t="s">
        <v>570</v>
      </c>
      <c r="C99" s="90"/>
      <c r="D99" s="36"/>
      <c r="E99" s="53" t="s">
        <v>522</v>
      </c>
      <c r="F99" s="53" t="s">
        <v>523</v>
      </c>
    </row>
    <row r="100" spans="1:6" ht="19.25" hidden="1" customHeight="1" outlineLevel="2" collapsed="1">
      <c r="A100" s="3" t="s">
        <v>277</v>
      </c>
      <c r="B100" s="3" t="s">
        <v>418</v>
      </c>
      <c r="C100" s="23" t="s">
        <v>7</v>
      </c>
      <c r="D100" s="3"/>
      <c r="E100" s="89"/>
      <c r="F100" s="89"/>
    </row>
    <row r="101" spans="1:6" ht="19.25" hidden="1" customHeight="1" outlineLevel="3">
      <c r="A101" s="2"/>
      <c r="B101" s="2" t="s">
        <v>59</v>
      </c>
      <c r="C101" s="6"/>
      <c r="D101" s="89"/>
      <c r="E101" s="89"/>
      <c r="F101" s="89"/>
    </row>
    <row r="102" spans="1:6" ht="19.25" hidden="1" customHeight="1" outlineLevel="3">
      <c r="A102" s="3" t="s">
        <v>278</v>
      </c>
      <c r="B102" s="3" t="s">
        <v>60</v>
      </c>
      <c r="C102" s="23" t="s">
        <v>7</v>
      </c>
      <c r="D102" s="3"/>
      <c r="E102" s="89"/>
      <c r="F102" s="89"/>
    </row>
    <row r="103" spans="1:6" ht="19.25" hidden="1" customHeight="1" outlineLevel="3">
      <c r="A103" s="3" t="s">
        <v>279</v>
      </c>
      <c r="B103" s="3" t="s">
        <v>61</v>
      </c>
      <c r="C103" s="23" t="s">
        <v>7</v>
      </c>
      <c r="D103" s="3"/>
      <c r="E103" s="89"/>
      <c r="F103" s="89"/>
    </row>
    <row r="104" spans="1:6" ht="19.25" hidden="1" customHeight="1" outlineLevel="3">
      <c r="A104" s="3" t="s">
        <v>280</v>
      </c>
      <c r="B104" s="3" t="s">
        <v>419</v>
      </c>
      <c r="C104" s="23" t="s">
        <v>7</v>
      </c>
      <c r="D104" s="3"/>
      <c r="E104" s="89"/>
      <c r="F104" s="89"/>
    </row>
    <row r="105" spans="1:6" ht="19.25" hidden="1" customHeight="1" outlineLevel="3">
      <c r="A105" s="3" t="s">
        <v>281</v>
      </c>
      <c r="B105" s="3" t="s">
        <v>62</v>
      </c>
      <c r="C105" s="23" t="s">
        <v>7</v>
      </c>
      <c r="D105" s="3"/>
      <c r="E105" s="89"/>
      <c r="F105" s="89"/>
    </row>
    <row r="106" spans="1:6" ht="19.25" hidden="1" customHeight="1" outlineLevel="3">
      <c r="A106" s="3" t="s">
        <v>282</v>
      </c>
      <c r="B106" s="3" t="s">
        <v>63</v>
      </c>
      <c r="C106" s="23" t="s">
        <v>7</v>
      </c>
      <c r="D106" s="3"/>
      <c r="E106" s="89"/>
      <c r="F106" s="89"/>
    </row>
    <row r="107" spans="1:6" ht="19.25" hidden="1" customHeight="1" outlineLevel="3">
      <c r="A107" s="3" t="s">
        <v>283</v>
      </c>
      <c r="B107" s="3" t="s">
        <v>64</v>
      </c>
      <c r="C107" s="23" t="s">
        <v>7</v>
      </c>
      <c r="D107" s="3"/>
      <c r="E107" s="89"/>
      <c r="F107" s="89"/>
    </row>
    <row r="108" spans="1:6" ht="19.25" hidden="1" customHeight="1" outlineLevel="3">
      <c r="A108" s="3" t="s">
        <v>284</v>
      </c>
      <c r="B108" s="3" t="s">
        <v>65</v>
      </c>
      <c r="C108" s="23" t="s">
        <v>7</v>
      </c>
      <c r="D108" s="3"/>
      <c r="E108" s="89"/>
      <c r="F108" s="89"/>
    </row>
    <row r="109" spans="1:6" ht="24.5" customHeight="1" outlineLevel="1" collapsed="1">
      <c r="A109" s="36" t="s">
        <v>66</v>
      </c>
      <c r="B109" s="36"/>
      <c r="C109" s="36"/>
      <c r="D109" s="36"/>
      <c r="E109" s="36"/>
      <c r="F109" s="36"/>
    </row>
    <row r="110" spans="1:6" s="17" customFormat="1" ht="37.25" hidden="1" customHeight="1" outlineLevel="2">
      <c r="A110" s="37"/>
      <c r="B110" s="90" t="s">
        <v>387</v>
      </c>
      <c r="C110" s="90"/>
      <c r="D110" s="36"/>
      <c r="E110" s="53" t="s">
        <v>522</v>
      </c>
      <c r="F110" s="53" t="s">
        <v>523</v>
      </c>
    </row>
    <row r="111" spans="1:6" ht="19.25" hidden="1" customHeight="1" outlineLevel="2" collapsed="1">
      <c r="A111" s="3" t="s">
        <v>285</v>
      </c>
      <c r="B111" s="3" t="s">
        <v>421</v>
      </c>
      <c r="C111" s="23" t="s">
        <v>7</v>
      </c>
      <c r="D111" s="3"/>
      <c r="E111" s="89"/>
      <c r="F111" s="89"/>
    </row>
    <row r="112" spans="1:6" ht="19.25" hidden="1" customHeight="1" outlineLevel="3">
      <c r="A112" s="2"/>
      <c r="B112" s="2" t="s">
        <v>67</v>
      </c>
      <c r="C112" s="6"/>
      <c r="D112" s="89"/>
      <c r="E112" s="89"/>
      <c r="F112" s="89"/>
    </row>
    <row r="113" spans="1:6" ht="19.25" hidden="1" customHeight="1" outlineLevel="3">
      <c r="A113" s="3" t="s">
        <v>286</v>
      </c>
      <c r="B113" s="3" t="s">
        <v>68</v>
      </c>
      <c r="C113" s="23" t="s">
        <v>7</v>
      </c>
      <c r="D113" s="3"/>
      <c r="E113" s="89"/>
      <c r="F113" s="89"/>
    </row>
    <row r="114" spans="1:6" ht="19.25" hidden="1" customHeight="1" outlineLevel="3">
      <c r="A114" s="3" t="s">
        <v>287</v>
      </c>
      <c r="B114" s="3" t="s">
        <v>422</v>
      </c>
      <c r="C114" s="23" t="s">
        <v>7</v>
      </c>
      <c r="D114" s="3"/>
      <c r="E114" s="89"/>
      <c r="F114" s="89"/>
    </row>
    <row r="115" spans="1:6" ht="19.25" hidden="1" customHeight="1" outlineLevel="3">
      <c r="A115" s="3" t="s">
        <v>288</v>
      </c>
      <c r="B115" s="3" t="s">
        <v>423</v>
      </c>
      <c r="C115" s="23" t="s">
        <v>7</v>
      </c>
      <c r="D115" s="3"/>
      <c r="E115" s="89"/>
      <c r="F115" s="89"/>
    </row>
    <row r="116" spans="1:6" ht="24.5" customHeight="1" outlineLevel="1" collapsed="1">
      <c r="A116" s="36" t="s">
        <v>69</v>
      </c>
      <c r="B116" s="36"/>
      <c r="C116" s="36"/>
      <c r="D116" s="36"/>
      <c r="E116" s="36"/>
      <c r="F116" s="36"/>
    </row>
    <row r="117" spans="1:6" s="17" customFormat="1" ht="37.25" hidden="1" customHeight="1" outlineLevel="2">
      <c r="A117" s="37"/>
      <c r="B117" s="90" t="s">
        <v>442</v>
      </c>
      <c r="C117" s="90"/>
      <c r="D117" s="36"/>
      <c r="E117" s="53" t="s">
        <v>522</v>
      </c>
      <c r="F117" s="53" t="s">
        <v>523</v>
      </c>
    </row>
    <row r="118" spans="1:6" ht="19.25" hidden="1" customHeight="1" outlineLevel="2" collapsed="1">
      <c r="A118" s="3" t="s">
        <v>289</v>
      </c>
      <c r="B118" s="3" t="s">
        <v>425</v>
      </c>
      <c r="C118" s="23" t="s">
        <v>7</v>
      </c>
      <c r="D118" s="3"/>
      <c r="E118" s="2"/>
      <c r="F118" s="2"/>
    </row>
    <row r="119" spans="1:6" ht="19.25" hidden="1" customHeight="1" outlineLevel="3">
      <c r="A119" s="2"/>
      <c r="B119" s="2" t="s">
        <v>70</v>
      </c>
      <c r="C119" s="6"/>
      <c r="D119" s="2"/>
      <c r="E119" s="2"/>
      <c r="F119" s="2"/>
    </row>
    <row r="120" spans="1:6" ht="19.25" hidden="1" customHeight="1" outlineLevel="3">
      <c r="A120" s="3" t="s">
        <v>290</v>
      </c>
      <c r="B120" s="3" t="s">
        <v>427</v>
      </c>
      <c r="C120" s="23" t="s">
        <v>7</v>
      </c>
      <c r="D120" s="3"/>
      <c r="E120" s="2"/>
      <c r="F120" s="2"/>
    </row>
    <row r="121" spans="1:6" ht="19.25" hidden="1" customHeight="1" outlineLevel="3">
      <c r="A121" s="3" t="s">
        <v>291</v>
      </c>
      <c r="B121" s="3" t="s">
        <v>71</v>
      </c>
      <c r="C121" s="23" t="s">
        <v>7</v>
      </c>
      <c r="D121" s="3"/>
      <c r="E121" s="2"/>
      <c r="F121" s="2"/>
    </row>
    <row r="122" spans="1:6" ht="19.25" hidden="1" customHeight="1" outlineLevel="3">
      <c r="A122" s="3" t="s">
        <v>292</v>
      </c>
      <c r="B122" s="3" t="s">
        <v>428</v>
      </c>
      <c r="C122" s="23" t="s">
        <v>7</v>
      </c>
      <c r="D122" s="3"/>
      <c r="E122" s="2"/>
      <c r="F122" s="2"/>
    </row>
    <row r="123" spans="1:6" ht="19.25" hidden="1" customHeight="1" outlineLevel="3">
      <c r="A123" s="3" t="s">
        <v>293</v>
      </c>
      <c r="B123" s="3" t="s">
        <v>429</v>
      </c>
      <c r="C123" s="23" t="s">
        <v>7</v>
      </c>
      <c r="D123" s="3"/>
      <c r="E123" s="2"/>
      <c r="F123" s="2"/>
    </row>
    <row r="124" spans="1:6" ht="19.25" hidden="1" customHeight="1" outlineLevel="3">
      <c r="A124" s="3" t="s">
        <v>294</v>
      </c>
      <c r="B124" s="3" t="s">
        <v>72</v>
      </c>
      <c r="C124" s="23" t="s">
        <v>7</v>
      </c>
      <c r="D124" s="3"/>
      <c r="E124" s="2"/>
      <c r="F124" s="2"/>
    </row>
    <row r="125" spans="1:6" ht="19.25" hidden="1" customHeight="1" outlineLevel="3">
      <c r="A125" s="3" t="s">
        <v>295</v>
      </c>
      <c r="B125" s="3" t="s">
        <v>431</v>
      </c>
      <c r="C125" s="23" t="s">
        <v>7</v>
      </c>
      <c r="D125" s="3"/>
      <c r="E125" s="2"/>
      <c r="F125" s="2"/>
    </row>
    <row r="126" spans="1:6" ht="23.5" hidden="1" customHeight="1" outlineLevel="3">
      <c r="A126" s="3" t="s">
        <v>436</v>
      </c>
      <c r="B126" s="3" t="s">
        <v>435</v>
      </c>
      <c r="C126" s="23" t="s">
        <v>7</v>
      </c>
      <c r="D126" s="3"/>
      <c r="E126" s="2"/>
      <c r="F126" s="2"/>
    </row>
    <row r="127" spans="1:6" ht="24.5" customHeight="1" outlineLevel="1" collapsed="1">
      <c r="A127" s="36" t="s">
        <v>156</v>
      </c>
      <c r="B127" s="36"/>
      <c r="C127" s="36"/>
      <c r="D127" s="36"/>
      <c r="E127" s="36"/>
      <c r="F127" s="36"/>
    </row>
    <row r="128" spans="1:6" s="17" customFormat="1" ht="37.25" hidden="1" customHeight="1" outlineLevel="2">
      <c r="A128" s="37"/>
      <c r="B128" s="90" t="s">
        <v>571</v>
      </c>
      <c r="C128" s="90"/>
      <c r="D128" s="36"/>
      <c r="E128" s="53" t="s">
        <v>522</v>
      </c>
      <c r="F128" s="53" t="s">
        <v>523</v>
      </c>
    </row>
    <row r="129" spans="1:6" ht="38.5" hidden="1" customHeight="1" outlineLevel="2" collapsed="1">
      <c r="A129" s="3" t="s">
        <v>296</v>
      </c>
      <c r="B129" s="3" t="s">
        <v>432</v>
      </c>
      <c r="C129" s="23" t="s">
        <v>7</v>
      </c>
      <c r="D129" s="3"/>
      <c r="E129" s="2"/>
      <c r="F129" s="2"/>
    </row>
    <row r="130" spans="1:6" ht="19.25" hidden="1" customHeight="1" outlineLevel="3">
      <c r="A130" s="2"/>
      <c r="B130" s="2" t="s">
        <v>73</v>
      </c>
      <c r="C130" s="6"/>
      <c r="D130" s="2"/>
      <c r="E130" s="2"/>
      <c r="F130" s="2"/>
    </row>
    <row r="131" spans="1:6" ht="35.25" hidden="1" customHeight="1" outlineLevel="3">
      <c r="A131" s="3" t="s">
        <v>297</v>
      </c>
      <c r="B131" s="3" t="s">
        <v>546</v>
      </c>
      <c r="C131" s="23" t="s">
        <v>7</v>
      </c>
      <c r="D131" s="3"/>
      <c r="E131" s="2"/>
      <c r="F131" s="2"/>
    </row>
    <row r="132" spans="1:6" ht="19.25" hidden="1" customHeight="1" outlineLevel="3">
      <c r="A132" s="3" t="s">
        <v>298</v>
      </c>
      <c r="B132" s="3" t="s">
        <v>74</v>
      </c>
      <c r="C132" s="23" t="s">
        <v>7</v>
      </c>
      <c r="D132" s="3"/>
      <c r="E132" s="2"/>
      <c r="F132" s="2"/>
    </row>
    <row r="133" spans="1:6" ht="19.25" hidden="1" customHeight="1" outlineLevel="3">
      <c r="A133" s="3" t="s">
        <v>299</v>
      </c>
      <c r="B133" s="3" t="s">
        <v>204</v>
      </c>
      <c r="C133" s="23" t="s">
        <v>7</v>
      </c>
      <c r="D133" s="3"/>
      <c r="E133" s="2"/>
      <c r="F133" s="2"/>
    </row>
    <row r="134" spans="1:6" ht="19.25" hidden="1" customHeight="1" outlineLevel="3">
      <c r="A134" s="3" t="s">
        <v>300</v>
      </c>
      <c r="B134" s="3" t="s">
        <v>75</v>
      </c>
      <c r="C134" s="23" t="s">
        <v>7</v>
      </c>
      <c r="D134" s="3"/>
      <c r="E134" s="2"/>
      <c r="F134" s="2"/>
    </row>
    <row r="135" spans="1:6" ht="24.5" customHeight="1" outlineLevel="1" collapsed="1">
      <c r="A135" s="36" t="s">
        <v>76</v>
      </c>
      <c r="B135" s="36"/>
      <c r="C135" s="36"/>
      <c r="D135" s="36"/>
      <c r="E135" s="36"/>
      <c r="F135" s="36"/>
    </row>
    <row r="136" spans="1:6" s="17" customFormat="1" ht="37.25" hidden="1" customHeight="1" outlineLevel="2">
      <c r="A136" s="37"/>
      <c r="B136" s="90" t="s">
        <v>572</v>
      </c>
      <c r="C136" s="90"/>
      <c r="D136" s="36"/>
      <c r="E136" s="53" t="s">
        <v>522</v>
      </c>
      <c r="F136" s="53" t="s">
        <v>523</v>
      </c>
    </row>
    <row r="137" spans="1:6" ht="19.25" hidden="1" customHeight="1" outlineLevel="2" collapsed="1">
      <c r="A137" s="3" t="s">
        <v>301</v>
      </c>
      <c r="B137" s="3" t="s">
        <v>77</v>
      </c>
      <c r="C137" s="23" t="s">
        <v>7</v>
      </c>
      <c r="D137" s="3"/>
      <c r="E137" s="2"/>
      <c r="F137" s="2"/>
    </row>
    <row r="138" spans="1:6" ht="19.25" hidden="1" customHeight="1" outlineLevel="3">
      <c r="A138" s="2"/>
      <c r="B138" s="2" t="s">
        <v>78</v>
      </c>
      <c r="C138" s="2"/>
      <c r="D138" s="2"/>
      <c r="E138" s="2"/>
      <c r="F138" s="2"/>
    </row>
    <row r="139" spans="1:6" ht="19.25" hidden="1" customHeight="1" outlineLevel="3">
      <c r="A139" s="3" t="s">
        <v>302</v>
      </c>
      <c r="B139" s="3" t="s">
        <v>79</v>
      </c>
      <c r="C139" s="23" t="s">
        <v>7</v>
      </c>
      <c r="D139" s="3"/>
      <c r="E139" s="2"/>
      <c r="F139" s="2"/>
    </row>
    <row r="140" spans="1:6" ht="38.5" hidden="1" customHeight="1" outlineLevel="3">
      <c r="A140" s="3" t="s">
        <v>303</v>
      </c>
      <c r="B140" s="3" t="s">
        <v>515</v>
      </c>
      <c r="C140" s="23" t="s">
        <v>7</v>
      </c>
      <c r="D140" s="3"/>
      <c r="E140" s="2"/>
      <c r="F140" s="2"/>
    </row>
    <row r="141" spans="1:6" ht="19.25" hidden="1" customHeight="1" outlineLevel="3">
      <c r="A141" s="3" t="s">
        <v>304</v>
      </c>
      <c r="B141" s="3" t="s">
        <v>80</v>
      </c>
      <c r="C141" s="23" t="s">
        <v>7</v>
      </c>
      <c r="D141" s="3"/>
      <c r="E141" s="2"/>
      <c r="F141" s="2"/>
    </row>
    <row r="142" spans="1:6" ht="19.25" hidden="1" customHeight="1" outlineLevel="3">
      <c r="A142" s="3" t="s">
        <v>305</v>
      </c>
      <c r="B142" s="3" t="s">
        <v>447</v>
      </c>
      <c r="C142" s="23" t="s">
        <v>7</v>
      </c>
      <c r="D142" s="3"/>
      <c r="E142" s="2"/>
      <c r="F142" s="2"/>
    </row>
    <row r="143" spans="1:6" ht="38.5" hidden="1" customHeight="1" outlineLevel="3">
      <c r="A143" s="3" t="s">
        <v>306</v>
      </c>
      <c r="B143" s="3" t="s">
        <v>448</v>
      </c>
      <c r="C143" s="23" t="s">
        <v>7</v>
      </c>
      <c r="D143" s="3"/>
      <c r="E143" s="2"/>
      <c r="F143" s="2"/>
    </row>
    <row r="144" spans="1:6" ht="38.5" hidden="1" customHeight="1" outlineLevel="3">
      <c r="A144" s="3" t="s">
        <v>307</v>
      </c>
      <c r="B144" s="3" t="s">
        <v>450</v>
      </c>
      <c r="C144" s="23" t="s">
        <v>7</v>
      </c>
      <c r="D144" s="3"/>
      <c r="E144" s="2"/>
      <c r="F144" s="2"/>
    </row>
    <row r="145" spans="1:6" ht="24.5" customHeight="1" outlineLevel="1" collapsed="1">
      <c r="A145" s="36" t="s">
        <v>81</v>
      </c>
      <c r="B145" s="36"/>
      <c r="C145" s="36"/>
      <c r="D145" s="36"/>
      <c r="E145" s="36"/>
      <c r="F145" s="36"/>
    </row>
    <row r="146" spans="1:6" ht="37.25" hidden="1" customHeight="1" outlineLevel="2">
      <c r="A146" s="37"/>
      <c r="B146" s="90" t="s">
        <v>573</v>
      </c>
      <c r="C146" s="90"/>
      <c r="D146" s="36"/>
      <c r="E146" s="53" t="s">
        <v>522</v>
      </c>
      <c r="F146" s="53" t="s">
        <v>523</v>
      </c>
    </row>
    <row r="147" spans="1:6" ht="19.25" hidden="1" customHeight="1" outlineLevel="2" collapsed="1">
      <c r="A147" s="3" t="s">
        <v>308</v>
      </c>
      <c r="B147" s="3" t="s">
        <v>82</v>
      </c>
      <c r="C147" s="23" t="s">
        <v>7</v>
      </c>
      <c r="D147" s="3"/>
      <c r="E147" s="89"/>
      <c r="F147" s="89"/>
    </row>
    <row r="148" spans="1:6" ht="19.25" hidden="1" customHeight="1" outlineLevel="3">
      <c r="A148" s="2"/>
      <c r="B148" s="2" t="s">
        <v>83</v>
      </c>
      <c r="C148" s="6"/>
      <c r="D148" s="89"/>
      <c r="E148" s="89"/>
      <c r="F148" s="89"/>
    </row>
    <row r="149" spans="1:6" ht="19.25" hidden="1" customHeight="1" outlineLevel="3">
      <c r="A149" s="3" t="s">
        <v>309</v>
      </c>
      <c r="B149" s="3" t="s">
        <v>84</v>
      </c>
      <c r="C149" s="23" t="s">
        <v>7</v>
      </c>
      <c r="D149" s="3"/>
      <c r="E149" s="89"/>
      <c r="F149" s="89"/>
    </row>
    <row r="150" spans="1:6" ht="19.25" hidden="1" customHeight="1" outlineLevel="3">
      <c r="A150" s="3" t="s">
        <v>310</v>
      </c>
      <c r="B150" s="3" t="s">
        <v>85</v>
      </c>
      <c r="C150" s="23" t="s">
        <v>7</v>
      </c>
      <c r="D150" s="3"/>
      <c r="E150" s="89"/>
      <c r="F150" s="89"/>
    </row>
    <row r="151" spans="1:6" ht="19.25" hidden="1" customHeight="1" outlineLevel="3">
      <c r="A151" s="3" t="s">
        <v>311</v>
      </c>
      <c r="B151" s="3" t="s">
        <v>453</v>
      </c>
      <c r="C151" s="23" t="s">
        <v>7</v>
      </c>
      <c r="D151" s="3"/>
      <c r="E151" s="89"/>
      <c r="F151" s="89"/>
    </row>
    <row r="152" spans="1:6" ht="19.25" hidden="1" customHeight="1" outlineLevel="3">
      <c r="A152" s="3" t="s">
        <v>312</v>
      </c>
      <c r="B152" s="3" t="s">
        <v>437</v>
      </c>
      <c r="C152" s="23" t="s">
        <v>7</v>
      </c>
      <c r="D152" s="3"/>
      <c r="E152" s="89"/>
      <c r="F152" s="89"/>
    </row>
    <row r="153" spans="1:6" ht="19.25" hidden="1" customHeight="1" outlineLevel="3">
      <c r="A153" s="3" t="s">
        <v>313</v>
      </c>
      <c r="B153" s="3" t="s">
        <v>454</v>
      </c>
      <c r="C153" s="23" t="s">
        <v>7</v>
      </c>
      <c r="D153" s="3"/>
      <c r="E153" s="89"/>
      <c r="F153" s="89"/>
    </row>
    <row r="154" spans="1:6" ht="24">
      <c r="A154" s="38" t="s">
        <v>86</v>
      </c>
      <c r="B154" s="39"/>
      <c r="C154" s="39"/>
      <c r="D154" s="39"/>
      <c r="E154" s="39"/>
      <c r="F154" s="39"/>
    </row>
    <row r="155" spans="1:6" ht="24.5" customHeight="1" outlineLevel="1" collapsed="1">
      <c r="A155" s="40" t="s">
        <v>87</v>
      </c>
      <c r="B155" s="40"/>
      <c r="C155" s="40"/>
      <c r="D155" s="40"/>
      <c r="E155" s="40"/>
      <c r="F155" s="40"/>
    </row>
    <row r="156" spans="1:6" ht="37.25" hidden="1" customHeight="1" outlineLevel="2">
      <c r="A156" s="41"/>
      <c r="B156" s="92" t="s">
        <v>388</v>
      </c>
      <c r="C156" s="92"/>
      <c r="D156" s="52"/>
      <c r="E156" s="56" t="s">
        <v>522</v>
      </c>
      <c r="F156" s="56" t="s">
        <v>523</v>
      </c>
    </row>
    <row r="157" spans="1:6" ht="38.5" hidden="1" customHeight="1" outlineLevel="2" collapsed="1">
      <c r="A157" s="16" t="s">
        <v>314</v>
      </c>
      <c r="B157" s="3" t="s">
        <v>88</v>
      </c>
      <c r="C157" s="23" t="s">
        <v>7</v>
      </c>
      <c r="D157" s="19"/>
      <c r="E157" s="20"/>
      <c r="F157" s="20"/>
    </row>
    <row r="158" spans="1:6" ht="19.25" hidden="1" customHeight="1" outlineLevel="3">
      <c r="A158" s="33"/>
      <c r="B158" s="2" t="s">
        <v>89</v>
      </c>
      <c r="C158" s="20"/>
      <c r="D158" s="20"/>
      <c r="E158" s="20"/>
      <c r="F158" s="20"/>
    </row>
    <row r="159" spans="1:6" ht="19.25" hidden="1" customHeight="1" outlineLevel="3">
      <c r="A159" s="16" t="s">
        <v>315</v>
      </c>
      <c r="B159" s="3" t="s">
        <v>90</v>
      </c>
      <c r="C159" s="23" t="s">
        <v>7</v>
      </c>
      <c r="D159" s="19"/>
      <c r="E159" s="20"/>
      <c r="F159" s="20"/>
    </row>
    <row r="160" spans="1:6" ht="19.25" hidden="1" customHeight="1" outlineLevel="3">
      <c r="A160" s="16" t="s">
        <v>316</v>
      </c>
      <c r="B160" s="3" t="s">
        <v>91</v>
      </c>
      <c r="C160" s="23" t="s">
        <v>7</v>
      </c>
      <c r="D160" s="19"/>
      <c r="E160" s="20"/>
      <c r="F160" s="20"/>
    </row>
    <row r="161" spans="1:6" ht="38.5" hidden="1" customHeight="1" outlineLevel="3">
      <c r="A161" s="16" t="s">
        <v>317</v>
      </c>
      <c r="B161" s="3" t="s">
        <v>92</v>
      </c>
      <c r="C161" s="23" t="s">
        <v>7</v>
      </c>
      <c r="D161" s="19"/>
      <c r="E161" s="20"/>
      <c r="F161" s="20"/>
    </row>
    <row r="162" spans="1:6" ht="19.25" hidden="1" customHeight="1" outlineLevel="3">
      <c r="A162" s="16" t="s">
        <v>318</v>
      </c>
      <c r="B162" s="3" t="s">
        <v>457</v>
      </c>
      <c r="C162" s="23" t="s">
        <v>7</v>
      </c>
      <c r="D162" s="19"/>
      <c r="E162" s="20"/>
      <c r="F162" s="20"/>
    </row>
    <row r="163" spans="1:6" ht="19.25" hidden="1" customHeight="1" outlineLevel="3">
      <c r="A163" s="16" t="s">
        <v>319</v>
      </c>
      <c r="B163" s="3" t="s">
        <v>93</v>
      </c>
      <c r="C163" s="23" t="s">
        <v>7</v>
      </c>
      <c r="D163" s="19"/>
      <c r="E163" s="20"/>
      <c r="F163" s="20"/>
    </row>
    <row r="164" spans="1:6" ht="38.5" hidden="1" customHeight="1" outlineLevel="3">
      <c r="A164" s="16" t="s">
        <v>320</v>
      </c>
      <c r="B164" s="3" t="s">
        <v>94</v>
      </c>
      <c r="C164" s="23" t="s">
        <v>7</v>
      </c>
      <c r="D164" s="19"/>
      <c r="E164" s="20"/>
      <c r="F164" s="20"/>
    </row>
    <row r="165" spans="1:6" ht="19.25" hidden="1" customHeight="1" outlineLevel="3">
      <c r="A165" s="16" t="s">
        <v>321</v>
      </c>
      <c r="B165" s="3" t="s">
        <v>95</v>
      </c>
      <c r="C165" s="23" t="s">
        <v>7</v>
      </c>
      <c r="D165" s="19"/>
      <c r="E165" s="20"/>
      <c r="F165" s="20"/>
    </row>
    <row r="166" spans="1:6" ht="24.5" customHeight="1" outlineLevel="1" collapsed="1">
      <c r="A166" s="40" t="s">
        <v>96</v>
      </c>
      <c r="B166" s="40"/>
      <c r="C166" s="40"/>
      <c r="D166" s="40"/>
      <c r="E166" s="40"/>
      <c r="F166" s="40"/>
    </row>
    <row r="167" spans="1:6" ht="37.25" hidden="1" customHeight="1" outlineLevel="2">
      <c r="A167" s="41"/>
      <c r="B167" s="92" t="s">
        <v>389</v>
      </c>
      <c r="C167" s="92"/>
      <c r="D167" s="40"/>
      <c r="E167" s="56" t="s">
        <v>522</v>
      </c>
      <c r="F167" s="56" t="s">
        <v>523</v>
      </c>
    </row>
    <row r="168" spans="1:6" ht="38.5" hidden="1" customHeight="1" outlineLevel="2" collapsed="1">
      <c r="A168" s="16" t="s">
        <v>322</v>
      </c>
      <c r="B168" s="3" t="s">
        <v>97</v>
      </c>
      <c r="C168" s="23" t="s">
        <v>7</v>
      </c>
      <c r="D168" s="19"/>
      <c r="E168" s="20"/>
      <c r="F168" s="20"/>
    </row>
    <row r="169" spans="1:6" ht="19.25" hidden="1" customHeight="1" outlineLevel="3">
      <c r="A169" s="33"/>
      <c r="B169" s="2" t="s">
        <v>13</v>
      </c>
      <c r="C169" s="20"/>
      <c r="D169" s="20"/>
      <c r="E169" s="20"/>
      <c r="F169" s="20"/>
    </row>
    <row r="170" spans="1:6" ht="38.5" hidden="1" customHeight="1" outlineLevel="3">
      <c r="A170" s="16" t="s">
        <v>323</v>
      </c>
      <c r="B170" s="3" t="s">
        <v>98</v>
      </c>
      <c r="C170" s="23" t="s">
        <v>7</v>
      </c>
      <c r="D170" s="19"/>
      <c r="E170" s="20"/>
      <c r="F170" s="20"/>
    </row>
    <row r="171" spans="1:6" ht="19.25" hidden="1" customHeight="1" outlineLevel="3">
      <c r="A171" s="16" t="s">
        <v>324</v>
      </c>
      <c r="B171" s="3" t="s">
        <v>99</v>
      </c>
      <c r="C171" s="23" t="s">
        <v>7</v>
      </c>
      <c r="D171" s="19"/>
      <c r="E171" s="20"/>
      <c r="F171" s="20"/>
    </row>
    <row r="172" spans="1:6" ht="19.25" hidden="1" customHeight="1" outlineLevel="3">
      <c r="A172" s="16" t="s">
        <v>325</v>
      </c>
      <c r="B172" s="3" t="s">
        <v>100</v>
      </c>
      <c r="C172" s="23" t="s">
        <v>7</v>
      </c>
      <c r="D172" s="19"/>
      <c r="E172" s="20"/>
      <c r="F172" s="20"/>
    </row>
    <row r="173" spans="1:6" ht="19.25" hidden="1" customHeight="1" outlineLevel="3">
      <c r="A173" s="16" t="s">
        <v>326</v>
      </c>
      <c r="B173" s="3" t="s">
        <v>101</v>
      </c>
      <c r="C173" s="23" t="s">
        <v>7</v>
      </c>
      <c r="D173" s="19"/>
      <c r="E173" s="20"/>
      <c r="F173" s="20"/>
    </row>
    <row r="174" spans="1:6" ht="24.5" customHeight="1" outlineLevel="1" collapsed="1">
      <c r="A174" s="40" t="s">
        <v>102</v>
      </c>
      <c r="B174" s="51"/>
      <c r="C174" s="51"/>
      <c r="D174" s="51"/>
      <c r="E174" s="51"/>
      <c r="F174" s="51"/>
    </row>
    <row r="175" spans="1:6" ht="37.25" hidden="1" customHeight="1" outlineLevel="2">
      <c r="A175" s="41"/>
      <c r="B175" s="92" t="s">
        <v>574</v>
      </c>
      <c r="C175" s="92"/>
      <c r="D175" s="51"/>
      <c r="E175" s="56" t="s">
        <v>522</v>
      </c>
      <c r="F175" s="56" t="s">
        <v>523</v>
      </c>
    </row>
    <row r="176" spans="1:6" ht="38.5" hidden="1" customHeight="1" outlineLevel="2" collapsed="1">
      <c r="A176" s="16" t="s">
        <v>327</v>
      </c>
      <c r="B176" s="3" t="s">
        <v>103</v>
      </c>
      <c r="C176" s="23" t="s">
        <v>7</v>
      </c>
      <c r="D176" s="3"/>
      <c r="E176" s="20"/>
      <c r="F176" s="20"/>
    </row>
    <row r="177" spans="1:6" ht="19.25" hidden="1" customHeight="1" outlineLevel="3">
      <c r="A177" s="33"/>
      <c r="B177" s="2" t="s">
        <v>89</v>
      </c>
      <c r="C177" s="20"/>
      <c r="D177" s="20"/>
      <c r="E177" s="20"/>
      <c r="F177" s="20"/>
    </row>
    <row r="178" spans="1:6" ht="19.25" hidden="1" customHeight="1" outlineLevel="3">
      <c r="A178" s="16" t="s">
        <v>328</v>
      </c>
      <c r="B178" s="3" t="s">
        <v>462</v>
      </c>
      <c r="C178" s="23" t="s">
        <v>7</v>
      </c>
      <c r="D178" s="3"/>
      <c r="E178" s="20"/>
      <c r="F178" s="20"/>
    </row>
    <row r="179" spans="1:6" ht="19.25" hidden="1" customHeight="1" outlineLevel="3">
      <c r="A179" s="16" t="s">
        <v>329</v>
      </c>
      <c r="B179" s="3" t="s">
        <v>104</v>
      </c>
      <c r="C179" s="23" t="s">
        <v>7</v>
      </c>
      <c r="D179" s="3"/>
      <c r="E179" s="20"/>
      <c r="F179" s="20"/>
    </row>
    <row r="180" spans="1:6" ht="38.5" hidden="1" customHeight="1" outlineLevel="3">
      <c r="A180" s="16" t="s">
        <v>330</v>
      </c>
      <c r="B180" s="3" t="s">
        <v>105</v>
      </c>
      <c r="C180" s="23" t="s">
        <v>7</v>
      </c>
      <c r="D180" s="3"/>
      <c r="E180" s="20"/>
      <c r="F180" s="20"/>
    </row>
    <row r="181" spans="1:6" ht="19.25" hidden="1" customHeight="1" outlineLevel="3">
      <c r="A181" s="16" t="s">
        <v>331</v>
      </c>
      <c r="B181" s="3" t="s">
        <v>106</v>
      </c>
      <c r="C181" s="23" t="s">
        <v>7</v>
      </c>
      <c r="D181" s="3"/>
      <c r="E181" s="20"/>
      <c r="F181" s="20"/>
    </row>
    <row r="182" spans="1:6" ht="19.25" hidden="1" customHeight="1" outlineLevel="3">
      <c r="A182" s="16" t="s">
        <v>332</v>
      </c>
      <c r="B182" s="3" t="s">
        <v>107</v>
      </c>
      <c r="C182" s="23" t="s">
        <v>7</v>
      </c>
      <c r="D182" s="3"/>
      <c r="E182" s="20"/>
      <c r="F182" s="20"/>
    </row>
    <row r="183" spans="1:6" ht="57.5" hidden="1" customHeight="1" outlineLevel="3">
      <c r="A183" s="16" t="s">
        <v>333</v>
      </c>
      <c r="B183" s="3" t="s">
        <v>438</v>
      </c>
      <c r="C183" s="23" t="s">
        <v>7</v>
      </c>
      <c r="D183" s="19"/>
      <c r="E183" s="20"/>
      <c r="F183" s="20"/>
    </row>
    <row r="184" spans="1:6" ht="38.5" hidden="1" customHeight="1" outlineLevel="3">
      <c r="A184" s="16" t="s">
        <v>334</v>
      </c>
      <c r="B184" s="3" t="s">
        <v>108</v>
      </c>
      <c r="C184" s="23" t="s">
        <v>7</v>
      </c>
      <c r="D184" s="19"/>
      <c r="E184" s="20"/>
      <c r="F184" s="20"/>
    </row>
    <row r="185" spans="1:6" ht="38.5" hidden="1" customHeight="1" outlineLevel="3">
      <c r="A185" s="16" t="s">
        <v>335</v>
      </c>
      <c r="B185" s="3" t="s">
        <v>109</v>
      </c>
      <c r="C185" s="23" t="s">
        <v>7</v>
      </c>
      <c r="D185" s="29"/>
      <c r="E185" s="20"/>
      <c r="F185" s="20"/>
    </row>
    <row r="186" spans="1:6" ht="38.5" hidden="1" customHeight="1" outlineLevel="3">
      <c r="A186" s="16" t="s">
        <v>336</v>
      </c>
      <c r="B186" s="3" t="s">
        <v>110</v>
      </c>
      <c r="C186" s="23" t="s">
        <v>7</v>
      </c>
      <c r="D186" s="19"/>
      <c r="E186" s="20"/>
      <c r="F186" s="20"/>
    </row>
    <row r="187" spans="1:6" ht="24.5" customHeight="1" outlineLevel="1" collapsed="1">
      <c r="A187" s="40" t="s">
        <v>111</v>
      </c>
      <c r="B187" s="40"/>
      <c r="C187" s="40"/>
      <c r="D187" s="50"/>
      <c r="E187" s="50"/>
      <c r="F187" s="50"/>
    </row>
    <row r="188" spans="1:6" ht="37.25" hidden="1" customHeight="1" outlineLevel="2">
      <c r="A188" s="41"/>
      <c r="B188" s="92" t="s">
        <v>390</v>
      </c>
      <c r="C188" s="92"/>
      <c r="D188" s="40"/>
      <c r="E188" s="56" t="s">
        <v>522</v>
      </c>
      <c r="F188" s="56" t="s">
        <v>523</v>
      </c>
    </row>
    <row r="189" spans="1:6" ht="38.5" hidden="1" customHeight="1" outlineLevel="2" collapsed="1">
      <c r="A189" s="16" t="s">
        <v>337</v>
      </c>
      <c r="B189" s="3" t="s">
        <v>112</v>
      </c>
      <c r="C189" s="23" t="s">
        <v>7</v>
      </c>
      <c r="D189" s="19"/>
      <c r="E189" s="20"/>
      <c r="F189" s="20"/>
    </row>
    <row r="190" spans="1:6" ht="19.25" hidden="1" customHeight="1" outlineLevel="3">
      <c r="A190" s="33"/>
      <c r="B190" s="2" t="s">
        <v>13</v>
      </c>
      <c r="C190" s="20"/>
      <c r="D190" s="20"/>
      <c r="E190" s="20"/>
      <c r="F190" s="20"/>
    </row>
    <row r="191" spans="1:6" ht="38.5" hidden="1" customHeight="1" outlineLevel="3">
      <c r="A191" s="16" t="s">
        <v>338</v>
      </c>
      <c r="B191" s="3" t="s">
        <v>113</v>
      </c>
      <c r="C191" s="23" t="s">
        <v>7</v>
      </c>
      <c r="D191" s="19"/>
      <c r="E191" s="20"/>
      <c r="F191" s="20"/>
    </row>
    <row r="192" spans="1:6" ht="38.5" hidden="1" customHeight="1" outlineLevel="3">
      <c r="A192" s="16" t="s">
        <v>339</v>
      </c>
      <c r="B192" s="3" t="s">
        <v>199</v>
      </c>
      <c r="C192" s="23" t="s">
        <v>7</v>
      </c>
      <c r="D192" s="19"/>
      <c r="E192" s="20"/>
      <c r="F192" s="20"/>
    </row>
    <row r="193" spans="1:6" ht="38.5" hidden="1" customHeight="1" outlineLevel="3">
      <c r="A193" s="16" t="s">
        <v>340</v>
      </c>
      <c r="B193" s="3" t="s">
        <v>114</v>
      </c>
      <c r="C193" s="23" t="s">
        <v>7</v>
      </c>
      <c r="D193" s="3"/>
      <c r="E193" s="20"/>
      <c r="F193" s="20"/>
    </row>
    <row r="194" spans="1:6" ht="19.25" hidden="1" customHeight="1" outlineLevel="3">
      <c r="A194" s="16" t="s">
        <v>341</v>
      </c>
      <c r="B194" s="3" t="s">
        <v>115</v>
      </c>
      <c r="C194" s="23" t="s">
        <v>7</v>
      </c>
      <c r="D194" s="3"/>
      <c r="E194" s="20"/>
      <c r="F194" s="20"/>
    </row>
    <row r="195" spans="1:6" ht="19.25" hidden="1" customHeight="1" outlineLevel="3">
      <c r="A195" s="16" t="s">
        <v>342</v>
      </c>
      <c r="B195" s="3" t="s">
        <v>116</v>
      </c>
      <c r="C195" s="23" t="s">
        <v>7</v>
      </c>
      <c r="D195" s="3"/>
      <c r="E195" s="20"/>
      <c r="F195" s="20"/>
    </row>
    <row r="196" spans="1:6" ht="19.25" hidden="1" customHeight="1" outlineLevel="3">
      <c r="A196" s="16" t="s">
        <v>343</v>
      </c>
      <c r="B196" s="3" t="s">
        <v>202</v>
      </c>
      <c r="C196" s="23" t="s">
        <v>7</v>
      </c>
      <c r="D196" s="3"/>
      <c r="E196" s="20"/>
      <c r="F196" s="20"/>
    </row>
    <row r="197" spans="1:6" ht="38.5" hidden="1" customHeight="1" outlineLevel="3">
      <c r="A197" s="16" t="s">
        <v>344</v>
      </c>
      <c r="B197" s="3" t="s">
        <v>117</v>
      </c>
      <c r="C197" s="23" t="s">
        <v>7</v>
      </c>
      <c r="D197" s="3"/>
      <c r="E197" s="20"/>
      <c r="F197" s="20"/>
    </row>
    <row r="198" spans="1:6" ht="24.5" customHeight="1" outlineLevel="1" collapsed="1">
      <c r="A198" s="40" t="s">
        <v>118</v>
      </c>
      <c r="B198" s="40"/>
      <c r="C198" s="40"/>
      <c r="D198" s="40"/>
      <c r="E198" s="40"/>
      <c r="F198" s="40"/>
    </row>
    <row r="199" spans="1:6" ht="37.25" hidden="1" customHeight="1" outlineLevel="2">
      <c r="A199" s="41"/>
      <c r="B199" s="92" t="s">
        <v>391</v>
      </c>
      <c r="C199" s="92"/>
      <c r="D199" s="40"/>
      <c r="E199" s="56" t="s">
        <v>522</v>
      </c>
      <c r="F199" s="56" t="s">
        <v>523</v>
      </c>
    </row>
    <row r="200" spans="1:6" ht="38.5" hidden="1" customHeight="1" outlineLevel="2" collapsed="1">
      <c r="A200" s="16" t="s">
        <v>345</v>
      </c>
      <c r="B200" s="3" t="s">
        <v>439</v>
      </c>
      <c r="C200" s="23" t="s">
        <v>7</v>
      </c>
      <c r="D200" s="19"/>
      <c r="E200" s="6"/>
      <c r="F200" s="6"/>
    </row>
    <row r="201" spans="1:6" ht="19.25" hidden="1" customHeight="1" outlineLevel="3">
      <c r="A201" s="33"/>
      <c r="B201" s="2" t="s">
        <v>13</v>
      </c>
      <c r="C201" s="20"/>
      <c r="D201" s="20"/>
      <c r="E201" s="6"/>
      <c r="F201" s="6"/>
    </row>
    <row r="202" spans="1:6" ht="19.25" hidden="1" customHeight="1" outlineLevel="3">
      <c r="A202" s="16" t="s">
        <v>346</v>
      </c>
      <c r="B202" s="3" t="s">
        <v>119</v>
      </c>
      <c r="C202" s="23" t="s">
        <v>7</v>
      </c>
      <c r="D202" s="3"/>
      <c r="E202" s="6"/>
      <c r="F202" s="6"/>
    </row>
    <row r="203" spans="1:6" ht="38.5" hidden="1" customHeight="1" outlineLevel="3">
      <c r="A203" s="16" t="s">
        <v>347</v>
      </c>
      <c r="B203" s="3" t="s">
        <v>122</v>
      </c>
      <c r="C203" s="23" t="s">
        <v>7</v>
      </c>
      <c r="D203" s="19"/>
      <c r="E203" s="6"/>
      <c r="F203" s="6"/>
    </row>
    <row r="204" spans="1:6" ht="19.25" hidden="1" customHeight="1" outlineLevel="3">
      <c r="A204" s="16" t="s">
        <v>348</v>
      </c>
      <c r="B204" s="3" t="s">
        <v>120</v>
      </c>
      <c r="C204" s="23" t="s">
        <v>7</v>
      </c>
      <c r="D204" s="19"/>
      <c r="E204" s="6"/>
      <c r="F204" s="6"/>
    </row>
    <row r="205" spans="1:6" ht="19.25" hidden="1" customHeight="1" outlineLevel="3">
      <c r="A205" s="16" t="s">
        <v>349</v>
      </c>
      <c r="B205" s="3" t="s">
        <v>121</v>
      </c>
      <c r="C205" s="23" t="s">
        <v>7</v>
      </c>
      <c r="D205" s="19"/>
      <c r="E205" s="6"/>
      <c r="F205" s="6"/>
    </row>
    <row r="206" spans="1:6" ht="24">
      <c r="A206" s="42" t="s">
        <v>123</v>
      </c>
      <c r="B206" s="43"/>
      <c r="C206" s="43"/>
      <c r="D206" s="43"/>
      <c r="E206" s="43"/>
      <c r="F206" s="43"/>
    </row>
    <row r="207" spans="1:6" ht="24.5" customHeight="1" outlineLevel="1" collapsed="1">
      <c r="A207" s="44" t="s">
        <v>124</v>
      </c>
      <c r="B207" s="44"/>
      <c r="C207" s="44"/>
      <c r="D207" s="44"/>
      <c r="E207" s="44"/>
      <c r="F207" s="44"/>
    </row>
    <row r="208" spans="1:6" ht="37.25" hidden="1" customHeight="1" outlineLevel="2">
      <c r="A208" s="45"/>
      <c r="B208" s="45" t="s">
        <v>575</v>
      </c>
      <c r="C208" s="45"/>
      <c r="D208" s="44"/>
      <c r="E208" s="49" t="s">
        <v>522</v>
      </c>
      <c r="F208" s="49" t="s">
        <v>523</v>
      </c>
    </row>
    <row r="209" spans="1:6" s="17" customFormat="1" ht="38.5" hidden="1" customHeight="1" outlineLevel="2" collapsed="1">
      <c r="A209" s="16" t="s">
        <v>186</v>
      </c>
      <c r="B209" s="3" t="s">
        <v>478</v>
      </c>
      <c r="C209" s="23" t="s">
        <v>7</v>
      </c>
      <c r="D209" s="5"/>
      <c r="E209" s="6"/>
      <c r="F209" s="6"/>
    </row>
    <row r="210" spans="1:6" s="17" customFormat="1" ht="19.25" hidden="1" customHeight="1" outlineLevel="3">
      <c r="A210" s="33"/>
      <c r="B210" s="2" t="s">
        <v>13</v>
      </c>
      <c r="C210" s="6"/>
      <c r="D210" s="6"/>
      <c r="E210" s="6"/>
      <c r="F210" s="6"/>
    </row>
    <row r="211" spans="1:6" s="17" customFormat="1" ht="38.5" hidden="1" customHeight="1" outlineLevel="3">
      <c r="A211" s="16" t="s">
        <v>187</v>
      </c>
      <c r="B211" s="3" t="s">
        <v>125</v>
      </c>
      <c r="C211" s="23" t="s">
        <v>7</v>
      </c>
      <c r="D211" s="5"/>
      <c r="E211" s="6"/>
      <c r="F211" s="6"/>
    </row>
    <row r="212" spans="1:6" s="17" customFormat="1" ht="19.25" hidden="1" customHeight="1" outlineLevel="3">
      <c r="A212" s="16" t="s">
        <v>188</v>
      </c>
      <c r="B212" s="3" t="s">
        <v>126</v>
      </c>
      <c r="C212" s="23" t="s">
        <v>7</v>
      </c>
      <c r="D212" s="5"/>
      <c r="E212" s="6"/>
      <c r="F212" s="6"/>
    </row>
    <row r="213" spans="1:6" s="17" customFormat="1" ht="19.25" hidden="1" customHeight="1" outlineLevel="3">
      <c r="A213" s="16" t="s">
        <v>190</v>
      </c>
      <c r="B213" s="3" t="s">
        <v>127</v>
      </c>
      <c r="C213" s="23" t="s">
        <v>7</v>
      </c>
      <c r="D213" s="5"/>
      <c r="E213" s="6"/>
      <c r="F213" s="6"/>
    </row>
    <row r="214" spans="1:6" s="17" customFormat="1" ht="19.25" hidden="1" customHeight="1" outlineLevel="3">
      <c r="A214" s="16" t="s">
        <v>189</v>
      </c>
      <c r="B214" s="3" t="s">
        <v>128</v>
      </c>
      <c r="C214" s="23" t="s">
        <v>7</v>
      </c>
      <c r="D214" s="5"/>
      <c r="E214" s="6"/>
      <c r="F214" s="6"/>
    </row>
    <row r="215" spans="1:6" s="17" customFormat="1" ht="38.5" hidden="1" customHeight="1" outlineLevel="3">
      <c r="A215" s="16" t="s">
        <v>191</v>
      </c>
      <c r="B215" s="3" t="s">
        <v>590</v>
      </c>
      <c r="C215" s="23" t="s">
        <v>7</v>
      </c>
      <c r="D215" s="5"/>
      <c r="E215" s="6"/>
      <c r="F215" s="6"/>
    </row>
    <row r="216" spans="1:6" s="17" customFormat="1" ht="38.5" hidden="1" customHeight="1" outlineLevel="3">
      <c r="A216" s="16" t="s">
        <v>192</v>
      </c>
      <c r="B216" s="3" t="s">
        <v>565</v>
      </c>
      <c r="C216" s="23" t="s">
        <v>7</v>
      </c>
      <c r="D216" s="5"/>
      <c r="E216" s="6"/>
      <c r="F216" s="6"/>
    </row>
    <row r="217" spans="1:6" ht="24.5" customHeight="1" outlineLevel="1" collapsed="1">
      <c r="A217" s="44" t="s">
        <v>129</v>
      </c>
      <c r="B217" s="44"/>
      <c r="C217" s="44"/>
      <c r="D217" s="44"/>
      <c r="E217" s="44"/>
      <c r="F217" s="44"/>
    </row>
    <row r="218" spans="1:6" ht="37.25" hidden="1" customHeight="1" outlineLevel="2">
      <c r="A218" s="45"/>
      <c r="B218" s="94" t="s">
        <v>562</v>
      </c>
      <c r="C218" s="94"/>
      <c r="D218" s="44"/>
      <c r="E218" s="49" t="s">
        <v>522</v>
      </c>
      <c r="F218" s="49" t="s">
        <v>523</v>
      </c>
    </row>
    <row r="219" spans="1:6" s="17" customFormat="1" ht="19.25" hidden="1" customHeight="1" outlineLevel="2" collapsed="1">
      <c r="A219" s="16" t="s">
        <v>350</v>
      </c>
      <c r="B219" s="3" t="s">
        <v>130</v>
      </c>
      <c r="C219" s="23" t="s">
        <v>7</v>
      </c>
      <c r="D219" s="3"/>
      <c r="E219" s="6"/>
      <c r="F219" s="6"/>
    </row>
    <row r="220" spans="1:6" s="17" customFormat="1" ht="19.25" hidden="1" customHeight="1" outlineLevel="3">
      <c r="A220" s="33"/>
      <c r="B220" s="2" t="s">
        <v>13</v>
      </c>
      <c r="C220" s="6"/>
      <c r="D220" s="6"/>
      <c r="E220" s="6"/>
      <c r="F220" s="6"/>
    </row>
    <row r="221" spans="1:6" s="17" customFormat="1" ht="38.5" hidden="1" customHeight="1" outlineLevel="3">
      <c r="A221" s="16" t="s">
        <v>351</v>
      </c>
      <c r="B221" s="3" t="s">
        <v>195</v>
      </c>
      <c r="C221" s="23" t="s">
        <v>7</v>
      </c>
      <c r="D221" s="5"/>
      <c r="E221" s="6"/>
      <c r="F221" s="6"/>
    </row>
    <row r="222" spans="1:6" s="17" customFormat="1" ht="38.5" hidden="1" customHeight="1" outlineLevel="3">
      <c r="A222" s="16" t="s">
        <v>352</v>
      </c>
      <c r="B222" s="3" t="s">
        <v>563</v>
      </c>
      <c r="C222" s="23" t="s">
        <v>7</v>
      </c>
      <c r="D222" s="5"/>
      <c r="E222" s="6"/>
      <c r="F222" s="6"/>
    </row>
    <row r="223" spans="1:6" s="17" customFormat="1" ht="38.5" hidden="1" customHeight="1" outlineLevel="3">
      <c r="A223" s="16" t="s">
        <v>353</v>
      </c>
      <c r="B223" s="3" t="s">
        <v>131</v>
      </c>
      <c r="C223" s="23" t="s">
        <v>7</v>
      </c>
      <c r="D223" s="5"/>
      <c r="E223" s="6"/>
      <c r="F223" s="6"/>
    </row>
    <row r="224" spans="1:6" s="17" customFormat="1" ht="38.5" hidden="1" customHeight="1" outlineLevel="3">
      <c r="A224" s="16" t="s">
        <v>354</v>
      </c>
      <c r="B224" s="3" t="s">
        <v>132</v>
      </c>
      <c r="C224" s="23" t="s">
        <v>7</v>
      </c>
      <c r="D224" s="5"/>
      <c r="E224" s="6"/>
      <c r="F224" s="6"/>
    </row>
    <row r="225" spans="1:6" s="17" customFormat="1" ht="19.25" hidden="1" customHeight="1" outlineLevel="3">
      <c r="A225" s="16" t="s">
        <v>355</v>
      </c>
      <c r="B225" s="3" t="s">
        <v>196</v>
      </c>
      <c r="C225" s="23" t="s">
        <v>7</v>
      </c>
      <c r="D225" s="5"/>
      <c r="E225" s="6"/>
      <c r="F225" s="6"/>
    </row>
    <row r="226" spans="1:6" ht="24.5" customHeight="1" outlineLevel="1" collapsed="1">
      <c r="A226" s="44" t="s">
        <v>133</v>
      </c>
      <c r="B226" s="44"/>
      <c r="C226" s="44"/>
      <c r="D226" s="44"/>
      <c r="E226" s="44"/>
      <c r="F226" s="44"/>
    </row>
    <row r="227" spans="1:6" ht="37.25" hidden="1" customHeight="1" outlineLevel="2">
      <c r="A227" s="45"/>
      <c r="B227" s="94" t="s">
        <v>576</v>
      </c>
      <c r="C227" s="94"/>
      <c r="D227" s="44"/>
      <c r="E227" s="49" t="s">
        <v>522</v>
      </c>
      <c r="F227" s="49" t="s">
        <v>523</v>
      </c>
    </row>
    <row r="228" spans="1:6" ht="38.5" hidden="1" customHeight="1" outlineLevel="2" collapsed="1">
      <c r="A228" s="16" t="s">
        <v>356</v>
      </c>
      <c r="B228" s="11" t="s">
        <v>520</v>
      </c>
      <c r="C228" s="23" t="s">
        <v>7</v>
      </c>
      <c r="D228" s="21"/>
      <c r="E228" s="20"/>
      <c r="F228" s="20"/>
    </row>
    <row r="229" spans="1:6" ht="19.25" hidden="1" customHeight="1" outlineLevel="3">
      <c r="A229" s="33"/>
      <c r="B229" s="18" t="s">
        <v>13</v>
      </c>
      <c r="C229" s="20"/>
      <c r="D229" s="20"/>
      <c r="E229" s="20"/>
      <c r="F229" s="20"/>
    </row>
    <row r="230" spans="1:6" ht="19.25" hidden="1" customHeight="1" outlineLevel="3">
      <c r="A230" s="16" t="s">
        <v>357</v>
      </c>
      <c r="B230" s="11" t="s">
        <v>134</v>
      </c>
      <c r="C230" s="23" t="s">
        <v>7</v>
      </c>
      <c r="D230" s="22"/>
      <c r="E230" s="20"/>
      <c r="F230" s="20"/>
    </row>
    <row r="231" spans="1:6" ht="38.5" hidden="1" customHeight="1" outlineLevel="3">
      <c r="A231" s="16" t="s">
        <v>358</v>
      </c>
      <c r="B231" s="11" t="s">
        <v>521</v>
      </c>
      <c r="C231" s="23" t="s">
        <v>7</v>
      </c>
      <c r="D231" s="22"/>
      <c r="E231" s="20"/>
      <c r="F231" s="20"/>
    </row>
    <row r="232" spans="1:6" ht="19.25" hidden="1" customHeight="1" outlineLevel="3">
      <c r="A232" s="16" t="s">
        <v>359</v>
      </c>
      <c r="B232" s="11" t="s">
        <v>135</v>
      </c>
      <c r="C232" s="23" t="s">
        <v>7</v>
      </c>
      <c r="D232" s="22"/>
      <c r="E232" s="20"/>
      <c r="F232" s="20"/>
    </row>
    <row r="233" spans="1:6" ht="19.25" hidden="1" customHeight="1" outlineLevel="3">
      <c r="A233" s="16" t="s">
        <v>360</v>
      </c>
      <c r="B233" s="11" t="s">
        <v>490</v>
      </c>
      <c r="C233" s="23" t="s">
        <v>7</v>
      </c>
      <c r="D233" s="22"/>
      <c r="E233" s="20"/>
      <c r="F233" s="20"/>
    </row>
    <row r="234" spans="1:6" s="17" customFormat="1" ht="19.25" hidden="1" customHeight="1" outlineLevel="3">
      <c r="A234" s="16" t="s">
        <v>361</v>
      </c>
      <c r="B234" s="11" t="s">
        <v>492</v>
      </c>
      <c r="C234" s="23" t="s">
        <v>7</v>
      </c>
      <c r="D234" s="26"/>
      <c r="E234" s="20"/>
      <c r="F234" s="20"/>
    </row>
    <row r="235" spans="1:6" ht="24.5" customHeight="1" outlineLevel="1" collapsed="1">
      <c r="A235" s="46" t="s">
        <v>157</v>
      </c>
      <c r="B235" s="44"/>
      <c r="C235" s="44"/>
      <c r="D235" s="44"/>
      <c r="E235" s="44"/>
      <c r="F235" s="44"/>
    </row>
    <row r="236" spans="1:6" ht="37.25" hidden="1" customHeight="1" outlineLevel="2">
      <c r="A236" s="47"/>
      <c r="B236" s="93" t="s">
        <v>577</v>
      </c>
      <c r="C236" s="93"/>
      <c r="D236" s="48"/>
      <c r="E236" s="49" t="s">
        <v>522</v>
      </c>
      <c r="F236" s="49" t="s">
        <v>523</v>
      </c>
    </row>
    <row r="237" spans="1:6" ht="60" hidden="1" customHeight="1" outlineLevel="2" collapsed="1">
      <c r="A237" s="16" t="s">
        <v>362</v>
      </c>
      <c r="B237" s="3" t="s">
        <v>494</v>
      </c>
      <c r="C237" s="23" t="s">
        <v>7</v>
      </c>
      <c r="E237" s="6"/>
      <c r="F237" s="6"/>
    </row>
    <row r="238" spans="1:6" ht="19.25" hidden="1" customHeight="1" outlineLevel="3">
      <c r="A238" s="31"/>
      <c r="B238" s="31" t="s">
        <v>13</v>
      </c>
      <c r="C238" s="6"/>
      <c r="D238" s="6"/>
      <c r="E238" s="6"/>
      <c r="F238" s="6"/>
    </row>
    <row r="239" spans="1:6" ht="52.25" hidden="1" customHeight="1" outlineLevel="3">
      <c r="A239" s="16" t="s">
        <v>363</v>
      </c>
      <c r="B239" s="3" t="s">
        <v>25</v>
      </c>
      <c r="C239" s="23" t="s">
        <v>7</v>
      </c>
      <c r="D239" s="15"/>
      <c r="E239" s="6"/>
      <c r="F239" s="6"/>
    </row>
    <row r="240" spans="1:6" ht="42.5" hidden="1" customHeight="1" outlineLevel="3">
      <c r="A240" s="16" t="s">
        <v>364</v>
      </c>
      <c r="B240" s="3" t="s">
        <v>584</v>
      </c>
      <c r="C240" s="23" t="s">
        <v>7</v>
      </c>
      <c r="D240" s="15"/>
      <c r="E240" s="6"/>
      <c r="F240" s="6"/>
    </row>
    <row r="241" spans="1:6" ht="52.75" hidden="1" customHeight="1" outlineLevel="3">
      <c r="A241" s="16" t="s">
        <v>365</v>
      </c>
      <c r="B241" s="3" t="s">
        <v>597</v>
      </c>
      <c r="C241" s="23" t="s">
        <v>7</v>
      </c>
      <c r="D241" s="15"/>
      <c r="E241" s="6"/>
      <c r="F241" s="6"/>
    </row>
    <row r="242" spans="1:6" ht="19.25" hidden="1" customHeight="1" outlineLevel="3">
      <c r="A242" s="16" t="s">
        <v>366</v>
      </c>
      <c r="B242" s="3" t="s">
        <v>596</v>
      </c>
      <c r="C242" s="23" t="s">
        <v>7</v>
      </c>
      <c r="D242" s="15"/>
      <c r="E242" s="6"/>
      <c r="F242" s="6"/>
    </row>
    <row r="243" spans="1:6" ht="19.25" hidden="1" customHeight="1" outlineLevel="3">
      <c r="A243" s="16" t="s">
        <v>367</v>
      </c>
      <c r="B243" s="3" t="s">
        <v>26</v>
      </c>
      <c r="C243" s="23" t="s">
        <v>7</v>
      </c>
      <c r="D243" s="15"/>
      <c r="E243" s="6"/>
      <c r="F243" s="6"/>
    </row>
    <row r="244" spans="1:6" ht="19.25" hidden="1" customHeight="1" outlineLevel="3">
      <c r="A244" s="16" t="s">
        <v>368</v>
      </c>
      <c r="B244" s="3" t="s">
        <v>598</v>
      </c>
      <c r="C244" s="23" t="s">
        <v>7</v>
      </c>
      <c r="D244" s="15"/>
      <c r="E244" s="6"/>
      <c r="F244" s="6"/>
    </row>
    <row r="245" spans="1:6" ht="19.25" hidden="1" customHeight="1" outlineLevel="3">
      <c r="A245" s="16" t="s">
        <v>583</v>
      </c>
      <c r="B245" s="3" t="s">
        <v>599</v>
      </c>
      <c r="C245" s="23" t="s">
        <v>7</v>
      </c>
      <c r="D245" s="15"/>
      <c r="E245" s="6"/>
      <c r="F245" s="6"/>
    </row>
  </sheetData>
  <dataConsolidate/>
  <mergeCells count="23">
    <mergeCell ref="B175:C175"/>
    <mergeCell ref="B236:C236"/>
    <mergeCell ref="B227:C227"/>
    <mergeCell ref="B218:C218"/>
    <mergeCell ref="B188:C188"/>
    <mergeCell ref="B199:C199"/>
    <mergeCell ref="B59:C59"/>
    <mergeCell ref="B167:C167"/>
    <mergeCell ref="B156:C156"/>
    <mergeCell ref="B146:C146"/>
    <mergeCell ref="B136:C136"/>
    <mergeCell ref="B128:C128"/>
    <mergeCell ref="B117:C117"/>
    <mergeCell ref="B110:C110"/>
    <mergeCell ref="B99:C99"/>
    <mergeCell ref="B90:C90"/>
    <mergeCell ref="B78:C78"/>
    <mergeCell ref="B68:C68"/>
    <mergeCell ref="B47:C47"/>
    <mergeCell ref="B36:C36"/>
    <mergeCell ref="B26:C26"/>
    <mergeCell ref="B17:C17"/>
    <mergeCell ref="B10:C10"/>
  </mergeCells>
  <conditionalFormatting sqref="B6">
    <cfRule type="cellIs" dxfId="1" priority="4" operator="equal">
      <formula>"&lt;Customer Name&gt;"</formula>
    </cfRule>
  </conditionalFormatting>
  <conditionalFormatting sqref="C1:C1048576">
    <cfRule type="containsText" dxfId="0" priority="1" operator="containsText" text="&lt;Enter Yes/No/N/A&gt;">
      <formula>NOT(ISERROR(SEARCH("&lt;Enter Yes/No/N/A&gt;",C1)))</formula>
    </cfRule>
  </conditionalFormatting>
  <pageMargins left="0.7" right="0.7" top="0.75" bottom="0.75" header="0.3" footer="0.3"/>
  <pageSetup scale="38" fitToHeight="0" orientation="landscape" horizontalDpi="4294967295" verticalDpi="4294967295"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'Selection Data'!$A$1:$A$4</xm:f>
          </x14:formula1>
          <xm:sqref>C11 C18 C191:C197 C27 C29:C33 C20:C24 C230:C234 C37 C39:C45 C48 C50:C57 C60 C62:C66 C69 C71:C76 C79 C113:C115 C91 C93:C97 C13:C15 C102:C108 C111 C118 C129 C131:C134 C137:C144 C147 C149:C153 C157 C100 C159:C165 C168 C170:C173 C176 C178:C186 C189 C237 C202:C205 C200 C209 C219 C228 C221:C225 C211:C216 C120:C126 C81:C88 C239:C245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sheetPr>
  <dimension ref="A1:K13"/>
  <sheetViews>
    <sheetView workbookViewId="0">
      <selection activeCell="E40" sqref="E40"/>
    </sheetView>
  </sheetViews>
  <sheetFormatPr baseColWidth="10" defaultColWidth="8.83203125" defaultRowHeight="15"/>
  <cols>
    <col min="4" max="4" width="12.5" bestFit="1" customWidth="1"/>
  </cols>
  <sheetData>
    <row r="1" spans="1:11">
      <c r="A1" t="s">
        <v>136</v>
      </c>
    </row>
    <row r="2" spans="1:11">
      <c r="A2" t="s">
        <v>137</v>
      </c>
    </row>
    <row r="3" spans="1:11">
      <c r="A3" t="s">
        <v>138</v>
      </c>
      <c r="J3" s="1"/>
      <c r="K3" s="1"/>
    </row>
    <row r="4" spans="1:11">
      <c r="A4" t="s">
        <v>7</v>
      </c>
      <c r="J4" s="1"/>
      <c r="K4" s="1"/>
    </row>
    <row r="5" spans="1:11">
      <c r="J5" s="1"/>
      <c r="K5" s="1"/>
    </row>
    <row r="6" spans="1:11">
      <c r="J6" s="1"/>
      <c r="K6" s="1"/>
    </row>
    <row r="7" spans="1:11">
      <c r="J7" s="1"/>
      <c r="K7" s="1"/>
    </row>
    <row r="8" spans="1:11">
      <c r="J8" s="1"/>
      <c r="K8" s="1"/>
    </row>
    <row r="9" spans="1:11">
      <c r="J9" s="1"/>
      <c r="K9" s="1"/>
    </row>
    <row r="10" spans="1:11">
      <c r="J10" s="1"/>
      <c r="K10" s="1"/>
    </row>
    <row r="11" spans="1:11">
      <c r="J11" s="1"/>
      <c r="K11" s="1"/>
    </row>
    <row r="12" spans="1:11">
      <c r="J12" s="1"/>
      <c r="K12" s="1"/>
    </row>
    <row r="13" spans="1:11">
      <c r="J13" s="1"/>
      <c r="K1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FF00"/>
  </sheetPr>
  <dimension ref="A1:O163"/>
  <sheetViews>
    <sheetView showGridLines="0" zoomScale="80" zoomScaleNormal="80" zoomScalePageLayoutView="70" workbookViewId="0"/>
  </sheetViews>
  <sheetFormatPr baseColWidth="10" defaultColWidth="8.6640625" defaultRowHeight="14"/>
  <cols>
    <col min="1" max="1" width="17.33203125" style="75" bestFit="1" customWidth="1"/>
    <col min="2" max="2" width="17.33203125" style="75" customWidth="1"/>
    <col min="3" max="3" width="14.33203125" style="82" customWidth="1"/>
    <col min="4" max="4" width="54.5" style="82" customWidth="1"/>
    <col min="5" max="5" width="22.5" style="75" customWidth="1"/>
    <col min="6" max="6" width="19.5" style="75" customWidth="1"/>
    <col min="7" max="7" width="26" style="82" bestFit="1" customWidth="1"/>
    <col min="8" max="8" width="62.6640625" style="75" bestFit="1" customWidth="1"/>
    <col min="9" max="9" width="15.6640625" style="75" customWidth="1"/>
    <col min="10" max="10" width="19.6640625" style="75" bestFit="1" customWidth="1"/>
    <col min="11" max="11" width="12.5" style="75" bestFit="1" customWidth="1"/>
    <col min="12" max="12" width="11.33203125" style="75" bestFit="1" customWidth="1"/>
    <col min="13" max="13" width="49.33203125" style="75" customWidth="1"/>
    <col min="14" max="15" width="52" style="75" customWidth="1"/>
    <col min="16" max="16384" width="8.6640625" style="75"/>
  </cols>
  <sheetData>
    <row r="1" spans="1:15" s="70" customFormat="1" ht="24">
      <c r="A1" s="66" t="s">
        <v>193</v>
      </c>
      <c r="B1" s="66" t="s">
        <v>166</v>
      </c>
      <c r="C1" s="67" t="s">
        <v>139</v>
      </c>
      <c r="D1" s="67" t="s">
        <v>1</v>
      </c>
      <c r="E1" s="66" t="s">
        <v>2</v>
      </c>
      <c r="F1" s="66" t="s">
        <v>140</v>
      </c>
      <c r="G1" s="67" t="s">
        <v>141</v>
      </c>
      <c r="H1" s="66" t="s">
        <v>142</v>
      </c>
      <c r="I1" s="66" t="s">
        <v>143</v>
      </c>
      <c r="J1" s="66" t="s">
        <v>144</v>
      </c>
      <c r="K1" s="66" t="s">
        <v>145</v>
      </c>
      <c r="L1" s="66" t="s">
        <v>146</v>
      </c>
      <c r="M1" s="66" t="s">
        <v>147</v>
      </c>
      <c r="N1" s="66" t="s">
        <v>385</v>
      </c>
      <c r="O1" s="66" t="s">
        <v>552</v>
      </c>
    </row>
    <row r="2" spans="1:15" ht="102" customHeight="1">
      <c r="A2" s="71" t="s">
        <v>215</v>
      </c>
      <c r="B2" s="72" t="s">
        <v>167</v>
      </c>
      <c r="C2" s="71" t="s">
        <v>5</v>
      </c>
      <c r="D2" s="71" t="str">
        <f>VLOOKUP($A2,Input!$A$10:$C$1130,2,FALSE)</f>
        <v>Can the organization generally identify all locations where personal data is stored across the enterprise, including on internal servers or cloud storage, as well as those hosted by any third-party providers?</v>
      </c>
      <c r="E2" s="73" t="str">
        <f>VLOOKUP($A2,Input!$A$10:$C$1130,3,FALSE)</f>
        <v>&lt;Enter Yes/No/N/A&gt;</v>
      </c>
      <c r="F2" s="71">
        <v>0.4</v>
      </c>
      <c r="G2" s="71" t="s">
        <v>6</v>
      </c>
      <c r="H2" s="71" t="s">
        <v>148</v>
      </c>
      <c r="I2" s="71" t="s">
        <v>149</v>
      </c>
      <c r="J2" s="71" t="s">
        <v>150</v>
      </c>
      <c r="K2" s="71">
        <f>SUMIF(E2,"yes",F2)</f>
        <v>0</v>
      </c>
      <c r="L2" s="74">
        <f>IFERROR(SUMIF(G:G,G2,K:K)/(SUMIFS(F:F, G:G,G2,E:E,"Yes")+SUMIFS(F:F, G:G,G2,E:E,"No")),0)</f>
        <v>0</v>
      </c>
      <c r="M2" s="74" t="str">
        <f>_xlfn.IFNA(VLOOKUP(_xlfn.MAXIFS(F:F,G:G,G2,E:E,"No"),IF(G:G=G2,F:H),3,FALSE),"Focus GDPR attention on other sub-scenarios at this time.")</f>
        <v>Focus GDPR attention on other sub-scenarios at this time.</v>
      </c>
      <c r="N2" s="74" t="str">
        <f>IF(E2="&lt;Enter Yes/No/N/A&gt;","Not Answered",IF(E2="N/A","Not Applicable",IF(E2="No","Starting",IF(COUNTIFS(G:G,G2,B:B,"Progressing",E:E,"Yes")=COUNTIFS(G:G,G2,B:B,"Progressing"),"Optimizing","Progressing"))))</f>
        <v>Not Answered</v>
      </c>
      <c r="O2" s="74" t="str">
        <f>G2</f>
        <v>D.1: Search for and identify personal data</v>
      </c>
    </row>
    <row r="3" spans="1:15" ht="42">
      <c r="A3" s="76" t="s">
        <v>216</v>
      </c>
      <c r="B3" s="77" t="s">
        <v>168</v>
      </c>
      <c r="C3" s="76" t="s">
        <v>5</v>
      </c>
      <c r="D3" s="76" t="str">
        <f>VLOOKUP($A3,Input!$A$10:$C$1130,2,FALSE)</f>
        <v>The ability to locate all instances of personal data pertaining to a given data subject?</v>
      </c>
      <c r="E3" s="73" t="str">
        <f>VLOOKUP($A3,Input!$A$10:$C$1130,3,FALSE)</f>
        <v>&lt;Enter Yes/No/N/A&gt;</v>
      </c>
      <c r="F3" s="77">
        <v>0.3</v>
      </c>
      <c r="G3" s="76" t="s">
        <v>6</v>
      </c>
      <c r="H3" s="76" t="s">
        <v>556</v>
      </c>
      <c r="I3" s="76" t="s">
        <v>151</v>
      </c>
      <c r="J3" s="76"/>
      <c r="K3" s="76">
        <f t="shared" ref="K3:K11" si="0">SUMIF(E3,"yes",F3)</f>
        <v>0</v>
      </c>
      <c r="L3" s="78"/>
      <c r="M3" s="78"/>
      <c r="N3" s="78"/>
      <c r="O3" s="78"/>
    </row>
    <row r="4" spans="1:15" ht="42">
      <c r="A4" s="76" t="s">
        <v>217</v>
      </c>
      <c r="B4" s="77" t="s">
        <v>168</v>
      </c>
      <c r="C4" s="76" t="s">
        <v>5</v>
      </c>
      <c r="D4" s="76" t="str">
        <f>VLOOKUP($A4,Input!$A$10:$C$1130,2,FALSE)</f>
        <v>A formal process in place to search for personal data in a consistent and timely manner?</v>
      </c>
      <c r="E4" s="73" t="str">
        <f>VLOOKUP($A4,Input!$A$10:$C$1130,3,FALSE)</f>
        <v>&lt;Enter Yes/No/N/A&gt;</v>
      </c>
      <c r="F4" s="77">
        <v>0.15</v>
      </c>
      <c r="G4" s="76" t="s">
        <v>6</v>
      </c>
      <c r="H4" s="76" t="s">
        <v>557</v>
      </c>
      <c r="I4" s="76" t="s">
        <v>152</v>
      </c>
      <c r="J4" s="76"/>
      <c r="K4" s="76">
        <f t="shared" si="0"/>
        <v>0</v>
      </c>
      <c r="L4" s="78"/>
      <c r="M4" s="78"/>
      <c r="N4" s="78"/>
      <c r="O4" s="78"/>
    </row>
    <row r="5" spans="1:15" ht="42" collapsed="1">
      <c r="A5" s="79" t="s">
        <v>218</v>
      </c>
      <c r="B5" s="80" t="s">
        <v>169</v>
      </c>
      <c r="C5" s="79" t="s">
        <v>5</v>
      </c>
      <c r="D5" s="79" t="str">
        <f>VLOOKUP($A5,Input!$A$10:$C$1130,2,FALSE)</f>
        <v>Technology in place for personnel to use a single search to return all instances of personal data for a given data subject?</v>
      </c>
      <c r="E5" s="73" t="str">
        <f>VLOOKUP($A5,Input!$A$10:$C$1130,3,FALSE)</f>
        <v>&lt;Enter Yes/No/N/A&gt;</v>
      </c>
      <c r="F5" s="79">
        <v>0.15</v>
      </c>
      <c r="G5" s="79" t="s">
        <v>6</v>
      </c>
      <c r="H5" s="79" t="s">
        <v>558</v>
      </c>
      <c r="I5" s="79" t="s">
        <v>151</v>
      </c>
      <c r="J5" s="79"/>
      <c r="K5" s="79">
        <f>SUMIF(E5,"yes",F5)</f>
        <v>0</v>
      </c>
      <c r="L5" s="81"/>
      <c r="M5" s="81"/>
      <c r="N5" s="81"/>
      <c r="O5" s="81"/>
    </row>
    <row r="6" spans="1:15" ht="42">
      <c r="A6" s="71" t="s">
        <v>219</v>
      </c>
      <c r="B6" s="72" t="s">
        <v>167</v>
      </c>
      <c r="C6" s="71" t="s">
        <v>5</v>
      </c>
      <c r="D6" s="71" t="str">
        <f>VLOOKUP($A6,Input!$A$10:$C$1130,2,FALSE)</f>
        <v>Can the organization categorize the types of personal data it uses?</v>
      </c>
      <c r="E6" s="73" t="str">
        <f>VLOOKUP($A6,Input!$A$10:$C$1130,3,FALSE)</f>
        <v>&lt;Enter Yes/No/N/A&gt;</v>
      </c>
      <c r="F6" s="71">
        <v>0.3</v>
      </c>
      <c r="G6" s="71" t="s">
        <v>11</v>
      </c>
      <c r="H6" s="71" t="s">
        <v>209</v>
      </c>
      <c r="I6" s="71" t="s">
        <v>149</v>
      </c>
      <c r="J6" s="71" t="s">
        <v>150</v>
      </c>
      <c r="K6" s="71">
        <f t="shared" si="0"/>
        <v>0</v>
      </c>
      <c r="L6" s="74">
        <f>IFERROR(SUMIF(G:G,G6,K:K)/(SUMIFS(F:F, G:G,G6,E:E,"Yes")+SUMIFS(F:F, G:G,G6,E:E,"No")),0)</f>
        <v>0</v>
      </c>
      <c r="M6" s="74" t="str">
        <f>_xlfn.IFNA(VLOOKUP(_xlfn.MAXIFS(F:F,G:G,G6,E:E,"No"),IF(G:G=G6,F:H),3,FALSE),"Focus GDPR attention on other sub-scenarios at this time.")</f>
        <v>Focus GDPR attention on other sub-scenarios at this time.</v>
      </c>
      <c r="N6" s="74" t="str">
        <f>IF(E6="&lt;Enter Yes/No/N/A&gt;","Not Answered",IF(E6="N/A","Not Applicable",IF(E6="No","Starting",IF(COUNTIFS(G:G,G6,B:B,"Progressing",E:E,"Yes")=COUNTIFS(G:G,G6,B:B,"Progressing"),"Optimizing","Progressing"))))</f>
        <v>Not Answered</v>
      </c>
      <c r="O6" s="74" t="str">
        <f>G6</f>
        <v>D.2: Facilitate data classification</v>
      </c>
    </row>
    <row r="7" spans="1:15" ht="42">
      <c r="A7" s="76" t="s">
        <v>220</v>
      </c>
      <c r="B7" s="77" t="s">
        <v>168</v>
      </c>
      <c r="C7" s="76" t="s">
        <v>5</v>
      </c>
      <c r="D7" s="76" t="str">
        <f>VLOOKUP($A7,Input!$A$10:$C$1130,2,FALSE)</f>
        <v>Label different categories of data in varying degrees of sensitivity, such as "sensitive," "confidential," or "public"?</v>
      </c>
      <c r="E7" s="73" t="str">
        <f>VLOOKUP($A7,Input!$A$10:$C$1130,3,FALSE)</f>
        <v>&lt;Enter Yes/No/N/A&gt;</v>
      </c>
      <c r="F7" s="77">
        <v>0.2</v>
      </c>
      <c r="G7" s="76" t="s">
        <v>11</v>
      </c>
      <c r="H7" s="76" t="s">
        <v>210</v>
      </c>
      <c r="I7" s="76" t="s">
        <v>151</v>
      </c>
      <c r="J7" s="76"/>
      <c r="K7" s="76">
        <f t="shared" si="0"/>
        <v>0</v>
      </c>
      <c r="L7" s="78"/>
      <c r="M7" s="78"/>
      <c r="N7" s="78"/>
      <c r="O7" s="78"/>
    </row>
    <row r="8" spans="1:15" ht="56">
      <c r="A8" s="76" t="s">
        <v>221</v>
      </c>
      <c r="B8" s="77" t="s">
        <v>168</v>
      </c>
      <c r="C8" s="76" t="s">
        <v>5</v>
      </c>
      <c r="D8" s="76" t="str">
        <f>VLOOKUP($A8,Input!$A$10:$C$1130,2,FALSE)</f>
        <v>Label data with the geographic restrictions that may apply?</v>
      </c>
      <c r="E8" s="73" t="str">
        <f>VLOOKUP($A8,Input!$A$10:$C$1130,3,FALSE)</f>
        <v>&lt;Enter Yes/No/N/A&gt;</v>
      </c>
      <c r="F8" s="77">
        <v>0.2</v>
      </c>
      <c r="G8" s="76" t="s">
        <v>11</v>
      </c>
      <c r="H8" s="76" t="s">
        <v>158</v>
      </c>
      <c r="I8" s="76" t="s">
        <v>152</v>
      </c>
      <c r="J8" s="76"/>
      <c r="K8" s="76">
        <f t="shared" si="0"/>
        <v>0</v>
      </c>
      <c r="L8" s="78"/>
      <c r="M8" s="78"/>
      <c r="N8" s="78"/>
      <c r="O8" s="78"/>
    </row>
    <row r="9" spans="1:15" ht="28">
      <c r="A9" s="76" t="s">
        <v>222</v>
      </c>
      <c r="B9" s="77" t="s">
        <v>168</v>
      </c>
      <c r="C9" s="76" t="s">
        <v>5</v>
      </c>
      <c r="D9" s="76" t="str">
        <f>VLOOKUP($A9,Input!$A$10:$C$1130,2,FALSE)</f>
        <v>Label the origin of data, i.e. whether data was provided by the data subject or obtained through other means?</v>
      </c>
      <c r="E9" s="73" t="str">
        <f>VLOOKUP($A9,Input!$A$10:$C$1130,3,FALSE)</f>
        <v>&lt;Enter Yes/No/N/A&gt;</v>
      </c>
      <c r="F9" s="77">
        <v>0.1</v>
      </c>
      <c r="G9" s="76" t="s">
        <v>11</v>
      </c>
      <c r="H9" s="76" t="s">
        <v>153</v>
      </c>
      <c r="I9" s="76" t="s">
        <v>151</v>
      </c>
      <c r="J9" s="76"/>
      <c r="K9" s="76">
        <f>SUMIF(E9,"yes",F9)</f>
        <v>0</v>
      </c>
      <c r="L9" s="78"/>
      <c r="M9" s="78"/>
      <c r="N9" s="78"/>
      <c r="O9" s="78"/>
    </row>
    <row r="10" spans="1:15" ht="50.5" customHeight="1">
      <c r="A10" s="76" t="s">
        <v>223</v>
      </c>
      <c r="B10" s="77" t="s">
        <v>168</v>
      </c>
      <c r="C10" s="76" t="s">
        <v>5</v>
      </c>
      <c r="D10" s="76" t="str">
        <f>VLOOKUP($A10,Input!$A$10:$C$1130,2,FALSE)</f>
        <v>Perform data classification activities in a consistent and timely manner?</v>
      </c>
      <c r="E10" s="73" t="str">
        <f>VLOOKUP($A10,Input!$A$10:$C$1130,3,FALSE)</f>
        <v>&lt;Enter Yes/No/N/A&gt;</v>
      </c>
      <c r="F10" s="77">
        <v>0.15</v>
      </c>
      <c r="G10" s="76" t="s">
        <v>11</v>
      </c>
      <c r="H10" s="76" t="s">
        <v>211</v>
      </c>
      <c r="I10" s="76" t="s">
        <v>151</v>
      </c>
      <c r="J10" s="76"/>
      <c r="K10" s="76">
        <f t="shared" si="0"/>
        <v>0</v>
      </c>
      <c r="L10" s="78"/>
      <c r="M10" s="78"/>
      <c r="N10" s="78"/>
      <c r="O10" s="78"/>
    </row>
    <row r="11" spans="1:15" ht="28">
      <c r="A11" s="79" t="s">
        <v>224</v>
      </c>
      <c r="B11" s="80" t="s">
        <v>169</v>
      </c>
      <c r="C11" s="79" t="s">
        <v>5</v>
      </c>
      <c r="D11" s="79" t="str">
        <f>VLOOKUP($A11,Input!$A$10:$C$1130,2,FALSE)</f>
        <v>Automatically perform all of the above activities?</v>
      </c>
      <c r="E11" s="73" t="str">
        <f>VLOOKUP($A11,Input!$A$10:$C$1130,3,FALSE)</f>
        <v>&lt;Enter Yes/No/N/A&gt;</v>
      </c>
      <c r="F11" s="79">
        <v>0.05</v>
      </c>
      <c r="G11" s="79" t="s">
        <v>11</v>
      </c>
      <c r="H11" s="79" t="s">
        <v>524</v>
      </c>
      <c r="I11" s="79" t="s">
        <v>151</v>
      </c>
      <c r="J11" s="79"/>
      <c r="K11" s="79">
        <f t="shared" si="0"/>
        <v>0</v>
      </c>
      <c r="L11" s="81"/>
      <c r="M11" s="81"/>
      <c r="N11" s="81"/>
      <c r="O11" s="81"/>
    </row>
    <row r="12" spans="1:15" ht="42">
      <c r="A12" s="71" t="s">
        <v>225</v>
      </c>
      <c r="B12" s="72" t="s">
        <v>167</v>
      </c>
      <c r="C12" s="71" t="s">
        <v>5</v>
      </c>
      <c r="D12" s="71" t="str">
        <f>VLOOKUP($A12,Input!$A$10:$C$1130,2,FALSE)</f>
        <v>Does the organization have a tool to catalog how and where personal data is used, and is it partially or fully populated?</v>
      </c>
      <c r="E12" s="73" t="str">
        <f>VLOOKUP($A12,Input!$A$10:$C$1130,3,FALSE)</f>
        <v>&lt;Enter Yes/No/N/A&gt;</v>
      </c>
      <c r="F12" s="71">
        <v>0.3</v>
      </c>
      <c r="G12" s="71" t="s">
        <v>18</v>
      </c>
      <c r="H12" s="71" t="s">
        <v>212</v>
      </c>
      <c r="I12" s="71" t="s">
        <v>151</v>
      </c>
      <c r="J12" s="71" t="s">
        <v>150</v>
      </c>
      <c r="K12" s="71">
        <f t="shared" ref="K12:K25" si="1">SUMIF(E12,"yes",F12)</f>
        <v>0</v>
      </c>
      <c r="L12" s="74">
        <f>IFERROR(SUMIF(G:G,G12,K:K)/(SUMIFS(F:F, G:G,G12,E:E,"Yes")+SUMIFS(F:F, G:G,G12,E:E,"No")),0)</f>
        <v>0</v>
      </c>
      <c r="M12" s="74" t="str">
        <f>_xlfn.IFNA(VLOOKUP(_xlfn.MAXIFS(F:F,G:G,G12,E:E,"No"),IF(G:G=G12,F:H),3,FALSE),"Focus GDPR attention on other sub-scenarios at this time.")</f>
        <v>Focus GDPR attention on other sub-scenarios at this time.</v>
      </c>
      <c r="N12" s="74" t="str">
        <f>IF(E12="&lt;Enter Yes/No/N/A&gt;","Not Answered",IF(E12="N/A","Not Applicable",IF(E12="No","Starting",IF(COUNTIFS(G:G,G12,B:B,"Progressing",E:E,"Yes")=COUNTIFS(G:G,G12,B:B,"Progressing"),"Optimizing","Progressing"))))</f>
        <v>Not Answered</v>
      </c>
      <c r="O12" s="74" t="str">
        <f>G12</f>
        <v>D.3: Maintain an inventory of personal data holdings</v>
      </c>
    </row>
    <row r="13" spans="1:15" ht="42">
      <c r="A13" s="76" t="s">
        <v>226</v>
      </c>
      <c r="B13" s="77" t="s">
        <v>168</v>
      </c>
      <c r="C13" s="76" t="s">
        <v>5</v>
      </c>
      <c r="D13" s="76" t="str">
        <f>VLOOKUP($A13,Input!$A$10:$C$1130,2,FALSE)</f>
        <v>A complete inventory of how and where personal data is used with all instances documented?</v>
      </c>
      <c r="E13" s="73" t="str">
        <f>VLOOKUP($A13,Input!$A$10:$C$1130,3,FALSE)</f>
        <v>&lt;Enter Yes/No/N/A&gt;</v>
      </c>
      <c r="F13" s="77">
        <v>0.2</v>
      </c>
      <c r="G13" s="76" t="s">
        <v>18</v>
      </c>
      <c r="H13" s="76" t="s">
        <v>566</v>
      </c>
      <c r="I13" s="76" t="s">
        <v>152</v>
      </c>
      <c r="J13" s="76"/>
      <c r="K13" s="76">
        <f t="shared" si="1"/>
        <v>0</v>
      </c>
      <c r="L13" s="78"/>
      <c r="M13" s="78"/>
      <c r="N13" s="78"/>
      <c r="O13" s="78"/>
    </row>
    <row r="14" spans="1:15" ht="42">
      <c r="A14" s="79" t="s">
        <v>227</v>
      </c>
      <c r="B14" s="80" t="s">
        <v>169</v>
      </c>
      <c r="C14" s="79" t="s">
        <v>5</v>
      </c>
      <c r="D14" s="79" t="str">
        <f>VLOOKUP($A14,Input!$A$10:$C$1130,2,FALSE)</f>
        <v>Technology in place to automate or partially automate updates to the inventory?</v>
      </c>
      <c r="E14" s="73" t="str">
        <f>VLOOKUP($A14,Input!$A$10:$C$1130,3,FALSE)</f>
        <v>&lt;Enter Yes/No/N/A&gt;</v>
      </c>
      <c r="F14" s="79">
        <v>0.05</v>
      </c>
      <c r="G14" s="79" t="s">
        <v>18</v>
      </c>
      <c r="H14" s="79" t="s">
        <v>213</v>
      </c>
      <c r="I14" s="79" t="s">
        <v>151</v>
      </c>
      <c r="J14" s="79"/>
      <c r="K14" s="79">
        <f t="shared" si="1"/>
        <v>0</v>
      </c>
      <c r="L14" s="81"/>
      <c r="M14" s="81"/>
      <c r="N14" s="81"/>
      <c r="O14" s="81"/>
    </row>
    <row r="15" spans="1:15" ht="42">
      <c r="A15" s="76" t="s">
        <v>228</v>
      </c>
      <c r="B15" s="77" t="s">
        <v>168</v>
      </c>
      <c r="C15" s="76" t="s">
        <v>5</v>
      </c>
      <c r="D15" s="76" t="str">
        <f>VLOOKUP($A15,Input!$A$10:$C$1130,2,FALSE)</f>
        <v>A process that is used regularly to keep the inventory up to date?</v>
      </c>
      <c r="E15" s="73" t="str">
        <f>VLOOKUP($A15,Input!$A$10:$C$1130,3,FALSE)</f>
        <v>&lt;Enter Yes/No/N/A&gt;</v>
      </c>
      <c r="F15" s="77">
        <v>0.15</v>
      </c>
      <c r="G15" s="76" t="s">
        <v>18</v>
      </c>
      <c r="H15" s="76" t="s">
        <v>154</v>
      </c>
      <c r="I15" s="76" t="s">
        <v>152</v>
      </c>
      <c r="J15" s="76"/>
      <c r="K15" s="76">
        <f t="shared" si="1"/>
        <v>0</v>
      </c>
      <c r="L15" s="78"/>
      <c r="M15" s="78"/>
      <c r="N15" s="78"/>
      <c r="O15" s="78"/>
    </row>
    <row r="16" spans="1:15" ht="56">
      <c r="A16" s="76" t="s">
        <v>229</v>
      </c>
      <c r="B16" s="77" t="s">
        <v>168</v>
      </c>
      <c r="C16" s="76" t="s">
        <v>5</v>
      </c>
      <c r="D16" s="76" t="str">
        <f>VLOOKUP($A16,Input!$A$10:$C$1130,2,FALSE)</f>
        <v>An inventory of all processing activities where personal data is being obtained?</v>
      </c>
      <c r="E16" s="73" t="str">
        <f>VLOOKUP($A16,Input!$A$10:$C$1130,3,FALSE)</f>
        <v>&lt;Enter Yes/No/N/A&gt;</v>
      </c>
      <c r="F16" s="77">
        <v>0.2</v>
      </c>
      <c r="G16" s="76" t="s">
        <v>18</v>
      </c>
      <c r="H16" s="76" t="s">
        <v>214</v>
      </c>
      <c r="I16" s="76" t="s">
        <v>151</v>
      </c>
      <c r="J16" s="76"/>
      <c r="K16" s="76">
        <f t="shared" si="1"/>
        <v>0</v>
      </c>
      <c r="L16" s="78"/>
      <c r="M16" s="78"/>
      <c r="N16" s="78"/>
      <c r="O16" s="78"/>
    </row>
    <row r="17" spans="1:15" ht="56">
      <c r="A17" s="80" t="s">
        <v>230</v>
      </c>
      <c r="B17" s="80" t="s">
        <v>169</v>
      </c>
      <c r="C17" s="80" t="s">
        <v>5</v>
      </c>
      <c r="D17" s="79" t="str">
        <f>VLOOKUP($A17,Input!$A$10:$C$1130,2,FALSE)</f>
        <v>Documented details of each processing activity including scope, purpose, and criteria for when notifications and consent  are required?</v>
      </c>
      <c r="E17" s="73" t="str">
        <f>VLOOKUP($A17,Input!$A$10:$C$1130,3,FALSE)</f>
        <v>&lt;Enter Yes/No/N/A&gt;</v>
      </c>
      <c r="F17" s="79">
        <v>0.1</v>
      </c>
      <c r="G17" s="79" t="s">
        <v>18</v>
      </c>
      <c r="H17" s="79" t="s">
        <v>525</v>
      </c>
      <c r="I17" s="79" t="s">
        <v>152</v>
      </c>
      <c r="J17" s="79"/>
      <c r="K17" s="79">
        <f t="shared" si="1"/>
        <v>0</v>
      </c>
      <c r="L17" s="81"/>
      <c r="M17" s="81"/>
      <c r="N17" s="81"/>
      <c r="O17" s="81"/>
    </row>
    <row r="18" spans="1:15" ht="126">
      <c r="A18" s="71" t="s">
        <v>232</v>
      </c>
      <c r="B18" s="72" t="s">
        <v>167</v>
      </c>
      <c r="C18" s="71" t="s">
        <v>27</v>
      </c>
      <c r="D18" s="71" t="str">
        <f>VLOOKUP($A18,Input!$A$10:$C$1130,2,FALSE)</f>
        <v>Does the organization have a data governance program?</v>
      </c>
      <c r="E18" s="73" t="str">
        <f>VLOOKUP($A18,Input!$A$10:$C$1130,3,FALSE)</f>
        <v>&lt;Enter Yes/No/N/A&gt;</v>
      </c>
      <c r="F18" s="71">
        <v>0.3</v>
      </c>
      <c r="G18" s="71" t="s">
        <v>28</v>
      </c>
      <c r="H18" s="71" t="s">
        <v>554</v>
      </c>
      <c r="I18" s="71" t="s">
        <v>152</v>
      </c>
      <c r="J18" s="71" t="s">
        <v>150</v>
      </c>
      <c r="K18" s="71">
        <f t="shared" si="1"/>
        <v>0</v>
      </c>
      <c r="L18" s="74">
        <f>IFERROR(SUMIF(G:G,G18,K:K)/(SUMIFS(F:F, G:G,G18,E:E,"Yes")+SUMIFS(F:F, G:G,G18,E:E,"No")),0)</f>
        <v>0</v>
      </c>
      <c r="M18" s="74" t="str">
        <f>_xlfn.IFNA(VLOOKUP(_xlfn.MAXIFS(F:F,G:G,G18,E:E,"No"),IF(G:G=G18,F:H),3,FALSE),"Focus GDPR attention on other sub-scenarios at this time.")</f>
        <v>Focus GDPR attention on other sub-scenarios at this time.</v>
      </c>
      <c r="N18" s="74" t="str">
        <f>IF(E18="&lt;Enter Yes/No/N/A&gt;","Not Answered",IF(E18="N/A","Not Applicable",IF(E18="No","Starting",IF(COUNTIFS(G:G,G18,B:B,"Progressing",E:E,"Yes")=COUNTIFS(G:G,G18,B:B,"Progressing"),"Optimizing","Progressing"))))</f>
        <v>Not Answered</v>
      </c>
      <c r="O18" s="74" t="str">
        <f>G18</f>
        <v>M.1: Enable data governance practices and processes</v>
      </c>
    </row>
    <row r="19" spans="1:15" ht="56">
      <c r="A19" s="76" t="s">
        <v>233</v>
      </c>
      <c r="B19" s="77" t="s">
        <v>168</v>
      </c>
      <c r="C19" s="76" t="s">
        <v>27</v>
      </c>
      <c r="D19" s="76" t="str">
        <f>VLOOKUP($A19,Input!$A$10:$C$1130,2,FALSE)</f>
        <v>An organizational structure and formal charter for carrying out the program in a consistent manner?</v>
      </c>
      <c r="E19" s="73" t="str">
        <f>VLOOKUP($A19,Input!$A$10:$C$1130,3,FALSE)</f>
        <v>&lt;Enter Yes/No/N/A&gt;</v>
      </c>
      <c r="F19" s="77">
        <v>0.125</v>
      </c>
      <c r="G19" s="76" t="s">
        <v>28</v>
      </c>
      <c r="H19" s="76" t="s">
        <v>392</v>
      </c>
      <c r="I19" s="76" t="s">
        <v>149</v>
      </c>
      <c r="J19" s="76"/>
      <c r="K19" s="76">
        <f t="shared" si="1"/>
        <v>0</v>
      </c>
      <c r="L19" s="78"/>
      <c r="M19" s="78"/>
      <c r="N19" s="78"/>
      <c r="O19" s="78"/>
    </row>
    <row r="20" spans="1:15" ht="56">
      <c r="A20" s="79" t="s">
        <v>234</v>
      </c>
      <c r="B20" s="80" t="s">
        <v>169</v>
      </c>
      <c r="C20" s="79" t="s">
        <v>27</v>
      </c>
      <c r="D20" s="79" t="str">
        <f>VLOOKUP($A20,Input!$A$10:$C$1130,2,FALSE)</f>
        <v>Integration across departments to ensure data governance is consistent and effective organization-wide?</v>
      </c>
      <c r="E20" s="73" t="str">
        <f>VLOOKUP($A20,Input!$A$10:$C$1130,3,FALSE)</f>
        <v>&lt;Enter Yes/No/N/A&gt;</v>
      </c>
      <c r="F20" s="79">
        <v>0.05</v>
      </c>
      <c r="G20" s="79" t="s">
        <v>28</v>
      </c>
      <c r="H20" s="79" t="s">
        <v>501</v>
      </c>
      <c r="I20" s="79" t="s">
        <v>149</v>
      </c>
      <c r="J20" s="79"/>
      <c r="K20" s="79">
        <f>SUMIF(E20,"yes",F20)</f>
        <v>0</v>
      </c>
      <c r="L20" s="81"/>
      <c r="M20" s="81"/>
      <c r="N20" s="81"/>
      <c r="O20" s="81"/>
    </row>
    <row r="21" spans="1:15" ht="84">
      <c r="A21" s="76" t="s">
        <v>235</v>
      </c>
      <c r="B21" s="77" t="s">
        <v>168</v>
      </c>
      <c r="C21" s="76" t="s">
        <v>27</v>
      </c>
      <c r="D21" s="76" t="str">
        <f>VLOOKUP($A21,Input!$A$10:$C$1130,2,FALSE)</f>
        <v>Data privacy and protection policies?</v>
      </c>
      <c r="E21" s="73" t="str">
        <f>VLOOKUP($A21,Input!$A$10:$C$1130,3,FALSE)</f>
        <v>&lt;Enter Yes/No/N/A&gt;</v>
      </c>
      <c r="F21" s="76">
        <v>0.1</v>
      </c>
      <c r="G21" s="76" t="s">
        <v>28</v>
      </c>
      <c r="H21" s="76" t="s">
        <v>555</v>
      </c>
      <c r="I21" s="76" t="s">
        <v>152</v>
      </c>
      <c r="J21" s="76"/>
      <c r="K21" s="76">
        <f t="shared" si="1"/>
        <v>0</v>
      </c>
      <c r="L21" s="78"/>
      <c r="M21" s="78"/>
      <c r="N21" s="78"/>
      <c r="O21" s="78"/>
    </row>
    <row r="22" spans="1:15" ht="42">
      <c r="A22" s="79" t="s">
        <v>236</v>
      </c>
      <c r="B22" s="80" t="s">
        <v>169</v>
      </c>
      <c r="C22" s="79" t="s">
        <v>27</v>
      </c>
      <c r="D22" s="79" t="str">
        <f>VLOOKUP($A22,Input!$A$10:$C$1130,2,FALSE)</f>
        <v>Technology to protect against, monitor, and report on privacy and protection policy violations?</v>
      </c>
      <c r="E22" s="73" t="str">
        <f>VLOOKUP($A22,Input!$A$10:$C$1130,3,FALSE)</f>
        <v>&lt;Enter Yes/No/N/A&gt;</v>
      </c>
      <c r="F22" s="79">
        <v>0.05</v>
      </c>
      <c r="G22" s="79" t="s">
        <v>28</v>
      </c>
      <c r="H22" s="79" t="s">
        <v>502</v>
      </c>
      <c r="I22" s="79" t="s">
        <v>151</v>
      </c>
      <c r="J22" s="79"/>
      <c r="K22" s="79">
        <f>SUMIF(E22,"yes",F22)</f>
        <v>0</v>
      </c>
      <c r="L22" s="81"/>
      <c r="M22" s="81"/>
      <c r="N22" s="81"/>
      <c r="O22" s="81"/>
    </row>
    <row r="23" spans="1:15" ht="112">
      <c r="A23" s="76" t="s">
        <v>237</v>
      </c>
      <c r="B23" s="77" t="s">
        <v>168</v>
      </c>
      <c r="C23" s="76" t="s">
        <v>27</v>
      </c>
      <c r="D23" s="76" t="str">
        <f>VLOOKUP($A23,Input!$A$10:$C$1130,2,FALSE)</f>
        <v>Specific protections for children's personal data?</v>
      </c>
      <c r="E23" s="73" t="str">
        <f>VLOOKUP($A23,Input!$A$10:$C$1130,3,FALSE)</f>
        <v>&lt;Enter Yes/No/N/A&gt;</v>
      </c>
      <c r="F23" s="77">
        <v>0.2</v>
      </c>
      <c r="G23" s="76" t="s">
        <v>28</v>
      </c>
      <c r="H23" s="76" t="s">
        <v>503</v>
      </c>
      <c r="I23" s="76" t="s">
        <v>152</v>
      </c>
      <c r="J23" s="76"/>
      <c r="K23" s="76">
        <f t="shared" si="1"/>
        <v>0</v>
      </c>
      <c r="L23" s="78"/>
      <c r="M23" s="78"/>
      <c r="N23" s="78"/>
      <c r="O23" s="78"/>
    </row>
    <row r="24" spans="1:15" ht="56">
      <c r="A24" s="79" t="s">
        <v>238</v>
      </c>
      <c r="B24" s="80" t="s">
        <v>169</v>
      </c>
      <c r="C24" s="79" t="s">
        <v>27</v>
      </c>
      <c r="D24" s="79" t="str">
        <f>VLOOKUP($A24,Input!$A$10:$C$1130,2,FALSE)</f>
        <v>Policies that enforce accountability within the organization?</v>
      </c>
      <c r="E24" s="73" t="str">
        <f>VLOOKUP($A24,Input!$A$10:$C$1130,3,FALSE)</f>
        <v>&lt;Enter Yes/No/N/A&gt;</v>
      </c>
      <c r="F24" s="79">
        <v>7.4999999999999997E-2</v>
      </c>
      <c r="G24" s="79" t="s">
        <v>28</v>
      </c>
      <c r="H24" s="79" t="s">
        <v>535</v>
      </c>
      <c r="I24" s="79" t="s">
        <v>152</v>
      </c>
      <c r="J24" s="79"/>
      <c r="K24" s="79">
        <f t="shared" si="1"/>
        <v>0</v>
      </c>
      <c r="L24" s="81"/>
      <c r="M24" s="81"/>
      <c r="N24" s="81"/>
      <c r="O24" s="81"/>
    </row>
    <row r="25" spans="1:15" ht="84">
      <c r="A25" s="76" t="s">
        <v>239</v>
      </c>
      <c r="B25" s="77" t="s">
        <v>168</v>
      </c>
      <c r="C25" s="76" t="s">
        <v>27</v>
      </c>
      <c r="D25" s="76" t="str">
        <f>VLOOKUP($A25,Input!$A$10:$C$1130,2,FALSE)</f>
        <v>Legal justification documented for using special categories of personal data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v>
      </c>
      <c r="E25" s="73" t="str">
        <f>VLOOKUP($A25,Input!$A$10:$C$1130,3,FALSE)</f>
        <v>&lt;Enter Yes/No/N/A&gt;</v>
      </c>
      <c r="F25" s="77">
        <v>0.1</v>
      </c>
      <c r="G25" s="76" t="s">
        <v>28</v>
      </c>
      <c r="H25" s="76" t="s">
        <v>579</v>
      </c>
      <c r="I25" s="76" t="s">
        <v>152</v>
      </c>
      <c r="J25" s="76"/>
      <c r="K25" s="76">
        <f t="shared" si="1"/>
        <v>0</v>
      </c>
      <c r="L25" s="78"/>
      <c r="M25" s="78"/>
      <c r="N25" s="78"/>
      <c r="O25" s="78"/>
    </row>
    <row r="26" spans="1:15" ht="56">
      <c r="A26" s="71" t="s">
        <v>240</v>
      </c>
      <c r="B26" s="72" t="s">
        <v>167</v>
      </c>
      <c r="C26" s="71" t="s">
        <v>27</v>
      </c>
      <c r="D26" s="71" t="str">
        <f>VLOOKUP($A26,Input!$A$10:$C$1130,2,FALSE)</f>
        <v>Does the organization provide data subjects with privacy notices that describe how their data is used?</v>
      </c>
      <c r="E26" s="73" t="str">
        <f>VLOOKUP($A26,Input!$A$10:$C$1130,3,FALSE)</f>
        <v>&lt;Enter Yes/No/N/A&gt;</v>
      </c>
      <c r="F26" s="71">
        <v>0.2</v>
      </c>
      <c r="G26" s="71" t="s">
        <v>37</v>
      </c>
      <c r="H26" s="71" t="s">
        <v>394</v>
      </c>
      <c r="I26" s="71" t="s">
        <v>152</v>
      </c>
      <c r="J26" s="71" t="s">
        <v>150</v>
      </c>
      <c r="K26" s="71">
        <f t="shared" ref="K26:K87" si="2">SUMIF(E26,"yes",F26)</f>
        <v>0</v>
      </c>
      <c r="L26" s="74">
        <f>IFERROR(SUMIF(G:G,G26,K:K)/(SUMIFS(F:F, G:G,G26,E:E,"Yes")+SUMIFS(F:F, G:G,G26,E:E,"No")),0)</f>
        <v>0</v>
      </c>
      <c r="M26" s="74" t="str">
        <f>_xlfn.IFNA(VLOOKUP(_xlfn.MAXIFS(F:F,G:G,G26,E:E,"No"),IF(G:G=G26,F:H),3,FALSE),"Focus GDPR attention on other sub-scenarios at this time.")</f>
        <v>Focus GDPR attention on other sub-scenarios at this time.</v>
      </c>
      <c r="N26" s="74" t="str">
        <f>IF(E26="&lt;Enter Yes/No/N/A&gt;","Not Answered",IF(E26="N/A","Not Applicable",IF(E26="No","Starting",IF(COUNTIFS(G:G,G26,B:B,"Progressing",E:E,"Yes")=COUNTIFS(G:G,G26,B:B,"Progressing"),"Optimizing","Progressing"))))</f>
        <v>Not Answered</v>
      </c>
      <c r="O26" s="74" t="str">
        <f>G26</f>
        <v>M.2: Provide detailed notice of processing activities to data subjects</v>
      </c>
    </row>
    <row r="27" spans="1:15" ht="56">
      <c r="A27" s="76" t="s">
        <v>241</v>
      </c>
      <c r="B27" s="77" t="s">
        <v>168</v>
      </c>
      <c r="C27" s="76" t="s">
        <v>27</v>
      </c>
      <c r="D27" s="76" t="str">
        <f>VLOOKUP($A27,Input!$A$10:$C$1130,2,FALSE)</f>
        <v>Written in clear and plain language?</v>
      </c>
      <c r="E27" s="73" t="str">
        <f>VLOOKUP($A27,Input!$A$10:$C$1130,3,FALSE)</f>
        <v>&lt;Enter Yes/No/N/A&gt;</v>
      </c>
      <c r="F27" s="77">
        <v>0.125</v>
      </c>
      <c r="G27" s="76" t="s">
        <v>37</v>
      </c>
      <c r="H27" s="76" t="s">
        <v>549</v>
      </c>
      <c r="I27" s="76" t="s">
        <v>149</v>
      </c>
      <c r="J27" s="76"/>
      <c r="K27" s="76">
        <f t="shared" si="2"/>
        <v>0</v>
      </c>
      <c r="L27" s="78"/>
      <c r="M27" s="78"/>
      <c r="N27" s="78"/>
      <c r="O27" s="78"/>
    </row>
    <row r="28" spans="1:15" ht="42">
      <c r="A28" s="79" t="s">
        <v>242</v>
      </c>
      <c r="B28" s="80" t="s">
        <v>169</v>
      </c>
      <c r="C28" s="79" t="s">
        <v>27</v>
      </c>
      <c r="D28" s="79" t="str">
        <f>VLOOKUP($A28,Input!$A$10:$C$1130,2,FALSE)</f>
        <v>Governed by a formal policy and process to ensure they are shared in a timely, consistent, and appropriate manner?</v>
      </c>
      <c r="E28" s="73" t="str">
        <f>VLOOKUP($A28,Input!$A$10:$C$1130,3,FALSE)</f>
        <v>&lt;Enter Yes/No/N/A&gt;</v>
      </c>
      <c r="F28" s="79">
        <v>7.4999999999999997E-2</v>
      </c>
      <c r="G28" s="79" t="s">
        <v>37</v>
      </c>
      <c r="H28" s="79" t="s">
        <v>395</v>
      </c>
      <c r="I28" s="79" t="s">
        <v>149</v>
      </c>
      <c r="J28" s="79"/>
      <c r="K28" s="79">
        <f t="shared" si="2"/>
        <v>0</v>
      </c>
      <c r="L28" s="81"/>
      <c r="M28" s="81"/>
      <c r="N28" s="81"/>
      <c r="O28" s="81"/>
    </row>
    <row r="29" spans="1:15" ht="42">
      <c r="A29" s="76" t="s">
        <v>243</v>
      </c>
      <c r="B29" s="77" t="s">
        <v>168</v>
      </c>
      <c r="C29" s="76" t="s">
        <v>27</v>
      </c>
      <c r="D29" s="76" t="str">
        <f>VLOOKUP($A29,Input!$A$10:$C$1130,2,FALSE)</f>
        <v>Inclusive of required information, such as organization contact details and purposes for using personal data?</v>
      </c>
      <c r="E29" s="73" t="str">
        <f>VLOOKUP($A29,Input!$A$10:$C$1130,3,FALSE)</f>
        <v>&lt;Enter Yes/No/N/A&gt;</v>
      </c>
      <c r="F29" s="76">
        <v>0.1</v>
      </c>
      <c r="G29" s="76" t="s">
        <v>37</v>
      </c>
      <c r="H29" s="76" t="s">
        <v>580</v>
      </c>
      <c r="I29" s="76" t="s">
        <v>152</v>
      </c>
      <c r="J29" s="76"/>
      <c r="K29" s="76">
        <f>SUMIF(E29,"yes",F29)</f>
        <v>0</v>
      </c>
      <c r="L29" s="78"/>
      <c r="M29" s="78"/>
      <c r="N29" s="78"/>
      <c r="O29" s="78"/>
    </row>
    <row r="30" spans="1:15" ht="42">
      <c r="A30" s="76" t="s">
        <v>244</v>
      </c>
      <c r="B30" s="77" t="s">
        <v>168</v>
      </c>
      <c r="C30" s="76" t="s">
        <v>27</v>
      </c>
      <c r="D30" s="76" t="str">
        <f>VLOOKUP($A30,Input!$A$10:$C$1130,2,FALSE)</f>
        <v>Shared with data subjects at first point of contact, when informing them they may object to how the organization uses their personal data?</v>
      </c>
      <c r="E30" s="73" t="str">
        <f>VLOOKUP($A30,Input!$A$10:$C$1130,3,FALSE)</f>
        <v>&lt;Enter Yes/No/N/A&gt;</v>
      </c>
      <c r="F30" s="77">
        <v>0.15</v>
      </c>
      <c r="G30" s="76" t="s">
        <v>37</v>
      </c>
      <c r="H30" s="76" t="s">
        <v>504</v>
      </c>
      <c r="I30" s="76" t="s">
        <v>152</v>
      </c>
      <c r="J30" s="76"/>
      <c r="K30" s="76">
        <f t="shared" si="2"/>
        <v>0</v>
      </c>
      <c r="L30" s="78"/>
      <c r="M30" s="78"/>
      <c r="N30" s="78"/>
      <c r="O30" s="78"/>
    </row>
    <row r="31" spans="1:15" ht="42">
      <c r="A31" s="79" t="s">
        <v>245</v>
      </c>
      <c r="B31" s="80" t="s">
        <v>169</v>
      </c>
      <c r="C31" s="79" t="s">
        <v>27</v>
      </c>
      <c r="D31" s="79" t="str">
        <f>VLOOKUP($A31,Input!$A$10:$C$1130,2,FALSE)</f>
        <v>Generated and shared by automated means?</v>
      </c>
      <c r="E31" s="73" t="str">
        <f>VLOOKUP($A31,Input!$A$10:$C$1130,3,FALSE)</f>
        <v>&lt;Enter Yes/No/N/A&gt;</v>
      </c>
      <c r="F31" s="79">
        <v>0.05</v>
      </c>
      <c r="G31" s="79" t="s">
        <v>37</v>
      </c>
      <c r="H31" s="79" t="s">
        <v>397</v>
      </c>
      <c r="I31" s="79" t="s">
        <v>151</v>
      </c>
      <c r="J31" s="79"/>
      <c r="K31" s="79">
        <f>SUMIF(E31,"yes",F31)</f>
        <v>0</v>
      </c>
      <c r="L31" s="79"/>
      <c r="M31" s="79"/>
      <c r="N31" s="79"/>
      <c r="O31" s="79"/>
    </row>
    <row r="32" spans="1:15" ht="42">
      <c r="A32" s="76" t="s">
        <v>246</v>
      </c>
      <c r="B32" s="77" t="s">
        <v>168</v>
      </c>
      <c r="C32" s="76" t="s">
        <v>27</v>
      </c>
      <c r="D32" s="76" t="str">
        <f>VLOOKUP($A32,Input!$A$10:$C$1130,2,FALSE)</f>
        <v>Shared with data subjects at all points where personal data is collected?</v>
      </c>
      <c r="E32" s="73" t="str">
        <f>VLOOKUP($A32,Input!$A$10:$C$1130,3,FALSE)</f>
        <v>&lt;Enter Yes/No/N/A&gt;</v>
      </c>
      <c r="F32" s="77">
        <v>0.1</v>
      </c>
      <c r="G32" s="76" t="s">
        <v>37</v>
      </c>
      <c r="H32" s="76" t="s">
        <v>398</v>
      </c>
      <c r="I32" s="76" t="s">
        <v>152</v>
      </c>
      <c r="J32" s="76"/>
      <c r="K32" s="76">
        <f t="shared" si="2"/>
        <v>0</v>
      </c>
      <c r="L32" s="78"/>
      <c r="M32" s="78"/>
      <c r="N32" s="78"/>
      <c r="O32" s="78"/>
    </row>
    <row r="33" spans="1:15" ht="56">
      <c r="A33" s="76" t="s">
        <v>247</v>
      </c>
      <c r="B33" s="77" t="s">
        <v>168</v>
      </c>
      <c r="C33" s="76" t="s">
        <v>27</v>
      </c>
      <c r="D33" s="76" t="str">
        <f>VLOOKUP($A33,Input!$A$10:$C$1130,2,FALSE)</f>
        <v>Shared with data subjects when personal data is collected from a source other than the data subjects, including online profiles, sites, or other interactions not directly between the data subject and the organization?</v>
      </c>
      <c r="E33" s="73" t="str">
        <f>VLOOKUP($A33,Input!$A$10:$C$1130,3,FALSE)</f>
        <v>&lt;Enter Yes/No/N/A&gt;</v>
      </c>
      <c r="F33" s="77">
        <v>0.1</v>
      </c>
      <c r="G33" s="76" t="s">
        <v>37</v>
      </c>
      <c r="H33" s="76" t="s">
        <v>399</v>
      </c>
      <c r="I33" s="76" t="s">
        <v>152</v>
      </c>
      <c r="J33" s="76"/>
      <c r="K33" s="76">
        <f t="shared" si="2"/>
        <v>0</v>
      </c>
      <c r="L33" s="78"/>
      <c r="M33" s="78"/>
      <c r="N33" s="78"/>
      <c r="O33" s="78"/>
    </row>
    <row r="34" spans="1:15" ht="42">
      <c r="A34" s="76" t="s">
        <v>248</v>
      </c>
      <c r="B34" s="77" t="s">
        <v>168</v>
      </c>
      <c r="C34" s="76" t="s">
        <v>27</v>
      </c>
      <c r="D34" s="76" t="str">
        <f>VLOOKUP($A34,Input!$A$10:$C$1130,2,FALSE)</f>
        <v>Shared with data subjects, before the organization uses their personal data for new purposes not already communicated to them?</v>
      </c>
      <c r="E34" s="73" t="str">
        <f>VLOOKUP($A34,Input!$A$10:$C$1130,3,FALSE)</f>
        <v>&lt;Enter Yes/No/N/A&gt;</v>
      </c>
      <c r="F34" s="77">
        <v>0.1</v>
      </c>
      <c r="G34" s="76" t="s">
        <v>37</v>
      </c>
      <c r="H34" s="76" t="s">
        <v>400</v>
      </c>
      <c r="I34" s="76" t="s">
        <v>152</v>
      </c>
      <c r="J34" s="76"/>
      <c r="K34" s="76">
        <f t="shared" si="2"/>
        <v>0</v>
      </c>
      <c r="L34" s="78"/>
      <c r="M34" s="78"/>
      <c r="N34" s="78"/>
      <c r="O34" s="78"/>
    </row>
    <row r="35" spans="1:15" ht="42">
      <c r="A35" s="72" t="s">
        <v>249</v>
      </c>
      <c r="B35" s="72" t="s">
        <v>167</v>
      </c>
      <c r="C35" s="72" t="s">
        <v>27</v>
      </c>
      <c r="D35" s="71" t="str">
        <f>VLOOKUP($A35,Input!$A$10:$C$1130,2,FALSE)</f>
        <v>When requested by a data subject, can the organization discontinue processing some forms of personal data?</v>
      </c>
      <c r="E35" s="73" t="str">
        <f>VLOOKUP($A35,Input!$A$10:$C$1130,3,FALSE)</f>
        <v>&lt;Enter Yes/No/N/A&gt;</v>
      </c>
      <c r="F35" s="72">
        <v>0.3</v>
      </c>
      <c r="G35" s="71" t="s">
        <v>43</v>
      </c>
      <c r="H35" s="71" t="s">
        <v>505</v>
      </c>
      <c r="I35" s="72" t="s">
        <v>151</v>
      </c>
      <c r="J35" s="72" t="s">
        <v>150</v>
      </c>
      <c r="K35" s="72">
        <f t="shared" si="2"/>
        <v>0</v>
      </c>
      <c r="L35" s="74">
        <f>IFERROR(SUMIF(G:G,G35,K:K)/(SUMIFS(F:F, G:G,G35,E:E,"Yes")+SUMIFS(F:F, G:G,G35,E:E,"No")),0)</f>
        <v>0</v>
      </c>
      <c r="M35" s="74" t="str">
        <f>_xlfn.IFNA(VLOOKUP(_xlfn.MAXIFS(F:F,G:G,G35,E:E,"No"),IF(G:G=G35,F:H),3,FALSE),"Focus GDPR attention on other sub-scenarios at this time.")</f>
        <v>Focus GDPR attention on other sub-scenarios at this time.</v>
      </c>
      <c r="N35" s="74" t="str">
        <f>IF(E35="&lt;Enter Yes/No/N/A&gt;","Not Answered",IF(E35="N/A","Not Applicable",IF(E35="No","Starting",IF(COUNTIFS(G:G,G35,B:B,"Progressing",E:E,"Yes")=COUNTIFS(G:G,G35,B:B,"Progressing"),"Optimizing","Progressing"))))</f>
        <v>Not Answered</v>
      </c>
      <c r="O35" s="74" t="str">
        <f>G35</f>
        <v>M.3: Discontinue processing on request</v>
      </c>
    </row>
    <row r="36" spans="1:15" ht="66.5" customHeight="1">
      <c r="A36" s="76" t="s">
        <v>250</v>
      </c>
      <c r="B36" s="77" t="s">
        <v>168</v>
      </c>
      <c r="C36" s="76" t="s">
        <v>27</v>
      </c>
      <c r="D36" s="76" t="str">
        <f>VLOOKUP($A36,Input!$A$10:$C$1130,2,FALSE)</f>
        <v>Discontinue processing all forms of a data subject's personal data (particularly direct marketing) when requested by the data subject and deemed appropriate by the organization?</v>
      </c>
      <c r="E36" s="73" t="str">
        <f>VLOOKUP($A36,Input!$A$10:$C$1130,3,FALSE)</f>
        <v>&lt;Enter Yes/No/N/A&gt;</v>
      </c>
      <c r="F36" s="76">
        <v>0.2</v>
      </c>
      <c r="G36" s="76" t="s">
        <v>43</v>
      </c>
      <c r="H36" s="76" t="s">
        <v>403</v>
      </c>
      <c r="I36" s="76" t="s">
        <v>151</v>
      </c>
      <c r="J36" s="76"/>
      <c r="K36" s="76">
        <f t="shared" si="2"/>
        <v>0</v>
      </c>
      <c r="L36" s="78"/>
      <c r="M36" s="78"/>
      <c r="N36" s="78"/>
      <c r="O36" s="78"/>
    </row>
    <row r="37" spans="1:15" ht="42">
      <c r="A37" s="79" t="s">
        <v>251</v>
      </c>
      <c r="B37" s="80" t="s">
        <v>169</v>
      </c>
      <c r="C37" s="79" t="s">
        <v>27</v>
      </c>
      <c r="D37" s="79" t="str">
        <f>VLOOKUP($A37,Input!$A$10:$C$1130,2,FALSE)</f>
        <v>Provide data subjects with notice and justification for the continued use of their personal data, when a request to discontinue use is rejected?</v>
      </c>
      <c r="E37" s="73" t="str">
        <f>VLOOKUP($A37,Input!$A$10:$C$1130,3,FALSE)</f>
        <v>&lt;Enter Yes/No/N/A&gt;</v>
      </c>
      <c r="F37" s="79">
        <v>0.1</v>
      </c>
      <c r="G37" s="79" t="s">
        <v>43</v>
      </c>
      <c r="H37" s="79" t="s">
        <v>405</v>
      </c>
      <c r="I37" s="79" t="s">
        <v>152</v>
      </c>
      <c r="J37" s="79"/>
      <c r="K37" s="79">
        <f t="shared" si="2"/>
        <v>0</v>
      </c>
      <c r="L37" s="81"/>
      <c r="M37" s="81"/>
      <c r="N37" s="81"/>
      <c r="O37" s="81"/>
    </row>
    <row r="38" spans="1:15" ht="42">
      <c r="A38" s="76" t="s">
        <v>252</v>
      </c>
      <c r="B38" s="77" t="s">
        <v>168</v>
      </c>
      <c r="C38" s="76" t="s">
        <v>27</v>
      </c>
      <c r="D38" s="76" t="str">
        <f>VLOOKUP($A38,Input!$A$10:$C$1130,2,FALSE)</f>
        <v>Record and maintain evidence of discontinued personal data use?</v>
      </c>
      <c r="E38" s="73" t="str">
        <f>VLOOKUP($A38,Input!$A$10:$C$1130,3,FALSE)</f>
        <v>&lt;Enter Yes/No/N/A&gt;</v>
      </c>
      <c r="F38" s="76">
        <v>0.15</v>
      </c>
      <c r="G38" s="76" t="s">
        <v>43</v>
      </c>
      <c r="H38" s="76" t="s">
        <v>506</v>
      </c>
      <c r="I38" s="76" t="s">
        <v>151</v>
      </c>
      <c r="J38" s="76"/>
      <c r="K38" s="76">
        <f t="shared" si="2"/>
        <v>0</v>
      </c>
      <c r="L38" s="78"/>
      <c r="M38" s="78"/>
      <c r="N38" s="78"/>
      <c r="O38" s="78"/>
    </row>
    <row r="39" spans="1:15" ht="28">
      <c r="A39" s="76" t="s">
        <v>253</v>
      </c>
      <c r="B39" s="77" t="s">
        <v>168</v>
      </c>
      <c r="C39" s="76" t="s">
        <v>27</v>
      </c>
      <c r="D39" s="76" t="str">
        <f>VLOOKUP($A39,Input!$A$10:$C$1130,2,FALSE)</f>
        <v>Use an established process to consistently and promptly respond to requests from data subjects to stop using their data?</v>
      </c>
      <c r="E39" s="73" t="str">
        <f>VLOOKUP($A39,Input!$A$10:$C$1130,3,FALSE)</f>
        <v>&lt;Enter Yes/No/N/A&gt;</v>
      </c>
      <c r="F39" s="76">
        <v>0.15</v>
      </c>
      <c r="G39" s="76" t="s">
        <v>43</v>
      </c>
      <c r="H39" s="76" t="s">
        <v>404</v>
      </c>
      <c r="I39" s="76" t="s">
        <v>152</v>
      </c>
      <c r="J39" s="76"/>
      <c r="K39" s="76">
        <f t="shared" si="2"/>
        <v>0</v>
      </c>
      <c r="L39" s="78"/>
      <c r="M39" s="78"/>
      <c r="N39" s="78"/>
      <c r="O39" s="78"/>
    </row>
    <row r="40" spans="1:15" ht="56">
      <c r="A40" s="79" t="s">
        <v>254</v>
      </c>
      <c r="B40" s="80" t="s">
        <v>169</v>
      </c>
      <c r="C40" s="79" t="s">
        <v>27</v>
      </c>
      <c r="D40" s="79" t="str">
        <f>VLOOKUP($A40,Input!$A$10:$C$1130,2,FALSE)</f>
        <v>Automatically perform all of the above activities?</v>
      </c>
      <c r="E40" s="73" t="str">
        <f>VLOOKUP($A40,Input!$A$10:$C$1130,3,FALSE)</f>
        <v>&lt;Enter Yes/No/N/A&gt;</v>
      </c>
      <c r="F40" s="79">
        <v>0.1</v>
      </c>
      <c r="G40" s="79" t="s">
        <v>43</v>
      </c>
      <c r="H40" s="79" t="s">
        <v>406</v>
      </c>
      <c r="I40" s="79" t="s">
        <v>151</v>
      </c>
      <c r="J40" s="79"/>
      <c r="K40" s="79">
        <f t="shared" si="2"/>
        <v>0</v>
      </c>
      <c r="L40" s="81"/>
      <c r="M40" s="81"/>
      <c r="N40" s="81"/>
      <c r="O40" s="81"/>
    </row>
    <row r="41" spans="1:15" ht="42">
      <c r="A41" s="72" t="s">
        <v>255</v>
      </c>
      <c r="B41" s="72" t="s">
        <v>167</v>
      </c>
      <c r="C41" s="72" t="s">
        <v>27</v>
      </c>
      <c r="D41" s="71" t="str">
        <f>VLOOKUP($A41,Input!$A$10:$C$1130,2,FALSE)</f>
        <v>Can the organization obtain consent from data subjects to process their personal data?</v>
      </c>
      <c r="E41" s="73" t="str">
        <f>VLOOKUP($A41,Input!$A$10:$C$1130,3,FALSE)</f>
        <v>&lt;Enter Yes/No/N/A&gt;</v>
      </c>
      <c r="F41" s="72">
        <v>0.3</v>
      </c>
      <c r="G41" s="71" t="s">
        <v>46</v>
      </c>
      <c r="H41" s="71" t="s">
        <v>537</v>
      </c>
      <c r="I41" s="72" t="s">
        <v>149</v>
      </c>
      <c r="J41" s="72" t="s">
        <v>150</v>
      </c>
      <c r="K41" s="72">
        <f t="shared" si="2"/>
        <v>0</v>
      </c>
      <c r="L41" s="74">
        <f>IFERROR(SUMIF(G:G,G41,K:K)/(SUMIFS(F:F, G:G,G41,E:E,"Yes")+SUMIFS(F:F, G:G,G41,E:E,"No")),0)</f>
        <v>0</v>
      </c>
      <c r="M41" s="74" t="str">
        <f>_xlfn.IFNA(VLOOKUP(_xlfn.MAXIFS(F:F,G:G,G41,E:E,"No"),IF(G:G=G41,F:H),3,FALSE),"Focus GDPR attention on other sub-scenarios at this time.")</f>
        <v>Focus GDPR attention on other sub-scenarios at this time.</v>
      </c>
      <c r="N41" s="74" t="str">
        <f>IF(E41="&lt;Enter Yes/No/N/A&gt;","Not Answered",IF(E41="N/A","Not Applicable",IF(E41="No","Starting",IF(COUNTIFS(G:G,G41,B:B,"Progressing",E:E,"Yes")=COUNTIFS(G:G,G41,B:B,"Progressing"),"Optimizing","Progressing"))))</f>
        <v>Not Answered</v>
      </c>
      <c r="O41" s="74" t="str">
        <f>G41</f>
        <v>M.4: Collect unambiguous, granular consent from data subjects</v>
      </c>
    </row>
    <row r="42" spans="1:15" ht="42">
      <c r="A42" s="76" t="s">
        <v>256</v>
      </c>
      <c r="B42" s="77" t="s">
        <v>168</v>
      </c>
      <c r="C42" s="76" t="s">
        <v>27</v>
      </c>
      <c r="D42" s="76" t="str">
        <f>VLOOKUP($A42,Input!$A$10:$C$1130,2,FALSE)</f>
        <v>Obtain data subject consent, prior to using the data subject's personal data?</v>
      </c>
      <c r="E42" s="73" t="str">
        <f>VLOOKUP($A42,Input!$A$10:$C$1130,3,FALSE)</f>
        <v>&lt;Enter Yes/No/N/A&gt;</v>
      </c>
      <c r="F42" s="76">
        <v>0.2</v>
      </c>
      <c r="G42" s="76" t="s">
        <v>46</v>
      </c>
      <c r="H42" s="76" t="s">
        <v>407</v>
      </c>
      <c r="I42" s="76" t="s">
        <v>152</v>
      </c>
      <c r="J42" s="76"/>
      <c r="K42" s="76">
        <f t="shared" si="2"/>
        <v>0</v>
      </c>
      <c r="L42" s="78"/>
      <c r="M42" s="78"/>
      <c r="N42" s="78"/>
      <c r="O42" s="78"/>
    </row>
    <row r="43" spans="1:15" ht="56">
      <c r="A43" s="79" t="s">
        <v>257</v>
      </c>
      <c r="B43" s="80" t="s">
        <v>169</v>
      </c>
      <c r="C43" s="79" t="s">
        <v>27</v>
      </c>
      <c r="D43" s="79" t="str">
        <f>VLOOKUP($A43,Input!$A$10:$C$1130,2,FALSE)</f>
        <v>Consistently and promptly obtain data subject consent for all processing activities that require consent?</v>
      </c>
      <c r="E43" s="73" t="str">
        <f>VLOOKUP($A43,Input!$A$10:$C$1130,3,FALSE)</f>
        <v>&lt;Enter Yes/No/N/A&gt;</v>
      </c>
      <c r="F43" s="79">
        <v>0.05</v>
      </c>
      <c r="G43" s="79" t="s">
        <v>46</v>
      </c>
      <c r="H43" s="79" t="s">
        <v>159</v>
      </c>
      <c r="I43" s="79" t="s">
        <v>152</v>
      </c>
      <c r="J43" s="79"/>
      <c r="K43" s="79">
        <f t="shared" si="2"/>
        <v>0</v>
      </c>
      <c r="L43" s="81"/>
      <c r="M43" s="81"/>
      <c r="N43" s="81"/>
      <c r="O43" s="81"/>
    </row>
    <row r="44" spans="1:15" ht="42">
      <c r="A44" s="76" t="s">
        <v>258</v>
      </c>
      <c r="B44" s="77" t="s">
        <v>168</v>
      </c>
      <c r="C44" s="76" t="s">
        <v>27</v>
      </c>
      <c r="D44" s="76" t="str">
        <f>VLOOKUP($A44,Input!$A$10:$C$1130,2,FALSE)</f>
        <v>Explicitly obtain consent for use of personal sensitive data, such as racial or religious data?</v>
      </c>
      <c r="E44" s="73" t="str">
        <f>VLOOKUP($A44,Input!$A$10:$C$1130,3,FALSE)</f>
        <v>&lt;Enter Yes/No/N/A&gt;</v>
      </c>
      <c r="F44" s="76">
        <v>0.15</v>
      </c>
      <c r="G44" s="76" t="s">
        <v>46</v>
      </c>
      <c r="H44" s="76" t="s">
        <v>408</v>
      </c>
      <c r="I44" s="76" t="s">
        <v>152</v>
      </c>
      <c r="J44" s="76"/>
      <c r="K44" s="76">
        <f t="shared" si="2"/>
        <v>0</v>
      </c>
      <c r="L44" s="78"/>
      <c r="M44" s="78"/>
      <c r="N44" s="78"/>
      <c r="O44" s="78"/>
    </row>
    <row r="45" spans="1:15" ht="42">
      <c r="A45" s="79" t="s">
        <v>259</v>
      </c>
      <c r="B45" s="80" t="s">
        <v>169</v>
      </c>
      <c r="C45" s="79" t="s">
        <v>27</v>
      </c>
      <c r="D45" s="79" t="str">
        <f>VLOOKUP($A45,Input!$A$10:$C$1130,2,FALSE)</f>
        <v>Automatically obtain all necessary consent from data subjects?</v>
      </c>
      <c r="E45" s="73" t="str">
        <f>VLOOKUP($A45,Input!$A$10:$C$1130,3,FALSE)</f>
        <v>&lt;Enter Yes/No/N/A&gt;</v>
      </c>
      <c r="F45" s="79">
        <v>0.05</v>
      </c>
      <c r="G45" s="79" t="s">
        <v>46</v>
      </c>
      <c r="H45" s="79" t="s">
        <v>409</v>
      </c>
      <c r="I45" s="79" t="s">
        <v>151</v>
      </c>
      <c r="J45" s="79"/>
      <c r="K45" s="79">
        <f>SUMIF(E45,"yes",F45)</f>
        <v>0</v>
      </c>
      <c r="L45" s="81"/>
      <c r="M45" s="81"/>
      <c r="N45" s="81"/>
      <c r="O45" s="81"/>
    </row>
    <row r="46" spans="1:15" ht="42">
      <c r="A46" s="76" t="s">
        <v>260</v>
      </c>
      <c r="B46" s="77" t="s">
        <v>168</v>
      </c>
      <c r="C46" s="76" t="s">
        <v>27</v>
      </c>
      <c r="D46" s="76" t="str">
        <f>VLOOKUP($A46,Input!$A$10:$C$1130,2,FALSE)</f>
        <v>Fulfill the requirements of consent for any children's data the organization processes?</v>
      </c>
      <c r="E46" s="73" t="str">
        <f>VLOOKUP($A46,Input!$A$10:$C$1130,3,FALSE)</f>
        <v>&lt;Enter Yes/No/N/A&gt;</v>
      </c>
      <c r="F46" s="76">
        <v>0.15</v>
      </c>
      <c r="G46" s="76" t="s">
        <v>46</v>
      </c>
      <c r="H46" s="76" t="s">
        <v>411</v>
      </c>
      <c r="I46" s="76" t="s">
        <v>152</v>
      </c>
      <c r="J46" s="76"/>
      <c r="K46" s="76">
        <f t="shared" si="2"/>
        <v>0</v>
      </c>
      <c r="L46" s="78"/>
      <c r="M46" s="78"/>
      <c r="N46" s="78"/>
      <c r="O46" s="78"/>
    </row>
    <row r="47" spans="1:15" ht="42">
      <c r="A47" s="76" t="s">
        <v>261</v>
      </c>
      <c r="B47" s="77" t="s">
        <v>168</v>
      </c>
      <c r="C47" s="76" t="s">
        <v>27</v>
      </c>
      <c r="D47" s="76" t="str">
        <f>VLOOKUP($A47,Input!$A$10:$C$1130,2,FALSE)</f>
        <v>Validate the age of a child and the identity of a parental guardian, as required by relevant regulatory authorities?</v>
      </c>
      <c r="E47" s="73" t="str">
        <f>VLOOKUP($A47,Input!$A$10:$C$1130,3,FALSE)</f>
        <v>&lt;Enter Yes/No/N/A&gt;</v>
      </c>
      <c r="F47" s="76">
        <v>0.1</v>
      </c>
      <c r="G47" s="76" t="s">
        <v>46</v>
      </c>
      <c r="H47" s="76" t="s">
        <v>412</v>
      </c>
      <c r="I47" s="76" t="s">
        <v>152</v>
      </c>
      <c r="J47" s="76"/>
      <c r="K47" s="76">
        <f t="shared" si="2"/>
        <v>0</v>
      </c>
      <c r="L47" s="78"/>
      <c r="M47" s="78"/>
      <c r="N47" s="78"/>
      <c r="O47" s="78"/>
    </row>
    <row r="48" spans="1:15" ht="56">
      <c r="A48" s="72" t="s">
        <v>262</v>
      </c>
      <c r="B48" s="72" t="s">
        <v>167</v>
      </c>
      <c r="C48" s="72" t="s">
        <v>27</v>
      </c>
      <c r="D48" s="71" t="str">
        <f>VLOOKUP($A48,Input!$A$10:$C$1130,2,FALSE)</f>
        <v>Does the organization have a published and easily accessible way for data subjects to communicate with the organization on privacy matters?</v>
      </c>
      <c r="E48" s="73" t="str">
        <f>VLOOKUP($A48,Input!$A$10:$C$1130,3,FALSE)</f>
        <v>&lt;Enter Yes/No/N/A&gt;</v>
      </c>
      <c r="F48" s="72">
        <v>0.3</v>
      </c>
      <c r="G48" s="71" t="s">
        <v>49</v>
      </c>
      <c r="H48" s="71" t="s">
        <v>507</v>
      </c>
      <c r="I48" s="72" t="s">
        <v>151</v>
      </c>
      <c r="J48" s="72" t="s">
        <v>150</v>
      </c>
      <c r="K48" s="72">
        <f t="shared" si="2"/>
        <v>0</v>
      </c>
      <c r="L48" s="74">
        <f>IFERROR(SUMIF(G:G,G48,K:K)/(SUMIFS(F:F, G:G,G48,E:E,"Yes")+SUMIFS(F:F, G:G,G48,E:E,"No")),0)</f>
        <v>0</v>
      </c>
      <c r="M48" s="74" t="str">
        <f>_xlfn.IFNA(VLOOKUP(_xlfn.MAXIFS(F:F,G:G,G48,E:E,"No"),IF(G:G=G48,F:H),3,FALSE),"Focus GDPR attention on other sub-scenarios at this time.")</f>
        <v>Focus GDPR attention on other sub-scenarios at this time.</v>
      </c>
      <c r="N48" s="74" t="str">
        <f>IF(E48="&lt;Enter Yes/No/N/A&gt;","Not Answered",IF(E48="N/A","Not Applicable",IF(E48="No","Starting",IF(COUNTIFS(G:G,G48,B:B,"Progressing",E:E,"Yes")=COUNTIFS(G:G,G48,B:B,"Progressing"),"Optimizing","Progressing"))))</f>
        <v>Not Answered</v>
      </c>
      <c r="O48" s="74" t="str">
        <f>G48</f>
        <v>M.5: Facilitate communication mechanism between data subject and organization to handle data subject requests</v>
      </c>
    </row>
    <row r="49" spans="1:15" ht="56">
      <c r="A49" s="76" t="s">
        <v>263</v>
      </c>
      <c r="B49" s="77" t="s">
        <v>168</v>
      </c>
      <c r="C49" s="76" t="s">
        <v>27</v>
      </c>
      <c r="D49" s="76" t="str">
        <f>VLOOKUP($A49,Input!$A$10:$C$1130,2,FALSE)</f>
        <v>An online form or portal that allows individuals to communicate specific privacy requests, such as erasure and objections?</v>
      </c>
      <c r="E49" s="73" t="str">
        <f>VLOOKUP($A49,Input!$A$10:$C$1130,3,FALSE)</f>
        <v>&lt;Enter Yes/No/N/A&gt;</v>
      </c>
      <c r="F49" s="76">
        <v>0.15</v>
      </c>
      <c r="G49" s="76" t="s">
        <v>49</v>
      </c>
      <c r="H49" s="76" t="s">
        <v>413</v>
      </c>
      <c r="I49" s="76" t="s">
        <v>151</v>
      </c>
      <c r="J49" s="76"/>
      <c r="K49" s="76">
        <f t="shared" si="2"/>
        <v>0</v>
      </c>
      <c r="L49" s="78"/>
      <c r="M49" s="78"/>
      <c r="N49" s="78"/>
      <c r="O49" s="78"/>
    </row>
    <row r="50" spans="1:15" ht="56">
      <c r="A50" s="76" t="s">
        <v>264</v>
      </c>
      <c r="B50" s="77" t="s">
        <v>168</v>
      </c>
      <c r="C50" s="76" t="s">
        <v>27</v>
      </c>
      <c r="D50" s="76" t="str">
        <f>VLOOKUP($A50,Input!$A$10:$C$1130,2,FALSE)</f>
        <v>Backend tools and processes to track requests from data subjects through to resolution?</v>
      </c>
      <c r="E50" s="73" t="str">
        <f>VLOOKUP($A50,Input!$A$10:$C$1130,3,FALSE)</f>
        <v>&lt;Enter Yes/No/N/A&gt;</v>
      </c>
      <c r="F50" s="76">
        <v>0.1</v>
      </c>
      <c r="G50" s="76" t="s">
        <v>49</v>
      </c>
      <c r="H50" s="76" t="s">
        <v>536</v>
      </c>
      <c r="I50" s="76" t="s">
        <v>151</v>
      </c>
      <c r="J50" s="76"/>
      <c r="K50" s="76">
        <f t="shared" si="2"/>
        <v>0</v>
      </c>
      <c r="L50" s="78"/>
      <c r="M50" s="78"/>
      <c r="N50" s="78"/>
      <c r="O50" s="78"/>
    </row>
    <row r="51" spans="1:15" ht="56">
      <c r="A51" s="76" t="s">
        <v>265</v>
      </c>
      <c r="B51" s="77" t="s">
        <v>168</v>
      </c>
      <c r="C51" s="76" t="s">
        <v>27</v>
      </c>
      <c r="D51" s="76" t="str">
        <f>VLOOKUP($A51,Input!$A$10:$C$1130,2,FALSE)</f>
        <v>The ability to validate the age and identity of data subjects or others making inquiries about data subject personal data?</v>
      </c>
      <c r="E51" s="73" t="str">
        <f>VLOOKUP($A51,Input!$A$10:$C$1130,3,FALSE)</f>
        <v>&lt;Enter Yes/No/N/A&gt;</v>
      </c>
      <c r="F51" s="76">
        <v>7.4999999999999997E-2</v>
      </c>
      <c r="G51" s="76" t="s">
        <v>49</v>
      </c>
      <c r="H51" s="76" t="s">
        <v>414</v>
      </c>
      <c r="I51" s="76" t="s">
        <v>152</v>
      </c>
      <c r="J51" s="76"/>
      <c r="K51" s="76">
        <f t="shared" si="2"/>
        <v>0</v>
      </c>
      <c r="L51" s="78"/>
      <c r="M51" s="78"/>
      <c r="N51" s="78"/>
      <c r="O51" s="78"/>
    </row>
    <row r="52" spans="1:15" ht="56">
      <c r="A52" s="76" t="s">
        <v>266</v>
      </c>
      <c r="B52" s="77" t="s">
        <v>168</v>
      </c>
      <c r="C52" s="76" t="s">
        <v>27</v>
      </c>
      <c r="D52" s="76" t="str">
        <f>VLOOKUP($A52,Input!$A$10:$C$1130,2,FALSE)</f>
        <v>The appropriate personnel trained to respond to privacy requests from data subjects and others?</v>
      </c>
      <c r="E52" s="73" t="str">
        <f>VLOOKUP($A52,Input!$A$10:$C$1130,3,FALSE)</f>
        <v>&lt;Enter Yes/No/N/A&gt;</v>
      </c>
      <c r="F52" s="76">
        <v>7.4999999999999997E-2</v>
      </c>
      <c r="G52" s="76" t="s">
        <v>49</v>
      </c>
      <c r="H52" s="76" t="s">
        <v>415</v>
      </c>
      <c r="I52" s="76" t="s">
        <v>149</v>
      </c>
      <c r="J52" s="76"/>
      <c r="K52" s="76">
        <f t="shared" si="2"/>
        <v>0</v>
      </c>
      <c r="L52" s="78"/>
      <c r="M52" s="78"/>
      <c r="N52" s="78"/>
      <c r="O52" s="78"/>
    </row>
    <row r="53" spans="1:15" ht="56">
      <c r="A53" s="76" t="s">
        <v>267</v>
      </c>
      <c r="B53" s="77" t="s">
        <v>168</v>
      </c>
      <c r="C53" s="76" t="s">
        <v>27</v>
      </c>
      <c r="D53" s="76" t="str">
        <f>VLOOKUP($A53,Input!$A$10:$C$1130,2,FALSE)</f>
        <v>The ability to communicate with recipients of personal data about changes, erasure, or use restrictions on the data, in a timely manner?</v>
      </c>
      <c r="E53" s="73" t="str">
        <f>VLOOKUP($A53,Input!$A$10:$C$1130,3,FALSE)</f>
        <v>&lt;Enter Yes/No/N/A&gt;</v>
      </c>
      <c r="F53" s="76">
        <v>0.15</v>
      </c>
      <c r="G53" s="76" t="s">
        <v>49</v>
      </c>
      <c r="H53" s="76" t="s">
        <v>508</v>
      </c>
      <c r="I53" s="76" t="s">
        <v>151</v>
      </c>
      <c r="J53" s="76"/>
      <c r="K53" s="76">
        <f t="shared" si="2"/>
        <v>0</v>
      </c>
      <c r="L53" s="78"/>
      <c r="M53" s="78"/>
      <c r="N53" s="78"/>
      <c r="O53" s="78"/>
    </row>
    <row r="54" spans="1:15" ht="56">
      <c r="A54" s="80" t="s">
        <v>268</v>
      </c>
      <c r="B54" s="80" t="s">
        <v>169</v>
      </c>
      <c r="C54" s="79" t="s">
        <v>27</v>
      </c>
      <c r="D54" s="79" t="str">
        <f>VLOOKUP($A54,Input!$A$10:$C$1130,2,FALSE)</f>
        <v>A tracking system that data subjects and regulators can use to view the status of their privacy requests and inquiries?</v>
      </c>
      <c r="E54" s="73" t="str">
        <f>VLOOKUP($A54,Input!$A$10:$C$1130,3,FALSE)</f>
        <v>&lt;Enter Yes/No/N/A&gt;</v>
      </c>
      <c r="F54" s="79">
        <v>0.05</v>
      </c>
      <c r="G54" s="79" t="s">
        <v>49</v>
      </c>
      <c r="H54" s="79" t="s">
        <v>416</v>
      </c>
      <c r="I54" s="79" t="s">
        <v>151</v>
      </c>
      <c r="J54" s="79"/>
      <c r="K54" s="79">
        <f t="shared" si="2"/>
        <v>0</v>
      </c>
      <c r="L54" s="81"/>
      <c r="M54" s="81"/>
      <c r="N54" s="81"/>
      <c r="O54" s="81"/>
    </row>
    <row r="55" spans="1:15" ht="56">
      <c r="A55" s="80" t="s">
        <v>269</v>
      </c>
      <c r="B55" s="80" t="s">
        <v>169</v>
      </c>
      <c r="C55" s="79" t="s">
        <v>27</v>
      </c>
      <c r="D55" s="79" t="str">
        <f>VLOOKUP($A55,Input!$A$10:$C$1130,2,FALSE)</f>
        <v>Defined response times made available to requestors?</v>
      </c>
      <c r="E55" s="73" t="str">
        <f>VLOOKUP($A55,Input!$A$10:$C$1130,3,FALSE)</f>
        <v>&lt;Enter Yes/No/N/A&gt;</v>
      </c>
      <c r="F55" s="79">
        <v>0.05</v>
      </c>
      <c r="G55" s="79" t="s">
        <v>49</v>
      </c>
      <c r="H55" s="79" t="s">
        <v>417</v>
      </c>
      <c r="I55" s="79" t="s">
        <v>152</v>
      </c>
      <c r="J55" s="79"/>
      <c r="K55" s="79">
        <f t="shared" si="2"/>
        <v>0</v>
      </c>
      <c r="L55" s="81"/>
      <c r="M55" s="81"/>
      <c r="N55" s="81"/>
      <c r="O55" s="81"/>
    </row>
    <row r="56" spans="1:15" ht="56">
      <c r="A56" s="80" t="s">
        <v>270</v>
      </c>
      <c r="B56" s="80" t="s">
        <v>169</v>
      </c>
      <c r="C56" s="79" t="s">
        <v>27</v>
      </c>
      <c r="D56" s="79" t="str">
        <f>VLOOKUP($A56,Input!$A$10:$C$1130,2,FALSE)</f>
        <v>The ability to automatically respond to and service inquiries from data subjects and regulators?</v>
      </c>
      <c r="E56" s="73" t="str">
        <f>VLOOKUP($A56,Input!$A$10:$C$1130,3,FALSE)</f>
        <v>&lt;Enter Yes/No/N/A&gt;</v>
      </c>
      <c r="F56" s="79">
        <v>0.05</v>
      </c>
      <c r="G56" s="79" t="s">
        <v>49</v>
      </c>
      <c r="H56" s="79" t="s">
        <v>509</v>
      </c>
      <c r="I56" s="79" t="s">
        <v>151</v>
      </c>
      <c r="J56" s="79"/>
      <c r="K56" s="79">
        <f t="shared" si="2"/>
        <v>0</v>
      </c>
      <c r="L56" s="81"/>
      <c r="M56" s="81"/>
      <c r="N56" s="81"/>
      <c r="O56" s="81"/>
    </row>
    <row r="57" spans="1:15" ht="66" customHeight="1">
      <c r="A57" s="72" t="s">
        <v>271</v>
      </c>
      <c r="B57" s="72" t="s">
        <v>167</v>
      </c>
      <c r="C57" s="72" t="s">
        <v>27</v>
      </c>
      <c r="D57" s="71" t="str">
        <f>VLOOKUP($A57,Input!$A$10:$C$1130,2,FALSE)</f>
        <v>For some cases, can the organization correct inaccuracies or complete partial instances of data subject personal data when requested?</v>
      </c>
      <c r="E57" s="73" t="str">
        <f>VLOOKUP($A57,Input!$A$10:$C$1130,3,FALSE)</f>
        <v>&lt;Enter Yes/No/N/A&gt;</v>
      </c>
      <c r="F57" s="72">
        <v>0.3</v>
      </c>
      <c r="G57" s="71" t="s">
        <v>53</v>
      </c>
      <c r="H57" s="71" t="s">
        <v>538</v>
      </c>
      <c r="I57" s="72" t="s">
        <v>152</v>
      </c>
      <c r="J57" s="72" t="s">
        <v>150</v>
      </c>
      <c r="K57" s="72">
        <f t="shared" si="2"/>
        <v>0</v>
      </c>
      <c r="L57" s="74">
        <f>IFERROR(SUMIF(G:G,G57,K:K)/(SUMIFS(F:F, G:G,G57,E:E,"Yes")+SUMIFS(F:F, G:G,G57,E:E,"No")),0)</f>
        <v>0</v>
      </c>
      <c r="M57" s="74" t="str">
        <f>_xlfn.IFNA(VLOOKUP(_xlfn.MAXIFS(F:F,G:G,G57,E:E,"No"),IF(G:G=G57,F:H),3,FALSE),"Focus GDPR attention on other sub-scenarios at this time.")</f>
        <v>Focus GDPR attention on other sub-scenarios at this time.</v>
      </c>
      <c r="N57" s="74" t="str">
        <f>IF(E57="&lt;Enter Yes/No/N/A&gt;","Not Answered",IF(E57="N/A","Not Applicable",IF(E57="No","Starting",IF(COUNTIFS(G:G,G57,B:B,"Progressing",E:E,"Yes")=COUNTIFS(G:G,G57,B:B,"Progressing"),"Optimizing","Progressing"))))</f>
        <v>Not Answered</v>
      </c>
      <c r="O57" s="74" t="str">
        <f>G57</f>
        <v>M.6: Rectify inaccurate or incomplete personal data regarding data subjects</v>
      </c>
    </row>
    <row r="58" spans="1:15" ht="42">
      <c r="A58" s="76" t="s">
        <v>272</v>
      </c>
      <c r="B58" s="77" t="s">
        <v>168</v>
      </c>
      <c r="C58" s="76" t="s">
        <v>27</v>
      </c>
      <c r="D58" s="76" t="str">
        <f>VLOOKUP($A58,Input!$A$10:$C$1130,2,FALSE)</f>
        <v>Correct inaccuracies or complete partial instances of all data subject personal data, when requested by the data subject?</v>
      </c>
      <c r="E58" s="73" t="str">
        <f>VLOOKUP($A58,Input!$A$10:$C$1130,3,FALSE)</f>
        <v>&lt;Enter Yes/No/N/A&gt;</v>
      </c>
      <c r="F58" s="76">
        <v>0.2</v>
      </c>
      <c r="G58" s="76" t="s">
        <v>53</v>
      </c>
      <c r="H58" s="76" t="s">
        <v>160</v>
      </c>
      <c r="I58" s="76" t="s">
        <v>151</v>
      </c>
      <c r="J58" s="76"/>
      <c r="K58" s="76">
        <f t="shared" si="2"/>
        <v>0</v>
      </c>
      <c r="L58" s="78"/>
      <c r="M58" s="78"/>
      <c r="N58" s="78"/>
      <c r="O58" s="78"/>
    </row>
    <row r="59" spans="1:15" ht="42">
      <c r="A59" s="76" t="s">
        <v>273</v>
      </c>
      <c r="B59" s="77" t="s">
        <v>168</v>
      </c>
      <c r="C59" s="76" t="s">
        <v>27</v>
      </c>
      <c r="D59" s="76" t="str">
        <f>VLOOKUP($A59,Input!$A$10:$C$1130,2,FALSE)</f>
        <v>Record, maintain, and readily share evidence of correcting or completing personal data?</v>
      </c>
      <c r="E59" s="73" t="str">
        <f>VLOOKUP($A59,Input!$A$10:$C$1130,3,FALSE)</f>
        <v>&lt;Enter Yes/No/N/A&gt;</v>
      </c>
      <c r="F59" s="76">
        <v>0.2</v>
      </c>
      <c r="G59" s="76" t="s">
        <v>53</v>
      </c>
      <c r="H59" s="76" t="s">
        <v>161</v>
      </c>
      <c r="I59" s="76" t="s">
        <v>151</v>
      </c>
      <c r="J59" s="76"/>
      <c r="K59" s="76">
        <f t="shared" si="2"/>
        <v>0</v>
      </c>
      <c r="L59" s="78"/>
      <c r="M59" s="78"/>
      <c r="N59" s="78"/>
      <c r="O59" s="78"/>
    </row>
    <row r="60" spans="1:15" ht="42">
      <c r="A60" s="76" t="s">
        <v>274</v>
      </c>
      <c r="B60" s="77" t="s">
        <v>168</v>
      </c>
      <c r="C60" s="76" t="s">
        <v>27</v>
      </c>
      <c r="D60" s="76" t="str">
        <f>VLOOKUP($A60,Input!$A$10:$C$1130,2,FALSE)</f>
        <v>Consistently and promptly correct and complete personal data, as well as record and maintain evidence of this action?</v>
      </c>
      <c r="E60" s="73" t="str">
        <f>VLOOKUP($A60,Input!$A$10:$C$1130,3,FALSE)</f>
        <v>&lt;Enter Yes/No/N/A&gt;</v>
      </c>
      <c r="F60" s="76">
        <v>0.15</v>
      </c>
      <c r="G60" s="76" t="s">
        <v>53</v>
      </c>
      <c r="H60" s="76" t="s">
        <v>559</v>
      </c>
      <c r="I60" s="76" t="s">
        <v>152</v>
      </c>
      <c r="J60" s="76"/>
      <c r="K60" s="76">
        <f t="shared" si="2"/>
        <v>0</v>
      </c>
      <c r="L60" s="78"/>
      <c r="M60" s="78"/>
      <c r="N60" s="78"/>
      <c r="O60" s="78"/>
    </row>
    <row r="61" spans="1:15" ht="67.25" customHeight="1">
      <c r="A61" s="79" t="s">
        <v>275</v>
      </c>
      <c r="B61" s="80" t="s">
        <v>169</v>
      </c>
      <c r="C61" s="79" t="s">
        <v>27</v>
      </c>
      <c r="D61" s="79" t="str">
        <f>VLOOKUP($A61,Input!$A$10:$C$1130,2,FALSE)</f>
        <v>In some cases, automatically correct and complete personal data, as well as record and maintain evidence of the correction or completion?</v>
      </c>
      <c r="E61" s="73" t="str">
        <f>VLOOKUP($A61,Input!$A$10:$C$1130,3,FALSE)</f>
        <v>&lt;Enter Yes/No/N/A&gt;</v>
      </c>
      <c r="F61" s="79">
        <v>7.4999999999999997E-2</v>
      </c>
      <c r="G61" s="79" t="s">
        <v>53</v>
      </c>
      <c r="H61" s="79" t="s">
        <v>560</v>
      </c>
      <c r="I61" s="79" t="s">
        <v>151</v>
      </c>
      <c r="J61" s="79"/>
      <c r="K61" s="79">
        <f t="shared" si="2"/>
        <v>0</v>
      </c>
      <c r="L61" s="81"/>
      <c r="M61" s="81"/>
      <c r="N61" s="81"/>
      <c r="O61" s="81"/>
    </row>
    <row r="62" spans="1:15" ht="42">
      <c r="A62" s="79" t="s">
        <v>276</v>
      </c>
      <c r="B62" s="80" t="s">
        <v>169</v>
      </c>
      <c r="C62" s="79" t="s">
        <v>27</v>
      </c>
      <c r="D62" s="79" t="str">
        <f>VLOOKUP($A62,Input!$A$10:$C$1130,2,FALSE)</f>
        <v>In all cases, automatically correct and complete personal data, as well as record and maintain evidence of the correction or completion?</v>
      </c>
      <c r="E62" s="73" t="str">
        <f>VLOOKUP($A62,Input!$A$10:$C$1130,3,FALSE)</f>
        <v>&lt;Enter Yes/No/N/A&gt;</v>
      </c>
      <c r="F62" s="79">
        <v>7.4999999999999997E-2</v>
      </c>
      <c r="G62" s="79" t="s">
        <v>53</v>
      </c>
      <c r="H62" s="79" t="s">
        <v>561</v>
      </c>
      <c r="I62" s="79" t="s">
        <v>151</v>
      </c>
      <c r="J62" s="79"/>
      <c r="K62" s="79">
        <f t="shared" si="2"/>
        <v>0</v>
      </c>
      <c r="L62" s="81"/>
      <c r="M62" s="81"/>
      <c r="N62" s="81"/>
      <c r="O62" s="81"/>
    </row>
    <row r="63" spans="1:15" ht="28">
      <c r="A63" s="72" t="s">
        <v>277</v>
      </c>
      <c r="B63" s="72" t="s">
        <v>167</v>
      </c>
      <c r="C63" s="72" t="s">
        <v>27</v>
      </c>
      <c r="D63" s="71" t="str">
        <f>VLOOKUP($A63,Input!$A$10:$C$1130,2,FALSE)</f>
        <v>Is a mechanism established to locate and erase personal data on request?</v>
      </c>
      <c r="E63" s="73" t="str">
        <f>VLOOKUP($A63,Input!$A$10:$C$1130,3,FALSE)</f>
        <v>&lt;Enter Yes/No/N/A&gt;</v>
      </c>
      <c r="F63" s="72">
        <v>0.3</v>
      </c>
      <c r="G63" s="71" t="s">
        <v>58</v>
      </c>
      <c r="H63" s="71" t="s">
        <v>539</v>
      </c>
      <c r="I63" s="72" t="s">
        <v>151</v>
      </c>
      <c r="J63" s="72" t="s">
        <v>150</v>
      </c>
      <c r="K63" s="72">
        <f t="shared" si="2"/>
        <v>0</v>
      </c>
      <c r="L63" s="74">
        <f>IFERROR(SUMIF(G:G,G63,K:K)/(SUMIFS(F:F, G:G,G63,E:E,"Yes")+SUMIFS(F:F, G:G,G63,E:E,"No")),0)</f>
        <v>0</v>
      </c>
      <c r="M63" s="74" t="str">
        <f>_xlfn.IFNA(VLOOKUP(_xlfn.MAXIFS(F:F,G:G,G63,E:E,"No"),IF(G:G=G63,F:H),3,FALSE),"Focus GDPR attention on other sub-scenarios at this time.")</f>
        <v>Focus GDPR attention on other sub-scenarios at this time.</v>
      </c>
      <c r="N63" s="74" t="str">
        <f>IF(E63="&lt;Enter Yes/No/N/A&gt;","Not Answered",IF(E63="N/A","Not Applicable",IF(E63="No","Starting",IF(COUNTIFS(G:G,G63,B:B,"Progressing",E:E,"Yes")=COUNTIFS(G:G,G63,B:B,"Progressing"),"Optimizing","Progressing"))))</f>
        <v>Not Answered</v>
      </c>
      <c r="O63" s="74" t="str">
        <f>G63</f>
        <v>M.7: Erase personal data regarding a data subject</v>
      </c>
    </row>
    <row r="64" spans="1:15" ht="28">
      <c r="A64" s="76" t="s">
        <v>278</v>
      </c>
      <c r="B64" s="77" t="s">
        <v>168</v>
      </c>
      <c r="C64" s="76" t="s">
        <v>27</v>
      </c>
      <c r="D64" s="76" t="str">
        <f>VLOOKUP($A64,Input!$A$10:$C$1130,2,FALSE)</f>
        <v>Personnel in place who are trained on how to locate and erase personal data?</v>
      </c>
      <c r="E64" s="73" t="str">
        <f>VLOOKUP($A64,Input!$A$10:$C$1130,3,FALSE)</f>
        <v>&lt;Enter Yes/No/N/A&gt;</v>
      </c>
      <c r="F64" s="76">
        <v>0.15</v>
      </c>
      <c r="G64" s="76" t="s">
        <v>58</v>
      </c>
      <c r="H64" s="76" t="s">
        <v>550</v>
      </c>
      <c r="I64" s="76" t="s">
        <v>149</v>
      </c>
      <c r="J64" s="76"/>
      <c r="K64" s="76">
        <f t="shared" si="2"/>
        <v>0</v>
      </c>
      <c r="L64" s="78"/>
      <c r="M64" s="78"/>
      <c r="N64" s="78"/>
      <c r="O64" s="78"/>
    </row>
    <row r="65" spans="1:15" ht="56">
      <c r="A65" s="76" t="s">
        <v>279</v>
      </c>
      <c r="B65" s="77" t="s">
        <v>168</v>
      </c>
      <c r="C65" s="76" t="s">
        <v>27</v>
      </c>
      <c r="D65" s="76" t="str">
        <f>VLOOKUP($A65,Input!$A$10:$C$1130,2,FALSE)</f>
        <v>Personnel who can determine in what case a data erasure request should be fulfilled?</v>
      </c>
      <c r="E65" s="73" t="str">
        <f>VLOOKUP($A65,Input!$A$10:$C$1130,3,FALSE)</f>
        <v>&lt;Enter Yes/No/N/A&gt;</v>
      </c>
      <c r="F65" s="76">
        <v>0.1</v>
      </c>
      <c r="G65" s="76" t="s">
        <v>58</v>
      </c>
      <c r="H65" s="76" t="s">
        <v>540</v>
      </c>
      <c r="I65" s="76" t="s">
        <v>149</v>
      </c>
      <c r="J65" s="76"/>
      <c r="K65" s="76">
        <f t="shared" si="2"/>
        <v>0</v>
      </c>
      <c r="L65" s="78"/>
      <c r="M65" s="78"/>
      <c r="N65" s="78"/>
      <c r="O65" s="78"/>
    </row>
    <row r="66" spans="1:15" ht="42">
      <c r="A66" s="76" t="s">
        <v>280</v>
      </c>
      <c r="B66" s="77" t="s">
        <v>168</v>
      </c>
      <c r="C66" s="76" t="s">
        <v>27</v>
      </c>
      <c r="D66" s="76" t="str">
        <f>VLOOKUP($A66,Input!$A$10:$C$1130,2,FALSE)</f>
        <v>A process established to erase data completely and accurately?</v>
      </c>
      <c r="E66" s="73" t="str">
        <f>VLOOKUP($A66,Input!$A$10:$C$1130,3,FALSE)</f>
        <v>&lt;Enter Yes/No/N/A&gt;</v>
      </c>
      <c r="F66" s="76">
        <v>0.15</v>
      </c>
      <c r="G66" s="76" t="s">
        <v>58</v>
      </c>
      <c r="H66" s="76" t="s">
        <v>510</v>
      </c>
      <c r="I66" s="76" t="s">
        <v>152</v>
      </c>
      <c r="J66" s="76"/>
      <c r="K66" s="76">
        <f t="shared" si="2"/>
        <v>0</v>
      </c>
      <c r="L66" s="78"/>
      <c r="M66" s="78"/>
      <c r="N66" s="78"/>
      <c r="O66" s="78"/>
    </row>
    <row r="67" spans="1:15" ht="28">
      <c r="A67" s="76" t="s">
        <v>281</v>
      </c>
      <c r="B67" s="77" t="s">
        <v>168</v>
      </c>
      <c r="C67" s="76" t="s">
        <v>27</v>
      </c>
      <c r="D67" s="76" t="str">
        <f>VLOOKUP($A67,Input!$A$10:$C$1130,2,FALSE)</f>
        <v>The ability to create and retain a record that an erasure request was fulfilled?</v>
      </c>
      <c r="E67" s="73" t="str">
        <f>VLOOKUP($A67,Input!$A$10:$C$1130,3,FALSE)</f>
        <v>&lt;Enter Yes/No/N/A&gt;</v>
      </c>
      <c r="F67" s="76">
        <v>0.1</v>
      </c>
      <c r="G67" s="76" t="s">
        <v>58</v>
      </c>
      <c r="H67" s="76" t="s">
        <v>420</v>
      </c>
      <c r="I67" s="76" t="s">
        <v>152</v>
      </c>
      <c r="J67" s="76"/>
      <c r="K67" s="76">
        <f t="shared" si="2"/>
        <v>0</v>
      </c>
      <c r="L67" s="78"/>
      <c r="M67" s="78"/>
      <c r="N67" s="78"/>
      <c r="O67" s="78"/>
    </row>
    <row r="68" spans="1:15" ht="56">
      <c r="A68" s="76" t="s">
        <v>282</v>
      </c>
      <c r="B68" s="77" t="s">
        <v>168</v>
      </c>
      <c r="C68" s="76" t="s">
        <v>27</v>
      </c>
      <c r="D68" s="76" t="str">
        <f>VLOOKUP($A68,Input!$A$10:$C$1130,2,FALSE)</f>
        <v>The ability to locate and contact additional controllers or recipients of personal data to fulfill erasure requests?</v>
      </c>
      <c r="E68" s="73" t="str">
        <f>VLOOKUP($A68,Input!$A$10:$C$1130,3,FALSE)</f>
        <v>&lt;Enter Yes/No/N/A&gt;</v>
      </c>
      <c r="F68" s="76">
        <v>0.1</v>
      </c>
      <c r="G68" s="76" t="s">
        <v>58</v>
      </c>
      <c r="H68" s="76" t="s">
        <v>541</v>
      </c>
      <c r="I68" s="76" t="s">
        <v>152</v>
      </c>
      <c r="J68" s="76"/>
      <c r="K68" s="76">
        <f t="shared" si="2"/>
        <v>0</v>
      </c>
      <c r="L68" s="78"/>
      <c r="M68" s="78"/>
      <c r="N68" s="78"/>
      <c r="O68" s="78"/>
    </row>
    <row r="69" spans="1:15" ht="51" customHeight="1">
      <c r="A69" s="79" t="s">
        <v>283</v>
      </c>
      <c r="B69" s="80" t="s">
        <v>169</v>
      </c>
      <c r="C69" s="79" t="s">
        <v>27</v>
      </c>
      <c r="D69" s="79" t="str">
        <f>VLOOKUP($A69,Input!$A$10:$C$1130,2,FALSE)</f>
        <v>A technology which provides the capability to erase data that resides in multiple data stores?</v>
      </c>
      <c r="E69" s="73" t="str">
        <f>VLOOKUP($A69,Input!$A$10:$C$1130,3,FALSE)</f>
        <v>&lt;Enter Yes/No/N/A&gt;</v>
      </c>
      <c r="F69" s="79">
        <v>0.05</v>
      </c>
      <c r="G69" s="79" t="s">
        <v>58</v>
      </c>
      <c r="H69" s="79" t="s">
        <v>542</v>
      </c>
      <c r="I69" s="79" t="s">
        <v>151</v>
      </c>
      <c r="J69" s="79"/>
      <c r="K69" s="79">
        <f t="shared" si="2"/>
        <v>0</v>
      </c>
      <c r="L69" s="81"/>
      <c r="M69" s="81"/>
      <c r="N69" s="81"/>
      <c r="O69" s="81"/>
    </row>
    <row r="70" spans="1:15" ht="103.25" customHeight="1">
      <c r="A70" s="79" t="s">
        <v>284</v>
      </c>
      <c r="B70" s="80" t="s">
        <v>169</v>
      </c>
      <c r="C70" s="79" t="s">
        <v>27</v>
      </c>
      <c r="D70" s="79" t="str">
        <f>VLOOKUP($A70,Input!$A$10:$C$1130,2,FALSE)</f>
        <v>The ability to automatically perform requested data erasure completely and accurately, when deemed appropriate?</v>
      </c>
      <c r="E70" s="73" t="str">
        <f>VLOOKUP($A70,Input!$A$10:$C$1130,3,FALSE)</f>
        <v>&lt;Enter Yes/No/N/A&gt;</v>
      </c>
      <c r="F70" s="79">
        <v>0.05</v>
      </c>
      <c r="G70" s="79" t="s">
        <v>58</v>
      </c>
      <c r="H70" s="79" t="s">
        <v>543</v>
      </c>
      <c r="I70" s="79" t="s">
        <v>151</v>
      </c>
      <c r="J70" s="79"/>
      <c r="K70" s="79">
        <f t="shared" si="2"/>
        <v>0</v>
      </c>
      <c r="L70" s="81"/>
      <c r="M70" s="81"/>
      <c r="N70" s="81"/>
      <c r="O70" s="81"/>
    </row>
    <row r="71" spans="1:15" ht="42">
      <c r="A71" s="72" t="s">
        <v>285</v>
      </c>
      <c r="B71" s="72" t="s">
        <v>167</v>
      </c>
      <c r="C71" s="72" t="s">
        <v>27</v>
      </c>
      <c r="D71" s="71" t="str">
        <f>VLOOKUP($A71,Input!$A$10:$C$1130,2,FALSE)</f>
        <v>Is a mechanism established to provide data subjects a copy of their personal data, including in an electronic format?</v>
      </c>
      <c r="E71" s="73" t="str">
        <f>VLOOKUP($A71,Input!$A$10:$C$1130,3,FALSE)</f>
        <v>&lt;Enter Yes/No/N/A&gt;</v>
      </c>
      <c r="F71" s="72">
        <v>0.4</v>
      </c>
      <c r="G71" s="71" t="s">
        <v>66</v>
      </c>
      <c r="H71" s="71" t="s">
        <v>511</v>
      </c>
      <c r="I71" s="72" t="s">
        <v>152</v>
      </c>
      <c r="J71" s="72" t="s">
        <v>150</v>
      </c>
      <c r="K71" s="72">
        <f t="shared" si="2"/>
        <v>0</v>
      </c>
      <c r="L71" s="74">
        <f>IFERROR(SUMIF(G:G,G71,K:K)/(SUMIFS(F:F, G:G,G71,E:E,"Yes")+SUMIFS(F:F, G:G,G71,E:E,"No")),0)</f>
        <v>0</v>
      </c>
      <c r="M71" s="74" t="str">
        <f>_xlfn.IFNA(VLOOKUP(_xlfn.MAXIFS(F:F,G:G,G71,E:E,"No"),IF(G:G=G71,F:H),3,FALSE),"Focus GDPR attention on other sub-scenarios at this time.")</f>
        <v>Focus GDPR attention on other sub-scenarios at this time.</v>
      </c>
      <c r="N71" s="74" t="str">
        <f>IF(E71="&lt;Enter Yes/No/N/A&gt;","Not Answered",IF(E71="N/A","Not Applicable",IF(E71="No","Starting",IF(COUNTIFS(G:G,G71,B:B,"Progressing",E:E,"Yes")=COUNTIFS(G:G,G71,B:B,"Progressing"),"Optimizing","Progressing"))))</f>
        <v>Not Answered</v>
      </c>
      <c r="O71" s="74" t="str">
        <f>G71</f>
        <v>M.8: Provide data subject with their personal data in a common, structured format</v>
      </c>
    </row>
    <row r="72" spans="1:15" ht="42">
      <c r="A72" s="76" t="s">
        <v>286</v>
      </c>
      <c r="B72" s="77" t="s">
        <v>168</v>
      </c>
      <c r="C72" s="76" t="s">
        <v>27</v>
      </c>
      <c r="D72" s="76" t="str">
        <f>VLOOKUP($A72,Input!$A$10:$C$1130,2,FALSE)</f>
        <v>In a common, machine readable format, such as an .xls or .xml file?</v>
      </c>
      <c r="E72" s="73" t="str">
        <f>VLOOKUP($A72,Input!$A$10:$C$1130,3,FALSE)</f>
        <v>&lt;Enter Yes/No/N/A&gt;</v>
      </c>
      <c r="F72" s="76">
        <v>0.3</v>
      </c>
      <c r="G72" s="76" t="s">
        <v>66</v>
      </c>
      <c r="H72" s="76" t="s">
        <v>512</v>
      </c>
      <c r="I72" s="76" t="s">
        <v>151</v>
      </c>
      <c r="J72" s="76"/>
      <c r="K72" s="76">
        <f t="shared" si="2"/>
        <v>0</v>
      </c>
      <c r="L72" s="78"/>
      <c r="M72" s="78"/>
      <c r="N72" s="78"/>
      <c r="O72" s="78"/>
    </row>
    <row r="73" spans="1:15" ht="42">
      <c r="A73" s="79" t="s">
        <v>287</v>
      </c>
      <c r="B73" s="80" t="s">
        <v>169</v>
      </c>
      <c r="C73" s="79" t="s">
        <v>27</v>
      </c>
      <c r="D73" s="79" t="str">
        <f>VLOOKUP($A73,Input!$A$10:$C$1130,2,FALSE)</f>
        <v>Automatically to the data subject in an appropriate format?</v>
      </c>
      <c r="E73" s="73" t="str">
        <f>VLOOKUP($A73,Input!$A$10:$C$1130,3,FALSE)</f>
        <v>&lt;Enter Yes/No/N/A&gt;</v>
      </c>
      <c r="F73" s="79">
        <v>0.1</v>
      </c>
      <c r="G73" s="79" t="s">
        <v>66</v>
      </c>
      <c r="H73" s="79" t="s">
        <v>513</v>
      </c>
      <c r="I73" s="79" t="s">
        <v>151</v>
      </c>
      <c r="J73" s="79"/>
      <c r="K73" s="79">
        <f t="shared" si="2"/>
        <v>0</v>
      </c>
      <c r="L73" s="81"/>
      <c r="M73" s="81"/>
      <c r="N73" s="81"/>
      <c r="O73" s="81"/>
    </row>
    <row r="74" spans="1:15" ht="42">
      <c r="A74" s="76" t="s">
        <v>288</v>
      </c>
      <c r="B74" s="77" t="s">
        <v>168</v>
      </c>
      <c r="C74" s="76" t="s">
        <v>27</v>
      </c>
      <c r="D74" s="76" t="str">
        <f>VLOOKUP($A74,Input!$A$10:$C$1130,2,FALSE)</f>
        <v>In a format that can be sent to another controller, when requested by the data subject?</v>
      </c>
      <c r="E74" s="73" t="str">
        <f>VLOOKUP($A74,Input!$A$10:$C$1130,3,FALSE)</f>
        <v>&lt;Enter Yes/No/N/A&gt;</v>
      </c>
      <c r="F74" s="76">
        <v>0.2</v>
      </c>
      <c r="G74" s="76" t="s">
        <v>66</v>
      </c>
      <c r="H74" s="76" t="s">
        <v>424</v>
      </c>
      <c r="I74" s="76" t="s">
        <v>152</v>
      </c>
      <c r="J74" s="76"/>
      <c r="K74" s="76">
        <f t="shared" si="2"/>
        <v>0</v>
      </c>
      <c r="L74" s="78"/>
      <c r="M74" s="78"/>
      <c r="N74" s="78"/>
      <c r="O74" s="78"/>
    </row>
    <row r="75" spans="1:15" ht="28">
      <c r="A75" s="72" t="s">
        <v>289</v>
      </c>
      <c r="B75" s="72" t="s">
        <v>167</v>
      </c>
      <c r="C75" s="72" t="s">
        <v>27</v>
      </c>
      <c r="D75" s="71" t="str">
        <f>VLOOKUP($A75,Input!$A$10:$C$1130,2,FALSE)</f>
        <v>Have a procedure and policy been established to restrict processing of personal data, when required?</v>
      </c>
      <c r="E75" s="73" t="str">
        <f>VLOOKUP($A75,Input!$A$10:$C$1130,3,FALSE)</f>
        <v>&lt;Enter Yes/No/N/A&gt;</v>
      </c>
      <c r="F75" s="72">
        <v>0.3</v>
      </c>
      <c r="G75" s="71" t="s">
        <v>69</v>
      </c>
      <c r="H75" s="71" t="s">
        <v>426</v>
      </c>
      <c r="I75" s="72" t="s">
        <v>152</v>
      </c>
      <c r="J75" s="72" t="s">
        <v>150</v>
      </c>
      <c r="K75" s="72">
        <f t="shared" si="2"/>
        <v>0</v>
      </c>
      <c r="L75" s="74">
        <f>IFERROR(SUMIF(G:G,G75,K:K)/(SUMIFS(F:F, G:G,G75,E:E,"Yes")+SUMIFS(F:F, G:G,G75,E:E,"No")),0)</f>
        <v>0</v>
      </c>
      <c r="M75" s="74" t="str">
        <f>_xlfn.IFNA(VLOOKUP(_xlfn.MAXIFS(F:F,G:G,G75,E:E,"No"),IF(G:G=G75,F:H),3,FALSE),"Focus GDPR attention on other sub-scenarios at this time.")</f>
        <v>Focus GDPR attention on other sub-scenarios at this time.</v>
      </c>
      <c r="N75" s="74" t="str">
        <f>IF(E75="&lt;Enter Yes/No/N/A&gt;","Not Answered",IF(E75="N/A","Not Applicable",IF(E75="No","Starting",IF(COUNTIFS(G:G,G75,B:B,"Progressing",E:E,"Yes")=COUNTIFS(G:G,G75,B:B,"Progressing"),"Optimizing","Progressing"))))</f>
        <v>Not Answered</v>
      </c>
      <c r="O75" s="74" t="str">
        <f>G75</f>
        <v>M.9: Restrict the processing of personal data</v>
      </c>
    </row>
    <row r="76" spans="1:15" ht="42">
      <c r="A76" s="76" t="s">
        <v>290</v>
      </c>
      <c r="B76" s="77" t="s">
        <v>168</v>
      </c>
      <c r="C76" s="76" t="s">
        <v>27</v>
      </c>
      <c r="D76" s="76" t="str">
        <f>VLOOKUP($A76,Input!$A$10:$C$1130,2,FALSE)</f>
        <v>Have the ability to suspend or restrict processing activities on request?</v>
      </c>
      <c r="E76" s="73" t="str">
        <f>VLOOKUP($A76,Input!$A$10:$C$1130,3,FALSE)</f>
        <v>&lt;Enter Yes/No/N/A&gt;</v>
      </c>
      <c r="F76" s="76">
        <v>0.2</v>
      </c>
      <c r="G76" s="76" t="s">
        <v>69</v>
      </c>
      <c r="H76" s="76" t="s">
        <v>581</v>
      </c>
      <c r="I76" s="76" t="s">
        <v>149</v>
      </c>
      <c r="J76" s="76"/>
      <c r="K76" s="76">
        <f t="shared" si="2"/>
        <v>0</v>
      </c>
      <c r="L76" s="78"/>
      <c r="M76" s="78"/>
      <c r="N76" s="78"/>
      <c r="O76" s="78"/>
    </row>
    <row r="77" spans="1:15" ht="28">
      <c r="A77" s="76" t="s">
        <v>291</v>
      </c>
      <c r="B77" s="77" t="s">
        <v>168</v>
      </c>
      <c r="C77" s="76" t="s">
        <v>27</v>
      </c>
      <c r="D77" s="76" t="str">
        <f>VLOOKUP($A77,Input!$A$10:$C$1130,2,FALSE)</f>
        <v>Have procedures to notify additional recipients or processors to restrict processing?</v>
      </c>
      <c r="E77" s="73" t="str">
        <f>VLOOKUP($A77,Input!$A$10:$C$1130,3,FALSE)</f>
        <v>&lt;Enter Yes/No/N/A&gt;</v>
      </c>
      <c r="F77" s="76">
        <v>0.1</v>
      </c>
      <c r="G77" s="76" t="s">
        <v>69</v>
      </c>
      <c r="H77" s="76" t="s">
        <v>544</v>
      </c>
      <c r="I77" s="76" t="s">
        <v>152</v>
      </c>
      <c r="J77" s="76"/>
      <c r="K77" s="76">
        <f t="shared" si="2"/>
        <v>0</v>
      </c>
      <c r="L77" s="78"/>
      <c r="M77" s="78"/>
      <c r="N77" s="78"/>
      <c r="O77" s="78"/>
    </row>
    <row r="78" spans="1:15" ht="28">
      <c r="A78" s="79" t="s">
        <v>292</v>
      </c>
      <c r="B78" s="80" t="s">
        <v>169</v>
      </c>
      <c r="C78" s="79" t="s">
        <v>27</v>
      </c>
      <c r="D78" s="79" t="str">
        <f>VLOOKUP($A78,Input!$A$10:$C$1130,2,FALSE)</f>
        <v>Automatically notify recipients of processing activity restrictions?</v>
      </c>
      <c r="E78" s="73" t="str">
        <f>VLOOKUP($A78,Input!$A$10:$C$1130,3,FALSE)</f>
        <v>&lt;Enter Yes/No/N/A&gt;</v>
      </c>
      <c r="F78" s="79">
        <v>0.05</v>
      </c>
      <c r="G78" s="79" t="s">
        <v>69</v>
      </c>
      <c r="H78" s="79" t="s">
        <v>526</v>
      </c>
      <c r="I78" s="79" t="s">
        <v>151</v>
      </c>
      <c r="J78" s="79"/>
      <c r="K78" s="79">
        <f t="shared" si="2"/>
        <v>0</v>
      </c>
      <c r="L78" s="81"/>
      <c r="M78" s="81"/>
      <c r="N78" s="81"/>
      <c r="O78" s="81"/>
    </row>
    <row r="79" spans="1:15" ht="42">
      <c r="A79" s="76" t="s">
        <v>293</v>
      </c>
      <c r="B79" s="77" t="s">
        <v>168</v>
      </c>
      <c r="C79" s="76" t="s">
        <v>27</v>
      </c>
      <c r="D79" s="76" t="str">
        <f>VLOOKUP($A79,Input!$A$10:$C$1130,2,FALSE)</f>
        <v>Have a process and technology to notify data subjects if a restriction of processing has been lifted?</v>
      </c>
      <c r="E79" s="73" t="str">
        <f>VLOOKUP($A79,Input!$A$10:$C$1130,3,FALSE)</f>
        <v>&lt;Enter Yes/No/N/A&gt;</v>
      </c>
      <c r="F79" s="76">
        <v>0.1</v>
      </c>
      <c r="G79" s="76" t="s">
        <v>69</v>
      </c>
      <c r="H79" s="76" t="s">
        <v>430</v>
      </c>
      <c r="I79" s="76" t="s">
        <v>152</v>
      </c>
      <c r="J79" s="76"/>
      <c r="K79" s="76">
        <f t="shared" si="2"/>
        <v>0</v>
      </c>
      <c r="L79" s="78"/>
      <c r="M79" s="78"/>
      <c r="N79" s="78"/>
      <c r="O79" s="78"/>
    </row>
    <row r="80" spans="1:15" ht="28">
      <c r="A80" s="79" t="s">
        <v>294</v>
      </c>
      <c r="B80" s="80" t="s">
        <v>169</v>
      </c>
      <c r="C80" s="79" t="s">
        <v>27</v>
      </c>
      <c r="D80" s="79" t="str">
        <f>VLOOKUP($A80,Input!$A$10:$C$1130,2,FALSE)</f>
        <v>Automatically notify applicable data subjects when processing activities have been resumed after restriction?</v>
      </c>
      <c r="E80" s="73" t="str">
        <f>VLOOKUP($A80,Input!$A$10:$C$1130,3,FALSE)</f>
        <v>&lt;Enter Yes/No/N/A&gt;</v>
      </c>
      <c r="F80" s="79">
        <v>0.05</v>
      </c>
      <c r="G80" s="79" t="s">
        <v>69</v>
      </c>
      <c r="H80" s="79" t="s">
        <v>527</v>
      </c>
      <c r="I80" s="79" t="s">
        <v>151</v>
      </c>
      <c r="J80" s="79"/>
      <c r="K80" s="79">
        <f t="shared" si="2"/>
        <v>0</v>
      </c>
      <c r="L80" s="81"/>
      <c r="M80" s="81"/>
      <c r="N80" s="81"/>
      <c r="O80" s="81"/>
    </row>
    <row r="81" spans="1:15" ht="28">
      <c r="A81" s="76" t="s">
        <v>295</v>
      </c>
      <c r="B81" s="77" t="s">
        <v>168</v>
      </c>
      <c r="C81" s="76" t="s">
        <v>27</v>
      </c>
      <c r="D81" s="76" t="str">
        <f>VLOOKUP($A81,Input!$A$10:$C$1130,2,FALSE)</f>
        <v>Maintain a record of instances when processing activities were restricted?</v>
      </c>
      <c r="E81" s="73" t="str">
        <f>VLOOKUP($A81,Input!$A$10:$C$1130,3,FALSE)</f>
        <v>&lt;Enter Yes/No/N/A&gt;</v>
      </c>
      <c r="F81" s="76">
        <v>0.1</v>
      </c>
      <c r="G81" s="76" t="s">
        <v>69</v>
      </c>
      <c r="H81" s="76" t="s">
        <v>534</v>
      </c>
      <c r="I81" s="76" t="s">
        <v>151</v>
      </c>
      <c r="J81" s="76"/>
      <c r="K81" s="76">
        <f t="shared" si="2"/>
        <v>0</v>
      </c>
      <c r="L81" s="78"/>
      <c r="M81" s="78"/>
      <c r="N81" s="78"/>
      <c r="O81" s="78"/>
    </row>
    <row r="82" spans="1:15" ht="54.5" customHeight="1">
      <c r="A82" s="76" t="s">
        <v>436</v>
      </c>
      <c r="B82" s="77" t="s">
        <v>168</v>
      </c>
      <c r="C82" s="76" t="s">
        <v>27</v>
      </c>
      <c r="D82" s="76" t="str">
        <f>VLOOKUP($A82,Input!$A$10:$C$1130,2,FALSE)</f>
        <v>Maintain a record of instances where processing activities were restricted and then resumed, including the explanation?</v>
      </c>
      <c r="E82" s="73" t="str">
        <f>VLOOKUP($A82,Input!$A$10:$C$1130,3,FALSE)</f>
        <v>&lt;Enter Yes/No/N/A&gt;</v>
      </c>
      <c r="F82" s="76">
        <v>0.1</v>
      </c>
      <c r="G82" s="76" t="s">
        <v>69</v>
      </c>
      <c r="H82" s="76" t="s">
        <v>528</v>
      </c>
      <c r="I82" s="76" t="s">
        <v>151</v>
      </c>
      <c r="J82" s="76"/>
      <c r="K82" s="76">
        <f t="shared" si="2"/>
        <v>0</v>
      </c>
      <c r="L82" s="78"/>
      <c r="M82" s="78"/>
      <c r="N82" s="78"/>
      <c r="O82" s="78"/>
    </row>
    <row r="83" spans="1:15" ht="42">
      <c r="A83" s="72" t="s">
        <v>296</v>
      </c>
      <c r="B83" s="72" t="s">
        <v>167</v>
      </c>
      <c r="C83" s="72" t="s">
        <v>27</v>
      </c>
      <c r="D83" s="71" t="str">
        <f>VLOOKUP($A83,Input!$A$10:$C$1130,2,FALSE)</f>
        <v>Can the organization identify decisions (e.g. credit checks, background checks) for data subjects that are performed completely or partially by automated means?</v>
      </c>
      <c r="E83" s="73" t="str">
        <f>VLOOKUP($A83,Input!$A$10:$C$1130,3,FALSE)</f>
        <v>&lt;Enter Yes/No/N/A&gt;</v>
      </c>
      <c r="F83" s="72">
        <v>0.3</v>
      </c>
      <c r="G83" s="71" t="s">
        <v>156</v>
      </c>
      <c r="H83" s="71" t="s">
        <v>200</v>
      </c>
      <c r="I83" s="72" t="s">
        <v>151</v>
      </c>
      <c r="J83" s="72" t="s">
        <v>150</v>
      </c>
      <c r="K83" s="72">
        <f t="shared" si="2"/>
        <v>0</v>
      </c>
      <c r="L83" s="74">
        <f>IFERROR(SUMIF(G:G,G83,K:K)/(SUMIFS(F:F, G:G,G83,E:E,"Yes")+SUMIFS(F:F, G:G,G83,E:E,"No")),0)</f>
        <v>0</v>
      </c>
      <c r="M83" s="74" t="str">
        <f>_xlfn.IFNA(VLOOKUP(_xlfn.MAXIFS(F:F,G:G,G83,E:E,"No"),IF(G:G=G83,F:H),3,FALSE),"Focus GDPR attention on other sub-scenarios at this time.")</f>
        <v>Focus GDPR attention on other sub-scenarios at this time.</v>
      </c>
      <c r="N83" s="74" t="str">
        <f>IF(E83="&lt;Enter Yes/No/N/A&gt;","Not Answered",IF(E83="N/A","Not Applicable",IF(E83="No","Starting",IF(COUNTIFS(G:G,G83,B:B,"Progressing",E:E,"Yes")=COUNTIFS(G:G,G83,B:B,"Progressing"),"Optimizing","Progressing"))))</f>
        <v>Not Answered</v>
      </c>
      <c r="O83" s="74" t="str">
        <f>G83</f>
        <v>M.10: Review data processing conducted by automated means</v>
      </c>
    </row>
    <row r="84" spans="1:15" ht="56">
      <c r="A84" s="76" t="s">
        <v>297</v>
      </c>
      <c r="B84" s="77" t="s">
        <v>168</v>
      </c>
      <c r="C84" s="76" t="s">
        <v>27</v>
      </c>
      <c r="D84" s="76" t="str">
        <f>VLOOKUP($A84,Input!$A$10:$C$1130,2,FALSE)</f>
        <v>Are the automated decisions evaluated by legal and compliance personnel to establish proper business justification and rationale?</v>
      </c>
      <c r="E84" s="73" t="str">
        <f>VLOOKUP($A84,Input!$A$10:$C$1130,3,FALSE)</f>
        <v>&lt;Enter Yes/No/N/A&gt;</v>
      </c>
      <c r="F84" s="76">
        <v>0.2</v>
      </c>
      <c r="G84" s="76" t="s">
        <v>156</v>
      </c>
      <c r="H84" s="76" t="s">
        <v>545</v>
      </c>
      <c r="I84" s="76" t="s">
        <v>152</v>
      </c>
      <c r="J84" s="76"/>
      <c r="K84" s="76">
        <f t="shared" si="2"/>
        <v>0</v>
      </c>
      <c r="L84" s="78"/>
      <c r="M84" s="78"/>
      <c r="N84" s="78"/>
      <c r="O84" s="78"/>
    </row>
    <row r="85" spans="1:15" ht="42">
      <c r="A85" s="76" t="s">
        <v>298</v>
      </c>
      <c r="B85" s="77" t="s">
        <v>168</v>
      </c>
      <c r="C85" s="76" t="s">
        <v>27</v>
      </c>
      <c r="D85" s="76" t="str">
        <f>VLOOKUP($A85,Input!$A$10:$C$1130,2,FALSE)</f>
        <v>Is there a policy in place to identify when human intervention is necessary to review automated decisions?</v>
      </c>
      <c r="E85" s="73" t="str">
        <f>VLOOKUP($A85,Input!$A$10:$C$1130,3,FALSE)</f>
        <v>&lt;Enter Yes/No/N/A&gt;</v>
      </c>
      <c r="F85" s="76">
        <v>0.17499999999999999</v>
      </c>
      <c r="G85" s="76" t="s">
        <v>156</v>
      </c>
      <c r="H85" s="76" t="s">
        <v>443</v>
      </c>
      <c r="I85" s="76" t="s">
        <v>152</v>
      </c>
      <c r="J85" s="76"/>
      <c r="K85" s="76">
        <f t="shared" si="2"/>
        <v>0</v>
      </c>
      <c r="L85" s="78"/>
      <c r="M85" s="78"/>
      <c r="N85" s="78"/>
      <c r="O85" s="78"/>
    </row>
    <row r="86" spans="1:15" ht="87" customHeight="1">
      <c r="A86" s="79" t="s">
        <v>299</v>
      </c>
      <c r="B86" s="80" t="s">
        <v>169</v>
      </c>
      <c r="C86" s="79" t="s">
        <v>27</v>
      </c>
      <c r="D86" s="79" t="str">
        <f>VLOOKUP($A86,Input!$A$10:$C$1130,2,FALSE)</f>
        <v>Is there a defined procedure for human intervention for automated decisions that are prone to inconsistency?</v>
      </c>
      <c r="E86" s="73" t="str">
        <f>VLOOKUP($A86,Input!$A$10:$C$1130,3,FALSE)</f>
        <v>&lt;Enter Yes/No/N/A&gt;</v>
      </c>
      <c r="F86" s="79">
        <v>0.125</v>
      </c>
      <c r="G86" s="79" t="s">
        <v>156</v>
      </c>
      <c r="H86" s="79" t="s">
        <v>514</v>
      </c>
      <c r="I86" s="79" t="s">
        <v>152</v>
      </c>
      <c r="J86" s="79"/>
      <c r="K86" s="79">
        <f t="shared" si="2"/>
        <v>0</v>
      </c>
      <c r="L86" s="81"/>
      <c r="M86" s="81"/>
      <c r="N86" s="81"/>
      <c r="O86" s="81"/>
    </row>
    <row r="87" spans="1:15" ht="56">
      <c r="A87" s="76" t="s">
        <v>300</v>
      </c>
      <c r="B87" s="77" t="s">
        <v>168</v>
      </c>
      <c r="C87" s="76" t="s">
        <v>27</v>
      </c>
      <c r="D87" s="76" t="str">
        <f>VLOOKUP($A87,Input!$A$10:$C$1130,2,FALSE)</f>
        <v>Is there a defined process to allow data subjects to explain, challenge, or express a point of view on a decision?</v>
      </c>
      <c r="E87" s="73" t="str">
        <f>VLOOKUP($A87,Input!$A$10:$C$1130,3,FALSE)</f>
        <v>&lt;Enter Yes/No/N/A&gt;</v>
      </c>
      <c r="F87" s="76">
        <v>0.2</v>
      </c>
      <c r="G87" s="76" t="s">
        <v>156</v>
      </c>
      <c r="H87" s="76" t="s">
        <v>444</v>
      </c>
      <c r="I87" s="76" t="s">
        <v>152</v>
      </c>
      <c r="J87" s="76"/>
      <c r="K87" s="76">
        <f t="shared" si="2"/>
        <v>0</v>
      </c>
      <c r="L87" s="78"/>
      <c r="M87" s="78"/>
      <c r="N87" s="78"/>
      <c r="O87" s="78"/>
    </row>
    <row r="88" spans="1:15" ht="42">
      <c r="A88" s="72" t="s">
        <v>301</v>
      </c>
      <c r="B88" s="72" t="s">
        <v>167</v>
      </c>
      <c r="C88" s="72" t="s">
        <v>27</v>
      </c>
      <c r="D88" s="71" t="str">
        <f>VLOOKUP($A88,Input!$A$10:$C$1130,2,FALSE)</f>
        <v>Is there a person appointed as the Data Protection Officer (DPO)?</v>
      </c>
      <c r="E88" s="73" t="str">
        <f>VLOOKUP($A88,Input!$A$10:$C$1130,3,FALSE)</f>
        <v>&lt;Enter Yes/No/N/A&gt;</v>
      </c>
      <c r="F88" s="72">
        <v>0.3</v>
      </c>
      <c r="G88" s="71" t="s">
        <v>76</v>
      </c>
      <c r="H88" s="71" t="s">
        <v>529</v>
      </c>
      <c r="I88" s="72" t="s">
        <v>149</v>
      </c>
      <c r="J88" s="72" t="s">
        <v>150</v>
      </c>
      <c r="K88" s="72">
        <f t="shared" ref="K88:K143" si="3">SUMIF(E88,"yes",F88)</f>
        <v>0</v>
      </c>
      <c r="L88" s="74">
        <f>IFERROR(SUMIF(G:G,G88,K:K)/(SUMIFS(F:F, G:G,G88,E:E,"Yes")+SUMIFS(F:F, G:G,G88,E:E,"No")),0)</f>
        <v>0</v>
      </c>
      <c r="M88" s="74" t="str">
        <f>_xlfn.IFNA(VLOOKUP(_xlfn.MAXIFS(F:F,G:G,G88,E:E,"No"),IF(G:G=G88,F:H),3,FALSE),"Focus GDPR attention on other sub-scenarios at this time.")</f>
        <v>Focus GDPR attention on other sub-scenarios at this time.</v>
      </c>
      <c r="N88" s="74" t="str">
        <f>IF(E88="&lt;Enter Yes/No/N/A&gt;","Not Answered",IF(E88="N/A","Not Applicable",IF(E88="No","Starting",IF(COUNTIFS(G:G,G88,B:B,"Progressing",E:E,"Yes")=COUNTIFS(G:G,G88,B:B,"Progressing"),"Optimizing","Progressing"))))</f>
        <v>Not Answered</v>
      </c>
      <c r="O88" s="74" t="str">
        <f>G88</f>
        <v>M.11: Appoint a Data Protection Officer (DPO)</v>
      </c>
    </row>
    <row r="89" spans="1:15" ht="42">
      <c r="A89" s="76" t="s">
        <v>302</v>
      </c>
      <c r="B89" s="77" t="s">
        <v>168</v>
      </c>
      <c r="C89" s="76" t="s">
        <v>27</v>
      </c>
      <c r="D89" s="76" t="str">
        <f>VLOOKUP($A89,Input!$A$10:$C$1130,2,FALSE)</f>
        <v>Conduct privacy training at regular, defined intervals for all relevant personnel?</v>
      </c>
      <c r="E89" s="73" t="str">
        <f>VLOOKUP($A89,Input!$A$10:$C$1130,3,FALSE)</f>
        <v>&lt;Enter Yes/No/N/A&gt;</v>
      </c>
      <c r="F89" s="76">
        <v>0.1</v>
      </c>
      <c r="G89" s="76" t="s">
        <v>76</v>
      </c>
      <c r="H89" s="76" t="s">
        <v>445</v>
      </c>
      <c r="I89" s="76" t="s">
        <v>152</v>
      </c>
      <c r="J89" s="76"/>
      <c r="K89" s="76">
        <f t="shared" si="3"/>
        <v>0</v>
      </c>
      <c r="L89" s="78"/>
      <c r="M89" s="78"/>
      <c r="N89" s="78"/>
      <c r="O89" s="78"/>
    </row>
    <row r="90" spans="1:15" ht="101.5" customHeight="1">
      <c r="A90" s="76" t="s">
        <v>303</v>
      </c>
      <c r="B90" s="77" t="s">
        <v>168</v>
      </c>
      <c r="C90" s="76" t="s">
        <v>27</v>
      </c>
      <c r="D90" s="76" t="str">
        <f>VLOOKUP($A90,Input!$A$10:$C$1130,2,FALSE)</f>
        <v>Maintain regular communications with internal counterparts and external peers in his or her professional network responsible for data privacy?</v>
      </c>
      <c r="E90" s="73" t="str">
        <f>VLOOKUP($A90,Input!$A$10:$C$1130,3,FALSE)</f>
        <v>&lt;Enter Yes/No/N/A&gt;</v>
      </c>
      <c r="F90" s="76">
        <v>0.1</v>
      </c>
      <c r="G90" s="76" t="s">
        <v>76</v>
      </c>
      <c r="H90" s="76" t="s">
        <v>516</v>
      </c>
      <c r="I90" s="76" t="s">
        <v>152</v>
      </c>
      <c r="J90" s="76"/>
      <c r="K90" s="76">
        <f t="shared" si="3"/>
        <v>0</v>
      </c>
      <c r="L90" s="78"/>
      <c r="M90" s="78"/>
      <c r="N90" s="78"/>
      <c r="O90" s="78"/>
    </row>
    <row r="91" spans="1:15" ht="28">
      <c r="A91" s="76" t="s">
        <v>304</v>
      </c>
      <c r="B91" s="77" t="s">
        <v>168</v>
      </c>
      <c r="C91" s="76" t="s">
        <v>27</v>
      </c>
      <c r="D91" s="76" t="str">
        <f>VLOOKUP($A91,Input!$A$10:$C$1130,2,FALSE)</f>
        <v>Perform independent review and oversight of data privacy activities?</v>
      </c>
      <c r="E91" s="73" t="str">
        <f>VLOOKUP($A91,Input!$A$10:$C$1130,3,FALSE)</f>
        <v>&lt;Enter Yes/No/N/A&gt;</v>
      </c>
      <c r="F91" s="76">
        <v>0.2</v>
      </c>
      <c r="G91" s="76" t="s">
        <v>76</v>
      </c>
      <c r="H91" s="76" t="s">
        <v>582</v>
      </c>
      <c r="I91" s="76" t="s">
        <v>152</v>
      </c>
      <c r="J91" s="76"/>
      <c r="K91" s="76">
        <f t="shared" si="3"/>
        <v>0</v>
      </c>
      <c r="L91" s="78"/>
      <c r="M91" s="78"/>
      <c r="N91" s="78"/>
      <c r="O91" s="78"/>
    </row>
    <row r="92" spans="1:15" ht="56">
      <c r="A92" s="76" t="s">
        <v>305</v>
      </c>
      <c r="B92" s="77" t="s">
        <v>168</v>
      </c>
      <c r="C92" s="76" t="s">
        <v>27</v>
      </c>
      <c r="D92" s="76" t="str">
        <f>VLOOKUP($A92,Input!$A$10:$C$1130,2,FALSE)</f>
        <v>Stay up to date with regulatory requirements and maintain privacy expertise?</v>
      </c>
      <c r="E92" s="73" t="str">
        <f>VLOOKUP($A92,Input!$A$10:$C$1130,3,FALSE)</f>
        <v>&lt;Enter Yes/No/N/A&gt;</v>
      </c>
      <c r="F92" s="76">
        <v>0.15</v>
      </c>
      <c r="G92" s="76" t="s">
        <v>76</v>
      </c>
      <c r="H92" s="76" t="s">
        <v>446</v>
      </c>
      <c r="I92" s="76" t="s">
        <v>152</v>
      </c>
      <c r="J92" s="76"/>
      <c r="K92" s="76">
        <f t="shared" si="3"/>
        <v>0</v>
      </c>
      <c r="L92" s="78"/>
      <c r="M92" s="78"/>
      <c r="N92" s="78"/>
      <c r="O92" s="78"/>
    </row>
    <row r="93" spans="1:15" ht="42">
      <c r="A93" s="76" t="s">
        <v>306</v>
      </c>
      <c r="B93" s="77" t="s">
        <v>168</v>
      </c>
      <c r="C93" s="76" t="s">
        <v>27</v>
      </c>
      <c r="D93" s="76" t="str">
        <f>VLOOKUP($A93,Input!$A$10:$C$1130,2,FALSE)</f>
        <v>Provide guidance on defining and maintaining roles and responsibilities of data privacy positions within the organization?</v>
      </c>
      <c r="E93" s="73" t="str">
        <f>VLOOKUP($A93,Input!$A$10:$C$1130,3,FALSE)</f>
        <v>&lt;Enter Yes/No/N/A&gt;</v>
      </c>
      <c r="F93" s="76">
        <v>0.1</v>
      </c>
      <c r="G93" s="76" t="s">
        <v>76</v>
      </c>
      <c r="H93" s="76" t="s">
        <v>449</v>
      </c>
      <c r="I93" s="76" t="s">
        <v>149</v>
      </c>
      <c r="J93" s="76"/>
      <c r="K93" s="76">
        <f t="shared" si="3"/>
        <v>0</v>
      </c>
      <c r="L93" s="78"/>
      <c r="M93" s="78"/>
      <c r="N93" s="78"/>
      <c r="O93" s="78"/>
    </row>
    <row r="94" spans="1:15" ht="42">
      <c r="A94" s="79" t="s">
        <v>307</v>
      </c>
      <c r="B94" s="80" t="s">
        <v>169</v>
      </c>
      <c r="C94" s="79" t="s">
        <v>27</v>
      </c>
      <c r="D94" s="79" t="str">
        <f>VLOOKUP($A94,Input!$A$10:$C$1130,2,FALSE)</f>
        <v>Review all necessary compliance regulations for data privacy requirements, based on GDPR and other relevant regulations?</v>
      </c>
      <c r="E94" s="73" t="str">
        <f>VLOOKUP($A94,Input!$A$10:$C$1130,3,FALSE)</f>
        <v>&lt;Enter Yes/No/N/A&gt;</v>
      </c>
      <c r="F94" s="79">
        <v>0.05</v>
      </c>
      <c r="G94" s="79" t="s">
        <v>76</v>
      </c>
      <c r="H94" s="79" t="s">
        <v>451</v>
      </c>
      <c r="I94" s="79" t="s">
        <v>152</v>
      </c>
      <c r="J94" s="79"/>
      <c r="K94" s="79">
        <f t="shared" si="3"/>
        <v>0</v>
      </c>
      <c r="L94" s="81"/>
      <c r="M94" s="81"/>
      <c r="N94" s="81"/>
      <c r="O94" s="81"/>
    </row>
    <row r="95" spans="1:15" ht="42">
      <c r="A95" s="72" t="s">
        <v>308</v>
      </c>
      <c r="B95" s="72" t="s">
        <v>167</v>
      </c>
      <c r="C95" s="72" t="s">
        <v>27</v>
      </c>
      <c r="D95" s="71" t="str">
        <f>VLOOKUP($A95,Input!$A$10:$C$1130,2,FALSE)</f>
        <v>Does the organization maintain a risk management program that includes considerations for data privacy?</v>
      </c>
      <c r="E95" s="73" t="str">
        <f>VLOOKUP($A95,Input!$A$10:$C$1130,3,FALSE)</f>
        <v>&lt;Enter Yes/No/N/A&gt;</v>
      </c>
      <c r="F95" s="72">
        <v>0.3</v>
      </c>
      <c r="G95" s="71" t="s">
        <v>81</v>
      </c>
      <c r="H95" s="71" t="s">
        <v>162</v>
      </c>
      <c r="I95" s="72" t="s">
        <v>149</v>
      </c>
      <c r="J95" s="72" t="s">
        <v>150</v>
      </c>
      <c r="K95" s="72">
        <f t="shared" si="3"/>
        <v>0</v>
      </c>
      <c r="L95" s="74">
        <f>IFERROR(SUMIF(G:G,G95,K:K)/(SUMIFS(F:F, G:G,G95,E:E,"Yes")+SUMIFS(F:F, G:G,G95,E:E,"No")),0)</f>
        <v>0</v>
      </c>
      <c r="M95" s="74" t="str">
        <f>_xlfn.IFNA(VLOOKUP(_xlfn.MAXIFS(F:F,G:G,G95,E:E,"No"),IF(G:G=G95,F:H),3,FALSE),"Focus GDPR attention on other sub-scenarios at this time.")</f>
        <v>Focus GDPR attention on other sub-scenarios at this time.</v>
      </c>
      <c r="N95" s="74" t="str">
        <f>IF(E95="&lt;Enter Yes/No/N/A&gt;","Not Answered",IF(E95="N/A","Not Applicable",IF(E95="No","Starting",IF(COUNTIFS(G:G,G95,B:B,"Progressing",E:E,"Yes")=COUNTIFS(G:G,G95,B:B,"Progressing"),"Optimizing","Progressing"))))</f>
        <v>Not Answered</v>
      </c>
      <c r="O95" s="74" t="str">
        <f>G95</f>
        <v>M.12: Define enterprise risk management strategy, inclusive of data privacy risks</v>
      </c>
    </row>
    <row r="96" spans="1:15" ht="70">
      <c r="A96" s="76" t="s">
        <v>309</v>
      </c>
      <c r="B96" s="77" t="s">
        <v>168</v>
      </c>
      <c r="C96" s="76" t="s">
        <v>27</v>
      </c>
      <c r="D96" s="76" t="str">
        <f>VLOOKUP($A96,Input!$A$10:$C$1130,2,FALSE)</f>
        <v>Maintain principles and guidelines for addressing risk across the organization?</v>
      </c>
      <c r="E96" s="73" t="str">
        <f>VLOOKUP($A96,Input!$A$10:$C$1130,3,FALSE)</f>
        <v>&lt;Enter Yes/No/N/A&gt;</v>
      </c>
      <c r="F96" s="76">
        <v>0.2</v>
      </c>
      <c r="G96" s="76" t="s">
        <v>81</v>
      </c>
      <c r="H96" s="76" t="s">
        <v>452</v>
      </c>
      <c r="I96" s="76" t="s">
        <v>152</v>
      </c>
      <c r="J96" s="76"/>
      <c r="K96" s="76">
        <f t="shared" si="3"/>
        <v>0</v>
      </c>
      <c r="L96" s="78"/>
      <c r="M96" s="78"/>
      <c r="N96" s="78"/>
      <c r="O96" s="78"/>
    </row>
    <row r="97" spans="1:15" ht="42">
      <c r="A97" s="76" t="s">
        <v>310</v>
      </c>
      <c r="B97" s="77" t="s">
        <v>168</v>
      </c>
      <c r="C97" s="76" t="s">
        <v>27</v>
      </c>
      <c r="D97" s="76" t="str">
        <f>VLOOKUP($A97,Input!$A$10:$C$1130,2,FALSE)</f>
        <v>Include a defined framework to assess and manage threats across the organization?</v>
      </c>
      <c r="E97" s="73" t="str">
        <f>VLOOKUP($A97,Input!$A$10:$C$1130,3,FALSE)</f>
        <v>&lt;Enter Yes/No/N/A&gt;</v>
      </c>
      <c r="F97" s="76">
        <v>0.2</v>
      </c>
      <c r="G97" s="76" t="s">
        <v>81</v>
      </c>
      <c r="H97" s="76" t="s">
        <v>205</v>
      </c>
      <c r="I97" s="76" t="s">
        <v>152</v>
      </c>
      <c r="J97" s="76"/>
      <c r="K97" s="76">
        <f t="shared" si="3"/>
        <v>0</v>
      </c>
      <c r="L97" s="78"/>
      <c r="M97" s="78"/>
      <c r="N97" s="78"/>
      <c r="O97" s="78"/>
    </row>
    <row r="98" spans="1:15" ht="56">
      <c r="A98" s="76" t="s">
        <v>311</v>
      </c>
      <c r="B98" s="77" t="s">
        <v>168</v>
      </c>
      <c r="C98" s="76" t="s">
        <v>27</v>
      </c>
      <c r="D98" s="76" t="str">
        <f>VLOOKUP($A98,Input!$A$10:$C$1130,2,FALSE)</f>
        <v>Define mitigation or transfer strategies, as necessary?</v>
      </c>
      <c r="E98" s="73" t="str">
        <f>VLOOKUP($A98,Input!$A$10:$C$1130,3,FALSE)</f>
        <v>&lt;Enter Yes/No/N/A&gt;</v>
      </c>
      <c r="F98" s="76">
        <v>0.1</v>
      </c>
      <c r="G98" s="76" t="s">
        <v>81</v>
      </c>
      <c r="H98" s="76" t="s">
        <v>163</v>
      </c>
      <c r="I98" s="76" t="s">
        <v>152</v>
      </c>
      <c r="J98" s="76"/>
      <c r="K98" s="76">
        <f t="shared" si="3"/>
        <v>0</v>
      </c>
      <c r="L98" s="78"/>
      <c r="M98" s="78"/>
      <c r="N98" s="78"/>
      <c r="O98" s="78"/>
    </row>
    <row r="99" spans="1:15" ht="42">
      <c r="A99" s="76" t="s">
        <v>312</v>
      </c>
      <c r="B99" s="77" t="s">
        <v>168</v>
      </c>
      <c r="C99" s="76" t="s">
        <v>27</v>
      </c>
      <c r="D99" s="76" t="str">
        <f>VLOOKUP($A99,Input!$A$10:$C$1130,2,FALSE)</f>
        <v>Prioritize risk to focus resources on protecting and securing the highest value business assets?</v>
      </c>
      <c r="E99" s="73" t="str">
        <f>VLOOKUP($A99,Input!$A$10:$C$1130,3,FALSE)</f>
        <v>&lt;Enter Yes/No/N/A&gt;</v>
      </c>
      <c r="F99" s="76">
        <v>0.1</v>
      </c>
      <c r="G99" s="76" t="s">
        <v>81</v>
      </c>
      <c r="H99" s="76" t="s">
        <v>164</v>
      </c>
      <c r="I99" s="76" t="s">
        <v>152</v>
      </c>
      <c r="J99" s="76"/>
      <c r="K99" s="76">
        <f t="shared" si="3"/>
        <v>0</v>
      </c>
      <c r="L99" s="78"/>
      <c r="M99" s="78"/>
      <c r="N99" s="78"/>
      <c r="O99" s="78"/>
    </row>
    <row r="100" spans="1:15" ht="56">
      <c r="A100" s="76" t="s">
        <v>313</v>
      </c>
      <c r="B100" s="77" t="s">
        <v>168</v>
      </c>
      <c r="C100" s="76" t="s">
        <v>27</v>
      </c>
      <c r="D100" s="76" t="str">
        <f>VLOOKUP($A100,Input!$A$10:$C$1130,2,FALSE)</f>
        <v>Include considerations (whether financial, reputational, or otherwise) for risks of mishandling personal data?</v>
      </c>
      <c r="E100" s="73" t="str">
        <f>VLOOKUP($A100,Input!$A$10:$C$1130,3,FALSE)</f>
        <v>&lt;Enter Yes/No/N/A&gt;</v>
      </c>
      <c r="F100" s="76">
        <v>0.1</v>
      </c>
      <c r="G100" s="76" t="s">
        <v>81</v>
      </c>
      <c r="H100" s="76" t="s">
        <v>165</v>
      </c>
      <c r="I100" s="76" t="s">
        <v>152</v>
      </c>
      <c r="J100" s="76"/>
      <c r="K100" s="76">
        <f t="shared" si="3"/>
        <v>0</v>
      </c>
      <c r="L100" s="78"/>
      <c r="M100" s="78"/>
      <c r="N100" s="78"/>
      <c r="O100" s="78"/>
    </row>
    <row r="101" spans="1:15" ht="81.5" customHeight="1">
      <c r="A101" s="72" t="s">
        <v>314</v>
      </c>
      <c r="B101" s="72" t="s">
        <v>167</v>
      </c>
      <c r="C101" s="72" t="s">
        <v>86</v>
      </c>
      <c r="D101" s="71" t="str">
        <f>VLOOKUP($A101,Input!$A$10:$C$1130,2,FALSE)</f>
        <v>Is the organization planning how to develop its technology, products, processes, and organizational structure with data protection and privacy as key components, and is it aware of the gaps for doing so?</v>
      </c>
      <c r="E101" s="73" t="str">
        <f>VLOOKUP($A101,Input!$A$10:$C$1130,3,FALSE)</f>
        <v>&lt;Enter Yes/No/N/A&gt;</v>
      </c>
      <c r="F101" s="72">
        <v>0.3</v>
      </c>
      <c r="G101" s="71" t="s">
        <v>87</v>
      </c>
      <c r="H101" s="71" t="s">
        <v>591</v>
      </c>
      <c r="I101" s="72" t="s">
        <v>152</v>
      </c>
      <c r="J101" s="72" t="s">
        <v>150</v>
      </c>
      <c r="K101" s="72">
        <f t="shared" si="3"/>
        <v>0</v>
      </c>
      <c r="L101" s="74">
        <f>IFERROR(SUMIF(G:G,G101,K:K)/(SUMIFS(F:F, G:G,G101,E:E,"Yes")+SUMIFS(F:F, G:G,G101,E:E,"No")),0)</f>
        <v>0</v>
      </c>
      <c r="M101" s="74" t="str">
        <f>_xlfn.IFNA(VLOOKUP(_xlfn.MAXIFS(F:F,G:G,G101,E:E,"No"),IF(G:G=G101,F:H),3,FALSE),"Focus GDPR attention on other sub-scenarios at this time.")</f>
        <v>Focus GDPR attention on other sub-scenarios at this time.</v>
      </c>
      <c r="N101" s="74" t="str">
        <f>IF(E101="&lt;Enter Yes/No/N/A&gt;","Not Answered",IF(E101="N/A","Not Applicable",IF(E101="No","Starting",IF(COUNTIFS(G:G,G101,B:B,"Progressing",E:E,"Yes")=COUNTIFS(G:G,G101,B:B,"Progressing"),"Optimizing","Progressing"))))</f>
        <v>Not Answered</v>
      </c>
      <c r="O101" s="74" t="str">
        <f>G101</f>
        <v>P.1: Data protection and privacy by design and default</v>
      </c>
    </row>
    <row r="102" spans="1:15" ht="104.5" customHeight="1">
      <c r="A102" s="76" t="s">
        <v>315</v>
      </c>
      <c r="B102" s="77" t="s">
        <v>168</v>
      </c>
      <c r="C102" s="76" t="s">
        <v>86</v>
      </c>
      <c r="D102" s="76" t="str">
        <f>VLOOKUP($A102,Input!$A$10:$C$1130,2,FALSE)</f>
        <v>Established the ability to pseudonymize personal data?</v>
      </c>
      <c r="E102" s="73" t="str">
        <f>VLOOKUP($A102,Input!$A$10:$C$1130,3,FALSE)</f>
        <v>&lt;Enter Yes/No/N/A&gt;</v>
      </c>
      <c r="F102" s="76">
        <v>0.15</v>
      </c>
      <c r="G102" s="76" t="s">
        <v>87</v>
      </c>
      <c r="H102" s="76" t="s">
        <v>455</v>
      </c>
      <c r="I102" s="76" t="s">
        <v>151</v>
      </c>
      <c r="J102" s="76"/>
      <c r="K102" s="76">
        <f t="shared" si="3"/>
        <v>0</v>
      </c>
      <c r="L102" s="76"/>
      <c r="M102" s="76"/>
      <c r="N102" s="76"/>
      <c r="O102" s="76"/>
    </row>
    <row r="103" spans="1:15" ht="84" customHeight="1">
      <c r="A103" s="76" t="s">
        <v>316</v>
      </c>
      <c r="B103" s="77" t="s">
        <v>168</v>
      </c>
      <c r="C103" s="76" t="s">
        <v>86</v>
      </c>
      <c r="D103" s="76" t="str">
        <f>VLOOKUP($A103,Input!$A$10:$C$1130,2,FALSE)</f>
        <v>Established a process to determine how much personal data is needed to perform the organization's operations?</v>
      </c>
      <c r="E103" s="73" t="str">
        <f>VLOOKUP($A103,Input!$A$10:$C$1130,3,FALSE)</f>
        <v>&lt;Enter Yes/No/N/A&gt;</v>
      </c>
      <c r="F103" s="76">
        <v>0.15</v>
      </c>
      <c r="G103" s="76" t="s">
        <v>87</v>
      </c>
      <c r="H103" s="76" t="s">
        <v>517</v>
      </c>
      <c r="I103" s="76" t="s">
        <v>152</v>
      </c>
      <c r="J103" s="76"/>
      <c r="K103" s="76">
        <f t="shared" si="3"/>
        <v>0</v>
      </c>
      <c r="L103" s="76"/>
      <c r="M103" s="76"/>
      <c r="N103" s="76"/>
      <c r="O103" s="76"/>
    </row>
    <row r="104" spans="1:15" ht="42">
      <c r="A104" s="76" t="s">
        <v>317</v>
      </c>
      <c r="B104" s="77" t="s">
        <v>168</v>
      </c>
      <c r="C104" s="76" t="s">
        <v>86</v>
      </c>
      <c r="D104" s="76" t="str">
        <f>VLOOKUP($A104,Input!$A$10:$C$1130,2,FALSE)</f>
        <v>Established process/personnel access controls (such as segregation of duties), where available technology would be insufficient to adequately protect privacy?</v>
      </c>
      <c r="E104" s="73" t="str">
        <f>VLOOKUP($A104,Input!$A$10:$C$1130,3,FALSE)</f>
        <v>&lt;Enter Yes/No/N/A&gt;</v>
      </c>
      <c r="F104" s="76">
        <v>0.1</v>
      </c>
      <c r="G104" s="76" t="s">
        <v>87</v>
      </c>
      <c r="H104" s="76" t="s">
        <v>456</v>
      </c>
      <c r="I104" s="76" t="s">
        <v>152</v>
      </c>
      <c r="J104" s="76"/>
      <c r="K104" s="76">
        <f t="shared" si="3"/>
        <v>0</v>
      </c>
      <c r="L104" s="76"/>
      <c r="M104" s="76"/>
      <c r="N104" s="76"/>
      <c r="O104" s="76"/>
    </row>
    <row r="105" spans="1:15" ht="42">
      <c r="A105" s="76" t="s">
        <v>318</v>
      </c>
      <c r="B105" s="77" t="s">
        <v>168</v>
      </c>
      <c r="C105" s="76" t="s">
        <v>86</v>
      </c>
      <c r="D105" s="76" t="str">
        <f>VLOOKUP($A105,Input!$A$10:$C$1130,2,FALSE)</f>
        <v>Established a policy/procedure to provide access to personal data using the principle of least privilege?</v>
      </c>
      <c r="E105" s="73" t="str">
        <f>VLOOKUP($A105,Input!$A$10:$C$1130,3,FALSE)</f>
        <v>&lt;Enter Yes/No/N/A&gt;</v>
      </c>
      <c r="F105" s="76">
        <v>0.1</v>
      </c>
      <c r="G105" s="76" t="s">
        <v>87</v>
      </c>
      <c r="H105" s="76" t="s">
        <v>458</v>
      </c>
      <c r="I105" s="76" t="s">
        <v>152</v>
      </c>
      <c r="J105" s="76"/>
      <c r="K105" s="76">
        <f t="shared" si="3"/>
        <v>0</v>
      </c>
      <c r="L105" s="76"/>
      <c r="M105" s="76"/>
      <c r="N105" s="76"/>
      <c r="O105" s="76"/>
    </row>
    <row r="106" spans="1:15" ht="70.25" customHeight="1">
      <c r="A106" s="76" t="s">
        <v>319</v>
      </c>
      <c r="B106" s="77" t="s">
        <v>168</v>
      </c>
      <c r="C106" s="76" t="s">
        <v>86</v>
      </c>
      <c r="D106" s="76" t="str">
        <f>VLOOKUP($A106,Input!$A$10:$C$1130,2,FALSE)</f>
        <v>Integrated data protection and privacy as key components of relevant policies and processes?</v>
      </c>
      <c r="E106" s="73" t="str">
        <f>VLOOKUP($A106,Input!$A$10:$C$1130,3,FALSE)</f>
        <v>&lt;Enter Yes/No/N/A&gt;</v>
      </c>
      <c r="F106" s="76">
        <v>0.1</v>
      </c>
      <c r="G106" s="76" t="s">
        <v>87</v>
      </c>
      <c r="H106" s="76" t="s">
        <v>592</v>
      </c>
      <c r="I106" s="76" t="s">
        <v>152</v>
      </c>
      <c r="J106" s="76"/>
      <c r="K106" s="76">
        <f t="shared" si="3"/>
        <v>0</v>
      </c>
      <c r="L106" s="76"/>
      <c r="M106" s="76"/>
      <c r="N106" s="76"/>
      <c r="O106" s="76"/>
    </row>
    <row r="107" spans="1:15" ht="84">
      <c r="A107" s="79" t="s">
        <v>320</v>
      </c>
      <c r="B107" s="80" t="s">
        <v>169</v>
      </c>
      <c r="C107" s="79" t="s">
        <v>86</v>
      </c>
      <c r="D107" s="79" t="str">
        <f>VLOOKUP($A107,Input!$A$10:$C$1130,2,FALSE)</f>
        <v>Embedded data protection and privacy practices within the culture of the organization through ongoing training efforts and awareness programs?</v>
      </c>
      <c r="E107" s="73" t="str">
        <f>VLOOKUP($A107,Input!$A$10:$C$1130,3,FALSE)</f>
        <v>&lt;Enter Yes/No/N/A&gt;</v>
      </c>
      <c r="F107" s="79">
        <v>0.05</v>
      </c>
      <c r="G107" s="79" t="s">
        <v>87</v>
      </c>
      <c r="H107" s="79" t="s">
        <v>593</v>
      </c>
      <c r="I107" s="79" t="s">
        <v>149</v>
      </c>
      <c r="J107" s="79"/>
      <c r="K107" s="79">
        <f t="shared" si="3"/>
        <v>0</v>
      </c>
      <c r="L107" s="79"/>
      <c r="M107" s="79"/>
      <c r="N107" s="79"/>
      <c r="O107" s="79"/>
    </row>
    <row r="108" spans="1:15" ht="42">
      <c r="A108" s="79" t="s">
        <v>321</v>
      </c>
      <c r="B108" s="80" t="s">
        <v>169</v>
      </c>
      <c r="C108" s="79" t="s">
        <v>86</v>
      </c>
      <c r="D108" s="79" t="str">
        <f>VLOOKUP($A108,Input!$A$10:$C$1130,2,FALSE)</f>
        <v>Integrated data protection and privacy tenets within its ongoing software and technology development lifecycle?</v>
      </c>
      <c r="E108" s="73" t="str">
        <f>VLOOKUP($A108,Input!$A$10:$C$1130,3,FALSE)</f>
        <v>&lt;Enter Yes/No/N/A&gt;</v>
      </c>
      <c r="F108" s="79">
        <v>0.05</v>
      </c>
      <c r="G108" s="79" t="s">
        <v>87</v>
      </c>
      <c r="H108" s="79" t="s">
        <v>459</v>
      </c>
      <c r="I108" s="79" t="s">
        <v>152</v>
      </c>
      <c r="J108" s="79"/>
      <c r="K108" s="79">
        <f t="shared" si="3"/>
        <v>0</v>
      </c>
      <c r="L108" s="79"/>
      <c r="M108" s="79"/>
      <c r="N108" s="79"/>
      <c r="O108" s="79"/>
    </row>
    <row r="109" spans="1:15" ht="84.5" customHeight="1">
      <c r="A109" s="72" t="s">
        <v>322</v>
      </c>
      <c r="B109" s="72" t="s">
        <v>167</v>
      </c>
      <c r="C109" s="72" t="s">
        <v>86</v>
      </c>
      <c r="D109" s="71" t="str">
        <f>VLOOKUP($A109,Input!$A$10:$C$1130,2,FALSE)</f>
        <v>Is the organization aware of technologies to encrypt personal data and has it encrypted some personal data, such as government identification numbers, birthdates, or banking numbers?</v>
      </c>
      <c r="E109" s="73" t="str">
        <f>VLOOKUP($A109,Input!$A$10:$C$1130,3,FALSE)</f>
        <v>&lt;Enter Yes/No/N/A&gt;</v>
      </c>
      <c r="F109" s="72">
        <v>0.4</v>
      </c>
      <c r="G109" s="71" t="s">
        <v>96</v>
      </c>
      <c r="H109" s="71" t="s">
        <v>530</v>
      </c>
      <c r="I109" s="72" t="s">
        <v>152</v>
      </c>
      <c r="J109" s="72" t="s">
        <v>150</v>
      </c>
      <c r="K109" s="72">
        <f t="shared" si="3"/>
        <v>0</v>
      </c>
      <c r="L109" s="74">
        <f>IFERROR(SUMIF(G:G,G109,K:K)/(SUMIFS(F:F, G:G,G109,E:E,"Yes")+SUMIFS(F:F, G:G,G109,E:E,"No")),0)</f>
        <v>0</v>
      </c>
      <c r="M109" s="74" t="str">
        <f>_xlfn.IFNA(VLOOKUP(_xlfn.MAXIFS(F:F,G:G,G109,E:E,"No"),IF(G:G=G109,F:H),3,FALSE),"Focus GDPR attention on other sub-scenarios at this time.")</f>
        <v>Focus GDPR attention on other sub-scenarios at this time.</v>
      </c>
      <c r="N109" s="74" t="str">
        <f>IF(E109="&lt;Enter Yes/No/N/A&gt;","Not Answered",IF(E109="N/A","Not Applicable",IF(E109="No","Starting",IF(COUNTIFS(G:G,G109,B:B,"Progressing",E:E,"Yes")=COUNTIFS(G:G,G109,B:B,"Progressing"),"Optimizing","Progressing"))))</f>
        <v>Not Answered</v>
      </c>
      <c r="O109" s="74" t="str">
        <f>G109</f>
        <v>P.2: Secure personal data through encryption</v>
      </c>
    </row>
    <row r="110" spans="1:15" ht="42">
      <c r="A110" s="76" t="s">
        <v>323</v>
      </c>
      <c r="B110" s="77" t="s">
        <v>168</v>
      </c>
      <c r="C110" s="76" t="s">
        <v>86</v>
      </c>
      <c r="D110" s="76" t="str">
        <f>VLOOKUP($A110,Input!$A$10:$C$1130,2,FALSE)</f>
        <v>Have a policy or procedure in place to define what personal data to encrypt, how to encrypt it, and the purpose of encryption?</v>
      </c>
      <c r="E110" s="73" t="str">
        <f>VLOOKUP($A110,Input!$A$10:$C$1130,3,FALSE)</f>
        <v>&lt;Enter Yes/No/N/A&gt;</v>
      </c>
      <c r="F110" s="76">
        <v>0.2</v>
      </c>
      <c r="G110" s="76" t="s">
        <v>96</v>
      </c>
      <c r="H110" s="76" t="s">
        <v>532</v>
      </c>
      <c r="I110" s="76" t="s">
        <v>152</v>
      </c>
      <c r="J110" s="76"/>
      <c r="K110" s="76">
        <f t="shared" si="3"/>
        <v>0</v>
      </c>
      <c r="L110" s="76"/>
      <c r="M110" s="76"/>
      <c r="N110" s="76"/>
      <c r="O110" s="76"/>
    </row>
    <row r="111" spans="1:15" ht="28">
      <c r="A111" s="79" t="s">
        <v>324</v>
      </c>
      <c r="B111" s="80" t="s">
        <v>169</v>
      </c>
      <c r="C111" s="79" t="s">
        <v>86</v>
      </c>
      <c r="D111" s="79" t="str">
        <f>VLOOKUP($A111,Input!$A$10:$C$1130,2,FALSE)</f>
        <v>Maintain a data protection standard that documents encryption criteria?</v>
      </c>
      <c r="E111" s="73" t="str">
        <f>VLOOKUP($A111,Input!$A$10:$C$1130,3,FALSE)</f>
        <v>&lt;Enter Yes/No/N/A&gt;</v>
      </c>
      <c r="F111" s="79">
        <v>0.1</v>
      </c>
      <c r="G111" s="79" t="s">
        <v>96</v>
      </c>
      <c r="H111" s="79" t="s">
        <v>460</v>
      </c>
      <c r="I111" s="79" t="s">
        <v>152</v>
      </c>
      <c r="J111" s="79"/>
      <c r="K111" s="79">
        <f t="shared" si="3"/>
        <v>0</v>
      </c>
      <c r="L111" s="79"/>
      <c r="M111" s="79"/>
      <c r="N111" s="79"/>
      <c r="O111" s="79"/>
    </row>
    <row r="112" spans="1:15" ht="28">
      <c r="A112" s="76" t="s">
        <v>325</v>
      </c>
      <c r="B112" s="77" t="s">
        <v>168</v>
      </c>
      <c r="C112" s="76" t="s">
        <v>86</v>
      </c>
      <c r="D112" s="76" t="str">
        <f>VLOOKUP($A112,Input!$A$10:$C$1130,2,FALSE)</f>
        <v>Have appropriate technologies in place to perform encryption?</v>
      </c>
      <c r="E112" s="73" t="str">
        <f>VLOOKUP($A112,Input!$A$10:$C$1130,3,FALSE)</f>
        <v>&lt;Enter Yes/No/N/A&gt;</v>
      </c>
      <c r="F112" s="76">
        <v>0.2</v>
      </c>
      <c r="G112" s="76" t="s">
        <v>96</v>
      </c>
      <c r="H112" s="76" t="s">
        <v>547</v>
      </c>
      <c r="I112" s="76" t="s">
        <v>151</v>
      </c>
      <c r="J112" s="76"/>
      <c r="K112" s="76">
        <f t="shared" si="3"/>
        <v>0</v>
      </c>
      <c r="L112" s="76"/>
      <c r="M112" s="76"/>
      <c r="N112" s="76"/>
      <c r="O112" s="76"/>
    </row>
    <row r="113" spans="1:15" ht="42">
      <c r="A113" s="79" t="s">
        <v>326</v>
      </c>
      <c r="B113" s="80" t="s">
        <v>169</v>
      </c>
      <c r="C113" s="79" t="s">
        <v>86</v>
      </c>
      <c r="D113" s="79" t="str">
        <f>VLOOKUP($A113,Input!$A$10:$C$1130,2,FALSE)</f>
        <v>Regularly analyze new encryption technology and keep up to date with strong encryption?</v>
      </c>
      <c r="E113" s="73" t="str">
        <f>VLOOKUP($A113,Input!$A$10:$C$1130,3,FALSE)</f>
        <v>&lt;Enter Yes/No/N/A&gt;</v>
      </c>
      <c r="F113" s="79">
        <v>0.1</v>
      </c>
      <c r="G113" s="79" t="s">
        <v>96</v>
      </c>
      <c r="H113" s="79" t="s">
        <v>548</v>
      </c>
      <c r="I113" s="79" t="s">
        <v>152</v>
      </c>
      <c r="J113" s="79"/>
      <c r="K113" s="79">
        <f t="shared" si="3"/>
        <v>0</v>
      </c>
      <c r="L113" s="79"/>
      <c r="M113" s="79"/>
      <c r="N113" s="79"/>
      <c r="O113" s="79"/>
    </row>
    <row r="114" spans="1:15" ht="70">
      <c r="A114" s="72" t="s">
        <v>327</v>
      </c>
      <c r="B114" s="72" t="s">
        <v>167</v>
      </c>
      <c r="C114" s="72" t="s">
        <v>86</v>
      </c>
      <c r="D114" s="71" t="str">
        <f>VLOOKUP($A114,Input!$A$10:$C$1130,2,FALSE)</f>
        <v>Does the organization have an ongoing effort to identify needed people, process, and technology controls to protect the confidentiality, integrity, and availability (CIA) of personal data?</v>
      </c>
      <c r="E114" s="73" t="str">
        <f>VLOOKUP($A114,Input!$A$10:$C$1130,3,FALSE)</f>
        <v>&lt;Enter Yes/No/N/A&gt;</v>
      </c>
      <c r="F114" s="72">
        <v>0.2</v>
      </c>
      <c r="G114" s="71" t="s">
        <v>102</v>
      </c>
      <c r="H114" s="71" t="s">
        <v>461</v>
      </c>
      <c r="I114" s="72" t="s">
        <v>152</v>
      </c>
      <c r="J114" s="72" t="s">
        <v>150</v>
      </c>
      <c r="K114" s="72">
        <f t="shared" si="3"/>
        <v>0</v>
      </c>
      <c r="L114" s="74">
        <f>IFERROR(SUMIF(G:G,G114,K:K)/(SUMIFS(F:F, G:G,G114,E:E,"Yes")+SUMIFS(F:F, G:G,G114,E:E,"No")),0)</f>
        <v>0</v>
      </c>
      <c r="M114" s="74" t="str">
        <f>_xlfn.IFNA(VLOOKUP(_xlfn.MAXIFS(F:F,G:G,G114,E:E,"No"),IF(G:G=G114,F:H),3,FALSE),"Focus GDPR attention on other sub-scenarios at this time.")</f>
        <v>Focus GDPR attention on other sub-scenarios at this time.</v>
      </c>
      <c r="N114" s="74" t="str">
        <f>IF(E114="&lt;Enter Yes/No/N/A&gt;","Not Answered",IF(E114="N/A","Not Applicable",IF(E114="No","Starting",IF(COUNTIFS(G:G,G114,B:B,"Progressing",E:E,"Yes")=COUNTIFS(G:G,G114,B:B,"Progressing"),"Optimizing","Progressing"))))</f>
        <v>Not Answered</v>
      </c>
      <c r="O114" s="74" t="str">
        <f>G114</f>
        <v>P.3: Secure personal data by leveraging security controls that ensure the confidentiality, integrity, and availability of personal data</v>
      </c>
    </row>
    <row r="115" spans="1:15" ht="70">
      <c r="A115" s="76" t="s">
        <v>328</v>
      </c>
      <c r="B115" s="77" t="s">
        <v>168</v>
      </c>
      <c r="C115" s="76" t="s">
        <v>86</v>
      </c>
      <c r="D115" s="76" t="str">
        <f>VLOOKUP($A115,Input!$A$10:$C$1130,2,FALSE)</f>
        <v>Formally defined CIA protection requirements for the personal data it controls?</v>
      </c>
      <c r="E115" s="73" t="str">
        <f>VLOOKUP($A115,Input!$A$10:$C$1130,3,FALSE)</f>
        <v>&lt;Enter Yes/No/N/A&gt;</v>
      </c>
      <c r="F115" s="76">
        <v>0.15</v>
      </c>
      <c r="G115" s="76" t="s">
        <v>102</v>
      </c>
      <c r="H115" s="76" t="s">
        <v>463</v>
      </c>
      <c r="I115" s="76" t="s">
        <v>152</v>
      </c>
      <c r="J115" s="76"/>
      <c r="K115" s="76">
        <f t="shared" si="3"/>
        <v>0</v>
      </c>
      <c r="L115" s="76"/>
      <c r="M115" s="76"/>
      <c r="N115" s="76"/>
      <c r="O115" s="76"/>
    </row>
    <row r="116" spans="1:15" ht="70">
      <c r="A116" s="76" t="s">
        <v>329</v>
      </c>
      <c r="B116" s="77" t="s">
        <v>168</v>
      </c>
      <c r="C116" s="76" t="s">
        <v>86</v>
      </c>
      <c r="D116" s="76" t="str">
        <f>VLOOKUP($A116,Input!$A$10:$C$1130,2,FALSE)</f>
        <v>Formally defined measures to meet its requirements for protecting the CIA of personal data?</v>
      </c>
      <c r="E116" s="73" t="str">
        <f>VLOOKUP($A116,Input!$A$10:$C$1130,3,FALSE)</f>
        <v>&lt;Enter Yes/No/N/A&gt;</v>
      </c>
      <c r="F116" s="76">
        <v>0.1</v>
      </c>
      <c r="G116" s="76" t="s">
        <v>102</v>
      </c>
      <c r="H116" s="76" t="s">
        <v>464</v>
      </c>
      <c r="I116" s="76" t="s">
        <v>152</v>
      </c>
      <c r="J116" s="76"/>
      <c r="K116" s="76">
        <f t="shared" si="3"/>
        <v>0</v>
      </c>
      <c r="L116" s="76"/>
      <c r="M116" s="76"/>
      <c r="N116" s="76"/>
      <c r="O116" s="76"/>
    </row>
    <row r="117" spans="1:15" ht="70">
      <c r="A117" s="79" t="s">
        <v>330</v>
      </c>
      <c r="B117" s="80" t="s">
        <v>169</v>
      </c>
      <c r="C117" s="79" t="s">
        <v>86</v>
      </c>
      <c r="D117" s="79" t="str">
        <f>VLOOKUP($A117,Input!$A$10:$C$1130,2,FALSE)</f>
        <v>Established a program or formal process of enhancing its overall CIA protections via regular investment in expert personnel, technology, and security best practices?</v>
      </c>
      <c r="E117" s="73" t="str">
        <f>VLOOKUP($A117,Input!$A$10:$C$1130,3,FALSE)</f>
        <v>&lt;Enter Yes/No/N/A&gt;</v>
      </c>
      <c r="F117" s="79">
        <v>0.05</v>
      </c>
      <c r="G117" s="79" t="s">
        <v>102</v>
      </c>
      <c r="H117" s="79" t="s">
        <v>465</v>
      </c>
      <c r="I117" s="79" t="s">
        <v>152</v>
      </c>
      <c r="J117" s="79"/>
      <c r="K117" s="79">
        <f t="shared" si="3"/>
        <v>0</v>
      </c>
      <c r="L117" s="79"/>
      <c r="M117" s="79"/>
      <c r="N117" s="79"/>
      <c r="O117" s="79"/>
    </row>
    <row r="118" spans="1:15" ht="70">
      <c r="A118" s="76" t="s">
        <v>331</v>
      </c>
      <c r="B118" s="77" t="s">
        <v>168</v>
      </c>
      <c r="C118" s="76" t="s">
        <v>86</v>
      </c>
      <c r="D118" s="76" t="str">
        <f>VLOOKUP($A118,Input!$A$10:$C$1130,2,FALSE)</f>
        <v>Implemented internal technology or process controls to use personal data only as authorized?</v>
      </c>
      <c r="E118" s="73" t="str">
        <f>VLOOKUP($A118,Input!$A$10:$C$1130,3,FALSE)</f>
        <v>&lt;Enter Yes/No/N/A&gt;</v>
      </c>
      <c r="F118" s="76">
        <v>0.1</v>
      </c>
      <c r="G118" s="76" t="s">
        <v>102</v>
      </c>
      <c r="H118" s="76" t="s">
        <v>466</v>
      </c>
      <c r="I118" s="76" t="s">
        <v>152</v>
      </c>
      <c r="J118" s="76"/>
      <c r="K118" s="76">
        <f t="shared" si="3"/>
        <v>0</v>
      </c>
      <c r="L118" s="76"/>
      <c r="M118" s="76"/>
      <c r="N118" s="76"/>
      <c r="O118" s="76"/>
    </row>
    <row r="119" spans="1:15" ht="70">
      <c r="A119" s="76" t="s">
        <v>332</v>
      </c>
      <c r="B119" s="77" t="s">
        <v>168</v>
      </c>
      <c r="C119" s="76" t="s">
        <v>86</v>
      </c>
      <c r="D119" s="76" t="str">
        <f>VLOOKUP($A119,Input!$A$10:$C$1130,2,FALSE)</f>
        <v>Entered into external agreements with partners/service providers to use personal data only as authorized?</v>
      </c>
      <c r="E119" s="73" t="str">
        <f>VLOOKUP($A119,Input!$A$10:$C$1130,3,FALSE)</f>
        <v>&lt;Enter Yes/No/N/A&gt;</v>
      </c>
      <c r="F119" s="76">
        <v>0.1</v>
      </c>
      <c r="G119" s="76" t="s">
        <v>102</v>
      </c>
      <c r="H119" s="76" t="s">
        <v>467</v>
      </c>
      <c r="I119" s="76" t="s">
        <v>152</v>
      </c>
      <c r="J119" s="76"/>
      <c r="K119" s="76">
        <f t="shared" si="3"/>
        <v>0</v>
      </c>
      <c r="L119" s="76"/>
      <c r="M119" s="76"/>
      <c r="N119" s="76"/>
      <c r="O119" s="76"/>
    </row>
    <row r="120" spans="1:15" ht="70">
      <c r="A120" s="76" t="s">
        <v>333</v>
      </c>
      <c r="B120" s="77" t="s">
        <v>168</v>
      </c>
      <c r="C120" s="76" t="s">
        <v>86</v>
      </c>
      <c r="D120" s="76" t="str">
        <f>VLOOKUP($A120,Input!$A$10:$C$1130,2,FALSE)</f>
        <v>Implemented technology and processes to enable it to restore personal data availability in a timely manner, in the event it becomes unavailable due to incidents such as cyber attack, natural disaster, power outage, or technical challenges?</v>
      </c>
      <c r="E120" s="73" t="str">
        <f>VLOOKUP($A120,Input!$A$10:$C$1130,3,FALSE)</f>
        <v>&lt;Enter Yes/No/N/A&gt;</v>
      </c>
      <c r="F120" s="76">
        <v>0.1</v>
      </c>
      <c r="G120" s="76" t="s">
        <v>102</v>
      </c>
      <c r="H120" s="76" t="s">
        <v>468</v>
      </c>
      <c r="I120" s="76" t="s">
        <v>151</v>
      </c>
      <c r="J120" s="76"/>
      <c r="K120" s="76">
        <f t="shared" si="3"/>
        <v>0</v>
      </c>
      <c r="L120" s="76"/>
      <c r="M120" s="76"/>
      <c r="N120" s="76"/>
      <c r="O120" s="76"/>
    </row>
    <row r="121" spans="1:15" ht="70">
      <c r="A121" s="76" t="s">
        <v>334</v>
      </c>
      <c r="B121" s="77" t="s">
        <v>168</v>
      </c>
      <c r="C121" s="76" t="s">
        <v>86</v>
      </c>
      <c r="D121" s="76" t="str">
        <f>VLOOKUP($A121,Input!$A$10:$C$1130,2,FALSE)</f>
        <v>Implemented appropriate safeguards for personal data transfers across international boundaries and to international organizations, such as by following standards published by European Union (or national EU) government agencies?</v>
      </c>
      <c r="E121" s="73" t="str">
        <f>VLOOKUP($A121,Input!$A$10:$C$1130,3,FALSE)</f>
        <v>&lt;Enter Yes/No/N/A&gt;</v>
      </c>
      <c r="F121" s="76">
        <v>0.1</v>
      </c>
      <c r="G121" s="76" t="s">
        <v>102</v>
      </c>
      <c r="H121" s="76" t="s">
        <v>533</v>
      </c>
      <c r="I121" s="76" t="s">
        <v>152</v>
      </c>
      <c r="J121" s="76"/>
      <c r="K121" s="76">
        <f t="shared" si="3"/>
        <v>0</v>
      </c>
      <c r="L121" s="76"/>
      <c r="M121" s="76"/>
      <c r="N121" s="76"/>
      <c r="O121" s="76"/>
    </row>
    <row r="122" spans="1:15" ht="70">
      <c r="A122" s="76" t="s">
        <v>335</v>
      </c>
      <c r="B122" s="77" t="s">
        <v>168</v>
      </c>
      <c r="C122" s="76" t="s">
        <v>86</v>
      </c>
      <c r="D122" s="76" t="str">
        <f>VLOOKUP($A122,Input!$A$10:$C$1130,2,FALSE)</f>
        <v>Implemented appropriate measures to maintain personal data confidentiality, apart from encryption, such as file permissions, access control lists, and physically securing computers and network equipment?</v>
      </c>
      <c r="E122" s="73" t="str">
        <f>VLOOKUP($A122,Input!$A$10:$C$1130,3,FALSE)</f>
        <v>&lt;Enter Yes/No/N/A&gt;</v>
      </c>
      <c r="F122" s="76">
        <v>0.05</v>
      </c>
      <c r="G122" s="76" t="s">
        <v>102</v>
      </c>
      <c r="H122" s="76" t="s">
        <v>469</v>
      </c>
      <c r="I122" s="76" t="s">
        <v>151</v>
      </c>
      <c r="J122" s="76"/>
      <c r="K122" s="76">
        <f t="shared" si="3"/>
        <v>0</v>
      </c>
      <c r="L122" s="76"/>
      <c r="M122" s="76"/>
      <c r="N122" s="76"/>
      <c r="O122" s="76"/>
    </row>
    <row r="123" spans="1:15" ht="70">
      <c r="A123" s="76" t="s">
        <v>336</v>
      </c>
      <c r="B123" s="77" t="s">
        <v>168</v>
      </c>
      <c r="C123" s="76" t="s">
        <v>86</v>
      </c>
      <c r="D123" s="76" t="str">
        <f>VLOOKUP($A123,Input!$A$10:$C$1130,2,FALSE)</f>
        <v>Implemented appropriate measures to maintain personal data integrity, such as hashing, backups, and input validation?</v>
      </c>
      <c r="E123" s="73" t="str">
        <f>VLOOKUP($A123,Input!$A$10:$C$1130,3,FALSE)</f>
        <v>&lt;Enter Yes/No/N/A&gt;</v>
      </c>
      <c r="F123" s="76">
        <v>0.05</v>
      </c>
      <c r="G123" s="76" t="s">
        <v>102</v>
      </c>
      <c r="H123" s="76" t="s">
        <v>470</v>
      </c>
      <c r="I123" s="76" t="s">
        <v>151</v>
      </c>
      <c r="J123" s="76"/>
      <c r="K123" s="76">
        <f t="shared" si="3"/>
        <v>0</v>
      </c>
      <c r="L123" s="76"/>
      <c r="M123" s="76"/>
      <c r="N123" s="76"/>
      <c r="O123" s="76"/>
    </row>
    <row r="124" spans="1:15" ht="102.5" customHeight="1">
      <c r="A124" s="72" t="s">
        <v>337</v>
      </c>
      <c r="B124" s="72" t="s">
        <v>167</v>
      </c>
      <c r="C124" s="72" t="s">
        <v>86</v>
      </c>
      <c r="D124" s="71" t="str">
        <f>VLOOKUP($A124,Input!$A$10:$C$1130,2,FALSE)</f>
        <v>Is the organization aware of the potential impacts from breaches of personal data and does it have a response plan in place?</v>
      </c>
      <c r="E124" s="73" t="str">
        <f>VLOOKUP($A124,Input!$A$10:$C$1130,3,FALSE)</f>
        <v>&lt;Enter Yes/No/N/A&gt;</v>
      </c>
      <c r="F124" s="72">
        <v>0.3</v>
      </c>
      <c r="G124" s="71" t="s">
        <v>111</v>
      </c>
      <c r="H124" s="71" t="s">
        <v>471</v>
      </c>
      <c r="I124" s="72" t="s">
        <v>152</v>
      </c>
      <c r="J124" s="72" t="s">
        <v>150</v>
      </c>
      <c r="K124" s="72">
        <f t="shared" si="3"/>
        <v>0</v>
      </c>
      <c r="L124" s="74">
        <f>IFERROR(SUMIF(G:G,G124,K:K)/(SUMIFS(F:F, G:G,G124,E:E,"Yes")+SUMIFS(F:F, G:G,G124,E:E,"No")),0)</f>
        <v>0</v>
      </c>
      <c r="M124" s="74" t="str">
        <f>_xlfn.IFNA(VLOOKUP(_xlfn.MAXIFS(F:F,G:G,G124,E:E,"No"),IF(G:G=G124,F:H),3,FALSE),"Focus GDPR attention on other sub-scenarios at this time.")</f>
        <v>Focus GDPR attention on other sub-scenarios at this time.</v>
      </c>
      <c r="N124" s="74" t="str">
        <f>IF(E124="&lt;Enter Yes/No/N/A&gt;","Not Answered",IF(E124="N/A","Not Applicable",IF(E124="No","Starting",IF(COUNTIFS(G:G,G124,B:B,"Progressing",E:E,"Yes")=COUNTIFS(G:G,G124,B:B,"Progressing"),"Optimizing","Progressing"))))</f>
        <v>Not Answered</v>
      </c>
      <c r="O124" s="74" t="str">
        <f>G124</f>
        <v>P.4: Prepare for, detect, and respond to data breaches</v>
      </c>
    </row>
    <row r="125" spans="1:15" ht="102.5" customHeight="1">
      <c r="A125" s="76" t="s">
        <v>338</v>
      </c>
      <c r="B125" s="77" t="s">
        <v>168</v>
      </c>
      <c r="C125" s="76" t="s">
        <v>86</v>
      </c>
      <c r="D125" s="76" t="str">
        <f>VLOOKUP($A125,Input!$A$10:$C$1130,2,FALSE)</f>
        <v>Notify required parties of breaches of personal data, including data subjects and supervisory authorities (within 72 hours for supervisory authorities), when there is a high risk of impact to data subjects?</v>
      </c>
      <c r="E125" s="73" t="str">
        <f>VLOOKUP($A125,Input!$A$10:$C$1130,3,FALSE)</f>
        <v>&lt;Enter Yes/No/N/A&gt;</v>
      </c>
      <c r="F125" s="76">
        <v>0.2</v>
      </c>
      <c r="G125" s="76" t="s">
        <v>111</v>
      </c>
      <c r="H125" s="76" t="s">
        <v>531</v>
      </c>
      <c r="I125" s="76" t="s">
        <v>152</v>
      </c>
      <c r="J125" s="76"/>
      <c r="K125" s="76">
        <f t="shared" si="3"/>
        <v>0</v>
      </c>
      <c r="L125" s="78"/>
      <c r="M125" s="76"/>
      <c r="N125" s="76"/>
      <c r="O125" s="76"/>
    </row>
    <row r="126" spans="1:15" ht="56">
      <c r="A126" s="76" t="s">
        <v>339</v>
      </c>
      <c r="B126" s="77" t="s">
        <v>168</v>
      </c>
      <c r="C126" s="76" t="s">
        <v>86</v>
      </c>
      <c r="D126" s="76" t="str">
        <f>VLOOKUP($A126,Input!$A$10:$C$1130,2,FALSE)</f>
        <v>Provide required data breach notices using clear and plain language, giving the breach's nature and impact, the appropriate contact person, and the organization's remedy for the breach?</v>
      </c>
      <c r="E126" s="73" t="str">
        <f>VLOOKUP($A126,Input!$A$10:$C$1130,3,FALSE)</f>
        <v>&lt;Enter Yes/No/N/A&gt;</v>
      </c>
      <c r="F126" s="76">
        <v>0.1</v>
      </c>
      <c r="G126" s="76" t="s">
        <v>111</v>
      </c>
      <c r="H126" s="76" t="s">
        <v>472</v>
      </c>
      <c r="I126" s="76" t="s">
        <v>152</v>
      </c>
      <c r="J126" s="76"/>
      <c r="K126" s="76">
        <f t="shared" si="3"/>
        <v>0</v>
      </c>
      <c r="L126" s="76"/>
      <c r="M126" s="76"/>
      <c r="N126" s="76"/>
      <c r="O126" s="76"/>
    </row>
    <row r="127" spans="1:15" ht="70">
      <c r="A127" s="76" t="s">
        <v>340</v>
      </c>
      <c r="B127" s="77" t="s">
        <v>168</v>
      </c>
      <c r="C127" s="76" t="s">
        <v>86</v>
      </c>
      <c r="D127" s="76" t="str">
        <f>VLOOKUP($A127,Input!$A$10:$C$1130,2,FALSE)</f>
        <v>Have a process or technology to detect data breaches across all data stores in its control, including online, offline, and third party systems?</v>
      </c>
      <c r="E127" s="73" t="str">
        <f>VLOOKUP($A127,Input!$A$10:$C$1130,3,FALSE)</f>
        <v>&lt;Enter Yes/No/N/A&gt;</v>
      </c>
      <c r="F127" s="76">
        <v>0.1</v>
      </c>
      <c r="G127" s="76" t="s">
        <v>111</v>
      </c>
      <c r="H127" s="76" t="s">
        <v>201</v>
      </c>
      <c r="I127" s="76" t="s">
        <v>151</v>
      </c>
      <c r="J127" s="76"/>
      <c r="K127" s="76">
        <f t="shared" si="3"/>
        <v>0</v>
      </c>
      <c r="L127" s="76"/>
      <c r="M127" s="76"/>
      <c r="N127" s="76"/>
      <c r="O127" s="76"/>
    </row>
    <row r="128" spans="1:15" ht="70">
      <c r="A128" s="76" t="s">
        <v>341</v>
      </c>
      <c r="B128" s="77" t="s">
        <v>168</v>
      </c>
      <c r="C128" s="76" t="s">
        <v>86</v>
      </c>
      <c r="D128" s="76" t="str">
        <f>VLOOKUP($A128,Input!$A$10:$C$1130,2,FALSE)</f>
        <v>Maintain detailed records of data breaches, including their origin, impacts, and remedies?</v>
      </c>
      <c r="E128" s="73" t="str">
        <f>VLOOKUP($A128,Input!$A$10:$C$1130,3,FALSE)</f>
        <v>&lt;Enter Yes/No/N/A&gt;</v>
      </c>
      <c r="F128" s="76">
        <v>0.1</v>
      </c>
      <c r="G128" s="76" t="s">
        <v>111</v>
      </c>
      <c r="H128" s="76" t="s">
        <v>473</v>
      </c>
      <c r="I128" s="76" t="s">
        <v>151</v>
      </c>
      <c r="J128" s="76"/>
      <c r="K128" s="76">
        <f t="shared" si="3"/>
        <v>0</v>
      </c>
      <c r="L128" s="76"/>
      <c r="M128" s="76"/>
      <c r="N128" s="76"/>
      <c r="O128" s="76"/>
    </row>
    <row r="129" spans="1:15" ht="56">
      <c r="A129" s="76" t="s">
        <v>342</v>
      </c>
      <c r="B129" s="77" t="s">
        <v>168</v>
      </c>
      <c r="C129" s="76" t="s">
        <v>86</v>
      </c>
      <c r="D129" s="76" t="str">
        <f>VLOOKUP($A129,Input!$A$10:$C$1130,2,FALSE)</f>
        <v>Discuss, document, and apply lessons learned from data breaches?</v>
      </c>
      <c r="E129" s="73" t="str">
        <f>VLOOKUP($A129,Input!$A$10:$C$1130,3,FALSE)</f>
        <v>&lt;Enter Yes/No/N/A&gt;</v>
      </c>
      <c r="F129" s="76">
        <v>0.1</v>
      </c>
      <c r="G129" s="76" t="s">
        <v>111</v>
      </c>
      <c r="H129" s="76" t="s">
        <v>594</v>
      </c>
      <c r="I129" s="76" t="s">
        <v>149</v>
      </c>
      <c r="J129" s="76"/>
      <c r="K129" s="76">
        <f t="shared" si="3"/>
        <v>0</v>
      </c>
      <c r="L129" s="76"/>
      <c r="M129" s="76"/>
      <c r="N129" s="76"/>
      <c r="O129" s="76"/>
    </row>
    <row r="130" spans="1:15" ht="42">
      <c r="A130" s="79" t="s">
        <v>343</v>
      </c>
      <c r="B130" s="80" t="s">
        <v>169</v>
      </c>
      <c r="C130" s="79" t="s">
        <v>86</v>
      </c>
      <c r="D130" s="79" t="str">
        <f>VLOOKUP($A130,Input!$A$10:$C$1130,2,FALSE)</f>
        <v>Regularly update its data breach response procedures and technology?</v>
      </c>
      <c r="E130" s="73" t="str">
        <f>VLOOKUP($A130,Input!$A$10:$C$1130,3,FALSE)</f>
        <v>&lt;Enter Yes/No/N/A&gt;</v>
      </c>
      <c r="F130" s="79">
        <v>0.05</v>
      </c>
      <c r="G130" s="79" t="s">
        <v>111</v>
      </c>
      <c r="H130" s="79" t="s">
        <v>474</v>
      </c>
      <c r="I130" s="79" t="s">
        <v>152</v>
      </c>
      <c r="J130" s="79"/>
      <c r="K130" s="79">
        <f t="shared" si="3"/>
        <v>0</v>
      </c>
      <c r="L130" s="79"/>
      <c r="M130" s="79"/>
      <c r="N130" s="79"/>
      <c r="O130" s="79"/>
    </row>
    <row r="131" spans="1:15" ht="42">
      <c r="A131" s="79" t="s">
        <v>344</v>
      </c>
      <c r="B131" s="80" t="s">
        <v>169</v>
      </c>
      <c r="C131" s="79" t="s">
        <v>86</v>
      </c>
      <c r="D131" s="79" t="str">
        <f>VLOOKUP($A131,Input!$A$10:$C$1130,2,FALSE)</f>
        <v>Maintain metrics for how breaches of personal data are detected, remedied, and reported, such as operational impact and remediation efficiency?</v>
      </c>
      <c r="E131" s="73" t="str">
        <f>VLOOKUP($A131,Input!$A$10:$C$1130,3,FALSE)</f>
        <v>&lt;Enter Yes/No/N/A&gt;</v>
      </c>
      <c r="F131" s="79">
        <v>0.05</v>
      </c>
      <c r="G131" s="79" t="s">
        <v>111</v>
      </c>
      <c r="H131" s="79" t="s">
        <v>203</v>
      </c>
      <c r="I131" s="79" t="s">
        <v>152</v>
      </c>
      <c r="J131" s="79"/>
      <c r="K131" s="79">
        <f t="shared" si="3"/>
        <v>0</v>
      </c>
      <c r="L131" s="79"/>
      <c r="M131" s="79"/>
      <c r="N131" s="79"/>
      <c r="O131" s="79"/>
    </row>
    <row r="132" spans="1:15" ht="70">
      <c r="A132" s="72" t="s">
        <v>345</v>
      </c>
      <c r="B132" s="72" t="s">
        <v>167</v>
      </c>
      <c r="C132" s="72" t="s">
        <v>86</v>
      </c>
      <c r="D132" s="71" t="str">
        <f>VLOOKUP($A132,Input!$A$10:$C$1130,2,FALSE)</f>
        <v>Does the organization perform testing of its security measures, whether through technical means, social engineering, or tabletop exercises?</v>
      </c>
      <c r="E132" s="73" t="str">
        <f>VLOOKUP($A132,Input!$A$10:$C$1130,3,FALSE)</f>
        <v>&lt;Enter Yes/No/N/A&gt;</v>
      </c>
      <c r="F132" s="72">
        <v>0.3</v>
      </c>
      <c r="G132" s="71" t="s">
        <v>118</v>
      </c>
      <c r="H132" s="71" t="s">
        <v>475</v>
      </c>
      <c r="I132" s="72" t="s">
        <v>152</v>
      </c>
      <c r="J132" s="72" t="s">
        <v>150</v>
      </c>
      <c r="K132" s="72">
        <f t="shared" si="3"/>
        <v>0</v>
      </c>
      <c r="L132" s="74">
        <f>IFERROR(SUMIF(G:G,G132,K:K)/(SUMIFS(F:F, G:G,G132,E:E,"Yes")+SUMIFS(F:F, G:G,G132,E:E,"No")),0)</f>
        <v>0</v>
      </c>
      <c r="M132" s="74" t="str">
        <f>_xlfn.IFNA(VLOOKUP(_xlfn.MAXIFS(F:F,G:G,G132,E:E,"No"),IF(G:G=G132,F:H),3,FALSE),"Focus GDPR attention on other sub-scenarios at this time.")</f>
        <v>Focus GDPR attention on other sub-scenarios at this time.</v>
      </c>
      <c r="N132" s="74" t="str">
        <f>IF(E132="&lt;Enter Yes/No/N/A&gt;","Not Answered",IF(E132="N/A","Not Applicable",IF(E132="No","Starting",IF(COUNTIFS(G:G,G132,B:B,"Progressing",E:E,"Yes")=COUNTIFS(G:G,G132,B:B,"Progressing"),"Optimizing","Progressing"))))</f>
        <v>Not Answered</v>
      </c>
      <c r="O132" s="74" t="str">
        <f>G132</f>
        <v>P.5: Facilitate regular testing of security measures</v>
      </c>
    </row>
    <row r="133" spans="1:15" ht="70">
      <c r="A133" s="76" t="s">
        <v>346</v>
      </c>
      <c r="B133" s="77" t="s">
        <v>168</v>
      </c>
      <c r="C133" s="76" t="s">
        <v>86</v>
      </c>
      <c r="D133" s="76" t="str">
        <f>VLOOKUP($A133,Input!$A$10:$C$1130,2,FALSE)</f>
        <v>Have a process in place to regularly test, assess, and evaluate its organizational and technical security measures?</v>
      </c>
      <c r="E133" s="73" t="str">
        <f>VLOOKUP($A133,Input!$A$10:$C$1130,3,FALSE)</f>
        <v>&lt;Enter Yes/No/N/A&gt;</v>
      </c>
      <c r="F133" s="76">
        <v>0.2</v>
      </c>
      <c r="G133" s="76" t="s">
        <v>118</v>
      </c>
      <c r="H133" s="76" t="s">
        <v>476</v>
      </c>
      <c r="I133" s="76" t="s">
        <v>152</v>
      </c>
      <c r="J133" s="76"/>
      <c r="K133" s="76">
        <f t="shared" si="3"/>
        <v>0</v>
      </c>
      <c r="L133" s="76"/>
      <c r="M133" s="76"/>
      <c r="N133" s="76"/>
      <c r="O133" s="76"/>
    </row>
    <row r="134" spans="1:15" ht="104" customHeight="1">
      <c r="A134" s="79" t="s">
        <v>347</v>
      </c>
      <c r="B134" s="80" t="s">
        <v>169</v>
      </c>
      <c r="C134" s="79" t="s">
        <v>86</v>
      </c>
      <c r="D134" s="79" t="str">
        <f>VLOOKUP($A134,Input!$A$10:$C$1130,2,FALSE)</f>
        <v>Have external partners or a managed service periodically test, assess, and evaluate its organizational and technical security measures?</v>
      </c>
      <c r="E134" s="73" t="str">
        <f>VLOOKUP($A134,Input!$A$10:$C$1130,3,FALSE)</f>
        <v>&lt;Enter Yes/No/N/A&gt;</v>
      </c>
      <c r="F134" s="79">
        <v>0.1</v>
      </c>
      <c r="G134" s="79" t="s">
        <v>118</v>
      </c>
      <c r="H134" s="79" t="s">
        <v>477</v>
      </c>
      <c r="I134" s="79" t="s">
        <v>149</v>
      </c>
      <c r="J134" s="79"/>
      <c r="K134" s="79">
        <f>SUMIF(E134,"yes",F134)</f>
        <v>0</v>
      </c>
      <c r="L134" s="79"/>
      <c r="M134" s="79"/>
      <c r="N134" s="79"/>
      <c r="O134" s="79"/>
    </row>
    <row r="135" spans="1:15" ht="42">
      <c r="A135" s="76" t="s">
        <v>348</v>
      </c>
      <c r="B135" s="77" t="s">
        <v>168</v>
      </c>
      <c r="C135" s="76" t="s">
        <v>86</v>
      </c>
      <c r="D135" s="76" t="str">
        <f>VLOOKUP($A135,Input!$A$10:$C$1130,2,FALSE)</f>
        <v>Have technology in place to regularly test, assess, and evaluate its organizational and technical security measures?</v>
      </c>
      <c r="E135" s="73" t="str">
        <f>VLOOKUP($A135,Input!$A$10:$C$1130,3,FALSE)</f>
        <v>&lt;Enter Yes/No/N/A&gt;</v>
      </c>
      <c r="F135" s="76">
        <v>0.2</v>
      </c>
      <c r="G135" s="76" t="s">
        <v>118</v>
      </c>
      <c r="H135" s="76" t="s">
        <v>518</v>
      </c>
      <c r="I135" s="76" t="s">
        <v>151</v>
      </c>
      <c r="J135" s="76"/>
      <c r="K135" s="76">
        <f t="shared" si="3"/>
        <v>0</v>
      </c>
      <c r="L135" s="76"/>
      <c r="M135" s="76"/>
      <c r="N135" s="76"/>
      <c r="O135" s="76"/>
    </row>
    <row r="136" spans="1:15" ht="42">
      <c r="A136" s="76" t="s">
        <v>349</v>
      </c>
      <c r="B136" s="77" t="s">
        <v>168</v>
      </c>
      <c r="C136" s="76" t="s">
        <v>86</v>
      </c>
      <c r="D136" s="76" t="str">
        <f>VLOOKUP($A136,Input!$A$10:$C$1130,2,FALSE)</f>
        <v>Have appropriate personnel in place to perform testing?</v>
      </c>
      <c r="E136" s="73" t="str">
        <f>VLOOKUP($A136,Input!$A$10:$C$1130,3,FALSE)</f>
        <v>&lt;Enter Yes/No/N/A&gt;</v>
      </c>
      <c r="F136" s="76">
        <v>0.2</v>
      </c>
      <c r="G136" s="76" t="s">
        <v>118</v>
      </c>
      <c r="H136" s="76" t="s">
        <v>519</v>
      </c>
      <c r="I136" s="76" t="s">
        <v>149</v>
      </c>
      <c r="J136" s="76"/>
      <c r="K136" s="76">
        <f t="shared" si="3"/>
        <v>0</v>
      </c>
      <c r="L136" s="76"/>
      <c r="M136" s="76"/>
      <c r="N136" s="76"/>
      <c r="O136" s="76"/>
    </row>
    <row r="137" spans="1:15" ht="85.25" customHeight="1">
      <c r="A137" s="72" t="s">
        <v>186</v>
      </c>
      <c r="B137" s="72" t="s">
        <v>167</v>
      </c>
      <c r="C137" s="72" t="s">
        <v>123</v>
      </c>
      <c r="D137" s="71" t="str">
        <f>VLOOKUP($A137,Input!$A$10:$C$1130,2,FALSE)</f>
        <v>Does the organization maintain records of processing activities with some additional information regarding the purpose or scope of the activities?</v>
      </c>
      <c r="E137" s="73" t="str">
        <f>VLOOKUP($A137,Input!$A$10:$C$1130,3,FALSE)</f>
        <v>&lt;Enter Yes/No/N/A&gt;</v>
      </c>
      <c r="F137" s="72">
        <v>0.3</v>
      </c>
      <c r="G137" s="71" t="s">
        <v>124</v>
      </c>
      <c r="H137" s="71" t="s">
        <v>479</v>
      </c>
      <c r="I137" s="72" t="s">
        <v>152</v>
      </c>
      <c r="J137" s="72" t="s">
        <v>150</v>
      </c>
      <c r="K137" s="72">
        <f t="shared" si="3"/>
        <v>0</v>
      </c>
      <c r="L137" s="74">
        <f>IFERROR(SUMIF(G:G,G137,K:K)/(SUMIFS(F:F, G:G,G137,E:E,"Yes")+SUMIFS(F:F, G:G,G137,E:E,"No")),0)</f>
        <v>0</v>
      </c>
      <c r="M137" s="74" t="str">
        <f>_xlfn.IFNA(VLOOKUP(_xlfn.MAXIFS(F:F,G:G,G137,E:E,"No"),IF(G:G=G137,F:H),3,FALSE),"Focus GDPR attention on other sub-scenarios at this time.")</f>
        <v>Focus GDPR attention on other sub-scenarios at this time.</v>
      </c>
      <c r="N137" s="74" t="str">
        <f>IF(E137="&lt;Enter Yes/No/N/A&gt;","Not Answered",IF(E137="N/A","Not Applicable",IF(E137="No","Starting",IF(COUNTIFS(G:G,G137,B:B,"Progressing",E:E,"Yes")=COUNTIFS(G:G,G137,B:B,"Progressing"),"Optimizing","Progressing"))))</f>
        <v>Not Answered</v>
      </c>
      <c r="O137" s="74" t="str">
        <f>G137</f>
        <v>R.1: Keep record to display GDPR compliance</v>
      </c>
    </row>
    <row r="138" spans="1:15" ht="70">
      <c r="A138" s="76" t="s">
        <v>187</v>
      </c>
      <c r="B138" s="77" t="s">
        <v>168</v>
      </c>
      <c r="C138" s="76" t="s">
        <v>123</v>
      </c>
      <c r="D138" s="76" t="str">
        <f>VLOOKUP($A138,Input!$A$10:$C$1130,2,FALSE)</f>
        <v>Maintain records with required categorical information about personal data, such as justification for use, key organizational contacts, and types of data used?</v>
      </c>
      <c r="E138" s="73" t="str">
        <f>VLOOKUP($A138,Input!$A$10:$C$1130,3,FALSE)</f>
        <v>&lt;Enter Yes/No/N/A&gt;</v>
      </c>
      <c r="F138" s="76">
        <v>0.2</v>
      </c>
      <c r="G138" s="76" t="s">
        <v>124</v>
      </c>
      <c r="H138" s="76" t="s">
        <v>480</v>
      </c>
      <c r="I138" s="76" t="s">
        <v>152</v>
      </c>
      <c r="J138" s="76"/>
      <c r="K138" s="76">
        <f t="shared" si="3"/>
        <v>0</v>
      </c>
      <c r="L138" s="76"/>
      <c r="M138" s="76"/>
      <c r="N138" s="76"/>
      <c r="O138" s="76"/>
    </row>
    <row r="139" spans="1:15" ht="48.5" customHeight="1">
      <c r="A139" s="76" t="s">
        <v>188</v>
      </c>
      <c r="B139" s="77" t="s">
        <v>168</v>
      </c>
      <c r="C139" s="76" t="s">
        <v>123</v>
      </c>
      <c r="D139" s="76" t="str">
        <f>VLOOKUP($A139,Input!$A$10:$C$1130,2,FALSE)</f>
        <v>Have appropriate personnel in place to support recording required categorical information about personal data?</v>
      </c>
      <c r="E139" s="73" t="str">
        <f>VLOOKUP($A139,Input!$A$10:$C$1130,3,FALSE)</f>
        <v>&lt;Enter Yes/No/N/A&gt;</v>
      </c>
      <c r="F139" s="76">
        <v>0.1</v>
      </c>
      <c r="G139" s="76" t="s">
        <v>124</v>
      </c>
      <c r="H139" s="76" t="s">
        <v>206</v>
      </c>
      <c r="I139" s="76" t="s">
        <v>149</v>
      </c>
      <c r="J139" s="76"/>
      <c r="K139" s="76">
        <f t="shared" si="3"/>
        <v>0</v>
      </c>
      <c r="L139" s="76"/>
      <c r="M139" s="76"/>
      <c r="N139" s="76"/>
      <c r="O139" s="76"/>
    </row>
    <row r="140" spans="1:15" ht="56">
      <c r="A140" s="76" t="s">
        <v>190</v>
      </c>
      <c r="B140" s="77" t="s">
        <v>168</v>
      </c>
      <c r="C140" s="76" t="s">
        <v>123</v>
      </c>
      <c r="D140" s="76" t="str">
        <f>VLOOKUP($A140,Input!$A$10:$C$1130,2,FALSE)</f>
        <v>Have technology in place to record required information?</v>
      </c>
      <c r="E140" s="73" t="str">
        <f>VLOOKUP($A140,Input!$A$10:$C$1130,3,FALSE)</f>
        <v>&lt;Enter Yes/No/N/A&gt;</v>
      </c>
      <c r="F140" s="76">
        <v>0.2</v>
      </c>
      <c r="G140" s="76" t="s">
        <v>124</v>
      </c>
      <c r="H140" s="76" t="s">
        <v>595</v>
      </c>
      <c r="I140" s="76" t="s">
        <v>151</v>
      </c>
      <c r="J140" s="76"/>
      <c r="K140" s="76">
        <f t="shared" si="3"/>
        <v>0</v>
      </c>
      <c r="L140" s="76"/>
      <c r="M140" s="76"/>
      <c r="N140" s="76"/>
      <c r="O140" s="76"/>
    </row>
    <row r="141" spans="1:15" ht="56">
      <c r="A141" s="76" t="s">
        <v>189</v>
      </c>
      <c r="B141" s="77" t="s">
        <v>168</v>
      </c>
      <c r="C141" s="76" t="s">
        <v>123</v>
      </c>
      <c r="D141" s="76" t="str">
        <f>VLOOKUP($A141,Input!$A$10:$C$1130,2,FALSE)</f>
        <v>Have well-defined processes in place to record required information?</v>
      </c>
      <c r="E141" s="73" t="str">
        <f>VLOOKUP($A141,Input!$A$10:$C$1130,3,FALSE)</f>
        <v>&lt;Enter Yes/No/N/A&gt;</v>
      </c>
      <c r="F141" s="76">
        <v>0.1</v>
      </c>
      <c r="G141" s="76" t="s">
        <v>124</v>
      </c>
      <c r="H141" s="76" t="s">
        <v>194</v>
      </c>
      <c r="I141" s="76" t="s">
        <v>152</v>
      </c>
      <c r="J141" s="76"/>
      <c r="K141" s="76">
        <f t="shared" si="3"/>
        <v>0</v>
      </c>
      <c r="L141" s="76"/>
      <c r="M141" s="76"/>
      <c r="N141" s="76"/>
      <c r="O141" s="76"/>
    </row>
    <row r="142" spans="1:15" ht="99.5" customHeight="1">
      <c r="A142" s="79" t="s">
        <v>191</v>
      </c>
      <c r="B142" s="80" t="s">
        <v>169</v>
      </c>
      <c r="C142" s="79" t="s">
        <v>123</v>
      </c>
      <c r="D142" s="79" t="str">
        <f>VLOOKUP($A142,Input!$A$10:$C$1130,2,FALSE)</f>
        <v>Have a process to stay up to date with relevant codes of conduct, standards, guidelines, data residency guidance, and binding corporate rules?</v>
      </c>
      <c r="E142" s="73" t="str">
        <f>VLOOKUP($A142,Input!$A$10:$C$1130,3,FALSE)</f>
        <v>&lt;Enter Yes/No/N/A&gt;</v>
      </c>
      <c r="F142" s="79">
        <v>0.05</v>
      </c>
      <c r="G142" s="79" t="s">
        <v>124</v>
      </c>
      <c r="H142" s="79" t="s">
        <v>207</v>
      </c>
      <c r="I142" s="79" t="s">
        <v>152</v>
      </c>
      <c r="J142" s="79"/>
      <c r="K142" s="79">
        <f t="shared" si="3"/>
        <v>0</v>
      </c>
      <c r="L142" s="79"/>
      <c r="M142" s="79"/>
      <c r="N142" s="79"/>
      <c r="O142" s="79"/>
    </row>
    <row r="143" spans="1:15" ht="56">
      <c r="A143" s="79" t="s">
        <v>192</v>
      </c>
      <c r="B143" s="80" t="s">
        <v>169</v>
      </c>
      <c r="C143" s="79" t="s">
        <v>123</v>
      </c>
      <c r="D143" s="79" t="str">
        <f>VLOOKUP($A143,Input!$A$10:$C$1130,2,FALSE)</f>
        <v xml:space="preserve">Demonstrate its adherence to relevant codes of conduct, standards, guidelines, data residency requirements, and binding corporate rules?”  </v>
      </c>
      <c r="E143" s="73" t="str">
        <f>VLOOKUP($A143,Input!$A$10:$C$1130,3,FALSE)</f>
        <v>&lt;Enter Yes/No/N/A&gt;</v>
      </c>
      <c r="F143" s="79">
        <v>0.05</v>
      </c>
      <c r="G143" s="79" t="s">
        <v>124</v>
      </c>
      <c r="H143" s="79" t="s">
        <v>208</v>
      </c>
      <c r="I143" s="79" t="s">
        <v>152</v>
      </c>
      <c r="J143" s="79"/>
      <c r="K143" s="79">
        <f t="shared" si="3"/>
        <v>0</v>
      </c>
      <c r="L143" s="79"/>
      <c r="M143" s="79"/>
      <c r="N143" s="79"/>
      <c r="O143" s="79"/>
    </row>
    <row r="144" spans="1:15" ht="42">
      <c r="A144" s="72" t="s">
        <v>350</v>
      </c>
      <c r="B144" s="72" t="s">
        <v>167</v>
      </c>
      <c r="C144" s="72" t="s">
        <v>123</v>
      </c>
      <c r="D144" s="71" t="str">
        <f>VLOOKUP($A144,Input!$A$10:$C$1130,2,FALSE)</f>
        <v>Does the organization have documentation of ongoing personal data transfers into and out of the EU?</v>
      </c>
      <c r="E144" s="73" t="str">
        <f>VLOOKUP($A144,Input!$A$10:$C$1130,3,FALSE)</f>
        <v>&lt;Enter Yes/No/N/A&gt;</v>
      </c>
      <c r="F144" s="72">
        <v>0.3</v>
      </c>
      <c r="G144" s="71" t="s">
        <v>129</v>
      </c>
      <c r="H144" s="71" t="s">
        <v>481</v>
      </c>
      <c r="I144" s="72" t="s">
        <v>152</v>
      </c>
      <c r="J144" s="72" t="s">
        <v>150</v>
      </c>
      <c r="K144" s="72">
        <f t="shared" ref="K144:K155" si="4">SUMIF(E144,"yes",F144)</f>
        <v>0</v>
      </c>
      <c r="L144" s="74">
        <f>IFERROR(SUMIF(G:G,G144,K:K)/(SUMIFS(F:F, G:G,G144,E:E,"Yes")+SUMIFS(F:F, G:G,G144,E:E,"No")),0)</f>
        <v>0</v>
      </c>
      <c r="M144" s="74" t="str">
        <f>_xlfn.IFNA(VLOOKUP(_xlfn.MAXIFS(F:F,G:G,G144,E:E,"No"),IF(G:G=G144,F:H),3,FALSE),"Focus GDPR attention on other sub-scenarios at this time.")</f>
        <v>Focus GDPR attention on other sub-scenarios at this time.</v>
      </c>
      <c r="N144" s="74" t="str">
        <f>IF(E144="&lt;Enter Yes/No/N/A&gt;","Not Answered",IF(E144="N/A","Not Applicable",IF(E144="No","Starting",IF(COUNTIFS(G:G,G144,B:B,"Progressing",E:E,"Yes")=COUNTIFS(G:G,G144,B:B,"Progressing"),"Optimizing","Progressing"))))</f>
        <v>Not Answered</v>
      </c>
      <c r="O144" s="74" t="str">
        <f>G144</f>
        <v>R.2: Track and record flows of personal data into and out of the EU</v>
      </c>
    </row>
    <row r="145" spans="1:15" ht="102" customHeight="1">
      <c r="A145" s="76" t="s">
        <v>351</v>
      </c>
      <c r="B145" s="77" t="s">
        <v>168</v>
      </c>
      <c r="C145" s="76" t="s">
        <v>123</v>
      </c>
      <c r="D145" s="76" t="str">
        <f>VLOOKUP($A145,Input!$A$10:$C$1130,2,FALSE)</f>
        <v>Maintain a record of all processing activities that involve personal data transfer into and out of the EU, including records of ad-hoc transfers that are not part of an ongoing process?</v>
      </c>
      <c r="E145" s="73" t="str">
        <f>VLOOKUP($A145,Input!$A$10:$C$1130,3,FALSE)</f>
        <v>&lt;Enter Yes/No/N/A&gt;</v>
      </c>
      <c r="F145" s="76">
        <v>0.2</v>
      </c>
      <c r="G145" s="76" t="s">
        <v>129</v>
      </c>
      <c r="H145" s="76" t="s">
        <v>482</v>
      </c>
      <c r="I145" s="76" t="s">
        <v>151</v>
      </c>
      <c r="J145" s="76"/>
      <c r="K145" s="76">
        <f t="shared" si="4"/>
        <v>0</v>
      </c>
      <c r="L145" s="76"/>
      <c r="M145" s="76"/>
      <c r="N145" s="76"/>
      <c r="O145" s="76"/>
    </row>
    <row r="146" spans="1:15" ht="56">
      <c r="A146" s="79" t="s">
        <v>352</v>
      </c>
      <c r="B146" s="80" t="s">
        <v>169</v>
      </c>
      <c r="C146" s="79" t="s">
        <v>123</v>
      </c>
      <c r="D146" s="79" t="str">
        <f>VLOOKUP($A146,Input!$A$10:$C$1130,2,FALSE)</f>
        <v>Have a process to stay up to date with changing requirements for international transfers, including which countries or organizations ensure an adequate level of data protection as decided by the EU?</v>
      </c>
      <c r="E146" s="73" t="str">
        <f>VLOOKUP($A146,Input!$A$10:$C$1130,3,FALSE)</f>
        <v>&lt;Enter Yes/No/N/A&gt;</v>
      </c>
      <c r="F146" s="79">
        <v>0.1</v>
      </c>
      <c r="G146" s="79" t="s">
        <v>129</v>
      </c>
      <c r="H146" s="79" t="s">
        <v>483</v>
      </c>
      <c r="I146" s="79" t="s">
        <v>152</v>
      </c>
      <c r="J146" s="79"/>
      <c r="K146" s="79">
        <f t="shared" si="4"/>
        <v>0</v>
      </c>
      <c r="L146" s="79"/>
      <c r="M146" s="79"/>
      <c r="N146" s="79"/>
      <c r="O146" s="79"/>
    </row>
    <row r="147" spans="1:15" ht="70">
      <c r="A147" s="76" t="s">
        <v>353</v>
      </c>
      <c r="B147" s="77" t="s">
        <v>168</v>
      </c>
      <c r="C147" s="76" t="s">
        <v>123</v>
      </c>
      <c r="D147" s="76" t="str">
        <f>VLOOKUP($A147,Input!$A$10:$C$1130,2,FALSE)</f>
        <v>Have appropriate personnel in place to support tracking and recording personal data transfers across international boundaries?</v>
      </c>
      <c r="E147" s="73" t="str">
        <f>VLOOKUP($A147,Input!$A$10:$C$1130,3,FALSE)</f>
        <v>&lt;Enter Yes/No/N/A&gt;</v>
      </c>
      <c r="F147" s="76">
        <v>0.15</v>
      </c>
      <c r="G147" s="76" t="s">
        <v>129</v>
      </c>
      <c r="H147" s="76" t="s">
        <v>484</v>
      </c>
      <c r="I147" s="76" t="s">
        <v>149</v>
      </c>
      <c r="J147" s="76"/>
      <c r="K147" s="76">
        <f t="shared" si="4"/>
        <v>0</v>
      </c>
      <c r="L147" s="76"/>
      <c r="M147" s="76"/>
      <c r="N147" s="76"/>
      <c r="O147" s="76"/>
    </row>
    <row r="148" spans="1:15" ht="56">
      <c r="A148" s="79" t="s">
        <v>354</v>
      </c>
      <c r="B148" s="80" t="s">
        <v>169</v>
      </c>
      <c r="C148" s="79" t="s">
        <v>123</v>
      </c>
      <c r="D148" s="79" t="str">
        <f>VLOOKUP($A148,Input!$A$10:$C$1130,2,FALSE)</f>
        <v>Have technology in place to track and record geographical transfers of personal data, including documenting to which country the data was transferred and what safeguards were used?</v>
      </c>
      <c r="E148" s="73" t="str">
        <f>VLOOKUP($A148,Input!$A$10:$C$1130,3,FALSE)</f>
        <v>&lt;Enter Yes/No/N/A&gt;</v>
      </c>
      <c r="F148" s="79">
        <v>0.1</v>
      </c>
      <c r="G148" s="79" t="s">
        <v>129</v>
      </c>
      <c r="H148" s="79" t="s">
        <v>197</v>
      </c>
      <c r="I148" s="79" t="s">
        <v>151</v>
      </c>
      <c r="J148" s="79"/>
      <c r="K148" s="79">
        <f t="shared" si="4"/>
        <v>0</v>
      </c>
      <c r="L148" s="79"/>
      <c r="M148" s="79"/>
      <c r="N148" s="79"/>
      <c r="O148" s="79"/>
    </row>
    <row r="149" spans="1:15" ht="56">
      <c r="A149" s="76" t="s">
        <v>355</v>
      </c>
      <c r="B149" s="77" t="s">
        <v>168</v>
      </c>
      <c r="C149" s="76" t="s">
        <v>123</v>
      </c>
      <c r="D149" s="76" t="str">
        <f>VLOOKUP($A149,Input!$A$10:$C$1130,2,FALSE)</f>
        <v>Have defined processes in place to track and record geographical transfers of personal data?</v>
      </c>
      <c r="E149" s="73" t="str">
        <f>VLOOKUP($A149,Input!$A$10:$C$1130,3,FALSE)</f>
        <v>&lt;Enter Yes/No/N/A&gt;</v>
      </c>
      <c r="F149" s="76">
        <v>0.15</v>
      </c>
      <c r="G149" s="76" t="s">
        <v>129</v>
      </c>
      <c r="H149" s="76" t="s">
        <v>485</v>
      </c>
      <c r="I149" s="76" t="s">
        <v>152</v>
      </c>
      <c r="J149" s="76"/>
      <c r="K149" s="76">
        <f t="shared" si="4"/>
        <v>0</v>
      </c>
      <c r="L149" s="76"/>
      <c r="M149" s="76"/>
      <c r="N149" s="76"/>
      <c r="O149" s="76"/>
    </row>
    <row r="150" spans="1:15" ht="84">
      <c r="A150" s="72" t="s">
        <v>356</v>
      </c>
      <c r="B150" s="72" t="s">
        <v>167</v>
      </c>
      <c r="C150" s="72" t="s">
        <v>123</v>
      </c>
      <c r="D150" s="71" t="str">
        <f>VLOOKUP($A150,Input!$A$10:$C$1130,2,FALSE)</f>
        <v>Does the organization maintain an inventory of processes that transmit personal data to third-party service providers?</v>
      </c>
      <c r="E150" s="73" t="str">
        <f>VLOOKUP($A150,Input!$A$10:$C$1130,3,FALSE)</f>
        <v>&lt;Enter Yes/No/N/A&gt;</v>
      </c>
      <c r="F150" s="72">
        <v>0.3</v>
      </c>
      <c r="G150" s="71" t="s">
        <v>133</v>
      </c>
      <c r="H150" s="71" t="s">
        <v>486</v>
      </c>
      <c r="I150" s="72" t="s">
        <v>151</v>
      </c>
      <c r="J150" s="72" t="s">
        <v>150</v>
      </c>
      <c r="K150" s="72">
        <f t="shared" si="4"/>
        <v>0</v>
      </c>
      <c r="L150" s="74">
        <f>IFERROR(SUMIF(G:G,G150,K:K)/(SUMIFS(F:F, G:G,G150,E:E,"Yes")+SUMIFS(F:F, G:G,G150,E:E,"No")),0)</f>
        <v>0</v>
      </c>
      <c r="M150" s="74" t="str">
        <f>_xlfn.IFNA(VLOOKUP(_xlfn.MAXIFS(F:F,G:G,G150,E:E,"No"),IF(G:G=G150,F:H),3,FALSE),"Focus GDPR attention on other sub-scenarios at this time.")</f>
        <v>Focus GDPR attention on other sub-scenarios at this time.</v>
      </c>
      <c r="N150" s="74" t="str">
        <f>IF(E150="&lt;Enter Yes/No/N/A&gt;","Not Answered",IF(E150="N/A","Not Applicable",IF(E150="No","Starting",IF(COUNTIFS(G:G,G150,B:B,"Progressing",E:E,"Yes")=COUNTIFS(G:G,G150,B:B,"Progressing"),"Optimizing","Progressing"))))</f>
        <v>Not Answered</v>
      </c>
      <c r="O150" s="74" t="str">
        <f>G150</f>
        <v>R.3: Track and record flows of personal data to third-party service providers</v>
      </c>
    </row>
    <row r="151" spans="1:15" ht="56">
      <c r="A151" s="76" t="s">
        <v>357</v>
      </c>
      <c r="B151" s="77" t="s">
        <v>168</v>
      </c>
      <c r="C151" s="76" t="s">
        <v>123</v>
      </c>
      <c r="D151" s="76" t="str">
        <f>VLOOKUP($A151,Input!$A$10:$C$1130,2,FALSE)</f>
        <v>Assess potential third-party service providers for adherence to personal data requirements?</v>
      </c>
      <c r="E151" s="73" t="str">
        <f>VLOOKUP($A151,Input!$A$10:$C$1130,3,FALSE)</f>
        <v>&lt;Enter Yes/No/N/A&gt;</v>
      </c>
      <c r="F151" s="76">
        <v>0.2</v>
      </c>
      <c r="G151" s="76" t="s">
        <v>133</v>
      </c>
      <c r="H151" s="76" t="s">
        <v>487</v>
      </c>
      <c r="I151" s="76" t="s">
        <v>152</v>
      </c>
      <c r="J151" s="76"/>
      <c r="K151" s="76">
        <f t="shared" si="4"/>
        <v>0</v>
      </c>
      <c r="L151" s="76"/>
      <c r="M151" s="76"/>
      <c r="N151" s="76"/>
      <c r="O151" s="76"/>
    </row>
    <row r="152" spans="1:15" ht="56">
      <c r="A152" s="76" t="s">
        <v>358</v>
      </c>
      <c r="B152" s="77" t="s">
        <v>168</v>
      </c>
      <c r="C152" s="76" t="s">
        <v>123</v>
      </c>
      <c r="D152" s="76" t="str">
        <f>VLOOKUP($A152,Input!$A$10:$C$1130,2,FALSE)</f>
        <v>Document which third-party service providers process personal data, and define personal data protection requirements for all applicable third-parties?</v>
      </c>
      <c r="E152" s="73" t="str">
        <f>VLOOKUP($A152,Input!$A$10:$C$1130,3,FALSE)</f>
        <v>&lt;Enter Yes/No/N/A&gt;</v>
      </c>
      <c r="F152" s="76">
        <v>0.25</v>
      </c>
      <c r="G152" s="76" t="s">
        <v>133</v>
      </c>
      <c r="H152" s="76" t="s">
        <v>488</v>
      </c>
      <c r="I152" s="76" t="s">
        <v>152</v>
      </c>
      <c r="J152" s="76"/>
      <c r="K152" s="76">
        <f t="shared" si="4"/>
        <v>0</v>
      </c>
      <c r="L152" s="76"/>
      <c r="M152" s="76"/>
      <c r="N152" s="76"/>
      <c r="O152" s="76"/>
    </row>
    <row r="153" spans="1:15" ht="50.5" customHeight="1">
      <c r="A153" s="76" t="s">
        <v>359</v>
      </c>
      <c r="B153" s="77" t="s">
        <v>168</v>
      </c>
      <c r="C153" s="76" t="s">
        <v>123</v>
      </c>
      <c r="D153" s="76" t="str">
        <f>VLOOKUP($A153,Input!$A$10:$C$1130,2,FALSE)</f>
        <v>Embed personal data protection requirements within contracts and agreements with third-party service providers?</v>
      </c>
      <c r="E153" s="73" t="str">
        <f>VLOOKUP($A153,Input!$A$10:$C$1130,3,FALSE)</f>
        <v>&lt;Enter Yes/No/N/A&gt;</v>
      </c>
      <c r="F153" s="76">
        <v>0.1</v>
      </c>
      <c r="G153" s="76" t="s">
        <v>133</v>
      </c>
      <c r="H153" s="76" t="s">
        <v>489</v>
      </c>
      <c r="I153" s="76" t="s">
        <v>152</v>
      </c>
      <c r="J153" s="76"/>
      <c r="K153" s="76">
        <f t="shared" si="4"/>
        <v>0</v>
      </c>
      <c r="L153" s="76"/>
      <c r="M153" s="76"/>
      <c r="N153" s="76"/>
      <c r="O153" s="76"/>
    </row>
    <row r="154" spans="1:15" ht="42">
      <c r="A154" s="79" t="s">
        <v>360</v>
      </c>
      <c r="B154" s="80" t="s">
        <v>169</v>
      </c>
      <c r="C154" s="79" t="s">
        <v>123</v>
      </c>
      <c r="D154" s="79" t="str">
        <f>VLOOKUP($A154,Input!$A$10:$C$1130,2,FALSE)</f>
        <v>Establish procedures for auditing third-party providers' compliance with agreements and controls?</v>
      </c>
      <c r="E154" s="73" t="str">
        <f>VLOOKUP($A154,Input!$A$10:$C$1130,3,FALSE)</f>
        <v>&lt;Enter Yes/No/N/A&gt;</v>
      </c>
      <c r="F154" s="79">
        <v>0.05</v>
      </c>
      <c r="G154" s="79" t="s">
        <v>133</v>
      </c>
      <c r="H154" s="79" t="s">
        <v>491</v>
      </c>
      <c r="I154" s="79" t="s">
        <v>152</v>
      </c>
      <c r="J154" s="79"/>
      <c r="K154" s="79">
        <f t="shared" si="4"/>
        <v>0</v>
      </c>
      <c r="L154" s="79"/>
      <c r="M154" s="79"/>
      <c r="N154" s="79"/>
      <c r="O154" s="79"/>
    </row>
    <row r="155" spans="1:15" ht="56">
      <c r="A155" s="76" t="s">
        <v>361</v>
      </c>
      <c r="B155" s="77" t="s">
        <v>168</v>
      </c>
      <c r="C155" s="76" t="s">
        <v>123</v>
      </c>
      <c r="D155" s="76" t="str">
        <f>VLOOKUP($A155,Input!$A$10:$C$1130,2,FALSE)</f>
        <v>Maintain ongoing communication with third-party service providers about personal data processing requirements?</v>
      </c>
      <c r="E155" s="73" t="str">
        <f>VLOOKUP($A155,Input!$A$10:$C$1130,3,FALSE)</f>
        <v>&lt;Enter Yes/No/N/A&gt;</v>
      </c>
      <c r="F155" s="76">
        <v>0.1</v>
      </c>
      <c r="G155" s="76" t="s">
        <v>133</v>
      </c>
      <c r="H155" s="76" t="s">
        <v>493</v>
      </c>
      <c r="I155" s="76" t="s">
        <v>152</v>
      </c>
      <c r="J155" s="76"/>
      <c r="K155" s="76">
        <f t="shared" si="4"/>
        <v>0</v>
      </c>
      <c r="L155" s="76"/>
      <c r="M155" s="76"/>
      <c r="N155" s="76"/>
      <c r="O155" s="76"/>
    </row>
    <row r="156" spans="1:15" ht="70">
      <c r="A156" s="71" t="s">
        <v>362</v>
      </c>
      <c r="B156" s="72" t="s">
        <v>167</v>
      </c>
      <c r="C156" s="71" t="s">
        <v>123</v>
      </c>
      <c r="D156" s="71" t="str">
        <f>VLOOKUP($A156,Input!$A$10:$C$1130,2,FALSE)</f>
        <v xml:space="preserve">Can the organization determine risks associated with personal data processing?  </v>
      </c>
      <c r="E156" s="73" t="str">
        <f>VLOOKUP($A156,Input!$A$10:$C$1130,3,FALSE)</f>
        <v>&lt;Enter Yes/No/N/A&gt;</v>
      </c>
      <c r="F156" s="71">
        <v>0.3</v>
      </c>
      <c r="G156" s="71" t="s">
        <v>157</v>
      </c>
      <c r="H156" s="71" t="s">
        <v>495</v>
      </c>
      <c r="I156" s="71" t="s">
        <v>152</v>
      </c>
      <c r="J156" s="71" t="s">
        <v>150</v>
      </c>
      <c r="K156" s="71">
        <f t="shared" ref="K156:K162" si="5">SUMIF(E156,"yes",F156)</f>
        <v>0</v>
      </c>
      <c r="L156" s="74">
        <f>IFERROR(SUMIF(G:G,G156,K:K)/(SUMIFS(F:F, G:G,G156,E:E,"Yes")+SUMIFS(F:F, G:G,G156,E:E,"No")),0)</f>
        <v>0</v>
      </c>
      <c r="M156" s="74" t="str">
        <f>_xlfn.IFNA(VLOOKUP(_xlfn.MAXIFS(F:F,G:G,G156,E:E,"No"),IF(G:G=G156,F:H),3,FALSE),"Focus GDPR attention on other sub-scenarios at this time.")</f>
        <v>Focus GDPR attention on other sub-scenarios at this time.</v>
      </c>
      <c r="N156" s="74" t="str">
        <f>IF(E156="&lt;Enter Yes/No/N/A&gt;","Not Answered",IF(E156="N/A","Not Applicable",IF(E156="No","Starting",IF(COUNTIFS(G:G,G156,B:B,"Progressing",E:E,"Yes")=COUNTIFS(G:G,G156,B:B,"Progressing"),"Optimizing","Progressing"))))</f>
        <v>Not Answered</v>
      </c>
      <c r="O156" s="74" t="str">
        <f>G156</f>
        <v>R.4: Facilitate data protection impact assessment</v>
      </c>
    </row>
    <row r="157" spans="1:15" ht="42">
      <c r="A157" s="76" t="s">
        <v>363</v>
      </c>
      <c r="B157" s="77" t="s">
        <v>168</v>
      </c>
      <c r="C157" s="76" t="s">
        <v>123</v>
      </c>
      <c r="D157" s="76" t="str">
        <f>VLOOKUP($A157,Input!$A$10:$C$1130,2,FALSE)</f>
        <v>Assess the level and types of risk associated with changes to personal data processing, as well as how to mitigate the risks?</v>
      </c>
      <c r="E157" s="73" t="str">
        <f>VLOOKUP($A157,Input!$A$10:$C$1130,3,FALSE)</f>
        <v>&lt;Enter Yes/No/N/A&gt;</v>
      </c>
      <c r="F157" s="77">
        <v>0.2</v>
      </c>
      <c r="G157" s="76" t="s">
        <v>157</v>
      </c>
      <c r="H157" s="76" t="s">
        <v>155</v>
      </c>
      <c r="I157" s="76" t="s">
        <v>152</v>
      </c>
      <c r="J157" s="76"/>
      <c r="K157" s="76">
        <f t="shared" si="5"/>
        <v>0</v>
      </c>
      <c r="L157" s="78"/>
      <c r="M157" s="78"/>
      <c r="N157" s="78"/>
      <c r="O157" s="78"/>
    </row>
    <row r="158" spans="1:15" ht="42">
      <c r="A158" s="76" t="s">
        <v>364</v>
      </c>
      <c r="B158" s="77" t="s">
        <v>168</v>
      </c>
      <c r="C158" s="76" t="s">
        <v>123</v>
      </c>
      <c r="D158" s="76" t="str">
        <f>VLOOKUP($A158,Input!$A$10:$C$1130,2,FALSE)</f>
        <v>Perform Data Protection Impact Assessments (DPIAs), whenever it identifies high-risk processing activities?</v>
      </c>
      <c r="E158" s="73" t="str">
        <f>VLOOKUP($A158,Input!$A$10:$C$1130,3,FALSE)</f>
        <v>&lt;Enter Yes/No/N/A&gt;</v>
      </c>
      <c r="F158" s="77">
        <v>0.125</v>
      </c>
      <c r="G158" s="76" t="s">
        <v>157</v>
      </c>
      <c r="H158" s="76" t="s">
        <v>496</v>
      </c>
      <c r="I158" s="76" t="s">
        <v>152</v>
      </c>
      <c r="J158" s="76"/>
      <c r="K158" s="76">
        <f t="shared" si="5"/>
        <v>0</v>
      </c>
      <c r="L158" s="78"/>
      <c r="M158" s="78"/>
      <c r="N158" s="78"/>
      <c r="O158" s="78"/>
    </row>
    <row r="159" spans="1:15" ht="56">
      <c r="A159" s="76" t="s">
        <v>365</v>
      </c>
      <c r="B159" s="77" t="s">
        <v>168</v>
      </c>
      <c r="C159" s="76" t="s">
        <v>123</v>
      </c>
      <c r="D159" s="76" t="str">
        <f>VLOOKUP($A159,Input!$A$10:$C$1130,2,FALSE)</f>
        <v>Have a formal process and template in place to consistently perform these activities, including criteria for when DPIAs are required?</v>
      </c>
      <c r="E159" s="73" t="str">
        <f>VLOOKUP($A159,Input!$A$10:$C$1130,3,FALSE)</f>
        <v>&lt;Enter Yes/No/N/A&gt;</v>
      </c>
      <c r="F159" s="76">
        <v>0.1</v>
      </c>
      <c r="G159" s="76" t="s">
        <v>157</v>
      </c>
      <c r="H159" s="76" t="s">
        <v>497</v>
      </c>
      <c r="I159" s="76" t="s">
        <v>152</v>
      </c>
      <c r="J159" s="76"/>
      <c r="K159" s="76">
        <f t="shared" si="5"/>
        <v>0</v>
      </c>
      <c r="L159" s="76"/>
      <c r="M159" s="76"/>
      <c r="N159" s="76"/>
      <c r="O159" s="76"/>
    </row>
    <row r="160" spans="1:15" ht="28">
      <c r="A160" s="79" t="s">
        <v>366</v>
      </c>
      <c r="B160" s="80" t="s">
        <v>169</v>
      </c>
      <c r="C160" s="79" t="s">
        <v>123</v>
      </c>
      <c r="D160" s="79" t="str">
        <f>VLOOKUP($A160,Input!$A$10:$C$1130,2,FALSE)</f>
        <v>Use technology to facilitate the DPIA and reviewing of assessment results?</v>
      </c>
      <c r="E160" s="73" t="str">
        <f>VLOOKUP($A160,Input!$A$10:$C$1130,3,FALSE)</f>
        <v>&lt;Enter Yes/No/N/A&gt;</v>
      </c>
      <c r="F160" s="79">
        <v>0.05</v>
      </c>
      <c r="G160" s="79" t="s">
        <v>157</v>
      </c>
      <c r="H160" s="79" t="s">
        <v>498</v>
      </c>
      <c r="I160" s="79" t="s">
        <v>151</v>
      </c>
      <c r="J160" s="79"/>
      <c r="K160" s="79">
        <f t="shared" si="5"/>
        <v>0</v>
      </c>
      <c r="L160" s="81"/>
      <c r="M160" s="81"/>
      <c r="N160" s="81"/>
      <c r="O160" s="81"/>
    </row>
    <row r="161" spans="1:15" ht="74" customHeight="1">
      <c r="A161" s="76" t="s">
        <v>367</v>
      </c>
      <c r="B161" s="77" t="s">
        <v>168</v>
      </c>
      <c r="C161" s="76" t="s">
        <v>123</v>
      </c>
      <c r="D161" s="76" t="str">
        <f>VLOOKUP($A161,Input!$A$10:$C$1130,2,FALSE)</f>
        <v>Engage external stakeholders (e.g., data subjects, privacy advocates) as part of the impact assessment process?</v>
      </c>
      <c r="E161" s="73" t="str">
        <f>VLOOKUP($A161,Input!$A$10:$C$1130,3,FALSE)</f>
        <v>&lt;Enter Yes/No/N/A&gt;</v>
      </c>
      <c r="F161" s="77">
        <v>0.1</v>
      </c>
      <c r="G161" s="76" t="s">
        <v>157</v>
      </c>
      <c r="H161" s="76" t="s">
        <v>499</v>
      </c>
      <c r="I161" s="76" t="s">
        <v>152</v>
      </c>
      <c r="J161" s="76"/>
      <c r="K161" s="76">
        <f t="shared" si="5"/>
        <v>0</v>
      </c>
      <c r="L161" s="78"/>
      <c r="M161" s="78"/>
      <c r="N161" s="78"/>
      <c r="O161" s="78"/>
    </row>
    <row r="162" spans="1:15" ht="70">
      <c r="A162" s="76" t="s">
        <v>368</v>
      </c>
      <c r="B162" s="77" t="s">
        <v>168</v>
      </c>
      <c r="C162" s="76" t="s">
        <v>123</v>
      </c>
      <c r="D162" s="76" t="str">
        <f>VLOOKUP($A162,Input!$A$10:$C$1130,2,FALSE)</f>
        <v>Report DPIA results to regulators and external stakeholders, where appropriate?</v>
      </c>
      <c r="E162" s="73" t="str">
        <f>VLOOKUP($A162,Input!$A$10:$C$1130,3,FALSE)</f>
        <v>&lt;Enter Yes/No/N/A&gt;</v>
      </c>
      <c r="F162" s="77">
        <v>7.4999999999999997E-2</v>
      </c>
      <c r="G162" s="76" t="s">
        <v>157</v>
      </c>
      <c r="H162" s="76" t="s">
        <v>500</v>
      </c>
      <c r="I162" s="76" t="s">
        <v>152</v>
      </c>
      <c r="J162" s="76"/>
      <c r="K162" s="76">
        <f t="shared" si="5"/>
        <v>0</v>
      </c>
      <c r="L162" s="78"/>
      <c r="M162" s="78"/>
      <c r="N162" s="78"/>
      <c r="O162" s="78"/>
    </row>
    <row r="163" spans="1:15" ht="28">
      <c r="A163" s="79" t="s">
        <v>583</v>
      </c>
      <c r="B163" s="80" t="s">
        <v>169</v>
      </c>
      <c r="C163" s="79" t="s">
        <v>123</v>
      </c>
      <c r="D163" s="79" t="str">
        <f>VLOOKUP($A163,Input!$A$10:$C$1130,2,FALSE)</f>
        <v>Use DPIAs to inform broader risk management activities?</v>
      </c>
      <c r="E163" s="73" t="str">
        <f>VLOOKUP($A163,Input!$A$10:$C$1130,3,FALSE)</f>
        <v>&lt;Enter Yes/No/N/A&gt;</v>
      </c>
      <c r="F163" s="79">
        <v>0.05</v>
      </c>
      <c r="G163" s="79" t="s">
        <v>157</v>
      </c>
      <c r="H163" s="79" t="s">
        <v>588</v>
      </c>
      <c r="I163" s="79" t="s">
        <v>152</v>
      </c>
      <c r="J163" s="79"/>
      <c r="K163" s="79">
        <f t="shared" ref="K163" si="6">SUMIF(E163,"yes",F163)</f>
        <v>0</v>
      </c>
      <c r="L163" s="81"/>
      <c r="M163" s="81"/>
      <c r="N163" s="81"/>
      <c r="O163" s="81"/>
    </row>
  </sheetData>
  <sheetProtection selectLockedCells="1" selectUnlockedCells="1"/>
  <autoFilter ref="A1:O163" xr:uid="{00000000-0009-0000-0000-000003000000}"/>
  <dataConsolid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S38"/>
  <sheetViews>
    <sheetView topLeftCell="M1" zoomScale="83" zoomScaleNormal="83" workbookViewId="0">
      <selection activeCell="O15" sqref="O15"/>
    </sheetView>
  </sheetViews>
  <sheetFormatPr baseColWidth="10" defaultColWidth="8.83203125" defaultRowHeight="14"/>
  <cols>
    <col min="1" max="1" width="28.6640625" style="13" bestFit="1" customWidth="1"/>
    <col min="2" max="2" width="28.5" style="13" bestFit="1" customWidth="1"/>
    <col min="3" max="3" width="40.5" style="13" bestFit="1" customWidth="1"/>
    <col min="4" max="4" width="14.5" style="13" bestFit="1" customWidth="1"/>
    <col min="5" max="5" width="17.33203125" style="13" bestFit="1" customWidth="1"/>
    <col min="6" max="6" width="15.5" style="13" bestFit="1" customWidth="1"/>
    <col min="7" max="7" width="14.1640625" style="13" bestFit="1" customWidth="1"/>
    <col min="8" max="8" width="13.33203125" style="13" bestFit="1" customWidth="1"/>
    <col min="9" max="9" width="29.1640625" style="13" bestFit="1" customWidth="1"/>
    <col min="10" max="10" width="52.5" style="13" bestFit="1" customWidth="1"/>
    <col min="11" max="11" width="41.33203125" style="13" customWidth="1"/>
    <col min="12" max="12" width="30" style="13" customWidth="1"/>
    <col min="13" max="13" width="38" style="13" bestFit="1" customWidth="1"/>
    <col min="14" max="14" width="29.33203125" style="13" bestFit="1" customWidth="1"/>
    <col min="15" max="15" width="37.33203125" style="13" bestFit="1" customWidth="1"/>
    <col min="16" max="16" width="27.83203125" style="13" bestFit="1" customWidth="1"/>
    <col min="17" max="17" width="36" style="13" bestFit="1" customWidth="1"/>
    <col min="18" max="18" width="27.33203125" style="13" bestFit="1" customWidth="1"/>
    <col min="19" max="19" width="35.5" style="13" bestFit="1" customWidth="1"/>
    <col min="20" max="16384" width="8.83203125" style="13"/>
  </cols>
  <sheetData>
    <row r="1" spans="1:19" s="68" customFormat="1" ht="24">
      <c r="A1" s="66" t="s">
        <v>374</v>
      </c>
      <c r="B1" s="66" t="s">
        <v>375</v>
      </c>
      <c r="C1" s="66" t="s">
        <v>376</v>
      </c>
      <c r="D1" s="66" t="s">
        <v>370</v>
      </c>
      <c r="E1" s="66" t="s">
        <v>371</v>
      </c>
      <c r="F1" s="66" t="s">
        <v>27</v>
      </c>
      <c r="G1" s="66" t="s">
        <v>86</v>
      </c>
      <c r="H1" s="66" t="s">
        <v>123</v>
      </c>
      <c r="I1" s="66" t="s">
        <v>369</v>
      </c>
      <c r="J1" s="66" t="s">
        <v>372</v>
      </c>
      <c r="K1" s="66" t="s">
        <v>373</v>
      </c>
      <c r="L1" s="66" t="s">
        <v>377</v>
      </c>
      <c r="M1" s="66" t="s">
        <v>381</v>
      </c>
      <c r="N1" s="66" t="s">
        <v>378</v>
      </c>
      <c r="O1" s="66" t="s">
        <v>382</v>
      </c>
      <c r="P1" s="66" t="s">
        <v>379</v>
      </c>
      <c r="Q1" s="66" t="s">
        <v>383</v>
      </c>
      <c r="R1" s="66" t="s">
        <v>380</v>
      </c>
      <c r="S1" s="66" t="s">
        <v>384</v>
      </c>
    </row>
    <row r="2" spans="1:19">
      <c r="A2" s="60">
        <v>0.03</v>
      </c>
      <c r="B2" s="61">
        <v>2.1936333567087458E-3</v>
      </c>
      <c r="C2" s="13" t="str">
        <f>IF(AND($D$2&gt;=A2,$D$2&lt;A3),$B2,"")</f>
        <v/>
      </c>
      <c r="D2" s="62">
        <f>AVERAGE(E2:H2)</f>
        <v>0</v>
      </c>
      <c r="E2" s="62">
        <f>AVERAGEIF(Mechanics!$C:$C,"Discover",Mechanics!$L:$L)</f>
        <v>0</v>
      </c>
      <c r="F2" s="62">
        <f>AVERAGEIF(Mechanics!$C:$C,"Manage",Mechanics!$L:$L)</f>
        <v>0</v>
      </c>
      <c r="G2" s="62">
        <f>AVERAGEIF(Mechanics!$C:$C,"Protect",Mechanics!$L:$L)</f>
        <v>0</v>
      </c>
      <c r="H2" s="62">
        <f>AVERAGEIF(Mechanics!$C:$C,"Report",Mechanics!$L:$L)</f>
        <v>0</v>
      </c>
      <c r="I2" s="13" t="str">
        <f>Input!B$6</f>
        <v>&lt;Customer Name&gt;</v>
      </c>
      <c r="J2" s="13" t="str">
        <f>IF(D2&lt;=0.4, "Starting", IF(D2&lt;=0.8, "Progressing", "Optimizing"))</f>
        <v>Starting</v>
      </c>
      <c r="K2" s="63" t="str">
        <f>VLOOKUP(J2,'Summary Text Data'!A:B,2,FALSE)</f>
        <v>An overall score of Starting indicates that the organization has gaps in the foundational people, process, and technology needed to prepare for the data privacy requirements of the GDPR. Focus initially on establishing these foundational capabilities. GDPR compliance is an ongoing process.  Accordingly, even if an organization answers all questions in the in the affirmative, the results of the GDPR Detailed Assessment will reflect the organization in the Optimizing stage.</v>
      </c>
      <c r="L2" s="63" t="str">
        <f>IF(COUNTIFS(Mechanics!$C:$C,"Discover",Mechanics!$N:$N,"Not Applicable")=COUNTIFS(Mechanics!$C:$C,"Discover",Mechanics!$J:$J,"X"),"N/A",IF(COUNTIFS(Mechanics!$C:$C,"Discover",Mechanics!$N:$N,"Starting")&gt;0,"Starting",IF(COUNTIFS(Mechanics!$C:$C,"Discover",Mechanics!$N:$N,"Progressing")&gt;0,"Progressing",IF(COUNTIFS(Mechanics!$C:$C,"Discover",Mechanics!$N:$N,"Optimizing"),"Optimizing","Results Unavailable"))))</f>
        <v>Results Unavailable</v>
      </c>
      <c r="M2" s="63" t="str">
        <f>_xlfn.IFNA(VLOOKUP(L2,'Summary Text Data'!$A:$B,2,FALSE),"Results Unavailable")</f>
        <v>Results Unavailable</v>
      </c>
      <c r="N2" s="63" t="str">
        <f>IF(COUNTIFS(Mechanics!$C:$C,"Manage",Mechanics!$N:$N,"Not Applicable")=COUNTIFS(Mechanics!$C:$C,"Manage",Mechanics!$J:$J,"X"),"N/A",IF(COUNTIFS(Mechanics!$C:$C,"Manage",Mechanics!$N:$N,"Starting")&gt;0,"Starting",IF(COUNTIFS(Mechanics!$C:$C,"Manage",Mechanics!$N:$N,"Progressing")&gt;0,"Progressing",IF(COUNTIFS(Mechanics!$C:$C,"Manage",Mechanics!$N:$N,"Optimizing"),"Optimizing","Results Unavailable"))))</f>
        <v>Results Unavailable</v>
      </c>
      <c r="O2" s="63" t="str">
        <f>_xlfn.IFNA(VLOOKUP(N2,'Summary Text Data'!$A:$B,2,FALSE),"Results Unavailable")</f>
        <v>Results Unavailable</v>
      </c>
      <c r="P2" s="63" t="str">
        <f>IF(COUNTIFS(Mechanics!$C:$C,"Protect",Mechanics!$N:$N,"Not Applicable")=COUNTIFS(Mechanics!$C:$C,"Protect",Mechanics!$J:$J,"X"),"N/A",IF(COUNTIFS(Mechanics!$C:$C,"Protect",Mechanics!$N:$N,"Starting")&gt;0,"Starting",IF(COUNTIFS(Mechanics!$C:$C,"Protect",Mechanics!$N:$N,"Progressing")&gt;0,"Progressing",IF(COUNTIFS(Mechanics!$C:$C,"Protect",Mechanics!$N:$N,"Optimizing"),"Optimizing","Results Unavailable"))))</f>
        <v>Results Unavailable</v>
      </c>
      <c r="Q2" s="63" t="str">
        <f>_xlfn.IFNA(VLOOKUP(P2,'Summary Text Data'!$A:$B,2,FALSE),"Results Unavailable")</f>
        <v>Results Unavailable</v>
      </c>
      <c r="R2" s="63" t="str">
        <f>IF(COUNTIFS(Mechanics!$C:$C,"Report",Mechanics!$N:$N,"Not Applicable")=COUNTIFS(Mechanics!$C:$C,"Report",Mechanics!$J:$J,"X"),"N/A",IF(COUNTIFS(Mechanics!$C:$C,"Report",Mechanics!$N:$N,"Starting")&gt;0,"Starting",IF(COUNTIFS(Mechanics!$C:$C,"Report",Mechanics!$N:$N,"Progressing")&gt;0,"Progressing",IF(COUNTIFS(Mechanics!$C:$C,"Report",Mechanics!$N:$N,"Optimizing"),"Optimizing","Results Unavailable"))))</f>
        <v>Results Unavailable</v>
      </c>
      <c r="S2" s="63" t="str">
        <f>_xlfn.IFNA(VLOOKUP(R2,'Summary Text Data'!$A:$B,2,FALSE),"Results Unavailable")</f>
        <v>Results Unavailable</v>
      </c>
    </row>
    <row r="3" spans="1:19" ht="14.5" customHeight="1">
      <c r="A3" s="60">
        <v>0.06</v>
      </c>
      <c r="B3" s="61">
        <v>3.1412132848294273E-3</v>
      </c>
      <c r="C3" s="13" t="str">
        <f t="shared" ref="C3:C38" si="0">IF(AND($D$2&gt;=A3,$D$2&lt;A4),$B3,"")</f>
        <v/>
      </c>
      <c r="K3" s="64"/>
    </row>
    <row r="4" spans="1:19" ht="14.5" customHeight="1">
      <c r="A4" s="60">
        <v>0.09</v>
      </c>
      <c r="B4" s="61">
        <v>4.4962731609411825E-3</v>
      </c>
      <c r="C4" s="13" t="str">
        <f t="shared" si="0"/>
        <v/>
      </c>
      <c r="K4" s="64"/>
    </row>
    <row r="5" spans="1:19" ht="14.5" customHeight="1">
      <c r="A5" s="60">
        <v>0.12</v>
      </c>
      <c r="B5" s="61">
        <v>6.4321084669186346E-3</v>
      </c>
      <c r="C5" s="13" t="str">
        <f t="shared" si="0"/>
        <v/>
      </c>
      <c r="K5" s="64"/>
    </row>
    <row r="6" spans="1:19">
      <c r="A6" s="60">
        <v>0.15</v>
      </c>
      <c r="B6" s="61">
        <v>9.193705367288094E-3</v>
      </c>
      <c r="C6" s="13" t="str">
        <f t="shared" si="0"/>
        <v/>
      </c>
    </row>
    <row r="7" spans="1:19">
      <c r="A7" s="60">
        <v>0.18</v>
      </c>
      <c r="B7" s="61">
        <v>1.3125318337102799E-2</v>
      </c>
      <c r="C7" s="13" t="str">
        <f t="shared" si="0"/>
        <v/>
      </c>
    </row>
    <row r="8" spans="1:19">
      <c r="A8" s="60">
        <v>0.21</v>
      </c>
      <c r="B8" s="61">
        <v>1.8706509954354602E-2</v>
      </c>
      <c r="C8" s="13" t="str">
        <f t="shared" si="0"/>
        <v/>
      </c>
    </row>
    <row r="9" spans="1:19">
      <c r="A9" s="60">
        <v>0.24</v>
      </c>
      <c r="B9" s="61">
        <v>2.6596993576865863E-2</v>
      </c>
      <c r="C9" s="13" t="str">
        <f t="shared" si="0"/>
        <v/>
      </c>
    </row>
    <row r="10" spans="1:19">
      <c r="A10" s="60">
        <v>0.27</v>
      </c>
      <c r="B10" s="61">
        <v>3.768789050860593E-2</v>
      </c>
      <c r="C10" s="13" t="str">
        <f t="shared" si="0"/>
        <v/>
      </c>
    </row>
    <row r="11" spans="1:19">
      <c r="A11" s="60">
        <v>0.3</v>
      </c>
      <c r="B11" s="61">
        <v>5.3151136398063722E-2</v>
      </c>
      <c r="C11" s="13" t="str">
        <f t="shared" si="0"/>
        <v/>
      </c>
    </row>
    <row r="12" spans="1:19">
      <c r="A12" s="60">
        <v>0.33</v>
      </c>
      <c r="B12" s="61">
        <v>7.4467945166028074E-2</v>
      </c>
      <c r="C12" s="13" t="str">
        <f t="shared" si="0"/>
        <v/>
      </c>
    </row>
    <row r="13" spans="1:19">
      <c r="A13" s="60">
        <v>0.36</v>
      </c>
      <c r="B13" s="61">
        <v>0.10340045145824957</v>
      </c>
      <c r="C13" s="13" t="str">
        <f t="shared" si="0"/>
        <v/>
      </c>
    </row>
    <row r="14" spans="1:19">
      <c r="A14" s="60">
        <v>0.39</v>
      </c>
      <c r="B14" s="61">
        <v>0.14185106490048782</v>
      </c>
      <c r="C14" s="13" t="str">
        <f t="shared" si="0"/>
        <v/>
      </c>
    </row>
    <row r="15" spans="1:19">
      <c r="A15" s="60">
        <v>0.42</v>
      </c>
      <c r="B15" s="61">
        <v>0.19154534856146752</v>
      </c>
      <c r="C15" s="13" t="str">
        <f t="shared" si="0"/>
        <v/>
      </c>
    </row>
    <row r="16" spans="1:19">
      <c r="A16" s="60">
        <v>0.45</v>
      </c>
      <c r="B16" s="61">
        <v>0.2535060166623378</v>
      </c>
      <c r="C16" s="13" t="str">
        <f t="shared" si="0"/>
        <v/>
      </c>
    </row>
    <row r="17" spans="1:3">
      <c r="A17" s="60">
        <v>0.48</v>
      </c>
      <c r="B17" s="61">
        <v>0.32739298293223956</v>
      </c>
      <c r="C17" s="13" t="str">
        <f t="shared" si="0"/>
        <v/>
      </c>
    </row>
    <row r="18" spans="1:3">
      <c r="A18" s="60">
        <v>0.51</v>
      </c>
      <c r="B18" s="61">
        <v>0.41095956594133487</v>
      </c>
      <c r="C18" s="13" t="str">
        <f t="shared" si="0"/>
        <v/>
      </c>
    </row>
    <row r="19" spans="1:3">
      <c r="A19" s="60">
        <v>0.54</v>
      </c>
      <c r="B19" s="61">
        <v>0.5</v>
      </c>
      <c r="C19" s="13" t="str">
        <f t="shared" si="0"/>
        <v/>
      </c>
    </row>
    <row r="20" spans="1:3">
      <c r="A20" s="60">
        <v>0.56999999999999995</v>
      </c>
      <c r="B20" s="61">
        <v>0.58904043405866513</v>
      </c>
      <c r="C20" s="13" t="str">
        <f t="shared" si="0"/>
        <v/>
      </c>
    </row>
    <row r="21" spans="1:3">
      <c r="A21" s="60">
        <v>0.6</v>
      </c>
      <c r="B21" s="61">
        <v>0.67260701706776038</v>
      </c>
      <c r="C21" s="13" t="str">
        <f t="shared" si="0"/>
        <v/>
      </c>
    </row>
    <row r="22" spans="1:3">
      <c r="A22" s="60">
        <v>0.63</v>
      </c>
      <c r="B22" s="61">
        <v>0.74649398333766215</v>
      </c>
      <c r="C22" s="13" t="str">
        <f t="shared" si="0"/>
        <v/>
      </c>
    </row>
    <row r="23" spans="1:3">
      <c r="A23" s="60">
        <v>0.66</v>
      </c>
      <c r="B23" s="61">
        <v>0.80845465143853257</v>
      </c>
      <c r="C23" s="13" t="str">
        <f t="shared" si="0"/>
        <v/>
      </c>
    </row>
    <row r="24" spans="1:3">
      <c r="A24" s="60">
        <v>0.69</v>
      </c>
      <c r="B24" s="61">
        <v>0.85814893509951229</v>
      </c>
      <c r="C24" s="13" t="str">
        <f t="shared" si="0"/>
        <v/>
      </c>
    </row>
    <row r="25" spans="1:3">
      <c r="A25" s="60">
        <v>0.72</v>
      </c>
      <c r="B25" s="61">
        <v>0.89659954854175039</v>
      </c>
      <c r="C25" s="13" t="str">
        <f t="shared" si="0"/>
        <v/>
      </c>
    </row>
    <row r="26" spans="1:3">
      <c r="A26" s="60">
        <v>0.75</v>
      </c>
      <c r="B26" s="61">
        <v>0.92553205483397194</v>
      </c>
      <c r="C26" s="13" t="str">
        <f t="shared" si="0"/>
        <v/>
      </c>
    </row>
    <row r="27" spans="1:3">
      <c r="A27" s="60">
        <v>0.78</v>
      </c>
      <c r="B27" s="61">
        <v>0.94684886360193621</v>
      </c>
      <c r="C27" s="13" t="str">
        <f t="shared" si="0"/>
        <v/>
      </c>
    </row>
    <row r="28" spans="1:3">
      <c r="A28" s="60">
        <v>0.81</v>
      </c>
      <c r="B28" s="61">
        <v>0.96231210949139412</v>
      </c>
      <c r="C28" s="13" t="str">
        <f t="shared" si="0"/>
        <v/>
      </c>
    </row>
    <row r="29" spans="1:3">
      <c r="A29" s="60">
        <v>0.84</v>
      </c>
      <c r="B29" s="61">
        <v>0.97340300642313404</v>
      </c>
      <c r="C29" s="13" t="str">
        <f t="shared" si="0"/>
        <v/>
      </c>
    </row>
    <row r="30" spans="1:3">
      <c r="A30" s="60">
        <v>0.87</v>
      </c>
      <c r="B30" s="61">
        <v>0.98129349004564548</v>
      </c>
      <c r="C30" s="13" t="str">
        <f t="shared" si="0"/>
        <v/>
      </c>
    </row>
    <row r="31" spans="1:3">
      <c r="A31" s="60">
        <v>0.9</v>
      </c>
      <c r="B31" s="61">
        <v>0.98687468166289716</v>
      </c>
      <c r="C31" s="13" t="str">
        <f t="shared" si="0"/>
        <v/>
      </c>
    </row>
    <row r="32" spans="1:3">
      <c r="A32" s="60">
        <v>0.93</v>
      </c>
      <c r="B32" s="61">
        <v>0.99080629463271197</v>
      </c>
      <c r="C32" s="13" t="str">
        <f t="shared" si="0"/>
        <v/>
      </c>
    </row>
    <row r="33" spans="1:3">
      <c r="A33" s="60">
        <v>0.96</v>
      </c>
      <c r="B33" s="61">
        <v>0.99356789153308123</v>
      </c>
      <c r="C33" s="13" t="str">
        <f t="shared" si="0"/>
        <v/>
      </c>
    </row>
    <row r="34" spans="1:3">
      <c r="A34" s="60">
        <v>0.99</v>
      </c>
      <c r="B34" s="61">
        <v>0.99550372683905886</v>
      </c>
      <c r="C34" s="13" t="str">
        <f t="shared" si="0"/>
        <v/>
      </c>
    </row>
    <row r="35" spans="1:3">
      <c r="A35" s="60">
        <v>1.02</v>
      </c>
      <c r="B35" s="61">
        <v>0.99685878671517059</v>
      </c>
      <c r="C35" s="13" t="str">
        <f t="shared" si="0"/>
        <v/>
      </c>
    </row>
    <row r="36" spans="1:3">
      <c r="A36" s="60">
        <v>1.05</v>
      </c>
      <c r="B36" s="61">
        <v>0.99780636664329125</v>
      </c>
      <c r="C36" s="13" t="str">
        <f t="shared" si="0"/>
        <v/>
      </c>
    </row>
    <row r="37" spans="1:3">
      <c r="A37" s="60">
        <v>1.08</v>
      </c>
      <c r="B37" s="65">
        <v>0.99846853829299664</v>
      </c>
      <c r="C37" s="13" t="str">
        <f t="shared" si="0"/>
        <v/>
      </c>
    </row>
    <row r="38" spans="1:3">
      <c r="A38" s="60">
        <v>1.1100000000000001</v>
      </c>
      <c r="B38" s="65">
        <v>0.99893104049755799</v>
      </c>
      <c r="C38" s="13" t="str">
        <f t="shared" si="0"/>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B4"/>
  <sheetViews>
    <sheetView topLeftCell="A2" workbookViewId="0">
      <selection activeCell="B2" sqref="B2"/>
    </sheetView>
  </sheetViews>
  <sheetFormatPr baseColWidth="10" defaultColWidth="8.83203125" defaultRowHeight="15"/>
  <cols>
    <col min="1" max="1" width="14.5" style="17" customWidth="1"/>
    <col min="2" max="2" width="30.6640625" style="17" customWidth="1"/>
    <col min="3" max="16384" width="8.83203125" style="17"/>
  </cols>
  <sheetData>
    <row r="1" spans="1:2" s="69" customFormat="1" ht="24">
      <c r="A1" s="66" t="s">
        <v>166</v>
      </c>
      <c r="B1" s="66" t="s">
        <v>553</v>
      </c>
    </row>
    <row r="2" spans="1:2" ht="195">
      <c r="A2" s="14" t="s">
        <v>167</v>
      </c>
      <c r="B2" s="59" t="s">
        <v>602</v>
      </c>
    </row>
    <row r="3" spans="1:2" ht="225">
      <c r="A3" s="14" t="s">
        <v>168</v>
      </c>
      <c r="B3" s="59" t="s">
        <v>601</v>
      </c>
    </row>
    <row r="4" spans="1:2" ht="240">
      <c r="A4" s="14" t="s">
        <v>169</v>
      </c>
      <c r="B4" s="59" t="s">
        <v>600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Input</vt:lpstr>
      <vt:lpstr>Selection Data</vt:lpstr>
      <vt:lpstr>Mechanics</vt:lpstr>
      <vt:lpstr>PowerBI Data</vt:lpstr>
      <vt:lpstr>Summary Text Data</vt:lpstr>
      <vt:lpstr>Input!Print_Area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2017-06-30T13:31:41Z</dcterms:created>
  <dcterms:modified xsi:type="dcterms:W3CDTF">2018-01-22T09:43:17Z</dcterms:modified>
  <cp:category/>
  <cp:contentStatus/>
</cp:coreProperties>
</file>