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ntasha\"/>
    </mc:Choice>
  </mc:AlternateContent>
  <xr:revisionPtr revIDLastSave="0" documentId="10_ncr:0_{8F4A6324-E3A8-457D-935C-5E5E84B4CE1C}" xr6:coauthVersionLast="43" xr6:coauthVersionMax="43" xr10:uidLastSave="{00000000-0000-0000-0000-000000000000}"/>
  <bookViews>
    <workbookView xWindow="-110" yWindow="-110" windowWidth="19420" windowHeight="10420" activeTab="8" xr2:uid="{8500BDDF-835C-4E49-BF16-FBB9D73CA5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8" l="1"/>
  <c r="M13" i="8"/>
  <c r="L13" i="8"/>
  <c r="K13" i="8"/>
  <c r="E11" i="8"/>
  <c r="E12" i="8"/>
  <c r="E13" i="8"/>
  <c r="E14" i="8"/>
  <c r="E15" i="8"/>
  <c r="E16" i="8"/>
  <c r="E17" i="8"/>
  <c r="E18" i="8"/>
  <c r="E19" i="8"/>
  <c r="E10" i="8"/>
  <c r="AO11" i="7"/>
  <c r="AO12" i="7"/>
  <c r="AN11" i="7"/>
  <c r="AN12" i="7"/>
  <c r="AM11" i="7"/>
  <c r="AM12" i="7"/>
  <c r="AL11" i="7"/>
  <c r="AL12" i="7"/>
  <c r="AK11" i="7"/>
  <c r="AK12" i="7"/>
  <c r="AO10" i="7"/>
  <c r="AN10" i="7"/>
  <c r="AM10" i="7"/>
  <c r="AL10" i="7"/>
  <c r="AK10" i="7"/>
  <c r="J12" i="6"/>
  <c r="J13" i="6"/>
  <c r="H12" i="6"/>
  <c r="H13" i="6"/>
  <c r="J11" i="6"/>
  <c r="H11" i="6"/>
  <c r="F12" i="6"/>
  <c r="F13" i="6"/>
  <c r="F11" i="6"/>
  <c r="K11" i="5"/>
  <c r="K12" i="5"/>
  <c r="I11" i="5"/>
  <c r="I12" i="5"/>
  <c r="G11" i="5"/>
  <c r="G12" i="5"/>
  <c r="F11" i="5"/>
  <c r="F12" i="5"/>
  <c r="E11" i="5"/>
  <c r="E12" i="5"/>
  <c r="D11" i="5"/>
  <c r="D12" i="5"/>
  <c r="C11" i="5"/>
  <c r="C12" i="5"/>
  <c r="K10" i="5"/>
  <c r="F10" i="5"/>
  <c r="E10" i="5"/>
  <c r="D10" i="5"/>
  <c r="C10" i="5"/>
  <c r="G11" i="4"/>
  <c r="G12" i="4"/>
  <c r="F11" i="4"/>
  <c r="F12" i="4"/>
  <c r="E11" i="4"/>
  <c r="E12" i="4"/>
  <c r="E10" i="4"/>
  <c r="C11" i="4"/>
  <c r="C12" i="4"/>
  <c r="G10" i="4"/>
  <c r="F10" i="4"/>
  <c r="C10" i="4"/>
  <c r="G12" i="3"/>
  <c r="F12" i="3"/>
  <c r="E12" i="3"/>
  <c r="G11" i="3"/>
  <c r="F11" i="3"/>
  <c r="E11" i="3"/>
  <c r="G10" i="3"/>
  <c r="F10" i="3"/>
  <c r="E10" i="3"/>
  <c r="I12" i="2"/>
  <c r="I13" i="2"/>
  <c r="H12" i="2"/>
  <c r="H13" i="2"/>
  <c r="G12" i="2"/>
  <c r="G13" i="2"/>
  <c r="I11" i="2"/>
  <c r="H11" i="2"/>
  <c r="G11" i="2"/>
  <c r="F13" i="2"/>
  <c r="F12" i="2"/>
  <c r="F11" i="2"/>
  <c r="E13" i="2"/>
  <c r="E12" i="2"/>
  <c r="E11" i="2"/>
  <c r="J11" i="1"/>
  <c r="J12" i="1"/>
  <c r="I11" i="1"/>
  <c r="I12" i="1"/>
  <c r="H11" i="1"/>
  <c r="H12" i="1"/>
  <c r="G11" i="1"/>
  <c r="G12" i="1"/>
  <c r="J10" i="1"/>
  <c r="I10" i="1"/>
  <c r="H10" i="1"/>
  <c r="G10" i="1"/>
  <c r="F11" i="1"/>
  <c r="F12" i="1"/>
  <c r="F10" i="1"/>
  <c r="E11" i="1"/>
  <c r="E12" i="1"/>
  <c r="E10" i="1"/>
  <c r="G10" i="5" l="1"/>
  <c r="I10" i="5" s="1"/>
</calcChain>
</file>

<file path=xl/sharedStrings.xml><?xml version="1.0" encoding="utf-8"?>
<sst xmlns="http://schemas.openxmlformats.org/spreadsheetml/2006/main" count="260" uniqueCount="112">
  <si>
    <t>Mark sheet</t>
  </si>
  <si>
    <t xml:space="preserve">Name </t>
  </si>
  <si>
    <t>Hindi</t>
  </si>
  <si>
    <t>English</t>
  </si>
  <si>
    <t>Maths</t>
  </si>
  <si>
    <t>Total</t>
  </si>
  <si>
    <t>Average</t>
  </si>
  <si>
    <t>Division</t>
  </si>
  <si>
    <t>Result</t>
  </si>
  <si>
    <t>Max</t>
  </si>
  <si>
    <t>Min</t>
  </si>
  <si>
    <t>Abdullah</t>
  </si>
  <si>
    <t>Mantasha</t>
  </si>
  <si>
    <t>Alisha</t>
  </si>
  <si>
    <t>Purchase bill</t>
  </si>
  <si>
    <t>Name</t>
  </si>
  <si>
    <t>p</t>
  </si>
  <si>
    <t>Product</t>
  </si>
  <si>
    <t>Price</t>
  </si>
  <si>
    <t>Qty</t>
  </si>
  <si>
    <t>Amount</t>
  </si>
  <si>
    <t>Cgst 5%</t>
  </si>
  <si>
    <t>Sgst5%</t>
  </si>
  <si>
    <t>Net amount</t>
  </si>
  <si>
    <t>shirt</t>
  </si>
  <si>
    <t>paint</t>
  </si>
  <si>
    <t>lower</t>
  </si>
  <si>
    <t>Discount 25%</t>
  </si>
  <si>
    <t>Bank installment</t>
  </si>
  <si>
    <t>Loan</t>
  </si>
  <si>
    <t xml:space="preserve">Rate </t>
  </si>
  <si>
    <t>Time</t>
  </si>
  <si>
    <t>Pmi</t>
  </si>
  <si>
    <t>Eamount</t>
  </si>
  <si>
    <t>Payal</t>
  </si>
  <si>
    <t>Zakiya</t>
  </si>
  <si>
    <t>Aayesha</t>
  </si>
  <si>
    <t>Salary Slip</t>
  </si>
  <si>
    <t>B.salary</t>
  </si>
  <si>
    <t>B.hour</t>
  </si>
  <si>
    <t>D.time</t>
  </si>
  <si>
    <t>O.time</t>
  </si>
  <si>
    <t>O.wages</t>
  </si>
  <si>
    <t>Salary slip</t>
  </si>
  <si>
    <t>D.A 8%</t>
  </si>
  <si>
    <t>T.A9%</t>
  </si>
  <si>
    <t>HRA 14%</t>
  </si>
  <si>
    <t>G.salary</t>
  </si>
  <si>
    <t>Leave</t>
  </si>
  <si>
    <t>L.amount</t>
  </si>
  <si>
    <t>Medical</t>
  </si>
  <si>
    <t>Laiba</t>
  </si>
  <si>
    <t>P.F 15%</t>
  </si>
  <si>
    <t>Hospital chart</t>
  </si>
  <si>
    <t>P.Name</t>
  </si>
  <si>
    <t>Ward name</t>
  </si>
  <si>
    <t>Ward charge</t>
  </si>
  <si>
    <t>Date-of-admit</t>
  </si>
  <si>
    <t>Date-of-discharge</t>
  </si>
  <si>
    <t>No-of-days</t>
  </si>
  <si>
    <t>Room amount</t>
  </si>
  <si>
    <t>Room charge</t>
  </si>
  <si>
    <t>o.p.d</t>
  </si>
  <si>
    <t>o.t</t>
  </si>
  <si>
    <t>i.c.u</t>
  </si>
  <si>
    <t>Attendence sheet</t>
  </si>
  <si>
    <t>E.id</t>
  </si>
  <si>
    <t>E.name</t>
  </si>
  <si>
    <t>f.name</t>
  </si>
  <si>
    <t>Year</t>
  </si>
  <si>
    <t>Month</t>
  </si>
  <si>
    <t>Mon</t>
  </si>
  <si>
    <t>Tue</t>
  </si>
  <si>
    <t>Wed</t>
  </si>
  <si>
    <t>Thu</t>
  </si>
  <si>
    <t>Fri</t>
  </si>
  <si>
    <t>Sat</t>
  </si>
  <si>
    <t>Sun</t>
  </si>
  <si>
    <t>P.days</t>
  </si>
  <si>
    <t>A.days</t>
  </si>
  <si>
    <t>Work days</t>
  </si>
  <si>
    <t>Per day income</t>
  </si>
  <si>
    <t>Salary in hand</t>
  </si>
  <si>
    <t>P01</t>
  </si>
  <si>
    <t>P02</t>
  </si>
  <si>
    <t>P03</t>
  </si>
  <si>
    <t>Shariya</t>
  </si>
  <si>
    <t>Saleem</t>
  </si>
  <si>
    <t>jan</t>
  </si>
  <si>
    <t>off</t>
  </si>
  <si>
    <t>a</t>
  </si>
  <si>
    <t>Lookup</t>
  </si>
  <si>
    <t>A</t>
  </si>
  <si>
    <t>B</t>
  </si>
  <si>
    <t>C</t>
  </si>
  <si>
    <t>E</t>
  </si>
  <si>
    <t>G</t>
  </si>
  <si>
    <t>H</t>
  </si>
  <si>
    <t>I</t>
  </si>
  <si>
    <t>J</t>
  </si>
  <si>
    <t>K</t>
  </si>
  <si>
    <t>l</t>
  </si>
  <si>
    <t>Shirt</t>
  </si>
  <si>
    <t>Paint</t>
  </si>
  <si>
    <t>Lower</t>
  </si>
  <si>
    <t>T-shirt</t>
  </si>
  <si>
    <t>Watch</t>
  </si>
  <si>
    <t>Shoes</t>
  </si>
  <si>
    <t>Bag</t>
  </si>
  <si>
    <t>Laptop</t>
  </si>
  <si>
    <t>Computer</t>
  </si>
  <si>
    <t>T.v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</si>
</sst>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72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48"/>
      <color rgb="FFFF0000"/>
      <name val="Calibri"/>
      <family val="2"/>
      <scheme val="minor"/>
    </font>
    <font>
      <u val="double"/>
      <sz val="4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172" fontId="0" fillId="0" borderId="1" xfId="0" applyNumberFormat="1" applyBorder="1"/>
    <xf numFmtId="2" fontId="0" fillId="0" borderId="1" xfId="0" applyNumberFormat="1" applyBorder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Font="1" applyBorder="1"/>
    <xf numFmtId="1" fontId="0" fillId="0" borderId="1" xfId="0" applyNumberFormat="1" applyFont="1" applyBorder="1"/>
    <xf numFmtId="44" fontId="2" fillId="0" borderId="1" xfId="1" applyFont="1" applyBorder="1" applyAlignment="1">
      <alignment wrapText="1"/>
    </xf>
    <xf numFmtId="15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CB8E-FFCF-4407-AE27-6C9524361BFB}">
  <dimension ref="A1:N12"/>
  <sheetViews>
    <sheetView workbookViewId="0">
      <selection activeCell="A9" sqref="A9:J12"/>
    </sheetView>
  </sheetViews>
  <sheetFormatPr defaultRowHeight="14.5" x14ac:dyDescent="0.35"/>
  <cols>
    <col min="6" max="6" width="8.90625" customWidth="1"/>
  </cols>
  <sheetData>
    <row r="1" spans="1:14" x14ac:dyDescent="0.35">
      <c r="G1" s="2" t="s">
        <v>0</v>
      </c>
      <c r="H1" s="2"/>
      <c r="I1" s="2"/>
      <c r="J1" s="2"/>
      <c r="K1" s="2"/>
      <c r="L1" s="2"/>
      <c r="M1" s="2"/>
      <c r="N1" s="2"/>
    </row>
    <row r="2" spans="1:14" x14ac:dyDescent="0.35">
      <c r="G2" s="2"/>
      <c r="H2" s="2"/>
      <c r="I2" s="2"/>
      <c r="J2" s="2"/>
      <c r="K2" s="2"/>
      <c r="L2" s="2"/>
      <c r="M2" s="2"/>
      <c r="N2" s="2"/>
    </row>
    <row r="3" spans="1:14" x14ac:dyDescent="0.35">
      <c r="G3" s="2"/>
      <c r="H3" s="2"/>
      <c r="I3" s="2"/>
      <c r="J3" s="2"/>
      <c r="K3" s="2"/>
      <c r="L3" s="2"/>
      <c r="M3" s="2"/>
      <c r="N3" s="2"/>
    </row>
    <row r="4" spans="1:14" x14ac:dyDescent="0.35">
      <c r="G4" s="2"/>
      <c r="H4" s="2"/>
      <c r="I4" s="2"/>
      <c r="J4" s="2"/>
      <c r="K4" s="2"/>
      <c r="L4" s="2"/>
      <c r="M4" s="2"/>
      <c r="N4" s="2"/>
    </row>
    <row r="5" spans="1:14" x14ac:dyDescent="0.35">
      <c r="G5" s="2"/>
      <c r="H5" s="2"/>
      <c r="I5" s="2"/>
      <c r="J5" s="2"/>
      <c r="K5" s="2"/>
      <c r="L5" s="2"/>
      <c r="M5" s="2"/>
      <c r="N5" s="2"/>
    </row>
    <row r="6" spans="1:14" x14ac:dyDescent="0.35">
      <c r="G6" s="2"/>
      <c r="H6" s="2"/>
      <c r="I6" s="2"/>
      <c r="J6" s="2"/>
      <c r="K6" s="2"/>
      <c r="L6" s="2"/>
      <c r="M6" s="2"/>
      <c r="N6" s="2"/>
    </row>
    <row r="7" spans="1:14" x14ac:dyDescent="0.35">
      <c r="G7" s="2"/>
      <c r="H7" s="2"/>
      <c r="I7" s="2"/>
      <c r="J7" s="2"/>
      <c r="K7" s="2"/>
      <c r="L7" s="2"/>
      <c r="M7" s="2"/>
      <c r="N7" s="2"/>
    </row>
    <row r="9" spans="1:14" x14ac:dyDescent="0.3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</row>
    <row r="10" spans="1:14" x14ac:dyDescent="0.35">
      <c r="A10" s="5" t="s">
        <v>11</v>
      </c>
      <c r="B10" s="5">
        <v>43</v>
      </c>
      <c r="C10" s="5">
        <v>67</v>
      </c>
      <c r="D10" s="5">
        <v>78</v>
      </c>
      <c r="E10" s="5">
        <f>SUM(B10:D10)</f>
        <v>188</v>
      </c>
      <c r="F10" s="6">
        <f>AVERAGE(B10:D10)</f>
        <v>62.666666666666664</v>
      </c>
      <c r="G10" s="5" t="str">
        <f>IF(F10&gt;=60,"1st",IF(F10&gt;=45,"2nd",IF(F10&gt;=33,"3rd","no division")))</f>
        <v>1st</v>
      </c>
      <c r="H10" s="5" t="str">
        <f>IF(AND(B10&gt;=33,C10&gt;=33,D10&gt;=33),"pass","fail")</f>
        <v>pass</v>
      </c>
      <c r="I10" s="5">
        <f>MAX(B10:D10)</f>
        <v>78</v>
      </c>
      <c r="J10" s="5">
        <f>MIN(B10:D10)</f>
        <v>43</v>
      </c>
    </row>
    <row r="11" spans="1:14" x14ac:dyDescent="0.35">
      <c r="A11" s="5" t="s">
        <v>12</v>
      </c>
      <c r="B11" s="5">
        <v>56</v>
      </c>
      <c r="C11" s="5">
        <v>55</v>
      </c>
      <c r="D11" s="5">
        <v>89</v>
      </c>
      <c r="E11" s="5">
        <f t="shared" ref="E11:E12" si="0">SUM(B11:D11)</f>
        <v>200</v>
      </c>
      <c r="F11" s="7">
        <f t="shared" ref="F11:F12" si="1">AVERAGE(B11:D11)</f>
        <v>66.666666666666671</v>
      </c>
      <c r="G11" s="5" t="str">
        <f t="shared" ref="G11:G12" si="2">IF(F11&gt;=60,"1st",IF(F11&gt;=45,"2nd",IF(F11&gt;=33,"3rd","no division")))</f>
        <v>1st</v>
      </c>
      <c r="H11" s="5" t="str">
        <f t="shared" ref="H11:H12" si="3">IF(AND(B11&gt;=33,C11&gt;=33,D11&gt;=33),"pass","fail")</f>
        <v>pass</v>
      </c>
      <c r="I11" s="5">
        <f t="shared" ref="I11:I12" si="4">MAX(B11:D11)</f>
        <v>89</v>
      </c>
      <c r="J11" s="5">
        <f t="shared" ref="J11:J12" si="5">MIN(B11:D11)</f>
        <v>55</v>
      </c>
    </row>
    <row r="12" spans="1:14" x14ac:dyDescent="0.35">
      <c r="A12" s="5" t="s">
        <v>13</v>
      </c>
      <c r="B12" s="5">
        <v>77</v>
      </c>
      <c r="C12" s="5">
        <v>76</v>
      </c>
      <c r="D12" s="5">
        <v>67</v>
      </c>
      <c r="E12" s="5">
        <f t="shared" si="0"/>
        <v>220</v>
      </c>
      <c r="F12" s="8">
        <f t="shared" si="1"/>
        <v>73.333333333333329</v>
      </c>
      <c r="G12" s="5" t="str">
        <f t="shared" si="2"/>
        <v>1st</v>
      </c>
      <c r="H12" s="5" t="str">
        <f t="shared" si="3"/>
        <v>pass</v>
      </c>
      <c r="I12" s="5">
        <f t="shared" si="4"/>
        <v>77</v>
      </c>
      <c r="J12" s="5">
        <f t="shared" si="5"/>
        <v>67</v>
      </c>
    </row>
  </sheetData>
  <mergeCells count="1">
    <mergeCell ref="G1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85FC-4635-44F7-8735-5AEAB435A3C3}">
  <dimension ref="A1:N13"/>
  <sheetViews>
    <sheetView workbookViewId="0">
      <selection activeCell="I11" sqref="I11:I13"/>
    </sheetView>
  </sheetViews>
  <sheetFormatPr defaultRowHeight="14.5" x14ac:dyDescent="0.35"/>
  <cols>
    <col min="6" max="6" width="12.453125" customWidth="1"/>
    <col min="9" max="9" width="11.26953125" customWidth="1"/>
  </cols>
  <sheetData>
    <row r="1" spans="1:14" x14ac:dyDescent="0.35">
      <c r="F1" s="10" t="s">
        <v>14</v>
      </c>
      <c r="G1" s="10"/>
      <c r="H1" s="10"/>
      <c r="I1" s="10"/>
      <c r="J1" s="10"/>
      <c r="K1" s="10"/>
      <c r="L1" s="10"/>
      <c r="M1" s="10"/>
      <c r="N1" s="10"/>
    </row>
    <row r="2" spans="1:14" x14ac:dyDescent="0.35"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5"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5"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F7" s="10"/>
      <c r="G7" s="10"/>
      <c r="H7" s="10"/>
      <c r="I7" s="10"/>
      <c r="J7" s="10"/>
      <c r="K7" s="10"/>
      <c r="L7" s="10"/>
      <c r="M7" s="10"/>
      <c r="N7" s="10"/>
    </row>
    <row r="10" spans="1:14" x14ac:dyDescent="0.35">
      <c r="A10" s="4" t="s">
        <v>15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27</v>
      </c>
      <c r="G10" s="4" t="s">
        <v>21</v>
      </c>
      <c r="H10" s="4" t="s">
        <v>22</v>
      </c>
      <c r="I10" s="4" t="s">
        <v>23</v>
      </c>
    </row>
    <row r="11" spans="1:14" x14ac:dyDescent="0.35">
      <c r="A11" s="5" t="s">
        <v>11</v>
      </c>
      <c r="B11" s="5" t="s">
        <v>24</v>
      </c>
      <c r="C11" s="5">
        <v>400</v>
      </c>
      <c r="D11" s="5">
        <v>8</v>
      </c>
      <c r="E11" s="5">
        <f>D11*C11</f>
        <v>3200</v>
      </c>
      <c r="F11" s="5">
        <f>E11*25%</f>
        <v>800</v>
      </c>
      <c r="G11" s="5">
        <f>E11*5%</f>
        <v>160</v>
      </c>
      <c r="H11" s="5">
        <f>E11*5%</f>
        <v>160</v>
      </c>
      <c r="I11" s="5">
        <f>E11-F11+G11+H11</f>
        <v>2720</v>
      </c>
    </row>
    <row r="12" spans="1:14" x14ac:dyDescent="0.35">
      <c r="A12" s="5" t="s">
        <v>13</v>
      </c>
      <c r="B12" s="5" t="s">
        <v>25</v>
      </c>
      <c r="C12" s="5">
        <v>300</v>
      </c>
      <c r="D12" s="5">
        <v>9</v>
      </c>
      <c r="E12" s="5">
        <f>D12*C12</f>
        <v>2700</v>
      </c>
      <c r="F12" s="5">
        <f>E12*25%</f>
        <v>675</v>
      </c>
      <c r="G12" s="5">
        <f t="shared" ref="G12:G13" si="0">E12*5%</f>
        <v>135</v>
      </c>
      <c r="H12" s="5">
        <f t="shared" ref="H12:H13" si="1">E12*5%</f>
        <v>135</v>
      </c>
      <c r="I12" s="5">
        <f t="shared" ref="I12:I13" si="2">E12-F12+G12+H12</f>
        <v>2295</v>
      </c>
    </row>
    <row r="13" spans="1:14" x14ac:dyDescent="0.35">
      <c r="A13" s="5" t="s">
        <v>12</v>
      </c>
      <c r="B13" s="5" t="s">
        <v>26</v>
      </c>
      <c r="C13" s="5">
        <v>250</v>
      </c>
      <c r="D13" s="5">
        <v>10</v>
      </c>
      <c r="E13" s="5">
        <f>D13*C13</f>
        <v>2500</v>
      </c>
      <c r="F13" s="5">
        <f>E13*25%</f>
        <v>625</v>
      </c>
      <c r="G13" s="5">
        <f t="shared" si="0"/>
        <v>125</v>
      </c>
      <c r="H13" s="5">
        <f t="shared" si="1"/>
        <v>125</v>
      </c>
      <c r="I13" s="5">
        <f t="shared" si="2"/>
        <v>2125</v>
      </c>
    </row>
  </sheetData>
  <mergeCells count="1">
    <mergeCell ref="F1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EACA-47EF-4E50-B118-6D00A3045DD0}">
  <dimension ref="A1:N12"/>
  <sheetViews>
    <sheetView workbookViewId="0">
      <selection activeCell="G11" sqref="G11:G12"/>
    </sheetView>
  </sheetViews>
  <sheetFormatPr defaultRowHeight="14.5" x14ac:dyDescent="0.35"/>
  <cols>
    <col min="5" max="5" width="10.26953125" bestFit="1" customWidth="1"/>
    <col min="6" max="6" width="11.81640625" bestFit="1" customWidth="1"/>
  </cols>
  <sheetData>
    <row r="1" spans="1:14" x14ac:dyDescent="0.35">
      <c r="F1" s="10" t="s">
        <v>28</v>
      </c>
      <c r="G1" s="10"/>
      <c r="H1" s="10"/>
      <c r="I1" s="10"/>
      <c r="J1" s="10"/>
      <c r="K1" s="10"/>
      <c r="L1" s="10"/>
      <c r="M1" s="10"/>
      <c r="N1" s="10"/>
    </row>
    <row r="2" spans="1:14" x14ac:dyDescent="0.35"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5"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5"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F7" s="10"/>
      <c r="G7" s="10"/>
      <c r="H7" s="10"/>
      <c r="I7" s="10"/>
      <c r="J7" s="10"/>
      <c r="K7" s="10"/>
      <c r="L7" s="10"/>
      <c r="M7" s="10"/>
      <c r="N7" s="10"/>
    </row>
    <row r="9" spans="1:14" x14ac:dyDescent="0.35">
      <c r="A9" s="4" t="s">
        <v>15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20</v>
      </c>
      <c r="G9" s="4" t="s">
        <v>33</v>
      </c>
    </row>
    <row r="10" spans="1:14" x14ac:dyDescent="0.35">
      <c r="A10" s="5" t="s">
        <v>34</v>
      </c>
      <c r="B10" s="5">
        <v>100000</v>
      </c>
      <c r="C10" s="11">
        <v>0.09</v>
      </c>
      <c r="D10" s="5">
        <v>17</v>
      </c>
      <c r="E10" s="6">
        <f>PMT(C10,D10,-B10)</f>
        <v>11704.624845992441</v>
      </c>
      <c r="F10" s="6">
        <f>E10*D10</f>
        <v>198978.62238187151</v>
      </c>
      <c r="G10" s="6">
        <f>F10-B10</f>
        <v>98978.622381871508</v>
      </c>
    </row>
    <row r="11" spans="1:14" x14ac:dyDescent="0.35">
      <c r="A11" s="5" t="s">
        <v>35</v>
      </c>
      <c r="B11" s="5">
        <v>50000</v>
      </c>
      <c r="C11" s="11">
        <v>7.0000000000000007E-2</v>
      </c>
      <c r="D11" s="5">
        <v>12</v>
      </c>
      <c r="E11" s="6">
        <f>PMT(C11,D11,-B11)</f>
        <v>6295.0994327510225</v>
      </c>
      <c r="F11" s="6">
        <f>E11*D11</f>
        <v>75541.193193012266</v>
      </c>
      <c r="G11" s="6">
        <f>F11-B11</f>
        <v>25541.193193012266</v>
      </c>
    </row>
    <row r="12" spans="1:14" x14ac:dyDescent="0.35">
      <c r="A12" s="5" t="s">
        <v>36</v>
      </c>
      <c r="B12" s="5">
        <v>30000</v>
      </c>
      <c r="C12" s="11">
        <v>0.05</v>
      </c>
      <c r="D12" s="5">
        <v>7</v>
      </c>
      <c r="E12" s="6">
        <f>PMT(C12,D12,-B12)</f>
        <v>5184.5945533851218</v>
      </c>
      <c r="F12" s="6">
        <f>E12*D12</f>
        <v>36292.161873695855</v>
      </c>
      <c r="G12" s="6">
        <f>F12-B12</f>
        <v>6292.1618736958553</v>
      </c>
    </row>
  </sheetData>
  <mergeCells count="1">
    <mergeCell ref="F1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ABE0-2474-41A9-9220-C42B903AF16D}">
  <dimension ref="A1:M12"/>
  <sheetViews>
    <sheetView workbookViewId="0">
      <selection activeCell="G10" sqref="G10:G12"/>
    </sheetView>
  </sheetViews>
  <sheetFormatPr defaultRowHeight="14.5" x14ac:dyDescent="0.35"/>
  <cols>
    <col min="7" max="7" width="10.7265625" bestFit="1" customWidth="1"/>
  </cols>
  <sheetData>
    <row r="1" spans="1:13" x14ac:dyDescent="0.35">
      <c r="F1" s="10" t="s">
        <v>37</v>
      </c>
      <c r="G1" s="10"/>
      <c r="H1" s="10"/>
      <c r="I1" s="10"/>
      <c r="J1" s="10"/>
      <c r="K1" s="10"/>
      <c r="L1" s="10"/>
      <c r="M1" s="10"/>
    </row>
    <row r="2" spans="1:13" x14ac:dyDescent="0.35">
      <c r="F2" s="10"/>
      <c r="G2" s="10"/>
      <c r="H2" s="10"/>
      <c r="I2" s="10"/>
      <c r="J2" s="10"/>
      <c r="K2" s="10"/>
      <c r="L2" s="10"/>
      <c r="M2" s="10"/>
    </row>
    <row r="3" spans="1:13" x14ac:dyDescent="0.35">
      <c r="F3" s="10"/>
      <c r="G3" s="10"/>
      <c r="H3" s="10"/>
      <c r="I3" s="10"/>
      <c r="J3" s="10"/>
      <c r="K3" s="10"/>
      <c r="L3" s="10"/>
      <c r="M3" s="10"/>
    </row>
    <row r="4" spans="1:13" x14ac:dyDescent="0.35">
      <c r="F4" s="10"/>
      <c r="G4" s="10"/>
      <c r="H4" s="10"/>
      <c r="I4" s="10"/>
      <c r="J4" s="10"/>
      <c r="K4" s="10"/>
      <c r="L4" s="10"/>
      <c r="M4" s="10"/>
    </row>
    <row r="5" spans="1:13" x14ac:dyDescent="0.35">
      <c r="F5" s="10"/>
      <c r="G5" s="10"/>
      <c r="H5" s="10"/>
      <c r="I5" s="10"/>
      <c r="J5" s="10"/>
      <c r="K5" s="10"/>
      <c r="L5" s="10"/>
      <c r="M5" s="10"/>
    </row>
    <row r="6" spans="1:13" x14ac:dyDescent="0.35">
      <c r="F6" s="10"/>
      <c r="G6" s="10"/>
      <c r="H6" s="10"/>
      <c r="I6" s="10"/>
      <c r="J6" s="10"/>
      <c r="K6" s="10"/>
      <c r="L6" s="10"/>
      <c r="M6" s="10"/>
    </row>
    <row r="9" spans="1:13" x14ac:dyDescent="0.35">
      <c r="A9" s="4" t="s">
        <v>15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23</v>
      </c>
    </row>
    <row r="10" spans="1:13" x14ac:dyDescent="0.35">
      <c r="A10" s="12" t="s">
        <v>34</v>
      </c>
      <c r="B10" s="12">
        <v>20000</v>
      </c>
      <c r="C10" s="12">
        <f>30*8</f>
        <v>240</v>
      </c>
      <c r="D10" s="12">
        <v>260</v>
      </c>
      <c r="E10" s="12">
        <f>D10-C10</f>
        <v>20</v>
      </c>
      <c r="F10" s="13">
        <f>B10/C10</f>
        <v>83.333333333333329</v>
      </c>
      <c r="G10" s="13">
        <f>B10+F10</f>
        <v>20083.333333333332</v>
      </c>
    </row>
    <row r="11" spans="1:13" x14ac:dyDescent="0.35">
      <c r="A11" s="12" t="s">
        <v>13</v>
      </c>
      <c r="B11" s="12">
        <v>15000</v>
      </c>
      <c r="C11" s="12">
        <f t="shared" ref="C11:C12" si="0">30*8</f>
        <v>240</v>
      </c>
      <c r="D11" s="12">
        <v>260</v>
      </c>
      <c r="E11" s="12">
        <f t="shared" ref="E11:E12" si="1">D11-C11</f>
        <v>20</v>
      </c>
      <c r="F11" s="13">
        <f t="shared" ref="F11:F12" si="2">B11/C11</f>
        <v>62.5</v>
      </c>
      <c r="G11" s="13">
        <f t="shared" ref="G11:G12" si="3">B11+F11</f>
        <v>15062.5</v>
      </c>
    </row>
    <row r="12" spans="1:13" x14ac:dyDescent="0.35">
      <c r="A12" s="12" t="s">
        <v>36</v>
      </c>
      <c r="B12" s="12">
        <v>10000</v>
      </c>
      <c r="C12" s="12">
        <f t="shared" si="0"/>
        <v>240</v>
      </c>
      <c r="D12" s="12">
        <v>260</v>
      </c>
      <c r="E12" s="12">
        <f t="shared" si="1"/>
        <v>20</v>
      </c>
      <c r="F12" s="13">
        <f t="shared" si="2"/>
        <v>41.666666666666664</v>
      </c>
      <c r="G12" s="13">
        <f t="shared" si="3"/>
        <v>10041.666666666666</v>
      </c>
    </row>
  </sheetData>
  <mergeCells count="1">
    <mergeCell ref="F1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057-59EF-4FEE-A1BB-748D115D9485}">
  <dimension ref="A1:O12"/>
  <sheetViews>
    <sheetView workbookViewId="0">
      <selection activeCell="K10" sqref="K10:K12"/>
    </sheetView>
  </sheetViews>
  <sheetFormatPr defaultRowHeight="14.5" x14ac:dyDescent="0.35"/>
  <cols>
    <col min="11" max="11" width="10.7265625" bestFit="1" customWidth="1"/>
  </cols>
  <sheetData>
    <row r="1" spans="1:15" x14ac:dyDescent="0.35">
      <c r="G1" s="9" t="s">
        <v>43</v>
      </c>
      <c r="H1" s="9"/>
      <c r="I1" s="9"/>
      <c r="J1" s="9"/>
      <c r="K1" s="9"/>
      <c r="L1" s="9"/>
      <c r="M1" s="9"/>
      <c r="N1" s="9"/>
      <c r="O1" s="9"/>
    </row>
    <row r="2" spans="1:15" x14ac:dyDescent="0.35"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G4" s="9"/>
      <c r="H4" s="9"/>
      <c r="I4" s="9"/>
      <c r="J4" s="9"/>
      <c r="K4" s="9"/>
      <c r="L4" s="9"/>
      <c r="M4" s="9"/>
      <c r="N4" s="9"/>
      <c r="O4" s="9"/>
    </row>
    <row r="5" spans="1:15" x14ac:dyDescent="0.35">
      <c r="G5" s="9"/>
      <c r="H5" s="9"/>
      <c r="I5" s="9"/>
      <c r="J5" s="9"/>
      <c r="K5" s="9"/>
      <c r="L5" s="9"/>
      <c r="M5" s="9"/>
      <c r="N5" s="9"/>
      <c r="O5" s="9"/>
    </row>
    <row r="6" spans="1:15" x14ac:dyDescent="0.35">
      <c r="G6" s="9"/>
      <c r="H6" s="9"/>
      <c r="I6" s="9"/>
      <c r="J6" s="9"/>
      <c r="K6" s="9"/>
      <c r="L6" s="9"/>
      <c r="M6" s="9"/>
      <c r="N6" s="9"/>
      <c r="O6" s="9"/>
    </row>
    <row r="9" spans="1:15" x14ac:dyDescent="0.35">
      <c r="A9" s="4" t="s">
        <v>15</v>
      </c>
      <c r="B9" s="4" t="s">
        <v>38</v>
      </c>
      <c r="C9" s="4" t="s">
        <v>44</v>
      </c>
      <c r="D9" s="4" t="s">
        <v>45</v>
      </c>
      <c r="E9" s="4" t="s">
        <v>46</v>
      </c>
      <c r="F9" s="4" t="s">
        <v>52</v>
      </c>
      <c r="G9" s="4" t="s">
        <v>47</v>
      </c>
      <c r="H9" s="4" t="s">
        <v>48</v>
      </c>
      <c r="I9" s="4" t="s">
        <v>49</v>
      </c>
      <c r="J9" s="4" t="s">
        <v>50</v>
      </c>
      <c r="K9" s="4" t="s">
        <v>23</v>
      </c>
    </row>
    <row r="10" spans="1:15" x14ac:dyDescent="0.35">
      <c r="A10" s="5" t="s">
        <v>34</v>
      </c>
      <c r="B10" s="5">
        <v>20000</v>
      </c>
      <c r="C10" s="5">
        <f>B10*8%</f>
        <v>1600</v>
      </c>
      <c r="D10" s="5">
        <f>B10*9%</f>
        <v>1800</v>
      </c>
      <c r="E10" s="5">
        <f>B10*14%</f>
        <v>2800.0000000000005</v>
      </c>
      <c r="F10" s="5">
        <f>B10*15%</f>
        <v>3000</v>
      </c>
      <c r="G10" s="5">
        <f>B10+C10+D10+E10</f>
        <v>26200</v>
      </c>
      <c r="H10" s="5">
        <v>1</v>
      </c>
      <c r="I10" s="6">
        <f>G10/30*H10</f>
        <v>873.33333333333337</v>
      </c>
      <c r="J10" s="5">
        <v>200</v>
      </c>
      <c r="K10" s="6">
        <f>G10-J10-I10-F10</f>
        <v>22126.666666666668</v>
      </c>
    </row>
    <row r="11" spans="1:15" x14ac:dyDescent="0.35">
      <c r="A11" s="5" t="s">
        <v>35</v>
      </c>
      <c r="B11" s="5">
        <v>15000</v>
      </c>
      <c r="C11" s="5">
        <f t="shared" ref="C11:C12" si="0">B11*8%</f>
        <v>1200</v>
      </c>
      <c r="D11" s="5">
        <f t="shared" ref="D11:D12" si="1">B11*9%</f>
        <v>1350</v>
      </c>
      <c r="E11" s="5">
        <f t="shared" ref="E11:E12" si="2">B11*14%</f>
        <v>2100</v>
      </c>
      <c r="F11" s="5">
        <f t="shared" ref="F11:F12" si="3">B11*15%</f>
        <v>2250</v>
      </c>
      <c r="G11" s="5">
        <f t="shared" ref="G11:G12" si="4">B11+C11+D11+E11</f>
        <v>19650</v>
      </c>
      <c r="H11" s="5">
        <v>2</v>
      </c>
      <c r="I11" s="6">
        <f t="shared" ref="I11:I12" si="5">G11/30*H11</f>
        <v>1310</v>
      </c>
      <c r="J11" s="5">
        <v>100</v>
      </c>
      <c r="K11" s="6">
        <f t="shared" ref="K11:K12" si="6">G11-J11-I11-F11</f>
        <v>15990</v>
      </c>
    </row>
    <row r="12" spans="1:15" x14ac:dyDescent="0.35">
      <c r="A12" s="5" t="s">
        <v>51</v>
      </c>
      <c r="B12" s="5">
        <v>10000</v>
      </c>
      <c r="C12" s="5">
        <f t="shared" si="0"/>
        <v>800</v>
      </c>
      <c r="D12" s="5">
        <f t="shared" si="1"/>
        <v>900</v>
      </c>
      <c r="E12" s="5">
        <f t="shared" si="2"/>
        <v>1400.0000000000002</v>
      </c>
      <c r="F12" s="5">
        <f t="shared" si="3"/>
        <v>1500</v>
      </c>
      <c r="G12" s="5">
        <f t="shared" si="4"/>
        <v>13100</v>
      </c>
      <c r="H12" s="5">
        <v>3</v>
      </c>
      <c r="I12" s="6">
        <f t="shared" si="5"/>
        <v>1310</v>
      </c>
      <c r="J12" s="5">
        <v>150</v>
      </c>
      <c r="K12" s="6">
        <f t="shared" si="6"/>
        <v>10140</v>
      </c>
    </row>
  </sheetData>
  <mergeCells count="1">
    <mergeCell ref="G1:O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3D9F-3698-4503-AA6F-6ECCF5801640}">
  <dimension ref="A1:M13"/>
  <sheetViews>
    <sheetView workbookViewId="0">
      <selection activeCell="J11" sqref="J11:J13"/>
    </sheetView>
  </sheetViews>
  <sheetFormatPr defaultRowHeight="14.5" x14ac:dyDescent="0.35"/>
  <cols>
    <col min="4" max="4" width="9.54296875" bestFit="1" customWidth="1"/>
    <col min="5" max="5" width="9.08984375" bestFit="1" customWidth="1"/>
  </cols>
  <sheetData>
    <row r="1" spans="1:13" x14ac:dyDescent="0.35">
      <c r="F1" s="9" t="s">
        <v>53</v>
      </c>
      <c r="G1" s="9"/>
      <c r="H1" s="9"/>
      <c r="I1" s="9"/>
      <c r="J1" s="9"/>
      <c r="K1" s="9"/>
      <c r="L1" s="9"/>
      <c r="M1" s="9"/>
    </row>
    <row r="2" spans="1:13" x14ac:dyDescent="0.35">
      <c r="F2" s="9"/>
      <c r="G2" s="9"/>
      <c r="H2" s="9"/>
      <c r="I2" s="9"/>
      <c r="J2" s="9"/>
      <c r="K2" s="9"/>
      <c r="L2" s="9"/>
      <c r="M2" s="9"/>
    </row>
    <row r="3" spans="1:13" x14ac:dyDescent="0.35">
      <c r="F3" s="9"/>
      <c r="G3" s="9"/>
      <c r="H3" s="9"/>
      <c r="I3" s="9"/>
      <c r="J3" s="9"/>
      <c r="K3" s="9"/>
      <c r="L3" s="9"/>
      <c r="M3" s="9"/>
    </row>
    <row r="4" spans="1:13" x14ac:dyDescent="0.35">
      <c r="F4" s="9"/>
      <c r="G4" s="9"/>
      <c r="H4" s="9"/>
      <c r="I4" s="9"/>
      <c r="J4" s="9"/>
      <c r="K4" s="9"/>
      <c r="L4" s="9"/>
      <c r="M4" s="9"/>
    </row>
    <row r="5" spans="1:13" x14ac:dyDescent="0.35">
      <c r="F5" s="9"/>
      <c r="G5" s="9"/>
      <c r="H5" s="9"/>
      <c r="I5" s="9"/>
      <c r="J5" s="9"/>
      <c r="K5" s="9"/>
      <c r="L5" s="9"/>
      <c r="M5" s="9"/>
    </row>
    <row r="6" spans="1:13" x14ac:dyDescent="0.35">
      <c r="F6" s="9"/>
      <c r="G6" s="9"/>
      <c r="H6" s="9"/>
      <c r="I6" s="9"/>
      <c r="J6" s="9"/>
      <c r="K6" s="9"/>
      <c r="L6" s="9"/>
      <c r="M6" s="9"/>
    </row>
    <row r="10" spans="1:13" ht="29" x14ac:dyDescent="0.35">
      <c r="A10" s="14" t="s">
        <v>54</v>
      </c>
      <c r="B10" s="14" t="s">
        <v>55</v>
      </c>
      <c r="C10" s="14" t="s">
        <v>56</v>
      </c>
      <c r="D10" s="14" t="s">
        <v>57</v>
      </c>
      <c r="E10" s="14" t="s">
        <v>58</v>
      </c>
      <c r="F10" s="14" t="s">
        <v>59</v>
      </c>
      <c r="G10" s="14" t="s">
        <v>61</v>
      </c>
      <c r="H10" s="14" t="s">
        <v>60</v>
      </c>
      <c r="I10" s="14" t="s">
        <v>50</v>
      </c>
      <c r="J10" s="14" t="s">
        <v>23</v>
      </c>
    </row>
    <row r="11" spans="1:13" x14ac:dyDescent="0.35">
      <c r="A11" s="5" t="s">
        <v>13</v>
      </c>
      <c r="B11" s="5" t="s">
        <v>62</v>
      </c>
      <c r="C11" s="5">
        <v>3000</v>
      </c>
      <c r="D11" s="15">
        <v>45303</v>
      </c>
      <c r="E11" s="15">
        <v>45322</v>
      </c>
      <c r="F11" s="5">
        <f>E11-D11</f>
        <v>19</v>
      </c>
      <c r="G11" s="5">
        <v>3000</v>
      </c>
      <c r="H11" s="5">
        <f>G11*F11</f>
        <v>57000</v>
      </c>
      <c r="I11" s="5">
        <v>1500</v>
      </c>
      <c r="J11" s="5">
        <f>C11+H11+I11</f>
        <v>61500</v>
      </c>
    </row>
    <row r="12" spans="1:13" x14ac:dyDescent="0.35">
      <c r="A12" s="5" t="s">
        <v>35</v>
      </c>
      <c r="B12" s="5" t="s">
        <v>63</v>
      </c>
      <c r="C12" s="5">
        <v>2500</v>
      </c>
      <c r="D12" s="15">
        <v>45333</v>
      </c>
      <c r="E12" s="15">
        <v>45345</v>
      </c>
      <c r="F12" s="5">
        <f t="shared" ref="F12:F13" si="0">E12-D12</f>
        <v>12</v>
      </c>
      <c r="G12" s="5">
        <v>2000</v>
      </c>
      <c r="H12" s="5">
        <f t="shared" ref="H12:H13" si="1">G12*F12</f>
        <v>24000</v>
      </c>
      <c r="I12" s="5">
        <v>1000</v>
      </c>
      <c r="J12" s="5">
        <f t="shared" ref="J12:J13" si="2">C12+H12+I12</f>
        <v>27500</v>
      </c>
    </row>
    <row r="13" spans="1:13" x14ac:dyDescent="0.35">
      <c r="A13" s="5" t="s">
        <v>36</v>
      </c>
      <c r="B13" s="5" t="s">
        <v>64</v>
      </c>
      <c r="C13" s="5">
        <v>2000</v>
      </c>
      <c r="D13" s="15">
        <v>45352</v>
      </c>
      <c r="E13" s="15">
        <v>45384</v>
      </c>
      <c r="F13" s="5">
        <f t="shared" si="0"/>
        <v>32</v>
      </c>
      <c r="G13" s="5">
        <v>1000</v>
      </c>
      <c r="H13" s="5">
        <f t="shared" si="1"/>
        <v>32000</v>
      </c>
      <c r="I13" s="5">
        <v>2000</v>
      </c>
      <c r="J13" s="5">
        <f t="shared" si="2"/>
        <v>36000</v>
      </c>
    </row>
  </sheetData>
  <mergeCells count="1">
    <mergeCell ref="F1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B6F0-55F2-44D5-AE38-061D3E84EC14}">
  <dimension ref="A1:AO12"/>
  <sheetViews>
    <sheetView topLeftCell="AG1" workbookViewId="0">
      <selection activeCell="AO9" sqref="A9:AO12"/>
    </sheetView>
  </sheetViews>
  <sheetFormatPr defaultRowHeight="14.5" x14ac:dyDescent="0.35"/>
  <cols>
    <col min="39" max="39" width="9.7265625" bestFit="1" customWidth="1"/>
    <col min="40" max="40" width="13.7265625" bestFit="1" customWidth="1"/>
    <col min="41" max="41" width="12.54296875" bestFit="1" customWidth="1"/>
  </cols>
  <sheetData>
    <row r="1" spans="1:41" x14ac:dyDescent="0.35">
      <c r="G1" s="10" t="s">
        <v>65</v>
      </c>
      <c r="H1" s="10"/>
      <c r="I1" s="10"/>
      <c r="J1" s="10"/>
      <c r="K1" s="10"/>
      <c r="L1" s="10"/>
      <c r="M1" s="10"/>
      <c r="N1" s="10"/>
      <c r="O1" s="10"/>
    </row>
    <row r="2" spans="1:41" x14ac:dyDescent="0.35">
      <c r="G2" s="10"/>
      <c r="H2" s="10"/>
      <c r="I2" s="10"/>
      <c r="J2" s="10"/>
      <c r="K2" s="10"/>
      <c r="L2" s="10"/>
      <c r="M2" s="10"/>
      <c r="N2" s="10"/>
      <c r="O2" s="10"/>
    </row>
    <row r="3" spans="1:41" x14ac:dyDescent="0.35">
      <c r="G3" s="10"/>
      <c r="H3" s="10"/>
      <c r="I3" s="10"/>
      <c r="J3" s="10"/>
      <c r="K3" s="10"/>
      <c r="L3" s="10"/>
      <c r="M3" s="10"/>
      <c r="N3" s="10"/>
      <c r="O3" s="10"/>
    </row>
    <row r="4" spans="1:41" x14ac:dyDescent="0.35">
      <c r="G4" s="10"/>
      <c r="H4" s="10"/>
      <c r="I4" s="10"/>
      <c r="J4" s="10"/>
      <c r="K4" s="10"/>
      <c r="L4" s="10"/>
      <c r="M4" s="10"/>
      <c r="N4" s="10"/>
      <c r="O4" s="10"/>
    </row>
    <row r="5" spans="1:41" x14ac:dyDescent="0.35">
      <c r="G5" s="10"/>
      <c r="H5" s="10"/>
      <c r="I5" s="10"/>
      <c r="J5" s="10"/>
      <c r="K5" s="10"/>
      <c r="L5" s="10"/>
      <c r="M5" s="10"/>
      <c r="N5" s="10"/>
      <c r="O5" s="10"/>
    </row>
    <row r="6" spans="1:41" x14ac:dyDescent="0.35">
      <c r="G6" s="10"/>
      <c r="H6" s="10"/>
      <c r="I6" s="10"/>
      <c r="J6" s="10"/>
      <c r="K6" s="10"/>
      <c r="L6" s="10"/>
      <c r="M6" s="10"/>
      <c r="N6" s="10"/>
      <c r="O6" s="10"/>
    </row>
    <row r="8" spans="1:41" x14ac:dyDescent="0.35">
      <c r="A8" s="3"/>
      <c r="B8" s="3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  <c r="AH8" s="3">
        <v>28</v>
      </c>
      <c r="AI8" s="3">
        <v>29</v>
      </c>
      <c r="AJ8" s="3">
        <v>30</v>
      </c>
      <c r="AK8" s="3"/>
      <c r="AL8" s="3"/>
      <c r="AM8" s="3"/>
      <c r="AN8" s="3"/>
      <c r="AO8" s="3"/>
    </row>
    <row r="9" spans="1:41" x14ac:dyDescent="0.35">
      <c r="A9" s="4" t="s">
        <v>66</v>
      </c>
      <c r="B9" s="4" t="s">
        <v>67</v>
      </c>
      <c r="C9" s="4" t="s">
        <v>68</v>
      </c>
      <c r="D9" s="4" t="s">
        <v>38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  <c r="M9" s="4" t="s">
        <v>77</v>
      </c>
      <c r="N9" s="4" t="s">
        <v>71</v>
      </c>
      <c r="O9" s="4" t="s">
        <v>72</v>
      </c>
      <c r="P9" s="4" t="s">
        <v>73</v>
      </c>
      <c r="Q9" s="4" t="s">
        <v>74</v>
      </c>
      <c r="R9" s="4" t="s">
        <v>75</v>
      </c>
      <c r="S9" s="4" t="s">
        <v>76</v>
      </c>
      <c r="T9" s="4" t="s">
        <v>77</v>
      </c>
      <c r="U9" s="4" t="s">
        <v>71</v>
      </c>
      <c r="V9" s="4" t="s">
        <v>72</v>
      </c>
      <c r="W9" s="4" t="s">
        <v>73</v>
      </c>
      <c r="X9" s="4" t="s">
        <v>74</v>
      </c>
      <c r="Y9" s="4" t="s">
        <v>75</v>
      </c>
      <c r="Z9" s="4" t="s">
        <v>76</v>
      </c>
      <c r="AA9" s="4" t="s">
        <v>77</v>
      </c>
      <c r="AB9" s="4" t="s">
        <v>71</v>
      </c>
      <c r="AC9" s="4" t="s">
        <v>72</v>
      </c>
      <c r="AD9" s="4" t="s">
        <v>73</v>
      </c>
      <c r="AE9" s="4" t="s">
        <v>74</v>
      </c>
      <c r="AF9" s="4" t="s">
        <v>75</v>
      </c>
      <c r="AG9" s="4" t="s">
        <v>76</v>
      </c>
      <c r="AH9" s="4" t="s">
        <v>77</v>
      </c>
      <c r="AI9" s="4" t="s">
        <v>71</v>
      </c>
      <c r="AJ9" s="4" t="s">
        <v>72</v>
      </c>
      <c r="AK9" s="4" t="s">
        <v>78</v>
      </c>
      <c r="AL9" s="4" t="s">
        <v>79</v>
      </c>
      <c r="AM9" s="4" t="s">
        <v>80</v>
      </c>
      <c r="AN9" s="4" t="s">
        <v>81</v>
      </c>
      <c r="AO9" s="4" t="s">
        <v>82</v>
      </c>
    </row>
    <row r="10" spans="1:41" x14ac:dyDescent="0.35">
      <c r="A10" s="5" t="s">
        <v>83</v>
      </c>
      <c r="B10" s="5" t="s">
        <v>13</v>
      </c>
      <c r="C10" s="5" t="s">
        <v>87</v>
      </c>
      <c r="D10" s="5">
        <v>20000</v>
      </c>
      <c r="E10" s="5">
        <v>2024</v>
      </c>
      <c r="F10" s="5" t="s">
        <v>88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89</v>
      </c>
      <c r="N10" s="5" t="s">
        <v>16</v>
      </c>
      <c r="O10" s="5" t="s">
        <v>90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89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89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16</v>
      </c>
      <c r="AG10" s="5" t="s">
        <v>16</v>
      </c>
      <c r="AH10" s="5" t="s">
        <v>89</v>
      </c>
      <c r="AI10" s="5" t="s">
        <v>16</v>
      </c>
      <c r="AJ10" s="5" t="s">
        <v>16</v>
      </c>
      <c r="AK10" s="5">
        <f>COUNTIF(G1:AJ10,"p")</f>
        <v>25</v>
      </c>
      <c r="AL10" s="5">
        <f>COUNTIF(G10:AJ10,"a")</f>
        <v>1</v>
      </c>
      <c r="AM10" s="5">
        <f>AK10+4</f>
        <v>29</v>
      </c>
      <c r="AN10" s="6">
        <f>D10/30</f>
        <v>666.66666666666663</v>
      </c>
      <c r="AO10" s="6">
        <f>AN10*AM10</f>
        <v>19333.333333333332</v>
      </c>
    </row>
    <row r="11" spans="1:41" x14ac:dyDescent="0.35">
      <c r="A11" s="5" t="s">
        <v>84</v>
      </c>
      <c r="B11" s="5" t="s">
        <v>12</v>
      </c>
      <c r="C11" s="5" t="s">
        <v>87</v>
      </c>
      <c r="D11" s="5">
        <v>15000</v>
      </c>
      <c r="E11" s="5">
        <v>2024</v>
      </c>
      <c r="F11" s="5" t="s">
        <v>88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90</v>
      </c>
      <c r="L11" s="5" t="s">
        <v>16</v>
      </c>
      <c r="M11" s="5" t="s">
        <v>89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89</v>
      </c>
      <c r="U11" s="5" t="s">
        <v>90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89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90</v>
      </c>
      <c r="AG11" s="5" t="s">
        <v>16</v>
      </c>
      <c r="AH11" s="5" t="s">
        <v>89</v>
      </c>
      <c r="AI11" s="5" t="s">
        <v>16</v>
      </c>
      <c r="AJ11" s="5" t="s">
        <v>16</v>
      </c>
      <c r="AK11" s="5">
        <f t="shared" ref="AK11:AK12" si="0">COUNTIF(G2:AJ11,"p")</f>
        <v>48</v>
      </c>
      <c r="AL11" s="5">
        <f t="shared" ref="AL11:AL12" si="1">COUNTIF(G11:AJ11,"a")</f>
        <v>3</v>
      </c>
      <c r="AM11" s="5">
        <f t="shared" ref="AM11:AM12" si="2">AK11+4</f>
        <v>52</v>
      </c>
      <c r="AN11" s="6">
        <f t="shared" ref="AN11:AN12" si="3">D11/30</f>
        <v>500</v>
      </c>
      <c r="AO11" s="6">
        <f t="shared" ref="AO11:AO12" si="4">AN11*AM11</f>
        <v>26000</v>
      </c>
    </row>
    <row r="12" spans="1:41" x14ac:dyDescent="0.35">
      <c r="A12" s="5" t="s">
        <v>85</v>
      </c>
      <c r="B12" s="5" t="s">
        <v>86</v>
      </c>
      <c r="C12" s="5" t="s">
        <v>87</v>
      </c>
      <c r="D12" s="5">
        <v>10000</v>
      </c>
      <c r="E12" s="5">
        <v>2024</v>
      </c>
      <c r="F12" s="5" t="s">
        <v>88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89</v>
      </c>
      <c r="N12" s="5" t="s">
        <v>16</v>
      </c>
      <c r="O12" s="5" t="s">
        <v>90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89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89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89</v>
      </c>
      <c r="AI12" s="5" t="s">
        <v>16</v>
      </c>
      <c r="AJ12" s="5" t="s">
        <v>16</v>
      </c>
      <c r="AK12" s="5">
        <f t="shared" si="0"/>
        <v>73</v>
      </c>
      <c r="AL12" s="5">
        <f t="shared" si="1"/>
        <v>1</v>
      </c>
      <c r="AM12" s="5">
        <f t="shared" si="2"/>
        <v>77</v>
      </c>
      <c r="AN12" s="6">
        <f t="shared" si="3"/>
        <v>333.33333333333331</v>
      </c>
      <c r="AO12" s="6">
        <f t="shared" si="4"/>
        <v>25666.666666666664</v>
      </c>
    </row>
  </sheetData>
  <mergeCells count="1">
    <mergeCell ref="G1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D211-08B7-4343-928F-CFBB44CCF5B6}">
  <dimension ref="A1:N19"/>
  <sheetViews>
    <sheetView workbookViewId="0">
      <selection activeCell="J12" sqref="J12"/>
    </sheetView>
  </sheetViews>
  <sheetFormatPr defaultRowHeight="14.5" x14ac:dyDescent="0.35"/>
  <sheetData>
    <row r="1" spans="1:14" x14ac:dyDescent="0.35">
      <c r="F1" s="9" t="s">
        <v>91</v>
      </c>
      <c r="G1" s="9"/>
      <c r="H1" s="9"/>
      <c r="I1" s="9"/>
      <c r="J1" s="9"/>
      <c r="K1" s="9"/>
      <c r="L1" s="9"/>
      <c r="M1" s="9"/>
      <c r="N1" s="9"/>
    </row>
    <row r="2" spans="1:14" x14ac:dyDescent="0.35">
      <c r="F2" s="9"/>
      <c r="G2" s="9"/>
      <c r="H2" s="9"/>
      <c r="I2" s="9"/>
      <c r="J2" s="9"/>
      <c r="K2" s="9"/>
      <c r="L2" s="9"/>
      <c r="M2" s="9"/>
      <c r="N2" s="9"/>
    </row>
    <row r="3" spans="1:14" x14ac:dyDescent="0.35">
      <c r="F3" s="9"/>
      <c r="G3" s="9"/>
      <c r="H3" s="9"/>
      <c r="I3" s="9"/>
      <c r="J3" s="9"/>
      <c r="K3" s="9"/>
      <c r="L3" s="9"/>
      <c r="M3" s="9"/>
      <c r="N3" s="9"/>
    </row>
    <row r="4" spans="1:14" x14ac:dyDescent="0.35">
      <c r="F4" s="9"/>
      <c r="G4" s="9"/>
      <c r="H4" s="9"/>
      <c r="I4" s="9"/>
      <c r="J4" s="9"/>
      <c r="K4" s="9"/>
      <c r="L4" s="9"/>
      <c r="M4" s="9"/>
      <c r="N4" s="9"/>
    </row>
    <row r="5" spans="1:14" x14ac:dyDescent="0.35">
      <c r="F5" s="9"/>
      <c r="G5" s="9"/>
      <c r="H5" s="9"/>
      <c r="I5" s="9"/>
      <c r="J5" s="9"/>
      <c r="K5" s="9"/>
      <c r="L5" s="9"/>
      <c r="M5" s="9"/>
      <c r="N5" s="9"/>
    </row>
    <row r="6" spans="1:14" x14ac:dyDescent="0.35">
      <c r="F6" s="9"/>
      <c r="G6" s="9"/>
      <c r="H6" s="9"/>
      <c r="I6" s="9"/>
      <c r="J6" s="9"/>
      <c r="K6" s="9"/>
      <c r="L6" s="9"/>
      <c r="M6" s="9"/>
      <c r="N6" s="9"/>
    </row>
    <row r="9" spans="1:14" x14ac:dyDescent="0.35">
      <c r="A9" s="4" t="s">
        <v>15</v>
      </c>
      <c r="B9" s="4" t="s">
        <v>17</v>
      </c>
      <c r="C9" s="4" t="s">
        <v>18</v>
      </c>
      <c r="D9" s="4" t="s">
        <v>19</v>
      </c>
      <c r="E9" s="4" t="s">
        <v>20</v>
      </c>
    </row>
    <row r="10" spans="1:14" x14ac:dyDescent="0.35">
      <c r="A10" s="5" t="s">
        <v>92</v>
      </c>
      <c r="B10" s="5" t="s">
        <v>102</v>
      </c>
      <c r="C10" s="5">
        <v>300</v>
      </c>
      <c r="D10" s="5">
        <v>10</v>
      </c>
      <c r="E10" s="5">
        <f>D10*C10</f>
        <v>3000</v>
      </c>
    </row>
    <row r="11" spans="1:14" x14ac:dyDescent="0.35">
      <c r="A11" s="5" t="s">
        <v>93</v>
      </c>
      <c r="B11" s="5" t="s">
        <v>103</v>
      </c>
      <c r="C11" s="5">
        <v>400</v>
      </c>
      <c r="D11" s="5">
        <v>9</v>
      </c>
      <c r="E11" s="5">
        <f t="shared" ref="E11:E19" si="0">D11*C11</f>
        <v>3600</v>
      </c>
    </row>
    <row r="12" spans="1:14" x14ac:dyDescent="0.35">
      <c r="A12" s="5" t="s">
        <v>94</v>
      </c>
      <c r="B12" s="5" t="s">
        <v>104</v>
      </c>
      <c r="C12" s="5">
        <v>200</v>
      </c>
      <c r="D12" s="5">
        <v>8</v>
      </c>
      <c r="E12" s="5">
        <f t="shared" si="0"/>
        <v>1600</v>
      </c>
      <c r="J12" s="4" t="s">
        <v>15</v>
      </c>
      <c r="K12" s="4" t="s">
        <v>17</v>
      </c>
      <c r="L12" s="4" t="s">
        <v>18</v>
      </c>
      <c r="M12" s="4" t="s">
        <v>19</v>
      </c>
      <c r="N12" s="4" t="s">
        <v>20</v>
      </c>
    </row>
    <row r="13" spans="1:14" x14ac:dyDescent="0.35">
      <c r="A13" s="5" t="s">
        <v>95</v>
      </c>
      <c r="B13" s="5" t="s">
        <v>105</v>
      </c>
      <c r="C13" s="5">
        <v>250</v>
      </c>
      <c r="D13" s="5">
        <v>7</v>
      </c>
      <c r="E13" s="5">
        <f t="shared" si="0"/>
        <v>1750</v>
      </c>
      <c r="J13" s="5" t="s">
        <v>101</v>
      </c>
      <c r="K13" t="str">
        <f>LOOKUP(J13,A10:A19,B10:B19)</f>
        <v>T.v</v>
      </c>
      <c r="L13">
        <f>LOOKUP(J13,A10:A19,C10:C19)</f>
        <v>15000</v>
      </c>
      <c r="M13">
        <f>LOOKUP(J13,A10:A19,D10:D19)</f>
        <v>1</v>
      </c>
      <c r="N13">
        <f>LOOKUP(J13,A10:A19,E10:E19)</f>
        <v>15000</v>
      </c>
    </row>
    <row r="14" spans="1:14" x14ac:dyDescent="0.35">
      <c r="A14" s="5" t="s">
        <v>96</v>
      </c>
      <c r="B14" s="5" t="s">
        <v>106</v>
      </c>
      <c r="C14" s="5">
        <v>350</v>
      </c>
      <c r="D14" s="5">
        <v>6</v>
      </c>
      <c r="E14" s="5">
        <f t="shared" si="0"/>
        <v>2100</v>
      </c>
    </row>
    <row r="15" spans="1:14" x14ac:dyDescent="0.35">
      <c r="A15" s="5" t="s">
        <v>97</v>
      </c>
      <c r="B15" s="5" t="s">
        <v>107</v>
      </c>
      <c r="C15" s="5">
        <v>500</v>
      </c>
      <c r="D15" s="5">
        <v>5</v>
      </c>
      <c r="E15" s="5">
        <f t="shared" si="0"/>
        <v>2500</v>
      </c>
    </row>
    <row r="16" spans="1:14" x14ac:dyDescent="0.35">
      <c r="A16" s="5" t="s">
        <v>98</v>
      </c>
      <c r="B16" s="5" t="s">
        <v>108</v>
      </c>
      <c r="C16" s="5">
        <v>1000</v>
      </c>
      <c r="D16" s="5">
        <v>4</v>
      </c>
      <c r="E16" s="5">
        <f t="shared" si="0"/>
        <v>4000</v>
      </c>
    </row>
    <row r="17" spans="1:5" x14ac:dyDescent="0.35">
      <c r="A17" s="5" t="s">
        <v>99</v>
      </c>
      <c r="B17" s="5" t="s">
        <v>109</v>
      </c>
      <c r="C17" s="5">
        <v>18000</v>
      </c>
      <c r="D17" s="5">
        <v>3</v>
      </c>
      <c r="E17" s="5">
        <f t="shared" si="0"/>
        <v>54000</v>
      </c>
    </row>
    <row r="18" spans="1:5" x14ac:dyDescent="0.35">
      <c r="A18" s="5" t="s">
        <v>100</v>
      </c>
      <c r="B18" s="5" t="s">
        <v>110</v>
      </c>
      <c r="C18" s="5">
        <v>16000</v>
      </c>
      <c r="D18" s="5">
        <v>2</v>
      </c>
      <c r="E18" s="5">
        <f t="shared" si="0"/>
        <v>32000</v>
      </c>
    </row>
    <row r="19" spans="1:5" x14ac:dyDescent="0.35">
      <c r="A19" s="5" t="s">
        <v>101</v>
      </c>
      <c r="B19" s="5" t="s">
        <v>111</v>
      </c>
      <c r="C19" s="5">
        <v>15000</v>
      </c>
      <c r="D19" s="5">
        <v>1</v>
      </c>
      <c r="E19" s="5">
        <f t="shared" si="0"/>
        <v>15000</v>
      </c>
    </row>
  </sheetData>
  <sortState ref="J13:N13">
    <sortCondition descending="1" ref="J13"/>
  </sortState>
  <mergeCells count="1">
    <mergeCell ref="F1:N6"/>
  </mergeCells>
  <dataValidations count="1">
    <dataValidation type="list" allowBlank="1" showInputMessage="1" showErrorMessage="1" sqref="J13" xr:uid="{F6D67279-FB4B-4A25-80B4-1402FA15E7F9}">
      <formula1>$A$10:$A$19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2428-7305-4DC7-A587-08F9811270D1}">
  <dimension ref="G1:P6"/>
  <sheetViews>
    <sheetView tabSelected="1" workbookViewId="0">
      <selection activeCell="G1" sqref="G1:P6"/>
    </sheetView>
  </sheetViews>
  <sheetFormatPr defaultRowHeight="14.5" x14ac:dyDescent="0.35"/>
  <sheetData>
    <row r="1" spans="7:16" x14ac:dyDescent="0.35">
      <c r="G1" s="1"/>
      <c r="H1" s="1"/>
      <c r="I1" s="1"/>
      <c r="J1" s="1"/>
      <c r="K1" s="1"/>
      <c r="L1" s="1"/>
      <c r="M1" s="1"/>
      <c r="N1" s="1"/>
      <c r="O1" s="1"/>
      <c r="P1" s="1"/>
    </row>
    <row r="2" spans="7:16" x14ac:dyDescent="0.35">
      <c r="G2" s="1"/>
      <c r="H2" s="1"/>
      <c r="I2" s="1"/>
      <c r="J2" s="1"/>
      <c r="K2" s="1"/>
      <c r="L2" s="1"/>
      <c r="M2" s="1"/>
      <c r="N2" s="1"/>
      <c r="O2" s="1"/>
      <c r="P2" s="1"/>
    </row>
    <row r="3" spans="7:16" x14ac:dyDescent="0.35">
      <c r="G3" s="1"/>
      <c r="H3" s="1"/>
      <c r="I3" s="1"/>
      <c r="J3" s="1"/>
      <c r="K3" s="1"/>
      <c r="L3" s="1"/>
      <c r="M3" s="1"/>
      <c r="N3" s="1"/>
      <c r="O3" s="1"/>
      <c r="P3" s="1"/>
    </row>
    <row r="4" spans="7:16" x14ac:dyDescent="0.35">
      <c r="G4" s="1"/>
      <c r="H4" s="1"/>
      <c r="I4" s="1"/>
      <c r="J4" s="1"/>
      <c r="K4" s="1"/>
      <c r="L4" s="1"/>
      <c r="M4" s="1"/>
      <c r="N4" s="1"/>
      <c r="O4" s="1"/>
      <c r="P4" s="1"/>
    </row>
    <row r="5" spans="7:16" x14ac:dyDescent="0.35">
      <c r="G5" s="1"/>
      <c r="H5" s="1"/>
      <c r="I5" s="1"/>
      <c r="J5" s="1"/>
      <c r="K5" s="1"/>
      <c r="L5" s="1"/>
      <c r="M5" s="1"/>
      <c r="N5" s="1"/>
      <c r="O5" s="1"/>
      <c r="P5" s="1"/>
    </row>
    <row r="6" spans="7:16" x14ac:dyDescent="0.35"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1">
    <mergeCell ref="G1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2024-09-28T14:57:09Z</dcterms:created>
  <dcterms:modified xsi:type="dcterms:W3CDTF">2024-09-28T16:08:18Z</dcterms:modified>
</cp:coreProperties>
</file>