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ritup\OneDrive\Desktop\"/>
    </mc:Choice>
  </mc:AlternateContent>
  <xr:revisionPtr revIDLastSave="0" documentId="13_ncr:1_{29A84419-8955-4EF6-B210-E2DBB403D991}" xr6:coauthVersionLast="47" xr6:coauthVersionMax="47" xr10:uidLastSave="{00000000-0000-0000-0000-000000000000}"/>
  <bookViews>
    <workbookView xWindow="-110" yWindow="-110" windowWidth="19420" windowHeight="11020" tabRatio="735" firstSheet="5" activeTab="16" xr2:uid="{C467E1E3-320B-4A27-835F-DE0CD0622D55}"/>
  </bookViews>
  <sheets>
    <sheet name="Sheet1" sheetId="3" r:id="rId1"/>
    <sheet name="Sheet2" sheetId="4" r:id="rId2"/>
    <sheet name="Sheet3" sheetId="5" r:id="rId3"/>
    <sheet name="Sheet4" sheetId="7" r:id="rId4"/>
    <sheet name="Sheet5" sheetId="8" r:id="rId5"/>
    <sheet name="Sheet6" sheetId="9" r:id="rId6"/>
    <sheet name="Sheet7" sheetId="10" r:id="rId7"/>
    <sheet name="Sheet8" sheetId="11" r:id="rId8"/>
    <sheet name="Sheet9" sheetId="12" r:id="rId9"/>
    <sheet name="Sheet10" sheetId="13" r:id="rId10"/>
    <sheet name="Sheet11" sheetId="14" r:id="rId11"/>
    <sheet name="Sheet13" sheetId="16" r:id="rId12"/>
    <sheet name="Sheet14" sheetId="17" r:id="rId13"/>
    <sheet name="Sheet12" sheetId="18" r:id="rId14"/>
    <sheet name="Sheet15" sheetId="19" r:id="rId15"/>
    <sheet name="Sheet16" sheetId="20" r:id="rId16"/>
    <sheet name="Sheet17" sheetId="21" r:id="rId17"/>
  </sheets>
  <externalReferences>
    <externalReference r:id="rId18"/>
  </externalReferences>
  <definedNames>
    <definedName name="_xlnm.Extract" localSheetId="9">Sheet10!$A$1:$F$1</definedName>
    <definedName name="Slicer_Cookie_Type">#N/A</definedName>
    <definedName name="Slicer_Device">#N/A</definedName>
    <definedName name="Slicer_Region">#N/A</definedName>
  </definedNames>
  <calcPr calcId="191029"/>
  <pivotCaches>
    <pivotCache cacheId="0" r:id="rId19"/>
    <pivotCache cacheId="1" r:id="rId20"/>
    <pivotCache cacheId="2" r:id="rId21"/>
    <pivotCache cacheId="14" r:id="rId22"/>
  </pivotCaches>
  <extLst>
    <ext xmlns:x14="http://schemas.microsoft.com/office/spreadsheetml/2009/9/main" uri="{876F7934-8845-4945-9796-88D515C7AA90}">
      <x14:pivotCaches>
        <pivotCache cacheId="7" r:id="rId23"/>
      </x14:pivotCaches>
    </ext>
    <ext xmlns:x14="http://schemas.microsoft.com/office/spreadsheetml/2009/9/main" uri="{BBE1A952-AA13-448e-AADC-164F8A28A991}">
      <x14:slicerCaches>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fda0895e-4905-4fc7-8ec5-b7db8cf55183" name="Customers" connection="Excel Customers"/>
          <x15:modelTable id="Orders_4a76433a-a3eb-4484-b173-da83987a91d0" name="Orders" connection="Excel Orders"/>
          <x15:modelTable id="Cookie Types_270f1257-2aaa-4bd1-a958-6e29739cb1e5" name="Cookie Types" connection="Excel Cookie Types"/>
        </x15:modelTables>
        <x15:modelRelationships>
          <x15:modelRelationship fromTable="Orders" fromColumn="Customer ID" toTable="Customers" toColumn="Customer ID"/>
          <x15:modelRelationship fromTable="Orders" fromColumn="Product" toTable="Cookie Types" toColumn="Cookie Type"/>
        </x15:modelRelationship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8" i="8" l="1"/>
  <c r="K18" i="8"/>
  <c r="N15" i="8"/>
  <c r="K17" i="8"/>
  <c r="E20" i="8"/>
  <c r="G13" i="8"/>
  <c r="D8" i="8"/>
  <c r="N10" i="8"/>
  <c r="J5" i="8"/>
  <c r="J2" i="8"/>
  <c r="E2" i="7"/>
  <c r="E1" i="7"/>
  <c r="B19" i="7"/>
  <c r="B13" i="7"/>
  <c r="K3" i="7"/>
  <c r="K4" i="7"/>
  <c r="K5" i="7"/>
  <c r="K6" i="7"/>
  <c r="K7" i="7"/>
  <c r="K8" i="7"/>
  <c r="K9" i="7"/>
  <c r="K10" i="7"/>
  <c r="K11" i="7"/>
  <c r="K12" i="7"/>
  <c r="K13" i="7"/>
  <c r="K2" i="7"/>
  <c r="J3" i="7"/>
  <c r="J4" i="7"/>
  <c r="J5" i="7"/>
  <c r="J6" i="7"/>
  <c r="J7" i="7"/>
  <c r="J8" i="7"/>
  <c r="J9" i="7"/>
  <c r="J10" i="7"/>
  <c r="J11" i="7"/>
  <c r="J12" i="7"/>
  <c r="J13" i="7"/>
  <c r="J2" i="7"/>
  <c r="I3" i="7"/>
  <c r="I2" i="7"/>
  <c r="I16" i="7" s="1"/>
  <c r="I4" i="7"/>
  <c r="I5" i="7"/>
  <c r="I6" i="7"/>
  <c r="I7" i="7"/>
  <c r="I8" i="7"/>
  <c r="I9" i="7"/>
  <c r="I10" i="7"/>
  <c r="I11" i="7"/>
  <c r="I12" i="7"/>
  <c r="I13" i="7"/>
  <c r="G9" i="3"/>
  <c r="J7" i="3"/>
  <c r="J5" i="3"/>
  <c r="B4" i="5"/>
  <c r="I3" i="5"/>
  <c r="H1" i="4"/>
  <c r="I2" i="4"/>
  <c r="F65" i="3"/>
  <c r="F61" i="3"/>
  <c r="F62" i="3"/>
  <c r="F63" i="3"/>
  <c r="F64" i="3"/>
  <c r="F60" i="3"/>
  <c r="E106" i="3"/>
  <c r="K32" i="3"/>
  <c r="K34" i="3"/>
  <c r="F37" i="3"/>
  <c r="F36" i="3"/>
  <c r="G31" i="3"/>
  <c r="E46" i="3"/>
  <c r="F56" i="3"/>
  <c r="G53" i="3"/>
  <c r="G52" i="3"/>
  <c r="H51" i="3"/>
  <c r="H50" i="3"/>
  <c r="E51" i="3"/>
  <c r="E43" i="3"/>
  <c r="F4" i="3"/>
  <c r="G4" i="3"/>
  <c r="F5" i="3"/>
  <c r="G5" i="3"/>
  <c r="F6" i="3"/>
  <c r="G6" i="3"/>
  <c r="F7" i="3"/>
  <c r="G7" i="3"/>
  <c r="F8" i="3"/>
  <c r="G8" i="3"/>
  <c r="F9" i="3"/>
  <c r="F10" i="3"/>
  <c r="G10" i="3"/>
  <c r="F11" i="3"/>
  <c r="G11" i="3"/>
  <c r="F12" i="3"/>
  <c r="G12" i="3"/>
  <c r="F13" i="3"/>
  <c r="G13" i="3"/>
  <c r="F14" i="3"/>
  <c r="G14" i="3"/>
  <c r="F15" i="3"/>
  <c r="G15" i="3"/>
  <c r="F31" i="3"/>
  <c r="G30" i="3"/>
  <c r="F30" i="3"/>
  <c r="G29" i="3"/>
  <c r="F29" i="3"/>
  <c r="G28" i="3"/>
  <c r="F28" i="3"/>
  <c r="G27" i="3"/>
  <c r="F27" i="3"/>
  <c r="F40" i="3" s="1"/>
  <c r="G26" i="3"/>
  <c r="F26" i="3"/>
  <c r="G25" i="3"/>
  <c r="F25" i="3"/>
  <c r="G24" i="3"/>
  <c r="F24" i="3"/>
  <c r="F38" i="3" s="1"/>
  <c r="G23" i="3"/>
  <c r="F23" i="3"/>
  <c r="G22" i="3"/>
  <c r="F22" i="3"/>
  <c r="G21" i="3"/>
  <c r="F21" i="3"/>
  <c r="G20" i="3"/>
  <c r="F20" i="3"/>
  <c r="F34" i="3" s="1"/>
  <c r="K8" i="3"/>
  <c r="L8" i="3"/>
  <c r="M8" i="3"/>
  <c r="N8" i="3"/>
  <c r="J8" i="3"/>
  <c r="K7" i="3"/>
  <c r="L7" i="3"/>
  <c r="M7" i="3"/>
  <c r="N7" i="3"/>
  <c r="K6" i="3"/>
  <c r="L6" i="3"/>
  <c r="M6" i="3"/>
  <c r="N6" i="3"/>
  <c r="J6" i="3"/>
  <c r="J4" i="3"/>
  <c r="K5" i="3"/>
  <c r="L5" i="3"/>
  <c r="M5" i="3"/>
  <c r="N5" i="3"/>
  <c r="K4" i="3"/>
  <c r="L4" i="3"/>
  <c r="M4" i="3"/>
  <c r="N4" i="3"/>
  <c r="F39" i="3" l="1"/>
  <c r="B6" i="7"/>
  <c r="B7" i="7" s="1"/>
  <c r="I15" i="7"/>
  <c r="F32" i="3"/>
  <c r="F33" i="3" s="1"/>
  <c r="F35"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DDA020-F83A-401A-9BE6-FB61772F612F}" name="Excel Cookie Types" type="100" refreshedVersion="0">
    <extLst>
      <ext xmlns:x15="http://schemas.microsoft.com/office/spreadsheetml/2010/11/main" uri="{DE250136-89BD-433C-8126-D09CA5730AF9}">
        <x15:connection id="00ef0194-2f62-4863-b711-5c97815d4134"/>
      </ext>
    </extLst>
  </connection>
  <connection id="2" xr16:uid="{268FA3FB-CC03-42F9-A824-B2BE4353637B}" name="Excel Customers" type="100" refreshedVersion="0">
    <extLst>
      <ext xmlns:x15="http://schemas.microsoft.com/office/spreadsheetml/2010/11/main" uri="{DE250136-89BD-433C-8126-D09CA5730AF9}">
        <x15:connection id="ed2a66d5-5c14-45cf-a119-13f47c61cb49"/>
      </ext>
    </extLst>
  </connection>
  <connection id="3" xr16:uid="{BE9EA1DE-1BA6-47D2-A50C-16E2DEA44C21}" name="Excel Orders" type="100" refreshedVersion="0">
    <extLst>
      <ext xmlns:x15="http://schemas.microsoft.com/office/spreadsheetml/2010/11/main" uri="{DE250136-89BD-433C-8126-D09CA5730AF9}">
        <x15:connection id="c1ac0ddb-453f-419a-aff1-af6455500196"/>
      </ext>
    </extLst>
  </connection>
  <connection id="4" xr16:uid="{09832B7C-4630-497E-8188-CC4979F21E8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<sst xmlns="http://schemas.openxmlformats.org/spreadsheetml/2006/main" count="599" uniqueCount="319">
  <si>
    <t>Month</t>
  </si>
  <si>
    <t>Total Revenue</t>
  </si>
  <si>
    <t>Total Expenses</t>
  </si>
  <si>
    <t>Jan</t>
  </si>
  <si>
    <t>Feb</t>
  </si>
  <si>
    <t>Mar</t>
  </si>
  <si>
    <t>Apr</t>
  </si>
  <si>
    <t>May</t>
  </si>
  <si>
    <t>Jun</t>
  </si>
  <si>
    <t>Jul</t>
  </si>
  <si>
    <t>Aug</t>
  </si>
  <si>
    <t>Sep</t>
  </si>
  <si>
    <t>Oct</t>
  </si>
  <si>
    <t>Nov</t>
  </si>
  <si>
    <t>Dec</t>
  </si>
  <si>
    <t>Sub</t>
  </si>
  <si>
    <t>Percentage</t>
  </si>
  <si>
    <t xml:space="preserve">Mixed </t>
  </si>
  <si>
    <t xml:space="preserve">Hello </t>
  </si>
  <si>
    <t>There</t>
  </si>
  <si>
    <t>I am here</t>
  </si>
  <si>
    <t>Good Bye</t>
  </si>
  <si>
    <t>My</t>
  </si>
  <si>
    <t xml:space="preserve">Name </t>
  </si>
  <si>
    <t>is Ritu</t>
  </si>
  <si>
    <t xml:space="preserve">I </t>
  </si>
  <si>
    <t>AM</t>
  </si>
  <si>
    <t>FINE</t>
  </si>
  <si>
    <t>yyyy</t>
  </si>
  <si>
    <t>bReAkFaSt</t>
  </si>
  <si>
    <t xml:space="preserve"> </t>
  </si>
  <si>
    <t>XO</t>
  </si>
  <si>
    <t>a</t>
  </si>
  <si>
    <t>b</t>
  </si>
  <si>
    <t>c</t>
  </si>
  <si>
    <t>d</t>
  </si>
  <si>
    <t>e</t>
  </si>
  <si>
    <t>f</t>
  </si>
  <si>
    <t>g</t>
  </si>
  <si>
    <t>h</t>
  </si>
  <si>
    <t>Honda</t>
  </si>
  <si>
    <t>BMW</t>
  </si>
  <si>
    <t>Audi</t>
  </si>
  <si>
    <t>CRITERIA</t>
  </si>
  <si>
    <t>dd</t>
  </si>
  <si>
    <t>Function</t>
  </si>
  <si>
    <t>Date</t>
  </si>
  <si>
    <t>Formula</t>
  </si>
  <si>
    <t>Today</t>
  </si>
  <si>
    <t>Now</t>
  </si>
  <si>
    <t>Day</t>
  </si>
  <si>
    <t>Year</t>
  </si>
  <si>
    <t>8/29/2022</t>
  </si>
  <si>
    <t>9/29/2022</t>
  </si>
  <si>
    <t>ADD/SUBTRACT DAYS</t>
  </si>
  <si>
    <t>Date+6days</t>
  </si>
  <si>
    <t>Date-6days</t>
  </si>
  <si>
    <t>8/21/2022</t>
  </si>
  <si>
    <t>8/15/2022</t>
  </si>
  <si>
    <t>ADD/SUBTRACT MONTHS</t>
  </si>
  <si>
    <t>DATES</t>
  </si>
  <si>
    <t>Date +2 mon</t>
  </si>
  <si>
    <t>Date - 2mon</t>
  </si>
  <si>
    <t>10/29/2022</t>
  </si>
  <si>
    <t>6/29/2022</t>
  </si>
  <si>
    <t>NetWorkDays</t>
  </si>
  <si>
    <t>NetWorkDays.intl</t>
  </si>
  <si>
    <t>Start Date</t>
  </si>
  <si>
    <t>End Date</t>
  </si>
  <si>
    <t>12/31/2022</t>
  </si>
  <si>
    <t>52 Weeks</t>
  </si>
  <si>
    <t>NetWorkDay</t>
  </si>
  <si>
    <t>Date vs Days</t>
  </si>
  <si>
    <t>8/30/2022</t>
  </si>
  <si>
    <t>8/31/2022</t>
  </si>
  <si>
    <t>Monday</t>
  </si>
  <si>
    <t>Tuesday</t>
  </si>
  <si>
    <t>Wednesday</t>
  </si>
  <si>
    <t>Holidays</t>
  </si>
  <si>
    <t>DateDif</t>
  </si>
  <si>
    <t>Date of Birth</t>
  </si>
  <si>
    <t>Today's Date</t>
  </si>
  <si>
    <t>8/15/2000</t>
  </si>
  <si>
    <t>Total Years</t>
  </si>
  <si>
    <t>Total Months</t>
  </si>
  <si>
    <t>Total Days</t>
  </si>
  <si>
    <t>Student Name</t>
  </si>
  <si>
    <t>Rocky</t>
  </si>
  <si>
    <t>Student 1</t>
  </si>
  <si>
    <t>Student 2</t>
  </si>
  <si>
    <t>Student 3</t>
  </si>
  <si>
    <t>Student 4</t>
  </si>
  <si>
    <t>Student 5</t>
  </si>
  <si>
    <t>Student 6</t>
  </si>
  <si>
    <t>Student 7</t>
  </si>
  <si>
    <t>Jim</t>
  </si>
  <si>
    <t>Maths</t>
  </si>
  <si>
    <t>English</t>
  </si>
  <si>
    <t>Geography</t>
  </si>
  <si>
    <t>Physics</t>
  </si>
  <si>
    <t>https://d.docs.live.net/26c059bd74930538/Desktop/Vlookup%20sheet%201.xlsx</t>
  </si>
  <si>
    <t>http://www.msftconnecttest.com/redirect</t>
  </si>
  <si>
    <t>Interest Rate</t>
  </si>
  <si>
    <t>Loan Amount</t>
  </si>
  <si>
    <t>Duration (in years)</t>
  </si>
  <si>
    <t>Duration (in months)</t>
  </si>
  <si>
    <t>Months</t>
  </si>
  <si>
    <t>PMT</t>
  </si>
  <si>
    <t>IPMT</t>
  </si>
  <si>
    <t>PPMT</t>
  </si>
  <si>
    <t>Total amount to be paid after duration</t>
  </si>
  <si>
    <t>Total interest to be paid after duration</t>
  </si>
  <si>
    <t>Sum for 1 Year</t>
  </si>
  <si>
    <t>Sum for 10 Years</t>
  </si>
  <si>
    <t>PV</t>
  </si>
  <si>
    <t>FV</t>
  </si>
  <si>
    <t>Formula Auditing Tools</t>
  </si>
  <si>
    <t>Show Formulas</t>
  </si>
  <si>
    <t>Trace Precedents</t>
  </si>
  <si>
    <t>Trace Dependents</t>
  </si>
  <si>
    <t>Removing Arrows</t>
  </si>
  <si>
    <t>Formula Texts</t>
  </si>
  <si>
    <t>Evaluate Formulas</t>
  </si>
  <si>
    <t>select the cell&gt;go to formulas &gt; show formulas</t>
  </si>
  <si>
    <t>NetWorkDaysIntl</t>
  </si>
  <si>
    <t>Jan Day</t>
  </si>
  <si>
    <t>Amount</t>
  </si>
  <si>
    <t>Feb Day</t>
  </si>
  <si>
    <t>ID</t>
  </si>
  <si>
    <t>Company</t>
  </si>
  <si>
    <t>Product</t>
  </si>
  <si>
    <t>Dell</t>
  </si>
  <si>
    <t>Samsung</t>
  </si>
  <si>
    <t>Mi</t>
  </si>
  <si>
    <t>Apple</t>
  </si>
  <si>
    <t>Lenovo</t>
  </si>
  <si>
    <t>Keyboard</t>
  </si>
  <si>
    <t>Mobile</t>
  </si>
  <si>
    <t>Monitor</t>
  </si>
  <si>
    <t>Laptop</t>
  </si>
  <si>
    <t>Headphone</t>
  </si>
  <si>
    <t>Colors</t>
  </si>
  <si>
    <t>Red</t>
  </si>
  <si>
    <t>Blue</t>
  </si>
  <si>
    <t>Pink</t>
  </si>
  <si>
    <t>Purple</t>
  </si>
  <si>
    <t>Black</t>
  </si>
  <si>
    <t>White</t>
  </si>
  <si>
    <t>Grey</t>
  </si>
  <si>
    <t>Yellow</t>
  </si>
  <si>
    <t>Color Name</t>
  </si>
  <si>
    <t>Position</t>
  </si>
  <si>
    <t>Position 1(Row)</t>
  </si>
  <si>
    <t>Position 2(Column)</t>
  </si>
  <si>
    <t>Login Id</t>
  </si>
  <si>
    <t>aaaa</t>
  </si>
  <si>
    <t>bbbb</t>
  </si>
  <si>
    <t>cccc</t>
  </si>
  <si>
    <t>dddd</t>
  </si>
  <si>
    <t>columns formula</t>
  </si>
  <si>
    <t>column formula</t>
  </si>
  <si>
    <t>Area formula</t>
  </si>
  <si>
    <t>Trace Precendents</t>
  </si>
  <si>
    <t>Formula Text</t>
  </si>
  <si>
    <t>Evaluate Formula</t>
  </si>
  <si>
    <t>Qty</t>
  </si>
  <si>
    <t>Price</t>
  </si>
  <si>
    <t>Total</t>
  </si>
  <si>
    <t>Tax</t>
  </si>
  <si>
    <t>chair</t>
  </si>
  <si>
    <t>table</t>
  </si>
  <si>
    <t>desk</t>
  </si>
  <si>
    <t>Show formula</t>
  </si>
  <si>
    <t>q</t>
  </si>
  <si>
    <t>Sort</t>
  </si>
  <si>
    <t>Numbers</t>
  </si>
  <si>
    <t>text</t>
  </si>
  <si>
    <t>dates</t>
  </si>
  <si>
    <t>multicolumn Sorting</t>
  </si>
  <si>
    <t>color sort</t>
  </si>
  <si>
    <t>Samllest to largest</t>
  </si>
  <si>
    <t xml:space="preserve">Largest to Smallest </t>
  </si>
  <si>
    <t>Sales Done</t>
  </si>
  <si>
    <t>Sorting of Whole Record</t>
  </si>
  <si>
    <t>Sales Man</t>
  </si>
  <si>
    <t>sales Done</t>
  </si>
  <si>
    <t>Oldest to newest</t>
  </si>
  <si>
    <t>9/17/2022</t>
  </si>
  <si>
    <t>9/18/2022</t>
  </si>
  <si>
    <t>9/15/2022</t>
  </si>
  <si>
    <t>9/19/2022</t>
  </si>
  <si>
    <t>9/21/2022</t>
  </si>
  <si>
    <t>Falak</t>
  </si>
  <si>
    <t>prayag</t>
  </si>
  <si>
    <t>mayank</t>
  </si>
  <si>
    <t>anil</t>
  </si>
  <si>
    <t>$658</t>
  </si>
  <si>
    <t>$754</t>
  </si>
  <si>
    <t>$857</t>
  </si>
  <si>
    <t>$958</t>
  </si>
  <si>
    <t>$542</t>
  </si>
  <si>
    <t>Advanced Sorting with Color</t>
  </si>
  <si>
    <t>Salesman</t>
  </si>
  <si>
    <t>Mayank</t>
  </si>
  <si>
    <t>Prayag</t>
  </si>
  <si>
    <t>Anil</t>
  </si>
  <si>
    <t>Major Sort: Racer</t>
  </si>
  <si>
    <t>Then: Time</t>
  </si>
  <si>
    <t>Racer</t>
  </si>
  <si>
    <t>Age</t>
  </si>
  <si>
    <t>Time</t>
  </si>
  <si>
    <t>Ayan</t>
  </si>
  <si>
    <t>Vedic</t>
  </si>
  <si>
    <t>Mohit</t>
  </si>
  <si>
    <t>9/20/2022</t>
  </si>
  <si>
    <t>Naina</t>
  </si>
  <si>
    <t>Region</t>
  </si>
  <si>
    <t>Brand</t>
  </si>
  <si>
    <t>Sales</t>
  </si>
  <si>
    <t>Product A</t>
  </si>
  <si>
    <t>Product C</t>
  </si>
  <si>
    <t>Product B</t>
  </si>
  <si>
    <t>Nike</t>
  </si>
  <si>
    <t>Levis</t>
  </si>
  <si>
    <t>W</t>
  </si>
  <si>
    <t>Adidas</t>
  </si>
  <si>
    <t>Puma</t>
  </si>
  <si>
    <t>South</t>
  </si>
  <si>
    <t>East</t>
  </si>
  <si>
    <t>North</t>
  </si>
  <si>
    <t>9/16/2022</t>
  </si>
  <si>
    <t>Advanced Filter Data</t>
  </si>
  <si>
    <t>Repld</t>
  </si>
  <si>
    <t>Unit Price</t>
  </si>
  <si>
    <t>9/22/2022</t>
  </si>
  <si>
    <t>9/23/2022</t>
  </si>
  <si>
    <t>9/24/2022</t>
  </si>
  <si>
    <t>9/25/2022</t>
  </si>
  <si>
    <t>9/26/2022</t>
  </si>
  <si>
    <t>9/27/2022</t>
  </si>
  <si>
    <t>9/28/2022</t>
  </si>
  <si>
    <t xml:space="preserve">East </t>
  </si>
  <si>
    <t>West</t>
  </si>
  <si>
    <t>Row Labels</t>
  </si>
  <si>
    <t>Grand Total</t>
  </si>
  <si>
    <t>Column Labels</t>
  </si>
  <si>
    <t>East  Total</t>
  </si>
  <si>
    <t>North Total</t>
  </si>
  <si>
    <t>South Total</t>
  </si>
  <si>
    <t>West Total</t>
  </si>
  <si>
    <t>Sum of Sales</t>
  </si>
  <si>
    <t>Sum of Product A</t>
  </si>
  <si>
    <t>Computers</t>
  </si>
  <si>
    <t>Laptops</t>
  </si>
  <si>
    <t>Tablets</t>
  </si>
  <si>
    <t>In Store Sales</t>
  </si>
  <si>
    <t>Website Sales</t>
  </si>
  <si>
    <t>Mail Order Sales</t>
  </si>
  <si>
    <t>Summer Sales 2021</t>
  </si>
  <si>
    <t>Sum of In Store Sales</t>
  </si>
  <si>
    <t>Sum of Website Sales</t>
  </si>
  <si>
    <t>Sum of Mail Order Sales</t>
  </si>
  <si>
    <t>Device</t>
  </si>
  <si>
    <t>1145250 Sum of In Store Sales</t>
  </si>
  <si>
    <t>1145250 Sum of Website Sales</t>
  </si>
  <si>
    <t>1754688 Sum of In Store Sales</t>
  </si>
  <si>
    <t>1754688 Sum of Website Sales</t>
  </si>
  <si>
    <t>Total Sum of In Store Sales</t>
  </si>
  <si>
    <t>Total Sum of Website Sales</t>
  </si>
  <si>
    <t>1864951 Sum of In Store Sales</t>
  </si>
  <si>
    <t>1864951 Sum of Website Sales</t>
  </si>
  <si>
    <t>1432564 Sum of In Store Sales</t>
  </si>
  <si>
    <t>1432564 Sum of Website Sales</t>
  </si>
  <si>
    <t>1145250 Sum of Mail Order Sales</t>
  </si>
  <si>
    <t>1754688 Sum of Mail Order Sales</t>
  </si>
  <si>
    <t>Total Sum of Mail Order Sales</t>
  </si>
  <si>
    <t>1864951 Sum of Mail Order Sales</t>
  </si>
  <si>
    <t>1432564 Sum of Mail Order Sales</t>
  </si>
  <si>
    <t>QTR</t>
  </si>
  <si>
    <t>QTR1</t>
  </si>
  <si>
    <t>QTR2</t>
  </si>
  <si>
    <t>QTR3</t>
  </si>
  <si>
    <t>QTR4</t>
  </si>
  <si>
    <t>Days in Months</t>
  </si>
  <si>
    <t>Days Gone</t>
  </si>
  <si>
    <t>Days Remaining</t>
  </si>
  <si>
    <t>Circumference</t>
  </si>
  <si>
    <t>Height</t>
  </si>
  <si>
    <t>Average</t>
  </si>
  <si>
    <t>Region1</t>
  </si>
  <si>
    <t>Region2</t>
  </si>
  <si>
    <t>Power Pivot</t>
  </si>
  <si>
    <t>Making Power Pivot Table Enable</t>
  </si>
  <si>
    <t>File&gt; Options&gt; Add Ins&gt; Inactive Application Add Ins</t>
  </si>
  <si>
    <t>Rapid Analysis</t>
  </si>
  <si>
    <t>Data Model</t>
  </si>
  <si>
    <t>Creating Relationship</t>
  </si>
  <si>
    <t>Analysis in order Table</t>
  </si>
  <si>
    <t>Measures</t>
  </si>
  <si>
    <t>Total number of costumers:=DISTINCTCOUNT([Customer ID])</t>
  </si>
  <si>
    <t>Revenue:=RELATED('Cookie Type'[Revenue Per Cookie])*Orders[Units Sold]</t>
  </si>
  <si>
    <t>Total Profit:=SUM(Orders[Profit])</t>
  </si>
  <si>
    <t>Cost:=RELATED('Cookie Type'[Cost Per Cookie])*Orders[Units Sold]</t>
  </si>
  <si>
    <t>Profit=Orders[Revenue]-Orders[Cost]</t>
  </si>
  <si>
    <t>Average profit per customer:=[Total Profit]/[Total number of customers]</t>
  </si>
  <si>
    <t>KPI</t>
  </si>
  <si>
    <t>For putting Measures into categories</t>
  </si>
  <si>
    <t>Data Visualisation</t>
  </si>
  <si>
    <t xml:space="preserve">Pivot Table </t>
  </si>
  <si>
    <t>Slicer</t>
  </si>
  <si>
    <t>ABC Groceries</t>
  </si>
  <si>
    <t>ACME Bites</t>
  </si>
  <si>
    <t>Park &amp; Shop Convenience Stores</t>
  </si>
  <si>
    <t>Tres Delicious</t>
  </si>
  <si>
    <t>Wholesome Foods</t>
  </si>
  <si>
    <t>Total Profit</t>
  </si>
  <si>
    <t>Count of Order ID</t>
  </si>
  <si>
    <t>Total Profit Status</t>
  </si>
  <si>
    <t>Pivot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</si>
</sst>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mm/dd/yyyy"/>
  </numFmts>
  <fonts count="9" x14ac:knownFonts="1">
    <font>
      <sz val="11"/>
      <color theme="1"/>
      <name val="Calibri"/>
      <family val="2"/>
      <scheme val="minor"/>
    </font>
    <font>
      <sz val="8"/>
      <name val="Calibri"/>
      <family val="2"/>
      <scheme val="minor"/>
    </font>
    <font>
      <b/>
      <i/>
      <sz val="11"/>
      <color theme="1"/>
      <name val="Calibri"/>
      <family val="2"/>
      <scheme val="minor"/>
    </font>
    <font>
      <b/>
      <i/>
      <sz val="14"/>
      <color theme="1"/>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u/>
      <sz val="11"/>
      <color theme="10"/>
      <name val="Calibri"/>
      <family val="2"/>
      <scheme val="minor"/>
    </font>
    <font>
      <b/>
      <sz val="15"/>
      <color theme="1"/>
      <name val="Calibri"/>
      <family val="2"/>
      <scheme val="minor"/>
    </font>
  </fonts>
  <fills count="31">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5"/>
        <bgColor indexed="64"/>
      </patternFill>
    </fill>
    <fill>
      <patternFill patternType="solid">
        <fgColor theme="8" tint="-0.249977111117893"/>
        <bgColor indexed="64"/>
      </patternFill>
    </fill>
    <fill>
      <patternFill patternType="solid">
        <fgColor theme="9"/>
        <bgColor indexed="64"/>
      </patternFill>
    </fill>
    <fill>
      <patternFill patternType="solid">
        <fgColor theme="7" tint="-0.49998474074526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2"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hair">
        <color indexed="64"/>
      </left>
      <right style="hair">
        <color indexed="64"/>
      </right>
      <top style="hair">
        <color indexed="64"/>
      </top>
      <bottom style="hair">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
      <left/>
      <right style="hair">
        <color indexed="64"/>
      </right>
      <top style="hair">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hair">
        <color indexed="64"/>
      </left>
      <right style="hair">
        <color indexed="64"/>
      </right>
      <top/>
      <bottom style="thin">
        <color indexed="64"/>
      </bottom>
      <diagonal/>
    </border>
    <border>
      <left style="hair">
        <color indexed="64"/>
      </left>
      <right style="hair">
        <color indexed="64"/>
      </right>
      <top/>
      <bottom style="hair">
        <color indexed="64"/>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7" fillId="0" borderId="0" applyNumberFormat="0" applyFill="0" applyBorder="0" applyAlignment="0" applyProtection="0"/>
  </cellStyleXfs>
  <cellXfs count="130">
    <xf numFmtId="0" fontId="0" fillId="0" borderId="0" xfId="0"/>
    <xf numFmtId="0" fontId="0" fillId="0" borderId="0" xfId="0" applyAlignment="1">
      <alignment horizontal="center"/>
    </xf>
    <xf numFmtId="0" fontId="3" fillId="2" borderId="1" xfId="0" applyFont="1" applyFill="1" applyBorder="1" applyAlignment="1">
      <alignment horizontal="center"/>
    </xf>
    <xf numFmtId="0" fontId="0" fillId="3" borderId="1" xfId="0" applyFill="1" applyBorder="1" applyAlignment="1">
      <alignment horizontal="center"/>
    </xf>
    <xf numFmtId="10" fontId="0" fillId="3" borderId="1" xfId="0" applyNumberFormat="1" applyFill="1" applyBorder="1" applyAlignment="1">
      <alignment horizontal="center"/>
    </xf>
    <xf numFmtId="0" fontId="3" fillId="6" borderId="0" xfId="0" applyFont="1" applyFill="1" applyAlignment="1">
      <alignment horizontal="center"/>
    </xf>
    <xf numFmtId="0" fontId="2" fillId="7" borderId="0" xfId="0" applyFont="1" applyFill="1" applyAlignment="1">
      <alignment horizontal="center"/>
    </xf>
    <xf numFmtId="0" fontId="0" fillId="0" borderId="0" xfId="0" applyAlignment="1">
      <alignment horizontal="center" vertical="center"/>
    </xf>
    <xf numFmtId="0" fontId="4" fillId="4" borderId="0" xfId="0" applyFont="1" applyFill="1" applyAlignment="1">
      <alignment horizontal="center" vertical="center"/>
    </xf>
    <xf numFmtId="0" fontId="4" fillId="5" borderId="0" xfId="0" applyFont="1" applyFill="1" applyAlignment="1">
      <alignment horizontal="center" vertical="top"/>
    </xf>
    <xf numFmtId="10" fontId="0" fillId="6" borderId="1" xfId="0" applyNumberFormat="1" applyFill="1" applyBorder="1" applyAlignment="1">
      <alignment horizontal="right"/>
    </xf>
    <xf numFmtId="0" fontId="0" fillId="6" borderId="1" xfId="0" applyFill="1" applyBorder="1" applyAlignment="1">
      <alignment horizontal="center"/>
    </xf>
    <xf numFmtId="0" fontId="0" fillId="8" borderId="0" xfId="0" applyFill="1"/>
    <xf numFmtId="0" fontId="0" fillId="2" borderId="0" xfId="0" applyFill="1"/>
    <xf numFmtId="0" fontId="0" fillId="5" borderId="0" xfId="0" applyFill="1"/>
    <xf numFmtId="14" fontId="0" fillId="9" borderId="0" xfId="0" applyNumberFormat="1" applyFill="1"/>
    <xf numFmtId="0" fontId="0" fillId="9" borderId="0" xfId="0" applyFill="1"/>
    <xf numFmtId="0" fontId="0" fillId="10" borderId="0" xfId="0" applyFill="1"/>
    <xf numFmtId="0" fontId="0" fillId="10" borderId="0" xfId="0" applyFill="1" applyAlignment="1">
      <alignment horizontal="center"/>
    </xf>
    <xf numFmtId="0" fontId="0" fillId="3" borderId="2" xfId="0" applyFill="1" applyBorder="1" applyAlignment="1">
      <alignment horizontal="center"/>
    </xf>
    <xf numFmtId="0" fontId="4" fillId="0" borderId="0" xfId="0" applyFont="1"/>
    <xf numFmtId="0" fontId="5" fillId="11" borderId="0" xfId="0" applyFont="1" applyFill="1"/>
    <xf numFmtId="14" fontId="0" fillId="6" borderId="0" xfId="0" applyNumberFormat="1" applyFill="1"/>
    <xf numFmtId="0" fontId="0" fillId="6" borderId="0" xfId="0" applyFill="1"/>
    <xf numFmtId="14" fontId="0" fillId="0" borderId="0" xfId="0" applyNumberFormat="1"/>
    <xf numFmtId="0" fontId="2" fillId="0" borderId="0" xfId="0" applyFont="1"/>
    <xf numFmtId="0" fontId="2" fillId="12" borderId="0" xfId="0" applyFont="1" applyFill="1"/>
    <xf numFmtId="0" fontId="0" fillId="4" borderId="0" xfId="0" applyFill="1"/>
    <xf numFmtId="0" fontId="0" fillId="0" borderId="1" xfId="0" applyBorder="1"/>
    <xf numFmtId="0" fontId="0" fillId="13" borderId="1" xfId="0" applyFill="1" applyBorder="1"/>
    <xf numFmtId="0" fontId="4" fillId="0" borderId="1" xfId="0" applyFont="1" applyBorder="1"/>
    <xf numFmtId="0" fontId="0" fillId="7" borderId="1" xfId="0" applyFill="1" applyBorder="1"/>
    <xf numFmtId="0" fontId="0" fillId="14" borderId="0" xfId="0" applyFill="1"/>
    <xf numFmtId="0" fontId="0" fillId="15" borderId="0" xfId="0" applyFill="1"/>
    <xf numFmtId="14" fontId="0" fillId="15" borderId="0" xfId="0" applyNumberFormat="1" applyFill="1"/>
    <xf numFmtId="0" fontId="0" fillId="16" borderId="0" xfId="0" applyFill="1"/>
    <xf numFmtId="0" fontId="2" fillId="17" borderId="0" xfId="0" applyFont="1" applyFill="1"/>
    <xf numFmtId="0" fontId="0" fillId="17" borderId="0" xfId="0" applyFill="1"/>
    <xf numFmtId="0" fontId="0" fillId="18" borderId="0" xfId="0" applyFill="1"/>
    <xf numFmtId="14" fontId="0" fillId="18" borderId="0" xfId="0" applyNumberFormat="1" applyFill="1"/>
    <xf numFmtId="0" fontId="0" fillId="19" borderId="0" xfId="0" applyFill="1"/>
    <xf numFmtId="17" fontId="0" fillId="0" borderId="0" xfId="0" applyNumberFormat="1"/>
    <xf numFmtId="14" fontId="0" fillId="4" borderId="0" xfId="0" applyNumberFormat="1" applyFill="1"/>
    <xf numFmtId="22" fontId="0" fillId="4" borderId="0" xfId="0" applyNumberFormat="1" applyFill="1"/>
    <xf numFmtId="0" fontId="0" fillId="12" borderId="0" xfId="0" applyFill="1"/>
    <xf numFmtId="0" fontId="0" fillId="20" borderId="0" xfId="0" applyFill="1" applyAlignment="1">
      <alignment horizontal="center"/>
    </xf>
    <xf numFmtId="0" fontId="6" fillId="20" borderId="0" xfId="0" applyFont="1" applyFill="1" applyAlignment="1">
      <alignment horizontal="center" vertical="top"/>
    </xf>
    <xf numFmtId="0" fontId="0" fillId="20" borderId="0" xfId="0" applyFill="1" applyAlignment="1">
      <alignment horizontal="center" vertical="top"/>
    </xf>
    <xf numFmtId="0" fontId="0" fillId="21" borderId="0" xfId="0" applyFill="1"/>
    <xf numFmtId="0" fontId="7" fillId="0" borderId="0" xfId="1"/>
    <xf numFmtId="0" fontId="0" fillId="13" borderId="0" xfId="0" applyFill="1" applyAlignment="1">
      <alignment horizontal="center"/>
    </xf>
    <xf numFmtId="0" fontId="0" fillId="22" borderId="1" xfId="0" applyFill="1" applyBorder="1" applyAlignment="1">
      <alignment horizontal="center"/>
    </xf>
    <xf numFmtId="0" fontId="0" fillId="13" borderId="1" xfId="0" applyFill="1" applyBorder="1" applyAlignment="1">
      <alignment horizontal="center"/>
    </xf>
    <xf numFmtId="8" fontId="0" fillId="13" borderId="1" xfId="0" applyNumberFormat="1" applyFill="1" applyBorder="1" applyAlignment="1">
      <alignment horizontal="center"/>
    </xf>
    <xf numFmtId="0" fontId="0" fillId="22" borderId="0" xfId="0" applyFill="1" applyAlignment="1">
      <alignment horizontal="center" wrapText="1"/>
    </xf>
    <xf numFmtId="0" fontId="0" fillId="8" borderId="0" xfId="0" applyFill="1" applyAlignment="1">
      <alignment horizontal="center"/>
    </xf>
    <xf numFmtId="0" fontId="0" fillId="23" borderId="0" xfId="0" applyFill="1" applyAlignment="1">
      <alignment horizontal="center"/>
    </xf>
    <xf numFmtId="0" fontId="0" fillId="8" borderId="1" xfId="0" applyFill="1" applyBorder="1" applyAlignment="1">
      <alignment horizontal="center"/>
    </xf>
    <xf numFmtId="0" fontId="0" fillId="23" borderId="1" xfId="0" applyFill="1" applyBorder="1" applyAlignment="1">
      <alignment horizontal="center"/>
    </xf>
    <xf numFmtId="9" fontId="0" fillId="23" borderId="1" xfId="0" applyNumberFormat="1" applyFill="1" applyBorder="1" applyAlignment="1">
      <alignment horizontal="center"/>
    </xf>
    <xf numFmtId="8" fontId="0" fillId="23" borderId="1" xfId="0" applyNumberFormat="1" applyFill="1" applyBorder="1" applyAlignment="1">
      <alignment horizontal="center"/>
    </xf>
    <xf numFmtId="0" fontId="0" fillId="22" borderId="1" xfId="0" applyFill="1" applyBorder="1" applyAlignment="1">
      <alignment horizontal="center" wrapText="1"/>
    </xf>
    <xf numFmtId="9" fontId="0" fillId="13" borderId="1" xfId="0" applyNumberFormat="1" applyFill="1" applyBorder="1" applyAlignment="1">
      <alignment horizontal="center"/>
    </xf>
    <xf numFmtId="0" fontId="0" fillId="20" borderId="1" xfId="0" applyFill="1" applyBorder="1" applyAlignment="1">
      <alignment horizontal="center" wrapText="1"/>
    </xf>
    <xf numFmtId="8" fontId="0" fillId="20" borderId="1" xfId="0" applyNumberFormat="1" applyFill="1" applyBorder="1" applyAlignment="1">
      <alignment horizontal="center"/>
    </xf>
    <xf numFmtId="0" fontId="0" fillId="24" borderId="0" xfId="0" applyFill="1" applyAlignment="1">
      <alignment horizontal="center"/>
    </xf>
    <xf numFmtId="0" fontId="2" fillId="9" borderId="0" xfId="0" applyFont="1" applyFill="1" applyAlignment="1">
      <alignment horizontal="center" wrapText="1"/>
    </xf>
    <xf numFmtId="0" fontId="0" fillId="0" borderId="0" xfId="0" applyAlignment="1">
      <alignment horizontal="center" vertical="top" wrapText="1"/>
    </xf>
    <xf numFmtId="0" fontId="0" fillId="24" borderId="0" xfId="0" applyFill="1" applyAlignment="1">
      <alignment horizontal="center" vertical="top"/>
    </xf>
    <xf numFmtId="0" fontId="0" fillId="25" borderId="3" xfId="0" applyFill="1" applyBorder="1"/>
    <xf numFmtId="0" fontId="0" fillId="25" borderId="4" xfId="0" applyFill="1" applyBorder="1"/>
    <xf numFmtId="0" fontId="0" fillId="25" borderId="5" xfId="0" applyFill="1" applyBorder="1"/>
    <xf numFmtId="0" fontId="0" fillId="25" borderId="6" xfId="0" applyFill="1" applyBorder="1"/>
    <xf numFmtId="164" fontId="0" fillId="25" borderId="4" xfId="0" applyNumberFormat="1" applyFill="1" applyBorder="1"/>
    <xf numFmtId="14" fontId="0" fillId="25" borderId="6" xfId="0" applyNumberFormat="1" applyFill="1" applyBorder="1"/>
    <xf numFmtId="0" fontId="0" fillId="8" borderId="0" xfId="0" applyFill="1" applyAlignment="1">
      <alignment horizontal="center" vertical="center"/>
    </xf>
    <xf numFmtId="0" fontId="0" fillId="23" borderId="0" xfId="0" applyFill="1" applyAlignment="1">
      <alignment horizontal="center" vertical="center"/>
    </xf>
    <xf numFmtId="0" fontId="0" fillId="23" borderId="0" xfId="0" applyFill="1"/>
    <xf numFmtId="0" fontId="0" fillId="21" borderId="0" xfId="0" applyFill="1" applyAlignment="1">
      <alignment horizontal="center"/>
    </xf>
    <xf numFmtId="0" fontId="0" fillId="16" borderId="0" xfId="0" applyFill="1" applyAlignment="1">
      <alignment horizontal="center"/>
    </xf>
    <xf numFmtId="0" fontId="0" fillId="15" borderId="1" xfId="0" applyFill="1" applyBorder="1" applyAlignment="1">
      <alignment wrapText="1"/>
    </xf>
    <xf numFmtId="0" fontId="0" fillId="6" borderId="7" xfId="0" applyFill="1" applyBorder="1" applyAlignment="1">
      <alignment wrapText="1"/>
    </xf>
    <xf numFmtId="0" fontId="0" fillId="0" borderId="8" xfId="0" applyBorder="1"/>
    <xf numFmtId="0" fontId="0" fillId="15" borderId="9" xfId="0" applyFill="1" applyBorder="1" applyAlignment="1">
      <alignment wrapText="1"/>
    </xf>
    <xf numFmtId="0" fontId="0" fillId="15" borderId="10" xfId="0" applyFill="1" applyBorder="1" applyAlignment="1">
      <alignment wrapText="1"/>
    </xf>
    <xf numFmtId="0" fontId="0" fillId="15" borderId="11" xfId="0" applyFill="1" applyBorder="1" applyAlignment="1">
      <alignment wrapText="1"/>
    </xf>
    <xf numFmtId="0" fontId="0" fillId="15" borderId="12" xfId="0" applyFill="1" applyBorder="1" applyAlignment="1">
      <alignment wrapText="1"/>
    </xf>
    <xf numFmtId="0" fontId="0" fillId="6" borderId="13" xfId="0" applyFill="1" applyBorder="1" applyAlignment="1">
      <alignment wrapText="1"/>
    </xf>
    <xf numFmtId="0" fontId="0" fillId="6" borderId="14" xfId="0" applyFill="1" applyBorder="1" applyAlignment="1">
      <alignment wrapText="1"/>
    </xf>
    <xf numFmtId="0" fontId="0" fillId="15" borderId="15" xfId="0" applyFill="1" applyBorder="1"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15" borderId="21" xfId="0" applyFill="1" applyBorder="1" applyAlignment="1">
      <alignment wrapText="1"/>
    </xf>
    <xf numFmtId="0" fontId="0" fillId="6" borderId="23" xfId="0" applyFill="1" applyBorder="1" applyAlignment="1">
      <alignment wrapText="1"/>
    </xf>
    <xf numFmtId="0" fontId="0" fillId="15" borderId="22" xfId="0" applyFill="1" applyBorder="1" applyAlignment="1">
      <alignment wrapText="1"/>
    </xf>
    <xf numFmtId="0" fontId="0" fillId="6" borderId="24" xfId="0" applyFill="1" applyBorder="1" applyAlignment="1">
      <alignment wrapText="1"/>
    </xf>
    <xf numFmtId="0" fontId="4" fillId="0" borderId="0" xfId="0" applyFont="1" applyAlignment="1">
      <alignment horizontal="center"/>
    </xf>
    <xf numFmtId="0" fontId="4" fillId="0" borderId="0" xfId="0" applyFont="1" applyAlignment="1">
      <alignment horizontal="center" vertical="top"/>
    </xf>
    <xf numFmtId="0" fontId="0" fillId="0" borderId="0" xfId="0" applyAlignment="1">
      <alignment horizontal="center" vertical="top"/>
    </xf>
    <xf numFmtId="0" fontId="0" fillId="14" borderId="0" xfId="0" applyFill="1" applyAlignment="1">
      <alignment horizontal="center" vertical="top"/>
    </xf>
    <xf numFmtId="0" fontId="0" fillId="16" borderId="0" xfId="0" applyFill="1" applyAlignment="1">
      <alignment horizontal="center" vertical="top"/>
    </xf>
    <xf numFmtId="0" fontId="0" fillId="13" borderId="0" xfId="0" applyFill="1" applyAlignment="1">
      <alignment horizontal="center" vertical="top"/>
    </xf>
    <xf numFmtId="0" fontId="4" fillId="16" borderId="0" xfId="0" applyFont="1" applyFill="1" applyAlignment="1">
      <alignment horizontal="center" vertical="top"/>
    </xf>
    <xf numFmtId="0" fontId="0" fillId="21" borderId="0" xfId="0" applyFill="1" applyAlignment="1">
      <alignment horizontal="center" vertical="top"/>
    </xf>
    <xf numFmtId="0" fontId="2" fillId="0" borderId="0" xfId="0" applyFont="1" applyAlignment="1">
      <alignment horizontal="center" vertical="top"/>
    </xf>
    <xf numFmtId="0" fontId="0" fillId="22" borderId="0" xfId="0" applyFill="1" applyAlignment="1">
      <alignment horizontal="center"/>
    </xf>
    <xf numFmtId="0" fontId="0" fillId="0" borderId="0" xfId="0" pivotButton="1"/>
    <xf numFmtId="0" fontId="0" fillId="0" borderId="0" xfId="0" applyAlignment="1">
      <alignment horizontal="left"/>
    </xf>
    <xf numFmtId="0" fontId="4" fillId="26" borderId="25" xfId="0" applyFont="1" applyFill="1" applyBorder="1"/>
    <xf numFmtId="10" fontId="0" fillId="0" borderId="0" xfId="0" applyNumberFormat="1"/>
    <xf numFmtId="0" fontId="4" fillId="26" borderId="26" xfId="0" applyFont="1" applyFill="1" applyBorder="1" applyAlignment="1">
      <alignment horizontal="left"/>
    </xf>
    <xf numFmtId="0" fontId="4" fillId="26" borderId="26" xfId="0" applyFont="1" applyFill="1" applyBorder="1"/>
    <xf numFmtId="14" fontId="0" fillId="0" borderId="0" xfId="0" applyNumberFormat="1" applyAlignment="1">
      <alignment horizontal="left"/>
    </xf>
    <xf numFmtId="0" fontId="0" fillId="27" borderId="0" xfId="0" applyFill="1" applyAlignment="1">
      <alignment horizontal="center" vertical="top"/>
    </xf>
    <xf numFmtId="9" fontId="0" fillId="0" borderId="0" xfId="0" applyNumberFormat="1"/>
    <xf numFmtId="0" fontId="0" fillId="0" borderId="0" xfId="0" applyAlignment="1">
      <alignment vertical="top"/>
    </xf>
    <xf numFmtId="0" fontId="0" fillId="16" borderId="1" xfId="0" applyFill="1" applyBorder="1" applyAlignment="1">
      <alignment horizontal="center" vertical="top"/>
    </xf>
    <xf numFmtId="0" fontId="0" fillId="0" borderId="1" xfId="0" applyBorder="1" applyAlignment="1">
      <alignment horizontal="center" vertical="top"/>
    </xf>
    <xf numFmtId="0" fontId="4" fillId="7" borderId="0" xfId="0" applyFont="1" applyFill="1" applyAlignment="1">
      <alignment horizontal="center"/>
    </xf>
    <xf numFmtId="0" fontId="4" fillId="21" borderId="0" xfId="0" applyFont="1" applyFill="1" applyAlignment="1">
      <alignment horizontal="center"/>
    </xf>
    <xf numFmtId="0" fontId="4" fillId="5" borderId="0" xfId="0" applyFont="1" applyFill="1" applyAlignment="1">
      <alignment horizontal="center"/>
    </xf>
    <xf numFmtId="0" fontId="4" fillId="29" borderId="0" xfId="0" applyFont="1" applyFill="1" applyAlignment="1">
      <alignment horizontal="center"/>
    </xf>
    <xf numFmtId="0" fontId="4" fillId="30" borderId="0" xfId="0" applyFont="1" applyFill="1" applyAlignment="1">
      <alignment horizontal="center"/>
    </xf>
    <xf numFmtId="0" fontId="4" fillId="4" borderId="0" xfId="0" applyFont="1" applyFill="1" applyAlignment="1">
      <alignment horizontal="center"/>
    </xf>
    <xf numFmtId="0" fontId="8" fillId="28" borderId="0" xfId="0" applyFont="1" applyFill="1" applyAlignment="1">
      <alignment horizontal="center"/>
    </xf>
    <xf numFmtId="0" fontId="0" fillId="0" borderId="0" xfId="0" pivotButton="1" applyAlignment="1">
      <alignment horizontal="center"/>
    </xf>
    <xf numFmtId="0" fontId="0" fillId="0" borderId="0" xfId="0" applyNumberFormat="1" applyAlignment="1">
      <alignment horizontal="center"/>
    </xf>
  </cellXfs>
  <cellStyles count="2">
    <cellStyle name="Hyperlink" xfId="1" builtinId="8"/>
    <cellStyle name="Normal" xfId="0" builtinId="0"/>
  </cellStyles>
  <dxfs count="27">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9" formatCode="dd/mm/yyyy"/>
    </dxf>
    <dxf>
      <font>
        <color theme="1"/>
      </font>
      <fill>
        <patternFill>
          <bgColor theme="5" tint="0.39994506668294322"/>
        </patternFill>
      </fill>
    </dxf>
    <dxf>
      <fill>
        <patternFill>
          <bgColor theme="5"/>
        </patternFill>
      </fill>
    </dxf>
    <dxf>
      <fill>
        <patternFill>
          <bgColor theme="7" tint="0.59996337778862885"/>
        </patternFill>
      </fill>
    </dxf>
    <dxf>
      <fill>
        <patternFill>
          <bgColor theme="7" tint="0.59996337778862885"/>
        </patternFill>
      </fill>
    </dxf>
    <dxf>
      <fill>
        <patternFill>
          <bgColor theme="8"/>
        </patternFill>
      </fill>
    </dxf>
    <dxf>
      <font>
        <b/>
        <i/>
        <u val="double"/>
        <color rgb="FFFF0000"/>
      </font>
    </dxf>
    <dxf>
      <font>
        <color theme="5" tint="0.39994506668294322"/>
      </font>
    </dxf>
    <dxf>
      <font>
        <color theme="5"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3.xml"/><Relationship Id="rId39" Type="http://schemas.openxmlformats.org/officeDocument/2006/relationships/customXml" Target="../customXml/item7.xml"/><Relationship Id="rId21" Type="http://schemas.openxmlformats.org/officeDocument/2006/relationships/pivotCacheDefinition" Target="pivotCache/pivotCacheDefinition3.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tyles" Target="styles.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connections" Target="connections.xml"/><Relationship Id="rId36" Type="http://schemas.openxmlformats.org/officeDocument/2006/relationships/customXml" Target="../customXml/item4.xml"/><Relationship Id="rId49"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powerPivotData" Target="model/item.data"/><Relationship Id="rId44"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theme" Target="theme/theme1.xml"/><Relationship Id="rId30" Type="http://schemas.openxmlformats.org/officeDocument/2006/relationships/sharedStrings" Target="sharedStrings.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8" Type="http://schemas.openxmlformats.org/officeDocument/2006/relationships/worksheet" Target="worksheets/sheet8.xml"/><Relationship Id="rId51" Type="http://schemas.openxmlformats.org/officeDocument/2006/relationships/customXml" Target="../customXml/item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20" Type="http://schemas.openxmlformats.org/officeDocument/2006/relationships/pivotCacheDefinition" Target="pivotCache/pivotCacheDefinition2.xml"/><Relationship Id="rId41"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Sheet.xlsx]Sheet9!PivotTable4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Sheet9!$S$3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CB-4050-B341-0DC8179301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B-4050-B341-0DC8179301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B-4050-B341-0DC8179301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B-4050-B341-0DC81793015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B-4050-B341-0DC81793015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B-4050-B341-0DC81793015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B-4050-B341-0DC81793015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B-4050-B341-0DC817930154}"/>
              </c:ext>
            </c:extLst>
          </c:dPt>
          <c:cat>
            <c:multiLvlStrRef>
              <c:f>Sheet9!$Q$4:$R$16</c:f>
              <c:multiLvlStrCache>
                <c:ptCount val="8"/>
                <c:lvl>
                  <c:pt idx="0">
                    <c:v>Product B</c:v>
                  </c:pt>
                  <c:pt idx="1">
                    <c:v>Product C</c:v>
                  </c:pt>
                  <c:pt idx="2">
                    <c:v>Product A</c:v>
                  </c:pt>
                  <c:pt idx="3">
                    <c:v>Product C</c:v>
                  </c:pt>
                  <c:pt idx="4">
                    <c:v>Product A</c:v>
                  </c:pt>
                  <c:pt idx="5">
                    <c:v>Product B</c:v>
                  </c:pt>
                  <c:pt idx="6">
                    <c:v>Product A</c:v>
                  </c:pt>
                  <c:pt idx="7">
                    <c:v>Product B</c:v>
                  </c:pt>
                </c:lvl>
                <c:lvl>
                  <c:pt idx="0">
                    <c:v>East </c:v>
                  </c:pt>
                  <c:pt idx="2">
                    <c:v>North</c:v>
                  </c:pt>
                  <c:pt idx="4">
                    <c:v>South</c:v>
                  </c:pt>
                  <c:pt idx="6">
                    <c:v>West</c:v>
                  </c:pt>
                </c:lvl>
              </c:multiLvlStrCache>
            </c:multiLvlStrRef>
          </c:cat>
          <c:val>
            <c:numRef>
              <c:f>Sheet9!$S$4:$S$16</c:f>
              <c:numCache>
                <c:formatCode>General</c:formatCode>
                <c:ptCount val="8"/>
                <c:pt idx="0">
                  <c:v>200</c:v>
                </c:pt>
                <c:pt idx="1">
                  <c:v>2027</c:v>
                </c:pt>
                <c:pt idx="2">
                  <c:v>1878</c:v>
                </c:pt>
                <c:pt idx="3">
                  <c:v>989</c:v>
                </c:pt>
                <c:pt idx="4">
                  <c:v>800</c:v>
                </c:pt>
                <c:pt idx="5">
                  <c:v>1346</c:v>
                </c:pt>
                <c:pt idx="6">
                  <c:v>300</c:v>
                </c:pt>
                <c:pt idx="7">
                  <c:v>550</c:v>
                </c:pt>
              </c:numCache>
            </c:numRef>
          </c:val>
          <c:extLst>
            <c:ext xmlns:c16="http://schemas.microsoft.com/office/drawing/2014/chart" uri="{C3380CC4-5D6E-409C-BE32-E72D297353CC}">
              <c16:uniqueId val="{00000000-6D3E-4F5C-889C-CBE917D2DD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Sheet11!$B$1:$B$2</c:f>
              <c:strCache>
                <c:ptCount val="2"/>
                <c:pt idx="0">
                  <c:v>Summer Sales 2021</c:v>
                </c:pt>
                <c:pt idx="1">
                  <c:v>In Store Sales</c:v>
                </c:pt>
              </c:strCache>
            </c:strRef>
          </c:tx>
          <c:spPr>
            <a:gradFill rotWithShape="1">
              <a:gsLst>
                <a:gs pos="0">
                  <a:schemeClr val="accent6">
                    <a:shade val="15000"/>
                    <a:satMod val="180000"/>
                  </a:schemeClr>
                </a:gs>
                <a:gs pos="50000">
                  <a:schemeClr val="accent6">
                    <a:shade val="45000"/>
                    <a:satMod val="170000"/>
                  </a:schemeClr>
                </a:gs>
                <a:gs pos="70000">
                  <a:schemeClr val="accent6">
                    <a:tint val="99000"/>
                    <a:shade val="65000"/>
                    <a:satMod val="155000"/>
                  </a:schemeClr>
                </a:gs>
                <a:gs pos="100000">
                  <a:schemeClr val="accent6">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invertIfNegative val="0"/>
          <c:cat>
            <c:strRef>
              <c:f>Sheet11!$A$3:$A$5</c:f>
              <c:strCache>
                <c:ptCount val="3"/>
                <c:pt idx="0">
                  <c:v>Computers</c:v>
                </c:pt>
                <c:pt idx="1">
                  <c:v>Laptops</c:v>
                </c:pt>
                <c:pt idx="2">
                  <c:v>Tablets</c:v>
                </c:pt>
              </c:strCache>
            </c:strRef>
          </c:cat>
          <c:val>
            <c:numRef>
              <c:f>Sheet11!$B$3:$B$5</c:f>
              <c:numCache>
                <c:formatCode>General</c:formatCode>
                <c:ptCount val="3"/>
                <c:pt idx="0">
                  <c:v>1023564</c:v>
                </c:pt>
                <c:pt idx="1">
                  <c:v>1145250</c:v>
                </c:pt>
                <c:pt idx="2">
                  <c:v>1754688</c:v>
                </c:pt>
              </c:numCache>
            </c:numRef>
          </c:val>
          <c:extLst>
            <c:ext xmlns:c16="http://schemas.microsoft.com/office/drawing/2014/chart" uri="{C3380CC4-5D6E-409C-BE32-E72D297353CC}">
              <c16:uniqueId val="{00000000-9458-4A51-AE4E-8DA78E70001B}"/>
            </c:ext>
          </c:extLst>
        </c:ser>
        <c:ser>
          <c:idx val="1"/>
          <c:order val="1"/>
          <c:tx>
            <c:strRef>
              <c:f>Sheet11!$C$1:$C$2</c:f>
              <c:strCache>
                <c:ptCount val="2"/>
                <c:pt idx="0">
                  <c:v>Summer Sales 2021</c:v>
                </c:pt>
                <c:pt idx="1">
                  <c:v>Website Sales</c:v>
                </c:pt>
              </c:strCache>
            </c:strRef>
          </c:tx>
          <c:spPr>
            <a:gradFill rotWithShape="1">
              <a:gsLst>
                <a:gs pos="0">
                  <a:schemeClr val="accent5">
                    <a:shade val="15000"/>
                    <a:satMod val="180000"/>
                  </a:schemeClr>
                </a:gs>
                <a:gs pos="50000">
                  <a:schemeClr val="accent5">
                    <a:shade val="45000"/>
                    <a:satMod val="170000"/>
                  </a:schemeClr>
                </a:gs>
                <a:gs pos="70000">
                  <a:schemeClr val="accent5">
                    <a:tint val="99000"/>
                    <a:shade val="65000"/>
                    <a:satMod val="155000"/>
                  </a:schemeClr>
                </a:gs>
                <a:gs pos="100000">
                  <a:schemeClr val="accent5">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invertIfNegative val="0"/>
          <c:cat>
            <c:strRef>
              <c:f>Sheet11!$A$3:$A$5</c:f>
              <c:strCache>
                <c:ptCount val="3"/>
                <c:pt idx="0">
                  <c:v>Computers</c:v>
                </c:pt>
                <c:pt idx="1">
                  <c:v>Laptops</c:v>
                </c:pt>
                <c:pt idx="2">
                  <c:v>Tablets</c:v>
                </c:pt>
              </c:strCache>
            </c:strRef>
          </c:cat>
          <c:val>
            <c:numRef>
              <c:f>Sheet11!$C$3:$C$5</c:f>
              <c:numCache>
                <c:formatCode>General</c:formatCode>
                <c:ptCount val="3"/>
                <c:pt idx="0">
                  <c:v>1369258</c:v>
                </c:pt>
                <c:pt idx="1">
                  <c:v>1864951</c:v>
                </c:pt>
                <c:pt idx="2">
                  <c:v>1432564</c:v>
                </c:pt>
              </c:numCache>
            </c:numRef>
          </c:val>
          <c:extLst>
            <c:ext xmlns:c16="http://schemas.microsoft.com/office/drawing/2014/chart" uri="{C3380CC4-5D6E-409C-BE32-E72D297353CC}">
              <c16:uniqueId val="{00000001-9458-4A51-AE4E-8DA78E70001B}"/>
            </c:ext>
          </c:extLst>
        </c:ser>
        <c:ser>
          <c:idx val="2"/>
          <c:order val="2"/>
          <c:tx>
            <c:strRef>
              <c:f>Sheet11!$D$1:$D$2</c:f>
              <c:strCache>
                <c:ptCount val="2"/>
                <c:pt idx="0">
                  <c:v>Summer Sales 2021</c:v>
                </c:pt>
                <c:pt idx="1">
                  <c:v>Mail Order Sales</c:v>
                </c:pt>
              </c:strCache>
            </c:strRef>
          </c:tx>
          <c:spPr>
            <a:gradFill rotWithShape="1">
              <a:gsLst>
                <a:gs pos="0">
                  <a:schemeClr val="accent4">
                    <a:shade val="15000"/>
                    <a:satMod val="180000"/>
                  </a:schemeClr>
                </a:gs>
                <a:gs pos="50000">
                  <a:schemeClr val="accent4">
                    <a:shade val="45000"/>
                    <a:satMod val="170000"/>
                  </a:schemeClr>
                </a:gs>
                <a:gs pos="70000">
                  <a:schemeClr val="accent4">
                    <a:tint val="99000"/>
                    <a:shade val="65000"/>
                    <a:satMod val="155000"/>
                  </a:schemeClr>
                </a:gs>
                <a:gs pos="100000">
                  <a:schemeClr val="accent4">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rgbClr r="0" g="0" b="0">
                  <a:satMod val="300000"/>
                </a:scrgbClr>
              </a:contourClr>
            </a:sp3d>
          </c:spPr>
          <c:invertIfNegative val="0"/>
          <c:cat>
            <c:strRef>
              <c:f>Sheet11!$A$3:$A$5</c:f>
              <c:strCache>
                <c:ptCount val="3"/>
                <c:pt idx="0">
                  <c:v>Computers</c:v>
                </c:pt>
                <c:pt idx="1">
                  <c:v>Laptops</c:v>
                </c:pt>
                <c:pt idx="2">
                  <c:v>Tablets</c:v>
                </c:pt>
              </c:strCache>
            </c:strRef>
          </c:cat>
          <c:val>
            <c:numRef>
              <c:f>Sheet11!$D$3:$D$5</c:f>
              <c:numCache>
                <c:formatCode>General</c:formatCode>
                <c:ptCount val="3"/>
                <c:pt idx="0">
                  <c:v>1156489</c:v>
                </c:pt>
                <c:pt idx="1">
                  <c:v>1758244</c:v>
                </c:pt>
                <c:pt idx="2">
                  <c:v>1258694</c:v>
                </c:pt>
              </c:numCache>
            </c:numRef>
          </c:val>
          <c:extLst>
            <c:ext xmlns:c16="http://schemas.microsoft.com/office/drawing/2014/chart" uri="{C3380CC4-5D6E-409C-BE32-E72D297353CC}">
              <c16:uniqueId val="{00000002-9458-4A51-AE4E-8DA78E70001B}"/>
            </c:ext>
          </c:extLst>
        </c:ser>
        <c:dLbls>
          <c:showLegendKey val="0"/>
          <c:showVal val="0"/>
          <c:showCatName val="0"/>
          <c:showSerName val="0"/>
          <c:showPercent val="0"/>
          <c:showBubbleSize val="0"/>
        </c:dLbls>
        <c:gapWidth val="100"/>
        <c:overlap val="-24"/>
        <c:axId val="1301196463"/>
        <c:axId val="1481217823"/>
      </c:barChart>
      <c:catAx>
        <c:axId val="1301196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217823"/>
        <c:crosses val="autoZero"/>
        <c:auto val="1"/>
        <c:lblAlgn val="ctr"/>
        <c:lblOffset val="100"/>
        <c:noMultiLvlLbl val="0"/>
      </c:catAx>
      <c:valAx>
        <c:axId val="14812178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1196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Sheet11!$B$2</c:f>
              <c:strCache>
                <c:ptCount val="1"/>
                <c:pt idx="0">
                  <c:v>In Store Sales</c:v>
                </c:pt>
              </c:strCache>
            </c:strRef>
          </c:tx>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invertIfNegative val="0"/>
          <c:cat>
            <c:strRef>
              <c:f>Sheet11!$A$3:$A$5</c:f>
              <c:strCache>
                <c:ptCount val="3"/>
                <c:pt idx="0">
                  <c:v>Computers</c:v>
                </c:pt>
                <c:pt idx="1">
                  <c:v>Laptops</c:v>
                </c:pt>
                <c:pt idx="2">
                  <c:v>Tablets</c:v>
                </c:pt>
              </c:strCache>
            </c:strRef>
          </c:cat>
          <c:val>
            <c:numRef>
              <c:f>Sheet11!$B$3:$B$5</c:f>
              <c:numCache>
                <c:formatCode>General</c:formatCode>
                <c:ptCount val="3"/>
                <c:pt idx="0">
                  <c:v>1023564</c:v>
                </c:pt>
                <c:pt idx="1">
                  <c:v>1145250</c:v>
                </c:pt>
                <c:pt idx="2">
                  <c:v>1754688</c:v>
                </c:pt>
              </c:numCache>
            </c:numRef>
          </c:val>
          <c:extLst>
            <c:ext xmlns:c16="http://schemas.microsoft.com/office/drawing/2014/chart" uri="{C3380CC4-5D6E-409C-BE32-E72D297353CC}">
              <c16:uniqueId val="{00000000-0D0E-45CA-BAEE-5F567311B1A6}"/>
            </c:ext>
          </c:extLst>
        </c:ser>
        <c:ser>
          <c:idx val="1"/>
          <c:order val="1"/>
          <c:tx>
            <c:strRef>
              <c:f>Sheet11!$C$2</c:f>
              <c:strCache>
                <c:ptCount val="1"/>
                <c:pt idx="0">
                  <c:v>Website Sales</c:v>
                </c:pt>
              </c:strCache>
            </c:strRef>
          </c:tx>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invertIfNegative val="0"/>
          <c:cat>
            <c:strRef>
              <c:f>Sheet11!$A$3:$A$5</c:f>
              <c:strCache>
                <c:ptCount val="3"/>
                <c:pt idx="0">
                  <c:v>Computers</c:v>
                </c:pt>
                <c:pt idx="1">
                  <c:v>Laptops</c:v>
                </c:pt>
                <c:pt idx="2">
                  <c:v>Tablets</c:v>
                </c:pt>
              </c:strCache>
            </c:strRef>
          </c:cat>
          <c:val>
            <c:numRef>
              <c:f>Sheet11!$C$3:$C$5</c:f>
              <c:numCache>
                <c:formatCode>General</c:formatCode>
                <c:ptCount val="3"/>
                <c:pt idx="0">
                  <c:v>1369258</c:v>
                </c:pt>
                <c:pt idx="1">
                  <c:v>1864951</c:v>
                </c:pt>
                <c:pt idx="2">
                  <c:v>1432564</c:v>
                </c:pt>
              </c:numCache>
            </c:numRef>
          </c:val>
          <c:extLst>
            <c:ext xmlns:c16="http://schemas.microsoft.com/office/drawing/2014/chart" uri="{C3380CC4-5D6E-409C-BE32-E72D297353CC}">
              <c16:uniqueId val="{00000001-0D0E-45CA-BAEE-5F567311B1A6}"/>
            </c:ext>
          </c:extLst>
        </c:ser>
        <c:ser>
          <c:idx val="2"/>
          <c:order val="2"/>
          <c:tx>
            <c:strRef>
              <c:f>Sheet11!$D$2</c:f>
              <c:strCache>
                <c:ptCount val="1"/>
                <c:pt idx="0">
                  <c:v>Mail Order Sales</c:v>
                </c:pt>
              </c:strCache>
            </c:strRef>
          </c:tx>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invertIfNegative val="0"/>
          <c:cat>
            <c:strRef>
              <c:f>Sheet11!$A$3:$A$5</c:f>
              <c:strCache>
                <c:ptCount val="3"/>
                <c:pt idx="0">
                  <c:v>Computers</c:v>
                </c:pt>
                <c:pt idx="1">
                  <c:v>Laptops</c:v>
                </c:pt>
                <c:pt idx="2">
                  <c:v>Tablets</c:v>
                </c:pt>
              </c:strCache>
            </c:strRef>
          </c:cat>
          <c:val>
            <c:numRef>
              <c:f>Sheet11!$D$3:$D$5</c:f>
              <c:numCache>
                <c:formatCode>General</c:formatCode>
                <c:ptCount val="3"/>
                <c:pt idx="0">
                  <c:v>1156489</c:v>
                </c:pt>
                <c:pt idx="1">
                  <c:v>1758244</c:v>
                </c:pt>
                <c:pt idx="2">
                  <c:v>1258694</c:v>
                </c:pt>
              </c:numCache>
            </c:numRef>
          </c:val>
          <c:extLst>
            <c:ext xmlns:c16="http://schemas.microsoft.com/office/drawing/2014/chart" uri="{C3380CC4-5D6E-409C-BE32-E72D297353CC}">
              <c16:uniqueId val="{00000002-0D0E-45CA-BAEE-5F567311B1A6}"/>
            </c:ext>
          </c:extLst>
        </c:ser>
        <c:dLbls>
          <c:showLegendKey val="0"/>
          <c:showVal val="0"/>
          <c:showCatName val="0"/>
          <c:showSerName val="0"/>
          <c:showPercent val="0"/>
          <c:showBubbleSize val="0"/>
        </c:dLbls>
        <c:gapWidth val="100"/>
        <c:shape val="box"/>
        <c:axId val="1655169967"/>
        <c:axId val="1655184111"/>
        <c:axId val="1477191215"/>
      </c:bar3DChart>
      <c:catAx>
        <c:axId val="16551699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5184111"/>
        <c:crosses val="autoZero"/>
        <c:auto val="1"/>
        <c:lblAlgn val="ctr"/>
        <c:lblOffset val="100"/>
        <c:noMultiLvlLbl val="0"/>
      </c:catAx>
      <c:valAx>
        <c:axId val="16551841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5169967"/>
        <c:crosses val="autoZero"/>
        <c:crossBetween val="between"/>
      </c:valAx>
      <c:serAx>
        <c:axId val="1477191215"/>
        <c:scaling>
          <c:orientation val="minMax"/>
        </c:scaling>
        <c:delete val="0"/>
        <c:axPos val="b"/>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5184111"/>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127000" dist="38100" dir="2700000" sx="102000" sy="102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Sheet.xlsx]Sheet11!PivotTable6</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Sheet11!$H$18:$H$22</c:f>
              <c:strCache>
                <c:ptCount val="1"/>
                <c:pt idx="0">
                  <c:v>1023564 -  -  - Sum of In Store Sales</c:v>
                </c:pt>
              </c:strCache>
            </c:strRef>
          </c:tx>
          <c:spPr>
            <a:solidFill>
              <a:schemeClr val="accent1"/>
            </a:solidFill>
            <a:ln>
              <a:noFill/>
            </a:ln>
            <a:effectLst/>
            <a:sp3d/>
          </c:spPr>
          <c:invertIfNegative val="0"/>
          <c:cat>
            <c:strRef>
              <c:f>Sheet11!$G$23:$G$26</c:f>
              <c:strCache>
                <c:ptCount val="3"/>
                <c:pt idx="0">
                  <c:v>Computers</c:v>
                </c:pt>
                <c:pt idx="1">
                  <c:v>Laptops</c:v>
                </c:pt>
                <c:pt idx="2">
                  <c:v>Tablets</c:v>
                </c:pt>
              </c:strCache>
            </c:strRef>
          </c:cat>
          <c:val>
            <c:numRef>
              <c:f>Sheet11!$H$23:$H$26</c:f>
              <c:numCache>
                <c:formatCode>General</c:formatCode>
                <c:ptCount val="3"/>
                <c:pt idx="0">
                  <c:v>1023564</c:v>
                </c:pt>
              </c:numCache>
            </c:numRef>
          </c:val>
          <c:extLst>
            <c:ext xmlns:c16="http://schemas.microsoft.com/office/drawing/2014/chart" uri="{C3380CC4-5D6E-409C-BE32-E72D297353CC}">
              <c16:uniqueId val="{00000000-60C0-4495-BC46-980AC90B9571}"/>
            </c:ext>
          </c:extLst>
        </c:ser>
        <c:ser>
          <c:idx val="1"/>
          <c:order val="1"/>
          <c:tx>
            <c:strRef>
              <c:f>Sheet11!$I$18:$I$22</c:f>
              <c:strCache>
                <c:ptCount val="1"/>
                <c:pt idx="0">
                  <c:v>1023564 -  -  - Sum of Mail Order Sales</c:v>
                </c:pt>
              </c:strCache>
            </c:strRef>
          </c:tx>
          <c:spPr>
            <a:solidFill>
              <a:schemeClr val="accent2"/>
            </a:solidFill>
            <a:ln>
              <a:noFill/>
            </a:ln>
            <a:effectLst/>
            <a:sp3d/>
          </c:spPr>
          <c:invertIfNegative val="0"/>
          <c:cat>
            <c:strRef>
              <c:f>Sheet11!$G$23:$G$26</c:f>
              <c:strCache>
                <c:ptCount val="3"/>
                <c:pt idx="0">
                  <c:v>Computers</c:v>
                </c:pt>
                <c:pt idx="1">
                  <c:v>Laptops</c:v>
                </c:pt>
                <c:pt idx="2">
                  <c:v>Tablets</c:v>
                </c:pt>
              </c:strCache>
            </c:strRef>
          </c:cat>
          <c:val>
            <c:numRef>
              <c:f>Sheet11!$I$23:$I$26</c:f>
              <c:numCache>
                <c:formatCode>General</c:formatCode>
                <c:ptCount val="3"/>
                <c:pt idx="0">
                  <c:v>1156489</c:v>
                </c:pt>
              </c:numCache>
            </c:numRef>
          </c:val>
          <c:extLst>
            <c:ext xmlns:c16="http://schemas.microsoft.com/office/drawing/2014/chart" uri="{C3380CC4-5D6E-409C-BE32-E72D297353CC}">
              <c16:uniqueId val="{00000001-60C0-4495-BC46-980AC90B9571}"/>
            </c:ext>
          </c:extLst>
        </c:ser>
        <c:ser>
          <c:idx val="2"/>
          <c:order val="2"/>
          <c:tx>
            <c:strRef>
              <c:f>Sheet11!$J$18:$J$22</c:f>
              <c:strCache>
                <c:ptCount val="1"/>
                <c:pt idx="0">
                  <c:v>1023564 -  -  - Sum of Website Sales</c:v>
                </c:pt>
              </c:strCache>
            </c:strRef>
          </c:tx>
          <c:spPr>
            <a:solidFill>
              <a:schemeClr val="accent3"/>
            </a:solidFill>
            <a:ln>
              <a:noFill/>
            </a:ln>
            <a:effectLst/>
            <a:sp3d/>
          </c:spPr>
          <c:invertIfNegative val="0"/>
          <c:cat>
            <c:strRef>
              <c:f>Sheet11!$G$23:$G$26</c:f>
              <c:strCache>
                <c:ptCount val="3"/>
                <c:pt idx="0">
                  <c:v>Computers</c:v>
                </c:pt>
                <c:pt idx="1">
                  <c:v>Laptops</c:v>
                </c:pt>
                <c:pt idx="2">
                  <c:v>Tablets</c:v>
                </c:pt>
              </c:strCache>
            </c:strRef>
          </c:cat>
          <c:val>
            <c:numRef>
              <c:f>Sheet11!$J$23:$J$26</c:f>
              <c:numCache>
                <c:formatCode>General</c:formatCode>
                <c:ptCount val="3"/>
                <c:pt idx="0">
                  <c:v>1369258</c:v>
                </c:pt>
              </c:numCache>
            </c:numRef>
          </c:val>
          <c:extLst>
            <c:ext xmlns:c16="http://schemas.microsoft.com/office/drawing/2014/chart" uri="{C3380CC4-5D6E-409C-BE32-E72D297353CC}">
              <c16:uniqueId val="{00000002-60C0-4495-BC46-980AC90B9571}"/>
            </c:ext>
          </c:extLst>
        </c:ser>
        <c:ser>
          <c:idx val="3"/>
          <c:order val="3"/>
          <c:tx>
            <c:strRef>
              <c:f>Sheet11!$K$18:$K$22</c:f>
              <c:strCache>
                <c:ptCount val="1"/>
                <c:pt idx="0">
                  <c:v>1145250 - 1864951 - 1758244 - Sum of In Store Sales</c:v>
                </c:pt>
              </c:strCache>
            </c:strRef>
          </c:tx>
          <c:spPr>
            <a:solidFill>
              <a:schemeClr val="accent4"/>
            </a:solidFill>
            <a:ln>
              <a:noFill/>
            </a:ln>
            <a:effectLst/>
            <a:sp3d/>
          </c:spPr>
          <c:invertIfNegative val="0"/>
          <c:cat>
            <c:strRef>
              <c:f>Sheet11!$G$23:$G$26</c:f>
              <c:strCache>
                <c:ptCount val="3"/>
                <c:pt idx="0">
                  <c:v>Computers</c:v>
                </c:pt>
                <c:pt idx="1">
                  <c:v>Laptops</c:v>
                </c:pt>
                <c:pt idx="2">
                  <c:v>Tablets</c:v>
                </c:pt>
              </c:strCache>
            </c:strRef>
          </c:cat>
          <c:val>
            <c:numRef>
              <c:f>Sheet11!$K$23:$K$26</c:f>
              <c:numCache>
                <c:formatCode>General</c:formatCode>
                <c:ptCount val="3"/>
                <c:pt idx="1">
                  <c:v>1145250</c:v>
                </c:pt>
              </c:numCache>
            </c:numRef>
          </c:val>
          <c:extLst>
            <c:ext xmlns:c16="http://schemas.microsoft.com/office/drawing/2014/chart" uri="{C3380CC4-5D6E-409C-BE32-E72D297353CC}">
              <c16:uniqueId val="{00000016-60C0-4495-BC46-980AC90B9571}"/>
            </c:ext>
          </c:extLst>
        </c:ser>
        <c:ser>
          <c:idx val="4"/>
          <c:order val="4"/>
          <c:tx>
            <c:strRef>
              <c:f>Sheet11!$L$18:$L$22</c:f>
              <c:strCache>
                <c:ptCount val="1"/>
                <c:pt idx="0">
                  <c:v>1145250 - 1864951 - 1758244 - Sum of Mail Order Sales</c:v>
                </c:pt>
              </c:strCache>
            </c:strRef>
          </c:tx>
          <c:spPr>
            <a:solidFill>
              <a:schemeClr val="accent5"/>
            </a:solidFill>
            <a:ln>
              <a:noFill/>
            </a:ln>
            <a:effectLst/>
            <a:sp3d/>
          </c:spPr>
          <c:invertIfNegative val="0"/>
          <c:cat>
            <c:strRef>
              <c:f>Sheet11!$G$23:$G$26</c:f>
              <c:strCache>
                <c:ptCount val="3"/>
                <c:pt idx="0">
                  <c:v>Computers</c:v>
                </c:pt>
                <c:pt idx="1">
                  <c:v>Laptops</c:v>
                </c:pt>
                <c:pt idx="2">
                  <c:v>Tablets</c:v>
                </c:pt>
              </c:strCache>
            </c:strRef>
          </c:cat>
          <c:val>
            <c:numRef>
              <c:f>Sheet11!$L$23:$L$26</c:f>
              <c:numCache>
                <c:formatCode>General</c:formatCode>
                <c:ptCount val="3"/>
                <c:pt idx="1">
                  <c:v>1758244</c:v>
                </c:pt>
              </c:numCache>
            </c:numRef>
          </c:val>
          <c:extLst>
            <c:ext xmlns:c16="http://schemas.microsoft.com/office/drawing/2014/chart" uri="{C3380CC4-5D6E-409C-BE32-E72D297353CC}">
              <c16:uniqueId val="{00000017-60C0-4495-BC46-980AC90B9571}"/>
            </c:ext>
          </c:extLst>
        </c:ser>
        <c:ser>
          <c:idx val="5"/>
          <c:order val="5"/>
          <c:tx>
            <c:strRef>
              <c:f>Sheet11!$M$18:$M$22</c:f>
              <c:strCache>
                <c:ptCount val="1"/>
                <c:pt idx="0">
                  <c:v>1145250 - 1864951 - 1758244 - Sum of Website Sales</c:v>
                </c:pt>
              </c:strCache>
            </c:strRef>
          </c:tx>
          <c:spPr>
            <a:solidFill>
              <a:schemeClr val="accent6"/>
            </a:solidFill>
            <a:ln>
              <a:noFill/>
            </a:ln>
            <a:effectLst/>
            <a:sp3d/>
          </c:spPr>
          <c:invertIfNegative val="0"/>
          <c:cat>
            <c:strRef>
              <c:f>Sheet11!$G$23:$G$26</c:f>
              <c:strCache>
                <c:ptCount val="3"/>
                <c:pt idx="0">
                  <c:v>Computers</c:v>
                </c:pt>
                <c:pt idx="1">
                  <c:v>Laptops</c:v>
                </c:pt>
                <c:pt idx="2">
                  <c:v>Tablets</c:v>
                </c:pt>
              </c:strCache>
            </c:strRef>
          </c:cat>
          <c:val>
            <c:numRef>
              <c:f>Sheet11!$M$23:$M$26</c:f>
              <c:numCache>
                <c:formatCode>General</c:formatCode>
                <c:ptCount val="3"/>
                <c:pt idx="1">
                  <c:v>1864951</c:v>
                </c:pt>
              </c:numCache>
            </c:numRef>
          </c:val>
          <c:extLst>
            <c:ext xmlns:c16="http://schemas.microsoft.com/office/drawing/2014/chart" uri="{C3380CC4-5D6E-409C-BE32-E72D297353CC}">
              <c16:uniqueId val="{00000018-60C0-4495-BC46-980AC90B9571}"/>
            </c:ext>
          </c:extLst>
        </c:ser>
        <c:ser>
          <c:idx val="6"/>
          <c:order val="6"/>
          <c:tx>
            <c:strRef>
              <c:f>Sheet11!$T$18:$T$22</c:f>
              <c:strCache>
                <c:ptCount val="1"/>
                <c:pt idx="0">
                  <c:v>1754688 - 1432564 - 1258694 - Sum of In Store Sales</c:v>
                </c:pt>
              </c:strCache>
            </c:strRef>
          </c:tx>
          <c:spPr>
            <a:solidFill>
              <a:schemeClr val="accent1">
                <a:lumMod val="60000"/>
              </a:schemeClr>
            </a:solidFill>
            <a:ln>
              <a:noFill/>
            </a:ln>
            <a:effectLst/>
            <a:sp3d/>
          </c:spPr>
          <c:invertIfNegative val="0"/>
          <c:cat>
            <c:strRef>
              <c:f>Sheet11!$G$23:$G$26</c:f>
              <c:strCache>
                <c:ptCount val="3"/>
                <c:pt idx="0">
                  <c:v>Computers</c:v>
                </c:pt>
                <c:pt idx="1">
                  <c:v>Laptops</c:v>
                </c:pt>
                <c:pt idx="2">
                  <c:v>Tablets</c:v>
                </c:pt>
              </c:strCache>
            </c:strRef>
          </c:cat>
          <c:val>
            <c:numRef>
              <c:f>Sheet11!$T$23:$T$26</c:f>
              <c:numCache>
                <c:formatCode>General</c:formatCode>
                <c:ptCount val="3"/>
                <c:pt idx="2">
                  <c:v>1754688</c:v>
                </c:pt>
              </c:numCache>
            </c:numRef>
          </c:val>
          <c:extLst>
            <c:ext xmlns:c16="http://schemas.microsoft.com/office/drawing/2014/chart" uri="{C3380CC4-5D6E-409C-BE32-E72D297353CC}">
              <c16:uniqueId val="{00000019-60C0-4495-BC46-980AC90B9571}"/>
            </c:ext>
          </c:extLst>
        </c:ser>
        <c:ser>
          <c:idx val="7"/>
          <c:order val="7"/>
          <c:tx>
            <c:strRef>
              <c:f>Sheet11!$U$18:$U$22</c:f>
              <c:strCache>
                <c:ptCount val="1"/>
                <c:pt idx="0">
                  <c:v>1754688 - 1432564 - 1258694 - Sum of Mail Order Sales</c:v>
                </c:pt>
              </c:strCache>
            </c:strRef>
          </c:tx>
          <c:spPr>
            <a:solidFill>
              <a:schemeClr val="accent2">
                <a:lumMod val="60000"/>
              </a:schemeClr>
            </a:solidFill>
            <a:ln>
              <a:noFill/>
            </a:ln>
            <a:effectLst/>
            <a:sp3d/>
          </c:spPr>
          <c:invertIfNegative val="0"/>
          <c:cat>
            <c:strRef>
              <c:f>Sheet11!$G$23:$G$26</c:f>
              <c:strCache>
                <c:ptCount val="3"/>
                <c:pt idx="0">
                  <c:v>Computers</c:v>
                </c:pt>
                <c:pt idx="1">
                  <c:v>Laptops</c:v>
                </c:pt>
                <c:pt idx="2">
                  <c:v>Tablets</c:v>
                </c:pt>
              </c:strCache>
            </c:strRef>
          </c:cat>
          <c:val>
            <c:numRef>
              <c:f>Sheet11!$U$23:$U$26</c:f>
              <c:numCache>
                <c:formatCode>General</c:formatCode>
                <c:ptCount val="3"/>
                <c:pt idx="2">
                  <c:v>1258694</c:v>
                </c:pt>
              </c:numCache>
            </c:numRef>
          </c:val>
          <c:extLst>
            <c:ext xmlns:c16="http://schemas.microsoft.com/office/drawing/2014/chart" uri="{C3380CC4-5D6E-409C-BE32-E72D297353CC}">
              <c16:uniqueId val="{0000001A-60C0-4495-BC46-980AC90B9571}"/>
            </c:ext>
          </c:extLst>
        </c:ser>
        <c:ser>
          <c:idx val="8"/>
          <c:order val="8"/>
          <c:tx>
            <c:strRef>
              <c:f>Sheet11!$V$18:$V$22</c:f>
              <c:strCache>
                <c:ptCount val="1"/>
                <c:pt idx="0">
                  <c:v>1754688 - 1432564 - 1258694 - Sum of Website Sales</c:v>
                </c:pt>
              </c:strCache>
            </c:strRef>
          </c:tx>
          <c:spPr>
            <a:solidFill>
              <a:schemeClr val="accent3">
                <a:lumMod val="60000"/>
              </a:schemeClr>
            </a:solidFill>
            <a:ln>
              <a:noFill/>
            </a:ln>
            <a:effectLst/>
            <a:sp3d/>
          </c:spPr>
          <c:invertIfNegative val="0"/>
          <c:cat>
            <c:strRef>
              <c:f>Sheet11!$G$23:$G$26</c:f>
              <c:strCache>
                <c:ptCount val="3"/>
                <c:pt idx="0">
                  <c:v>Computers</c:v>
                </c:pt>
                <c:pt idx="1">
                  <c:v>Laptops</c:v>
                </c:pt>
                <c:pt idx="2">
                  <c:v>Tablets</c:v>
                </c:pt>
              </c:strCache>
            </c:strRef>
          </c:cat>
          <c:val>
            <c:numRef>
              <c:f>Sheet11!$V$23:$V$26</c:f>
              <c:numCache>
                <c:formatCode>General</c:formatCode>
                <c:ptCount val="3"/>
                <c:pt idx="2">
                  <c:v>1432564</c:v>
                </c:pt>
              </c:numCache>
            </c:numRef>
          </c:val>
          <c:extLst>
            <c:ext xmlns:c16="http://schemas.microsoft.com/office/drawing/2014/chart" uri="{C3380CC4-5D6E-409C-BE32-E72D297353CC}">
              <c16:uniqueId val="{0000001B-60C0-4495-BC46-980AC90B9571}"/>
            </c:ext>
          </c:extLst>
        </c:ser>
        <c:dLbls>
          <c:showLegendKey val="0"/>
          <c:showVal val="0"/>
          <c:showCatName val="0"/>
          <c:showSerName val="0"/>
          <c:showPercent val="0"/>
          <c:showBubbleSize val="0"/>
        </c:dLbls>
        <c:gapWidth val="150"/>
        <c:shape val="box"/>
        <c:axId val="1481212831"/>
        <c:axId val="1481211583"/>
        <c:axId val="0"/>
      </c:bar3DChart>
      <c:catAx>
        <c:axId val="1481212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211583"/>
        <c:crosses val="autoZero"/>
        <c:auto val="1"/>
        <c:lblAlgn val="ctr"/>
        <c:lblOffset val="100"/>
        <c:noMultiLvlLbl val="0"/>
      </c:catAx>
      <c:valAx>
        <c:axId val="148121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21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Sheet11!$H$30</c:f>
              <c:strCache>
                <c:ptCount val="1"/>
                <c:pt idx="0">
                  <c:v>Sales</c:v>
                </c:pt>
              </c:strCache>
            </c:strRef>
          </c:tx>
          <c:spPr>
            <a:solidFill>
              <a:schemeClr val="accent2"/>
            </a:solidFill>
            <a:ln>
              <a:noFill/>
            </a:ln>
            <a:effectLst/>
          </c:spPr>
          <c:invertIfNegative val="0"/>
          <c:cat>
            <c:numRef>
              <c:f>Sheet11!$G$31:$G$34</c:f>
              <c:numCache>
                <c:formatCode>General</c:formatCode>
                <c:ptCount val="4"/>
                <c:pt idx="0">
                  <c:v>2021</c:v>
                </c:pt>
                <c:pt idx="1">
                  <c:v>2019</c:v>
                </c:pt>
                <c:pt idx="2">
                  <c:v>2017</c:v>
                </c:pt>
                <c:pt idx="3">
                  <c:v>2014</c:v>
                </c:pt>
              </c:numCache>
            </c:numRef>
          </c:cat>
          <c:val>
            <c:numRef>
              <c:f>Sheet11!$H$31:$H$34</c:f>
              <c:numCache>
                <c:formatCode>General</c:formatCode>
                <c:ptCount val="4"/>
                <c:pt idx="0">
                  <c:v>4567</c:v>
                </c:pt>
                <c:pt idx="1">
                  <c:v>1234</c:v>
                </c:pt>
                <c:pt idx="2">
                  <c:v>10000</c:v>
                </c:pt>
                <c:pt idx="3">
                  <c:v>50000</c:v>
                </c:pt>
              </c:numCache>
            </c:numRef>
          </c:val>
          <c:extLst>
            <c:ext xmlns:c16="http://schemas.microsoft.com/office/drawing/2014/chart" uri="{C3380CC4-5D6E-409C-BE32-E72D297353CC}">
              <c16:uniqueId val="{00000001-6BDB-4A39-B856-1A4956C9CC47}"/>
            </c:ext>
          </c:extLst>
        </c:ser>
        <c:dLbls>
          <c:showLegendKey val="0"/>
          <c:showVal val="0"/>
          <c:showCatName val="0"/>
          <c:showSerName val="0"/>
          <c:showPercent val="0"/>
          <c:showBubbleSize val="0"/>
        </c:dLbls>
        <c:gapWidth val="219"/>
        <c:overlap val="-27"/>
        <c:axId val="1655200751"/>
        <c:axId val="1655202831"/>
      </c:barChart>
      <c:catAx>
        <c:axId val="165520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202831"/>
        <c:crosses val="autoZero"/>
        <c:auto val="1"/>
        <c:lblAlgn val="ctr"/>
        <c:lblOffset val="100"/>
        <c:noMultiLvlLbl val="0"/>
      </c:catAx>
      <c:valAx>
        <c:axId val="1655202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200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Sheet13!$B$1</c:f>
              <c:strCache>
                <c:ptCount val="1"/>
                <c:pt idx="0">
                  <c:v>Sales</c:v>
                </c:pt>
              </c:strCache>
            </c:strRef>
          </c:tx>
          <c:explosion val="56"/>
          <c:dPt>
            <c:idx val="0"/>
            <c:bubble3D val="0"/>
            <c:explosion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3-D3E8-49F6-8AE9-FD88976F51FD}"/>
              </c:ext>
            </c:extLst>
          </c:dPt>
          <c:dPt>
            <c:idx val="1"/>
            <c:bubble3D val="0"/>
            <c:explosion val="0"/>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2-D3E8-49F6-8AE9-FD88976F51FD}"/>
              </c:ext>
            </c:extLst>
          </c:dPt>
          <c:dPt>
            <c:idx val="2"/>
            <c:bubble3D val="0"/>
            <c:explosion val="0"/>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1-D3E8-49F6-8AE9-FD88976F51FD}"/>
              </c:ext>
            </c:extLst>
          </c:dPt>
          <c:dPt>
            <c:idx val="3"/>
            <c:bubble3D val="0"/>
            <c:explosion val="22"/>
            <c:spPr>
              <a:gradFill rotWithShape="1">
                <a:gsLst>
                  <a:gs pos="0">
                    <a:schemeClr val="accent4">
                      <a:shade val="15000"/>
                      <a:satMod val="180000"/>
                    </a:schemeClr>
                  </a:gs>
                  <a:gs pos="50000">
                    <a:schemeClr val="accent4">
                      <a:shade val="45000"/>
                      <a:satMod val="170000"/>
                    </a:schemeClr>
                  </a:gs>
                  <a:gs pos="70000">
                    <a:schemeClr val="accent4">
                      <a:tint val="99000"/>
                      <a:shade val="65000"/>
                      <a:satMod val="155000"/>
                    </a:schemeClr>
                  </a:gs>
                  <a:gs pos="100000">
                    <a:schemeClr val="accent4">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4-D3E8-49F6-8AE9-FD88976F51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Sheet13!$A$2:$A$5</c:f>
              <c:strCache>
                <c:ptCount val="4"/>
                <c:pt idx="0">
                  <c:v>QTR1</c:v>
                </c:pt>
                <c:pt idx="1">
                  <c:v>QTR2</c:v>
                </c:pt>
                <c:pt idx="2">
                  <c:v>QTR3</c:v>
                </c:pt>
                <c:pt idx="3">
                  <c:v>QTR4</c:v>
                </c:pt>
              </c:strCache>
            </c:strRef>
          </c:cat>
          <c:val>
            <c:numRef>
              <c:f>Sheet13!$B$2:$B$5</c:f>
              <c:numCache>
                <c:formatCode>General</c:formatCode>
                <c:ptCount val="4"/>
                <c:pt idx="0">
                  <c:v>2500</c:v>
                </c:pt>
                <c:pt idx="1">
                  <c:v>1000</c:v>
                </c:pt>
                <c:pt idx="2">
                  <c:v>4800</c:v>
                </c:pt>
                <c:pt idx="3">
                  <c:v>4500</c:v>
                </c:pt>
              </c:numCache>
            </c:numRef>
          </c:val>
          <c:extLst>
            <c:ext xmlns:c16="http://schemas.microsoft.com/office/drawing/2014/chart" uri="{C3380CC4-5D6E-409C-BE32-E72D297353CC}">
              <c16:uniqueId val="{00000000-D3E8-49F6-8AE9-FD88976F51FD}"/>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spPr>
            <a:effectLst>
              <a:outerShdw blurRad="50800" dist="38100" dir="5400000" algn="t" rotWithShape="0">
                <a:prstClr val="black">
                  <a:alpha val="40000"/>
                </a:prstClr>
              </a:outerShdw>
              <a:softEdge rad="355600"/>
            </a:effectLst>
            <a:scene3d>
              <a:camera prst="orthographicFront"/>
              <a:lightRig rig="brightRoom" dir="t"/>
            </a:scene3d>
            <a:sp3d prstMaterial="metal">
              <a:bevelT w="82550" h="63500"/>
              <a:bevelB w="127000" h="127000"/>
              <a:contourClr>
                <a:srgbClr val="000000"/>
              </a:contourClr>
            </a:sp3d>
          </c:spPr>
          <c:dPt>
            <c:idx val="0"/>
            <c:bubble3D val="0"/>
            <c:spPr>
              <a:gradFill rotWithShape="1">
                <a:gsLst>
                  <a:gs pos="0">
                    <a:schemeClr val="accent5">
                      <a:shade val="76000"/>
                      <a:shade val="15000"/>
                      <a:satMod val="180000"/>
                    </a:schemeClr>
                  </a:gs>
                  <a:gs pos="50000">
                    <a:schemeClr val="accent5">
                      <a:shade val="76000"/>
                      <a:shade val="45000"/>
                      <a:satMod val="170000"/>
                    </a:schemeClr>
                  </a:gs>
                  <a:gs pos="70000">
                    <a:schemeClr val="accent5">
                      <a:shade val="76000"/>
                      <a:tint val="99000"/>
                      <a:shade val="65000"/>
                      <a:satMod val="155000"/>
                    </a:schemeClr>
                  </a:gs>
                  <a:gs pos="100000">
                    <a:schemeClr val="accent5">
                      <a:shade val="76000"/>
                      <a:tint val="95500"/>
                      <a:shade val="100000"/>
                      <a:satMod val="155000"/>
                    </a:schemeClr>
                  </a:gs>
                </a:gsLst>
                <a:lin ang="16200000" scaled="0"/>
              </a:gradFill>
              <a:ln>
                <a:noFill/>
              </a:ln>
              <a:effectLst>
                <a:glow rad="76200">
                  <a:schemeClr val="tx1">
                    <a:alpha val="40000"/>
                  </a:schemeClr>
                </a:glow>
                <a:outerShdw blurRad="50800" dist="38100" dir="5400000" algn="t" rotWithShape="0">
                  <a:prstClr val="black">
                    <a:alpha val="40000"/>
                  </a:prstClr>
                </a:outerShdw>
                <a:softEdge rad="355600"/>
              </a:effectLst>
              <a:scene3d>
                <a:camera prst="orthographicFront"/>
                <a:lightRig rig="brightRoom" dir="t"/>
              </a:scene3d>
              <a:sp3d prstMaterial="metal">
                <a:bevelT w="82550" h="63500"/>
                <a:bevelB w="127000" h="127000"/>
                <a:contourClr>
                  <a:srgbClr val="000000"/>
                </a:contourClr>
              </a:sp3d>
            </c:spPr>
            <c:extLst>
              <c:ext xmlns:c16="http://schemas.microsoft.com/office/drawing/2014/chart" uri="{C3380CC4-5D6E-409C-BE32-E72D297353CC}">
                <c16:uniqueId val="{00000001-1667-40B8-A5C1-43339362925F}"/>
              </c:ext>
            </c:extLst>
          </c:dPt>
          <c:dPt>
            <c:idx val="1"/>
            <c:bubble3D val="0"/>
            <c:spPr>
              <a:gradFill rotWithShape="1">
                <a:gsLst>
                  <a:gs pos="0">
                    <a:schemeClr val="accent5">
                      <a:tint val="77000"/>
                      <a:shade val="15000"/>
                      <a:satMod val="180000"/>
                    </a:schemeClr>
                  </a:gs>
                  <a:gs pos="50000">
                    <a:schemeClr val="accent5">
                      <a:tint val="77000"/>
                      <a:shade val="45000"/>
                      <a:satMod val="170000"/>
                    </a:schemeClr>
                  </a:gs>
                  <a:gs pos="70000">
                    <a:schemeClr val="accent5">
                      <a:tint val="77000"/>
                      <a:tint val="99000"/>
                      <a:shade val="65000"/>
                      <a:satMod val="155000"/>
                    </a:schemeClr>
                  </a:gs>
                  <a:gs pos="100000">
                    <a:schemeClr val="accent5">
                      <a:tint val="77000"/>
                      <a:tint val="95500"/>
                      <a:shade val="100000"/>
                      <a:satMod val="155000"/>
                    </a:schemeClr>
                  </a:gs>
                </a:gsLst>
                <a:lin ang="16200000" scaled="0"/>
              </a:gradFill>
              <a:ln>
                <a:noFill/>
              </a:ln>
              <a:effectLst>
                <a:outerShdw blurRad="50800" dist="38100" dir="5400000" algn="t" rotWithShape="0">
                  <a:prstClr val="black">
                    <a:alpha val="40000"/>
                  </a:prstClr>
                </a:outerShdw>
                <a:softEdge rad="355600"/>
              </a:effectLst>
              <a:scene3d>
                <a:camera prst="orthographicFront"/>
                <a:lightRig rig="brightRoom" dir="t"/>
              </a:scene3d>
              <a:sp3d prstMaterial="metal">
                <a:bevelT w="82550" h="63500"/>
                <a:bevelB w="127000" h="127000"/>
                <a:contourClr>
                  <a:srgbClr val="000000"/>
                </a:contourClr>
              </a:sp3d>
            </c:spPr>
            <c:extLst>
              <c:ext xmlns:c16="http://schemas.microsoft.com/office/drawing/2014/chart" uri="{C3380CC4-5D6E-409C-BE32-E72D297353CC}">
                <c16:uniqueId val="{00000002-1667-40B8-A5C1-43339362925F}"/>
              </c:ext>
            </c:extLst>
          </c:dPt>
          <c:val>
            <c:numRef>
              <c:f>Sheet14!$C$2:$C$3</c:f>
              <c:numCache>
                <c:formatCode>0%</c:formatCode>
                <c:ptCount val="2"/>
                <c:pt idx="0">
                  <c:v>0.12</c:v>
                </c:pt>
                <c:pt idx="1">
                  <c:v>0.68</c:v>
                </c:pt>
              </c:numCache>
            </c:numRef>
          </c:val>
          <c:extLst>
            <c:ext xmlns:c16="http://schemas.microsoft.com/office/drawing/2014/chart" uri="{C3380CC4-5D6E-409C-BE32-E72D297353CC}">
              <c16:uniqueId val="{00000000-1667-40B8-A5C1-43339362925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Region</a:t>
            </a:r>
            <a:r>
              <a:rPr lang="en-IN" baseline="0"/>
              <a:t> 1</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v>Region2</c:v>
          </c:tx>
          <c:spPr>
            <a:ln w="25400" cap="rnd">
              <a:noFill/>
              <a:round/>
            </a:ln>
            <a:effectLst>
              <a:outerShdw blurRad="50800" dist="38100" dir="5400000" rotWithShape="0">
                <a:srgbClr val="000000">
                  <a:alpha val="35000"/>
                </a:srgbClr>
              </a:outerShdw>
            </a:effectLst>
          </c:spPr>
          <c:marker>
            <c:symbol val="circle"/>
            <c:size val="5"/>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w="9525">
                <a:solidFill>
                  <a:schemeClr val="accent1"/>
                </a:solidFill>
                <a:round/>
              </a:ln>
              <a:effectLst>
                <a:outerShdw blurRad="50800" dist="38100" dir="5400000" rotWithShape="0">
                  <a:srgbClr val="000000">
                    <a:alpha val="35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trendline>
            <c:spPr>
              <a:ln w="9525" cap="rnd">
                <a:solidFill>
                  <a:schemeClr val="accent1"/>
                </a:solidFill>
              </a:ln>
              <a:effectLst/>
            </c:spPr>
            <c:trendlineType val="linear"/>
            <c:dispRSqr val="0"/>
            <c:dispEq val="1"/>
            <c:trendlineLbl>
              <c:layout>
                <c:manualLayout>
                  <c:x val="7.4565616797900261E-2"/>
                  <c:y val="0.320917541557305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trendline>
            <c:spPr>
              <a:ln w="9525" cap="rnd">
                <a:solidFill>
                  <a:schemeClr val="accent1"/>
                </a:solidFill>
              </a:ln>
              <a:effectLst/>
            </c:spPr>
            <c:trendlineType val="linear"/>
            <c:dispRSqr val="0"/>
            <c:dispEq val="0"/>
          </c:trendline>
          <c:xVal>
            <c:numRef>
              <c:f>Sheet15!$A$3:$A$13</c:f>
              <c:numCache>
                <c:formatCode>General</c:formatCode>
                <c:ptCount val="11"/>
                <c:pt idx="0">
                  <c:v>0.3</c:v>
                </c:pt>
                <c:pt idx="1">
                  <c:v>0.18</c:v>
                </c:pt>
                <c:pt idx="2">
                  <c:v>0.46</c:v>
                </c:pt>
                <c:pt idx="3">
                  <c:v>0.63</c:v>
                </c:pt>
                <c:pt idx="4">
                  <c:v>0.23</c:v>
                </c:pt>
                <c:pt idx="5">
                  <c:v>0.56000000000000005</c:v>
                </c:pt>
                <c:pt idx="6">
                  <c:v>0.39</c:v>
                </c:pt>
                <c:pt idx="7">
                  <c:v>0.41</c:v>
                </c:pt>
                <c:pt idx="8">
                  <c:v>0.62</c:v>
                </c:pt>
                <c:pt idx="9">
                  <c:v>0.43</c:v>
                </c:pt>
                <c:pt idx="10">
                  <c:v>0.15</c:v>
                </c:pt>
              </c:numCache>
            </c:numRef>
          </c:xVal>
          <c:yVal>
            <c:numRef>
              <c:f>Sheet15!$B$3:$B$13</c:f>
              <c:numCache>
                <c:formatCode>General</c:formatCode>
                <c:ptCount val="11"/>
                <c:pt idx="0">
                  <c:v>7.21</c:v>
                </c:pt>
                <c:pt idx="1">
                  <c:v>5.12</c:v>
                </c:pt>
                <c:pt idx="2">
                  <c:v>8.83</c:v>
                </c:pt>
                <c:pt idx="3">
                  <c:v>12.08</c:v>
                </c:pt>
                <c:pt idx="4">
                  <c:v>5.81</c:v>
                </c:pt>
                <c:pt idx="5">
                  <c:v>13.5</c:v>
                </c:pt>
                <c:pt idx="6">
                  <c:v>10.9</c:v>
                </c:pt>
                <c:pt idx="7">
                  <c:v>6.79</c:v>
                </c:pt>
                <c:pt idx="8">
                  <c:v>10.66</c:v>
                </c:pt>
                <c:pt idx="9">
                  <c:v>10.5</c:v>
                </c:pt>
                <c:pt idx="10">
                  <c:v>2.67</c:v>
                </c:pt>
              </c:numCache>
            </c:numRef>
          </c:yVal>
          <c:smooth val="0"/>
          <c:extLst>
            <c:ext xmlns:c16="http://schemas.microsoft.com/office/drawing/2014/chart" uri="{C3380CC4-5D6E-409C-BE32-E72D297353CC}">
              <c16:uniqueId val="{00000000-75C0-4307-9541-AF09B43C0A41}"/>
            </c:ext>
          </c:extLst>
        </c:ser>
        <c:ser>
          <c:idx val="1"/>
          <c:order val="1"/>
          <c:spPr>
            <a:ln w="25400" cap="rnd">
              <a:noFill/>
              <a:round/>
            </a:ln>
            <a:effectLst>
              <a:outerShdw blurRad="50800" dist="38100" dir="5400000" rotWithShape="0">
                <a:srgbClr val="000000">
                  <a:alpha val="35000"/>
                </a:srgbClr>
              </a:outerShdw>
            </a:effectLst>
          </c:spPr>
          <c:marker>
            <c:symbol val="circle"/>
            <c:size val="5"/>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w="9525">
                <a:solidFill>
                  <a:schemeClr val="accent2"/>
                </a:solidFill>
                <a:round/>
              </a:ln>
              <a:effectLst>
                <a:outerShdw blurRad="50800" dist="38100" dir="5400000" rotWithShape="0">
                  <a:srgbClr val="000000">
                    <a:alpha val="35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trendline>
            <c:spPr>
              <a:ln w="9525" cap="rnd">
                <a:solidFill>
                  <a:schemeClr val="accent2"/>
                </a:solidFill>
              </a:ln>
              <a:effectLst/>
            </c:spPr>
            <c:trendlineType val="linear"/>
            <c:dispRSqr val="0"/>
            <c:dispEq val="0"/>
          </c:trendline>
          <c:xVal>
            <c:numRef>
              <c:f>Sheet15!$A$3:$A$13</c:f>
              <c:numCache>
                <c:formatCode>General</c:formatCode>
                <c:ptCount val="11"/>
                <c:pt idx="0">
                  <c:v>0.3</c:v>
                </c:pt>
                <c:pt idx="1">
                  <c:v>0.18</c:v>
                </c:pt>
                <c:pt idx="2">
                  <c:v>0.46</c:v>
                </c:pt>
                <c:pt idx="3">
                  <c:v>0.63</c:v>
                </c:pt>
                <c:pt idx="4">
                  <c:v>0.23</c:v>
                </c:pt>
                <c:pt idx="5">
                  <c:v>0.56000000000000005</c:v>
                </c:pt>
                <c:pt idx="6">
                  <c:v>0.39</c:v>
                </c:pt>
                <c:pt idx="7">
                  <c:v>0.41</c:v>
                </c:pt>
                <c:pt idx="8">
                  <c:v>0.62</c:v>
                </c:pt>
                <c:pt idx="9">
                  <c:v>0.43</c:v>
                </c:pt>
                <c:pt idx="10">
                  <c:v>0.15</c:v>
                </c:pt>
              </c:numCache>
            </c:numRef>
          </c:xVal>
          <c:yVal>
            <c:numRef>
              <c:f>Sheet15!$C$3:$C$13</c:f>
              <c:numCache>
                <c:formatCode>General</c:formatCode>
                <c:ptCount val="11"/>
                <c:pt idx="0">
                  <c:v>8.24</c:v>
                </c:pt>
                <c:pt idx="1">
                  <c:v>7.75</c:v>
                </c:pt>
                <c:pt idx="2">
                  <c:v>6.61</c:v>
                </c:pt>
                <c:pt idx="3">
                  <c:v>9.91</c:v>
                </c:pt>
                <c:pt idx="4">
                  <c:v>4.45</c:v>
                </c:pt>
                <c:pt idx="5">
                  <c:v>8.84</c:v>
                </c:pt>
                <c:pt idx="6">
                  <c:v>7.76</c:v>
                </c:pt>
                <c:pt idx="7">
                  <c:v>5.54</c:v>
                </c:pt>
                <c:pt idx="8">
                  <c:v>7.62</c:v>
                </c:pt>
                <c:pt idx="9">
                  <c:v>8.84</c:v>
                </c:pt>
                <c:pt idx="10">
                  <c:v>1.1399999999999999</c:v>
                </c:pt>
              </c:numCache>
            </c:numRef>
          </c:yVal>
          <c:smooth val="0"/>
          <c:extLst>
            <c:ext xmlns:c16="http://schemas.microsoft.com/office/drawing/2014/chart" uri="{C3380CC4-5D6E-409C-BE32-E72D297353CC}">
              <c16:uniqueId val="{00000003-75C0-4307-9541-AF09B43C0A41}"/>
            </c:ext>
          </c:extLst>
        </c:ser>
        <c:dLbls>
          <c:showLegendKey val="0"/>
          <c:showVal val="0"/>
          <c:showCatName val="0"/>
          <c:showSerName val="0"/>
          <c:showPercent val="0"/>
          <c:showBubbleSize val="0"/>
        </c:dLbls>
        <c:axId val="228876319"/>
        <c:axId val="228879647"/>
      </c:scatterChart>
      <c:valAx>
        <c:axId val="228876319"/>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Circumference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8879647"/>
        <c:crosses val="autoZero"/>
        <c:crossBetween val="midCat"/>
      </c:valAx>
      <c:valAx>
        <c:axId val="22887964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 Height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8876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Sheet.xlsx]Sheet17!PivotTable1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4"/>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5"/>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6"/>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7"/>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8"/>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9"/>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1"/>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2"/>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3"/>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4"/>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5"/>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6"/>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17"/>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Sheet17!$B$1</c:f>
              <c:strCache>
                <c:ptCount val="1"/>
                <c:pt idx="0">
                  <c:v>Count of Order ID</c:v>
                </c:pt>
              </c:strCache>
            </c:strRef>
          </c:tx>
          <c:dPt>
            <c:idx val="0"/>
            <c:bubble3D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1-F1C4-4D0D-BA4F-7BC529969450}"/>
              </c:ext>
            </c:extLst>
          </c:dPt>
          <c:dPt>
            <c:idx val="1"/>
            <c:bubble3D val="0"/>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3-F1C4-4D0D-BA4F-7BC529969450}"/>
              </c:ext>
            </c:extLst>
          </c:dPt>
          <c:dPt>
            <c:idx val="2"/>
            <c:bubble3D val="0"/>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5-F1C4-4D0D-BA4F-7BC529969450}"/>
              </c:ext>
            </c:extLst>
          </c:dPt>
          <c:dPt>
            <c:idx val="3"/>
            <c:bubble3D val="0"/>
            <c:spPr>
              <a:gradFill rotWithShape="1">
                <a:gsLst>
                  <a:gs pos="0">
                    <a:schemeClr val="accent4">
                      <a:shade val="15000"/>
                      <a:satMod val="180000"/>
                    </a:schemeClr>
                  </a:gs>
                  <a:gs pos="50000">
                    <a:schemeClr val="accent4">
                      <a:shade val="45000"/>
                      <a:satMod val="170000"/>
                    </a:schemeClr>
                  </a:gs>
                  <a:gs pos="70000">
                    <a:schemeClr val="accent4">
                      <a:tint val="99000"/>
                      <a:shade val="65000"/>
                      <a:satMod val="155000"/>
                    </a:schemeClr>
                  </a:gs>
                  <a:gs pos="100000">
                    <a:schemeClr val="accent4">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7-F1C4-4D0D-BA4F-7BC529969450}"/>
              </c:ext>
            </c:extLst>
          </c:dPt>
          <c:dPt>
            <c:idx val="4"/>
            <c:bubble3D val="0"/>
            <c:spPr>
              <a:gradFill rotWithShape="1">
                <a:gsLst>
                  <a:gs pos="0">
                    <a:schemeClr val="accent5">
                      <a:shade val="15000"/>
                      <a:satMod val="180000"/>
                    </a:schemeClr>
                  </a:gs>
                  <a:gs pos="50000">
                    <a:schemeClr val="accent5">
                      <a:shade val="45000"/>
                      <a:satMod val="170000"/>
                    </a:schemeClr>
                  </a:gs>
                  <a:gs pos="70000">
                    <a:schemeClr val="accent5">
                      <a:tint val="99000"/>
                      <a:shade val="65000"/>
                      <a:satMod val="155000"/>
                    </a:schemeClr>
                  </a:gs>
                  <a:gs pos="100000">
                    <a:schemeClr val="accent5">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9-F1C4-4D0D-BA4F-7BC529969450}"/>
              </c:ext>
            </c:extLst>
          </c:dPt>
          <c:cat>
            <c:strRef>
              <c:f>Sheet17!$A$2:$A$7</c:f>
              <c:strCache>
                <c:ptCount val="5"/>
                <c:pt idx="0">
                  <c:v>ABC Groceries</c:v>
                </c:pt>
                <c:pt idx="1">
                  <c:v>ACME Bites</c:v>
                </c:pt>
                <c:pt idx="2">
                  <c:v>Park &amp; Shop Convenience Stores</c:v>
                </c:pt>
                <c:pt idx="3">
                  <c:v>Tres Delicious</c:v>
                </c:pt>
                <c:pt idx="4">
                  <c:v>Wholesome Foods</c:v>
                </c:pt>
              </c:strCache>
            </c:strRef>
          </c:cat>
          <c:val>
            <c:numRef>
              <c:f>Sheet17!$B$2:$B$7</c:f>
              <c:numCache>
                <c:formatCode>General</c:formatCode>
                <c:ptCount val="5"/>
                <c:pt idx="0">
                  <c:v>132</c:v>
                </c:pt>
                <c:pt idx="1">
                  <c:v>206</c:v>
                </c:pt>
                <c:pt idx="2">
                  <c:v>114</c:v>
                </c:pt>
                <c:pt idx="3">
                  <c:v>92</c:v>
                </c:pt>
                <c:pt idx="4">
                  <c:v>156</c:v>
                </c:pt>
              </c:numCache>
            </c:numRef>
          </c:val>
          <c:extLst>
            <c:ext xmlns:c16="http://schemas.microsoft.com/office/drawing/2014/chart" uri="{C3380CC4-5D6E-409C-BE32-E72D297353CC}">
              <c16:uniqueId val="{00000000-8825-4D0D-A21A-7966946DABF7}"/>
            </c:ext>
          </c:extLst>
        </c:ser>
        <c:ser>
          <c:idx val="1"/>
          <c:order val="1"/>
          <c:tx>
            <c:strRef>
              <c:f>Sheet17!$C$1</c:f>
              <c:strCache>
                <c:ptCount val="1"/>
                <c:pt idx="0">
                  <c:v>Total Profit</c:v>
                </c:pt>
              </c:strCache>
            </c:strRef>
          </c:tx>
          <c:dPt>
            <c:idx val="0"/>
            <c:bubble3D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B-F1C4-4D0D-BA4F-7BC529969450}"/>
              </c:ext>
            </c:extLst>
          </c:dPt>
          <c:dPt>
            <c:idx val="1"/>
            <c:bubble3D val="0"/>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D-F1C4-4D0D-BA4F-7BC529969450}"/>
              </c:ext>
            </c:extLst>
          </c:dPt>
          <c:dPt>
            <c:idx val="2"/>
            <c:bubble3D val="0"/>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F-F1C4-4D0D-BA4F-7BC529969450}"/>
              </c:ext>
            </c:extLst>
          </c:dPt>
          <c:dPt>
            <c:idx val="3"/>
            <c:bubble3D val="0"/>
            <c:spPr>
              <a:gradFill rotWithShape="1">
                <a:gsLst>
                  <a:gs pos="0">
                    <a:schemeClr val="accent4">
                      <a:shade val="15000"/>
                      <a:satMod val="180000"/>
                    </a:schemeClr>
                  </a:gs>
                  <a:gs pos="50000">
                    <a:schemeClr val="accent4">
                      <a:shade val="45000"/>
                      <a:satMod val="170000"/>
                    </a:schemeClr>
                  </a:gs>
                  <a:gs pos="70000">
                    <a:schemeClr val="accent4">
                      <a:tint val="99000"/>
                      <a:shade val="65000"/>
                      <a:satMod val="155000"/>
                    </a:schemeClr>
                  </a:gs>
                  <a:gs pos="100000">
                    <a:schemeClr val="accent4">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11-F1C4-4D0D-BA4F-7BC529969450}"/>
              </c:ext>
            </c:extLst>
          </c:dPt>
          <c:dPt>
            <c:idx val="4"/>
            <c:bubble3D val="0"/>
            <c:spPr>
              <a:gradFill rotWithShape="1">
                <a:gsLst>
                  <a:gs pos="0">
                    <a:schemeClr val="accent5">
                      <a:shade val="15000"/>
                      <a:satMod val="180000"/>
                    </a:schemeClr>
                  </a:gs>
                  <a:gs pos="50000">
                    <a:schemeClr val="accent5">
                      <a:shade val="45000"/>
                      <a:satMod val="170000"/>
                    </a:schemeClr>
                  </a:gs>
                  <a:gs pos="70000">
                    <a:schemeClr val="accent5">
                      <a:tint val="99000"/>
                      <a:shade val="65000"/>
                      <a:satMod val="155000"/>
                    </a:schemeClr>
                  </a:gs>
                  <a:gs pos="100000">
                    <a:schemeClr val="accent5">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13-F1C4-4D0D-BA4F-7BC529969450}"/>
              </c:ext>
            </c:extLst>
          </c:dPt>
          <c:cat>
            <c:strRef>
              <c:f>Sheet17!$A$2:$A$7</c:f>
              <c:strCache>
                <c:ptCount val="5"/>
                <c:pt idx="0">
                  <c:v>ABC Groceries</c:v>
                </c:pt>
                <c:pt idx="1">
                  <c:v>ACME Bites</c:v>
                </c:pt>
                <c:pt idx="2">
                  <c:v>Park &amp; Shop Convenience Stores</c:v>
                </c:pt>
                <c:pt idx="3">
                  <c:v>Tres Delicious</c:v>
                </c:pt>
                <c:pt idx="4">
                  <c:v>Wholesome Foods</c:v>
                </c:pt>
              </c:strCache>
            </c:strRef>
          </c:cat>
          <c:val>
            <c:numRef>
              <c:f>Sheet17!$C$2:$C$7</c:f>
              <c:numCache>
                <c:formatCode>General</c:formatCode>
                <c:ptCount val="5"/>
                <c:pt idx="0">
                  <c:v>523315.42499999999</c:v>
                </c:pt>
                <c:pt idx="1">
                  <c:v>828377.4</c:v>
                </c:pt>
                <c:pt idx="2">
                  <c:v>423499.625</c:v>
                </c:pt>
                <c:pt idx="3">
                  <c:v>302197.375</c:v>
                </c:pt>
                <c:pt idx="4">
                  <c:v>639674.55000000005</c:v>
                </c:pt>
              </c:numCache>
            </c:numRef>
          </c:val>
          <c:extLst>
            <c:ext xmlns:c16="http://schemas.microsoft.com/office/drawing/2014/chart" uri="{C3380CC4-5D6E-409C-BE32-E72D297353CC}">
              <c16:uniqueId val="{00000001-8825-4D0D-A21A-7966946DABF7}"/>
            </c:ext>
          </c:extLst>
        </c:ser>
        <c:ser>
          <c:idx val="2"/>
          <c:order val="2"/>
          <c:tx>
            <c:strRef>
              <c:f>Sheet17!$D$1</c:f>
              <c:strCache>
                <c:ptCount val="1"/>
                <c:pt idx="0">
                  <c:v>Total Profit Status</c:v>
                </c:pt>
              </c:strCache>
            </c:strRef>
          </c:tx>
          <c:dPt>
            <c:idx val="0"/>
            <c:bubble3D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15-F1C4-4D0D-BA4F-7BC529969450}"/>
              </c:ext>
            </c:extLst>
          </c:dPt>
          <c:dPt>
            <c:idx val="1"/>
            <c:bubble3D val="0"/>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17-F1C4-4D0D-BA4F-7BC529969450}"/>
              </c:ext>
            </c:extLst>
          </c:dPt>
          <c:dPt>
            <c:idx val="2"/>
            <c:bubble3D val="0"/>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19-F1C4-4D0D-BA4F-7BC529969450}"/>
              </c:ext>
            </c:extLst>
          </c:dPt>
          <c:dPt>
            <c:idx val="3"/>
            <c:bubble3D val="0"/>
            <c:spPr>
              <a:gradFill rotWithShape="1">
                <a:gsLst>
                  <a:gs pos="0">
                    <a:schemeClr val="accent4">
                      <a:shade val="15000"/>
                      <a:satMod val="180000"/>
                    </a:schemeClr>
                  </a:gs>
                  <a:gs pos="50000">
                    <a:schemeClr val="accent4">
                      <a:shade val="45000"/>
                      <a:satMod val="170000"/>
                    </a:schemeClr>
                  </a:gs>
                  <a:gs pos="70000">
                    <a:schemeClr val="accent4">
                      <a:tint val="99000"/>
                      <a:shade val="65000"/>
                      <a:satMod val="155000"/>
                    </a:schemeClr>
                  </a:gs>
                  <a:gs pos="100000">
                    <a:schemeClr val="accent4">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1B-F1C4-4D0D-BA4F-7BC529969450}"/>
              </c:ext>
            </c:extLst>
          </c:dPt>
          <c:dPt>
            <c:idx val="4"/>
            <c:bubble3D val="0"/>
            <c:spPr>
              <a:gradFill rotWithShape="1">
                <a:gsLst>
                  <a:gs pos="0">
                    <a:schemeClr val="accent5">
                      <a:shade val="15000"/>
                      <a:satMod val="180000"/>
                    </a:schemeClr>
                  </a:gs>
                  <a:gs pos="50000">
                    <a:schemeClr val="accent5">
                      <a:shade val="45000"/>
                      <a:satMod val="170000"/>
                    </a:schemeClr>
                  </a:gs>
                  <a:gs pos="70000">
                    <a:schemeClr val="accent5">
                      <a:tint val="99000"/>
                      <a:shade val="65000"/>
                      <a:satMod val="155000"/>
                    </a:schemeClr>
                  </a:gs>
                  <a:gs pos="100000">
                    <a:schemeClr val="accent5">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1D-F1C4-4D0D-BA4F-7BC529969450}"/>
              </c:ext>
            </c:extLst>
          </c:dPt>
          <c:cat>
            <c:strRef>
              <c:f>Sheet17!$A$2:$A$7</c:f>
              <c:strCache>
                <c:ptCount val="5"/>
                <c:pt idx="0">
                  <c:v>ABC Groceries</c:v>
                </c:pt>
                <c:pt idx="1">
                  <c:v>ACME Bites</c:v>
                </c:pt>
                <c:pt idx="2">
                  <c:v>Park &amp; Shop Convenience Stores</c:v>
                </c:pt>
                <c:pt idx="3">
                  <c:v>Tres Delicious</c:v>
                </c:pt>
                <c:pt idx="4">
                  <c:v>Wholesome Foods</c:v>
                </c:pt>
              </c:strCache>
            </c:strRef>
          </c:cat>
          <c:val>
            <c:numRef>
              <c:f>Sheet17!$D$2:$D$7</c:f>
              <c:numCache>
                <c:formatCode>General</c:formatCode>
                <c:ptCount val="5"/>
                <c:pt idx="0">
                  <c:v>0</c:v>
                </c:pt>
                <c:pt idx="1">
                  <c:v>1</c:v>
                </c:pt>
                <c:pt idx="2">
                  <c:v>0</c:v>
                </c:pt>
                <c:pt idx="3">
                  <c:v>-1</c:v>
                </c:pt>
                <c:pt idx="4">
                  <c:v>1</c:v>
                </c:pt>
              </c:numCache>
            </c:numRef>
          </c:val>
          <c:extLst>
            <c:ext xmlns:c16="http://schemas.microsoft.com/office/drawing/2014/chart" uri="{C3380CC4-5D6E-409C-BE32-E72D297353CC}">
              <c16:uniqueId val="{00000002-8825-4D0D-A21A-7966946DABF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12</xdr:col>
      <xdr:colOff>234950</xdr:colOff>
      <xdr:row>2</xdr:row>
      <xdr:rowOff>50800</xdr:rowOff>
    </xdr:from>
    <xdr:to>
      <xdr:col>15</xdr:col>
      <xdr:colOff>247650</xdr:colOff>
      <xdr:row>15</xdr:row>
      <xdr:rowOff>180975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6017A58D-F718-FCF9-8926-CB55367E921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807450" y="419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12699</xdr:colOff>
      <xdr:row>15</xdr:row>
      <xdr:rowOff>165100</xdr:rowOff>
    </xdr:from>
    <xdr:to>
      <xdr:col>16</xdr:col>
      <xdr:colOff>111124</xdr:colOff>
      <xdr:row>27</xdr:row>
      <xdr:rowOff>12700</xdr:rowOff>
    </xdr:to>
    <xdr:graphicFrame macro="">
      <xdr:nvGraphicFramePr>
        <xdr:cNvPr id="3" name="Chart 2">
          <a:extLst>
            <a:ext uri="{FF2B5EF4-FFF2-40B4-BE49-F238E27FC236}">
              <a16:creationId xmlns:a16="http://schemas.microsoft.com/office/drawing/2014/main" id="{8225B4E9-0AF7-22B1-2A1B-E16DD8EAD3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458611</xdr:colOff>
      <xdr:row>1</xdr:row>
      <xdr:rowOff>91723</xdr:rowOff>
    </xdr:from>
    <xdr:to>
      <xdr:col>11</xdr:col>
      <xdr:colOff>673453</xdr:colOff>
      <xdr:row>16</xdr:row>
      <xdr:rowOff>73378</xdr:rowOff>
    </xdr:to>
    <xdr:graphicFrame macro="">
      <xdr:nvGraphicFramePr>
        <xdr:cNvPr id="2" name="Chart 1">
          <a:extLst>
            <a:ext uri="{FF2B5EF4-FFF2-40B4-BE49-F238E27FC236}">
              <a16:creationId xmlns:a16="http://schemas.microsoft.com/office/drawing/2014/main" id="{C74CDDB1-5882-A40F-979F-6B13020D80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5</xdr:row>
      <xdr:rowOff>146050</xdr:rowOff>
    </xdr:from>
    <xdr:to>
      <xdr:col>5</xdr:col>
      <xdr:colOff>44450</xdr:colOff>
      <xdr:row>20</xdr:row>
      <xdr:rowOff>127000</xdr:rowOff>
    </xdr:to>
    <xdr:graphicFrame macro="">
      <xdr:nvGraphicFramePr>
        <xdr:cNvPr id="3" name="Chart 2">
          <a:extLst>
            <a:ext uri="{FF2B5EF4-FFF2-40B4-BE49-F238E27FC236}">
              <a16:creationId xmlns:a16="http://schemas.microsoft.com/office/drawing/2014/main" id="{7174DF74-AF75-04F9-9022-043563DD1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112889</xdr:rowOff>
    </xdr:from>
    <xdr:to>
      <xdr:col>5</xdr:col>
      <xdr:colOff>66323</xdr:colOff>
      <xdr:row>37</xdr:row>
      <xdr:rowOff>93839</xdr:rowOff>
    </xdr:to>
    <xdr:graphicFrame macro="">
      <xdr:nvGraphicFramePr>
        <xdr:cNvPr id="4" name="Chart 3">
          <a:extLst>
            <a:ext uri="{FF2B5EF4-FFF2-40B4-BE49-F238E27FC236}">
              <a16:creationId xmlns:a16="http://schemas.microsoft.com/office/drawing/2014/main" id="{CC1800E7-2FB7-88C2-BCD0-881F9AE84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323144</xdr:colOff>
      <xdr:row>6</xdr:row>
      <xdr:rowOff>166511</xdr:rowOff>
    </xdr:from>
    <xdr:to>
      <xdr:col>7</xdr:col>
      <xdr:colOff>35278</xdr:colOff>
      <xdr:row>20</xdr:row>
      <xdr:rowOff>122414</xdr:rowOff>
    </xdr:to>
    <mc:AlternateContent xmlns:mc="http://schemas.openxmlformats.org/markup-compatibility/2006" xmlns:a14="http://schemas.microsoft.com/office/drawing/2010/main">
      <mc:Choice Requires="a14">
        <xdr:graphicFrame macro="">
          <xdr:nvGraphicFramePr>
            <xdr:cNvPr id="5" name="Device">
              <a:extLst>
                <a:ext uri="{FF2B5EF4-FFF2-40B4-BE49-F238E27FC236}">
                  <a16:creationId xmlns:a16="http://schemas.microsoft.com/office/drawing/2014/main" id="{97E29D9A-AE58-D6EE-8DC5-3FD19F7E1E6B}"/>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4281311" y="1267178"/>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141110</xdr:colOff>
      <xdr:row>28</xdr:row>
      <xdr:rowOff>170040</xdr:rowOff>
    </xdr:from>
    <xdr:to>
      <xdr:col>15</xdr:col>
      <xdr:colOff>846666</xdr:colOff>
      <xdr:row>43</xdr:row>
      <xdr:rowOff>161573</xdr:rowOff>
    </xdr:to>
    <xdr:graphicFrame macro="">
      <xdr:nvGraphicFramePr>
        <xdr:cNvPr id="9" name="Chart 8">
          <a:extLst>
            <a:ext uri="{FF2B5EF4-FFF2-40B4-BE49-F238E27FC236}">
              <a16:creationId xmlns:a16="http://schemas.microsoft.com/office/drawing/2014/main" id="{2DBE609A-D113-0CAD-069E-6EB1E22A7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536575</xdr:colOff>
      <xdr:row>4</xdr:row>
      <xdr:rowOff>63500</xdr:rowOff>
    </xdr:from>
    <xdr:to>
      <xdr:col>13</xdr:col>
      <xdr:colOff>231775</xdr:colOff>
      <xdr:row>19</xdr:row>
      <xdr:rowOff>44450</xdr:rowOff>
    </xdr:to>
    <xdr:graphicFrame macro="">
      <xdr:nvGraphicFramePr>
        <xdr:cNvPr id="2" name="Chart 1">
          <a:extLst>
            <a:ext uri="{FF2B5EF4-FFF2-40B4-BE49-F238E27FC236}">
              <a16:creationId xmlns:a16="http://schemas.microsoft.com/office/drawing/2014/main" id="{FA0AD195-AF4C-8ED2-14A7-3249BD118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396875</xdr:colOff>
      <xdr:row>4</xdr:row>
      <xdr:rowOff>63500</xdr:rowOff>
    </xdr:from>
    <xdr:to>
      <xdr:col>11</xdr:col>
      <xdr:colOff>92075</xdr:colOff>
      <xdr:row>19</xdr:row>
      <xdr:rowOff>44450</xdr:rowOff>
    </xdr:to>
    <xdr:graphicFrame macro="">
      <xdr:nvGraphicFramePr>
        <xdr:cNvPr id="4" name="Chart 3">
          <a:extLst>
            <a:ext uri="{FF2B5EF4-FFF2-40B4-BE49-F238E27FC236}">
              <a16:creationId xmlns:a16="http://schemas.microsoft.com/office/drawing/2014/main" id="{6129F76F-BA44-2873-52BC-C5648DFB2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590550</xdr:colOff>
      <xdr:row>11</xdr:row>
      <xdr:rowOff>25400</xdr:rowOff>
    </xdr:from>
    <xdr:ext cx="650178" cy="421077"/>
    <xdr:sp macro="" textlink="">
      <xdr:nvSpPr>
        <xdr:cNvPr id="5" name="TextBox 4">
          <a:extLst>
            <a:ext uri="{FF2B5EF4-FFF2-40B4-BE49-F238E27FC236}">
              <a16:creationId xmlns:a16="http://schemas.microsoft.com/office/drawing/2014/main" id="{0D647A40-14FD-96A7-CA8E-60FD9AC48743}"/>
            </a:ext>
          </a:extLst>
        </xdr:cNvPr>
        <xdr:cNvSpPr txBox="1"/>
      </xdr:nvSpPr>
      <xdr:spPr>
        <a:xfrm>
          <a:off x="4248150" y="2051050"/>
          <a:ext cx="650178" cy="421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100" b="1" i="1">
              <a:solidFill>
                <a:schemeClr val="bg1"/>
              </a:solidFill>
            </a:rPr>
            <a:t>12%</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xdr:col>
      <xdr:colOff>15874</xdr:colOff>
      <xdr:row>1</xdr:row>
      <xdr:rowOff>6350</xdr:rowOff>
    </xdr:from>
    <xdr:to>
      <xdr:col>13</xdr:col>
      <xdr:colOff>12700</xdr:colOff>
      <xdr:row>19</xdr:row>
      <xdr:rowOff>12700</xdr:rowOff>
    </xdr:to>
    <xdr:graphicFrame macro="">
      <xdr:nvGraphicFramePr>
        <xdr:cNvPr id="2" name="Chart 1">
          <a:extLst>
            <a:ext uri="{FF2B5EF4-FFF2-40B4-BE49-F238E27FC236}">
              <a16:creationId xmlns:a16="http://schemas.microsoft.com/office/drawing/2014/main" id="{201C26E7-D18C-FCEE-8C3B-E8C4FB610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15875</xdr:colOff>
      <xdr:row>0</xdr:row>
      <xdr:rowOff>0</xdr:rowOff>
    </xdr:from>
    <xdr:to>
      <xdr:col>10</xdr:col>
      <xdr:colOff>415925</xdr:colOff>
      <xdr:row>14</xdr:row>
      <xdr:rowOff>165100</xdr:rowOff>
    </xdr:to>
    <xdr:graphicFrame macro="">
      <xdr:nvGraphicFramePr>
        <xdr:cNvPr id="3" name="Chart 2">
          <a:extLst>
            <a:ext uri="{FF2B5EF4-FFF2-40B4-BE49-F238E27FC236}">
              <a16:creationId xmlns:a16="http://schemas.microsoft.com/office/drawing/2014/main" id="{5F99492D-B015-2E22-41CC-4F01841DA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406400</xdr:colOff>
      <xdr:row>0</xdr:row>
      <xdr:rowOff>0</xdr:rowOff>
    </xdr:from>
    <xdr:to>
      <xdr:col>13</xdr:col>
      <xdr:colOff>406400</xdr:colOff>
      <xdr:row>13</xdr:row>
      <xdr:rowOff>130175</xdr:rowOff>
    </xdr:to>
    <mc:AlternateContent xmlns:mc="http://schemas.openxmlformats.org/markup-compatibility/2006" xmlns:a14="http://schemas.microsoft.com/office/drawing/2010/main">
      <mc:Choice Requires="a14">
        <xdr:graphicFrame macro="">
          <xdr:nvGraphicFramePr>
            <xdr:cNvPr id="4" name="Cookie Type">
              <a:extLst>
                <a:ext uri="{FF2B5EF4-FFF2-40B4-BE49-F238E27FC236}">
                  <a16:creationId xmlns:a16="http://schemas.microsoft.com/office/drawing/2014/main" id="{F2D1F791-E473-360B-465F-35CAF8B5AF43}"/>
                </a:ext>
              </a:extLst>
            </xdr:cNvPr>
            <xdr:cNvGraphicFramePr/>
          </xdr:nvGraphicFramePr>
          <xdr:xfrm>
            <a:off x="0" y="0"/>
            <a:ext cx="0" cy="0"/>
          </xdr:xfrm>
          <a:graphic>
            <a:graphicData uri="http://schemas.microsoft.com/office/drawing/2010/slicer">
              <sle:slicer xmlns:sle="http://schemas.microsoft.com/office/drawing/2010/slicer" name="Cookie Type"/>
            </a:graphicData>
          </a:graphic>
        </xdr:graphicFrame>
      </mc:Choice>
      <mc:Fallback xmlns="">
        <xdr:sp macro="" textlink="">
          <xdr:nvSpPr>
            <xdr:cNvPr id="0" name=""/>
            <xdr:cNvSpPr>
              <a:spLocks noTextEdit="1"/>
            </xdr:cNvSpPr>
          </xdr:nvSpPr>
          <xdr:spPr>
            <a:xfrm>
              <a:off x="958850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lookup%20shee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Student Name</v>
          </cell>
          <cell r="B1" t="str">
            <v>Maths</v>
          </cell>
          <cell r="C1" t="str">
            <v>English</v>
          </cell>
          <cell r="D1" t="str">
            <v>Geography</v>
          </cell>
          <cell r="E1" t="str">
            <v>Physics</v>
          </cell>
        </row>
        <row r="2">
          <cell r="A2" t="str">
            <v>Rocky</v>
          </cell>
          <cell r="B2">
            <v>66</v>
          </cell>
          <cell r="C2">
            <v>72</v>
          </cell>
          <cell r="D2">
            <v>68</v>
          </cell>
          <cell r="E2">
            <v>90</v>
          </cell>
        </row>
        <row r="3">
          <cell r="A3" t="str">
            <v>Student 1</v>
          </cell>
          <cell r="B3">
            <v>78</v>
          </cell>
          <cell r="C3">
            <v>67</v>
          </cell>
          <cell r="D3">
            <v>87</v>
          </cell>
          <cell r="E3">
            <v>75</v>
          </cell>
        </row>
        <row r="4">
          <cell r="A4" t="str">
            <v>Student 2</v>
          </cell>
          <cell r="B4">
            <v>84</v>
          </cell>
          <cell r="C4">
            <v>77</v>
          </cell>
          <cell r="D4">
            <v>65</v>
          </cell>
          <cell r="E4">
            <v>65</v>
          </cell>
        </row>
        <row r="5">
          <cell r="A5" t="str">
            <v>Student 3</v>
          </cell>
          <cell r="B5">
            <v>79</v>
          </cell>
          <cell r="C5">
            <v>68</v>
          </cell>
          <cell r="D5">
            <v>73</v>
          </cell>
          <cell r="E5">
            <v>85</v>
          </cell>
        </row>
        <row r="6">
          <cell r="A6" t="str">
            <v>Student 4</v>
          </cell>
          <cell r="B6">
            <v>78</v>
          </cell>
          <cell r="C6">
            <v>89</v>
          </cell>
          <cell r="D6">
            <v>90</v>
          </cell>
          <cell r="E6">
            <v>73</v>
          </cell>
        </row>
        <row r="7">
          <cell r="A7" t="str">
            <v>Jim</v>
          </cell>
          <cell r="B7">
            <v>75</v>
          </cell>
          <cell r="C7">
            <v>73</v>
          </cell>
          <cell r="D7">
            <v>85</v>
          </cell>
          <cell r="E7">
            <v>69</v>
          </cell>
        </row>
        <row r="8">
          <cell r="A8" t="str">
            <v>Student 5</v>
          </cell>
          <cell r="B8">
            <v>72</v>
          </cell>
          <cell r="C8">
            <v>74</v>
          </cell>
          <cell r="D8">
            <v>69</v>
          </cell>
          <cell r="E8">
            <v>67</v>
          </cell>
        </row>
        <row r="9">
          <cell r="A9" t="str">
            <v>Student 6</v>
          </cell>
          <cell r="B9">
            <v>64</v>
          </cell>
          <cell r="C9">
            <v>67</v>
          </cell>
          <cell r="D9">
            <v>67</v>
          </cell>
          <cell r="E9">
            <v>86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u Priya Singh" refreshedDate="44840.61465729167" createdVersion="8" refreshedVersion="8" minRefreshableVersion="3" recordCount="14" xr:uid="{1FF478CE-1A11-43EB-BFBF-E1191C131174}">
  <cacheSource type="worksheet">
    <worksheetSource ref="F1:L15" sheet="Sheet9"/>
  </cacheSource>
  <cacheFields count="7">
    <cacheField name="Date" numFmtId="0">
      <sharedItems count="14">
        <s v="9/16/2022"/>
        <s v="9/17/2022"/>
        <s v="9/18/2022"/>
        <s v="9/19/2022"/>
        <s v="9/20/2022"/>
        <s v="9/21/2022"/>
        <s v="9/22/2022"/>
        <s v="9/23/2022"/>
        <s v="9/24/2022"/>
        <s v="9/25/2022"/>
        <s v="9/26/2022"/>
        <s v="9/27/2022"/>
        <s v="9/28/2022"/>
        <s v="9/29/2022"/>
      </sharedItems>
    </cacheField>
    <cacheField name="Repld" numFmtId="0">
      <sharedItems containsSemiMixedTypes="0" containsString="0" containsNumber="1" containsInteger="1" minValue="4001" maxValue="4014"/>
    </cacheField>
    <cacheField name="Region" numFmtId="0">
      <sharedItems count="4">
        <s v="North"/>
        <s v="South"/>
        <s v="East "/>
        <s v="West"/>
      </sharedItems>
    </cacheField>
    <cacheField name="Product" numFmtId="0">
      <sharedItems count="3">
        <s v="Product A"/>
        <s v="Product B"/>
        <s v="Product C"/>
      </sharedItems>
    </cacheField>
    <cacheField name="Qty" numFmtId="0">
      <sharedItems containsSemiMixedTypes="0" containsString="0" containsNumber="1" containsInteger="1" minValue="2" maxValue="16" count="12">
        <n v="3"/>
        <n v="15"/>
        <n v="6"/>
        <n v="5"/>
        <n v="9"/>
        <n v="14"/>
        <n v="2"/>
        <n v="4"/>
        <n v="12"/>
        <n v="7"/>
        <n v="8"/>
        <n v="16"/>
      </sharedItems>
    </cacheField>
    <cacheField name="Unit Price" numFmtId="0">
      <sharedItems containsSemiMixedTypes="0" containsString="0" containsNumber="1" containsInteger="1" minValue="5" maxValue="21"/>
    </cacheField>
    <cacheField name="Sales" numFmtId="0">
      <sharedItems containsSemiMixedTypes="0" containsString="0" containsNumber="1" containsInteger="1" minValue="200" maxValue="927" count="13">
        <n v="600"/>
        <n v="500"/>
        <n v="700"/>
        <n v="400"/>
        <n v="800"/>
        <n v="900"/>
        <n v="200"/>
        <n v="550"/>
        <n v="300"/>
        <n v="846"/>
        <n v="489"/>
        <n v="927"/>
        <n v="378"/>
      </sharedItems>
    </cacheField>
  </cacheFields>
  <extLst>
    <ext xmlns:x14="http://schemas.microsoft.com/office/spreadsheetml/2009/9/main" uri="{725AE2AE-9491-48be-B2B4-4EB974FC3084}">
      <x14:pivotCacheDefinition pivotCacheId="2401090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u Priya Singh" refreshedDate="44840.656346643518" createdVersion="8" refreshedVersion="8" minRefreshableVersion="3" recordCount="15" xr:uid="{CC4B7F46-F842-422B-A418-B8C5BED4DCED}">
  <cacheSource type="worksheet">
    <worksheetSource ref="A9:E24" sheet="Sheet10"/>
  </cacheSource>
  <cacheFields count="5">
    <cacheField name="Row Labels" numFmtId="0">
      <sharedItems count="15">
        <s v="9/16/2022"/>
        <s v="9/17/2022"/>
        <s v="9/18/2022"/>
        <s v="9/19/2022"/>
        <s v="9/20/2022"/>
        <s v="9/21/2022"/>
        <s v="9/22/2022"/>
        <s v="9/23/2022"/>
        <s v="9/24/2022"/>
        <s v="9/25/2022"/>
        <s v="9/26/2022"/>
        <s v="9/27/2022"/>
        <s v="9/28/2022"/>
        <s v="9/29/2022"/>
        <s v="Grand Total"/>
      </sharedItems>
    </cacheField>
    <cacheField name="Product A" numFmtId="0">
      <sharedItems containsString="0" containsBlank="1" containsNumber="1" containsInteger="1" minValue="300" maxValue="2978" count="7">
        <n v="600"/>
        <m/>
        <n v="800"/>
        <n v="900"/>
        <n v="300"/>
        <n v="378"/>
        <n v="2978"/>
      </sharedItems>
    </cacheField>
    <cacheField name="Product B" numFmtId="0">
      <sharedItems containsString="0" containsBlank="1" containsNumber="1" containsInteger="1" minValue="200" maxValue="2096"/>
    </cacheField>
    <cacheField name="Product C" numFmtId="0">
      <sharedItems containsString="0" containsBlank="1" containsNumber="1" containsInteger="1" minValue="400" maxValue="3016"/>
    </cacheField>
    <cacheField name="Grand Total" numFmtId="0">
      <sharedItems containsSemiMixedTypes="0" containsString="0" containsNumber="1" containsInteger="1" minValue="200" maxValue="809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u Priya Singh" refreshedDate="44841.58494803241" createdVersion="8" refreshedVersion="8" minRefreshableVersion="3" recordCount="3" xr:uid="{C57A5147-0775-4E03-8BDC-DEABF2890D88}">
  <cacheSource type="worksheet">
    <worksheetSource ref="A2:D5" sheet="Sheet11"/>
  </cacheSource>
  <cacheFields count="4">
    <cacheField name="Device" numFmtId="0">
      <sharedItems count="3">
        <s v="Computers"/>
        <s v="Laptops"/>
        <s v="Tablets"/>
      </sharedItems>
    </cacheField>
    <cacheField name="In Store Sales" numFmtId="0">
      <sharedItems containsSemiMixedTypes="0" containsString="0" containsNumber="1" containsInteger="1" minValue="1023564" maxValue="1754688" count="3">
        <n v="1023564"/>
        <n v="1145250"/>
        <n v="1754688"/>
      </sharedItems>
    </cacheField>
    <cacheField name="Website Sales" numFmtId="0">
      <sharedItems containsSemiMixedTypes="0" containsString="0" containsNumber="1" containsInteger="1" minValue="1369258" maxValue="1864951" count="3">
        <n v="1369258"/>
        <n v="1864951"/>
        <n v="1432564"/>
      </sharedItems>
    </cacheField>
    <cacheField name="Mail Order Sales" numFmtId="0">
      <sharedItems containsSemiMixedTypes="0" containsString="0" containsNumber="1" containsInteger="1" minValue="1156489" maxValue="1758244" count="3">
        <n v="1156489"/>
        <n v="1758244"/>
        <n v="1258694"/>
      </sharedItems>
    </cacheField>
  </cacheFields>
  <extLst>
    <ext xmlns:x14="http://schemas.microsoft.com/office/spreadsheetml/2009/9/main" uri="{725AE2AE-9491-48be-B2B4-4EB974FC3084}">
      <x14:pivotCacheDefinition pivotCacheId="16142591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tu Priya Singh" refreshedDate="44889.447205439814" backgroundQuery="1" createdVersion="8" refreshedVersion="8" minRefreshableVersion="3" recordCount="0" supportSubquery="1" supportAdvancedDrill="1" xr:uid="{D741239A-184E-42EC-931F-3F4922F5BC97}">
  <cacheSource type="external" connectionId="4"/>
  <cacheFields count="5">
    <cacheField name="[Customers].[Name].[Name]" caption="Name" numFmtId="0" hierarchy="4" level="1">
      <sharedItems count="5">
        <s v="ABC Groceries"/>
        <s v="ACME Bites"/>
        <s v="Park &amp; Shop Convenience Stores"/>
        <s v="Tres Delicious"/>
        <s v="Wholesome Foods"/>
      </sharedItems>
    </cacheField>
    <cacheField name="[Measures].[Count of Order ID]" caption="Count of Order ID" numFmtId="0" hierarchy="22" level="32767"/>
    <cacheField name="[Measures].[Total Profit]" caption="Total Profit" numFmtId="0" hierarchy="25" level="32767"/>
    <cacheField name="[Measures].[_Total Profit Status]" caption="_Total Profit Status" numFmtId="0" hierarchy="31" level="32767"/>
    <cacheField name="[Cookie Types].[Cookie Type].[Cookie Type]" caption="Cookie Type" numFmtId="0" level="1">
      <sharedItems containsSemiMixedTypes="0" containsNonDate="0" containsString="0"/>
    </cacheField>
  </cacheFields>
  <cacheHierarchies count="32">
    <cacheHierarchy uniqueName="[Cookie Types].[Cookie Type]" caption="Cookie Type" attribute="1" defaultMemberUniqueName="[Cookie Types].[Cookie Type].[All]" allUniqueName="[Cookie Types].[Cookie Type].[All]" dimensionUniqueName="[Cookie Types]" displayFolder="" count="2" memberValueDatatype="130" unbalanced="0">
      <fieldsUsage count="2">
        <fieldUsage x="-1"/>
        <fieldUsage x="4"/>
      </fieldsUsage>
    </cacheHierarchy>
    <cacheHierarchy uniqueName="[Cookie Types].[Revenue Per Cookie]" caption="Revenue Per Cookie" attribute="1" defaultMemberUniqueName="[Cookie Types].[Revenue Per Cookie].[All]" allUniqueName="[Cookie Types].[Revenue Per Cookie].[All]" dimensionUniqueName="[Cookie Types]" displayFolder="" count="0" memberValueDatatype="6" unbalanced="0"/>
    <cacheHierarchy uniqueName="[Cookie Types].[Cost Per Cookie]" caption="Cost Per Cookie" attribute="1" defaultMemberUniqueName="[Cookie Types].[Cost Per Cookie].[All]" allUniqueName="[Cookie Types].[Cost Per Cookie].[All]" dimensionUniqueName="[Cookie Types]" displayFolder="" count="0" memberValueDatatype="6" unbalanced="0"/>
    <cacheHierarchy uniqueName="[Customers].[Customer ID]" caption="Customer ID" attribute="1" defaultMemberUniqueName="[Customers].[Customer ID].[All]" allUniqueName="[Customers].[Customer ID].[All]" dimensionUniqueName="[Customers]" displayFolder="" count="0" memberValueDatatype="5" unbalanced="0"/>
    <cacheHierarchy uniqueName="[Customers].[Name]" caption="Name" attribute="1" defaultMemberUniqueName="[Customers].[Name].[All]" allUniqueName="[Customers].[Name].[All]" dimensionUniqueName="[Customers]" displayFolder="" count="2" memberValueDatatype="130" unbalanced="0">
      <fieldsUsage count="2">
        <fieldUsage x="-1"/>
        <fieldUsage x="0"/>
      </fieldsUsage>
    </cacheHierarchy>
    <cacheHierarchy uniqueName="[Customers].[Phone]" caption="Phone" attribute="1" defaultMemberUniqueName="[Customers].[Phone].[All]" allUniqueName="[Customers].[Phon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aption="Zip" attribute="1" defaultMemberUniqueName="[Customers].[Zip].[All]" allUniqueName="[Customers].[Zip].[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Notes]" caption="Notes" attribute="1" defaultMemberUniqueName="[Customers].[Notes].[All]" allUniqueName="[Customers].[Notes].[All]" dimensionUniqueName="[Customers]"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6" unbalanced="0"/>
    <cacheHierarchy uniqueName="[Orders].[Cost]" caption="Cost" attribute="1" defaultMemberUniqueName="[Orders].[Cost].[All]" allUniqueName="[Orders].[Cost].[All]" dimensionUniqueName="[Orders]" displayFolder="" count="0" memberValueDatatype="6" unbalanced="0"/>
    <cacheHierarchy uniqueName="[Orders].[Profit]" caption="Profit" attribute="1" defaultMemberUniqueName="[Orders].[Profit].[All]" allUniqueName="[Orders].[Profit].[All]" dimensionUniqueName="[Orders]" displayFolder="" count="0" memberValueDatatype="6" unbalanced="0"/>
    <cacheHierarchy uniqueName="[Measures].[Sum of Profit]" caption="Sum of Profit" measure="1" displayFolder="" measureGroup="Orders" count="0">
      <extLst>
        <ext xmlns:x15="http://schemas.microsoft.com/office/spreadsheetml/2010/11/main" uri="{B97F6D7D-B522-45F9-BDA1-12C45D357490}">
          <x15:cacheHierarchy aggregatedColumn="19"/>
        </ext>
      </extLst>
    </cacheHierarchy>
    <cacheHierarchy uniqueName="[Measures].[Sum of Order ID]" caption="Sum of Order ID" measure="1" displayFolder="" measureGroup="Orders" count="0">
      <extLst>
        <ext xmlns:x15="http://schemas.microsoft.com/office/spreadsheetml/2010/11/main" uri="{B97F6D7D-B522-45F9-BDA1-12C45D357490}">
          <x15:cacheHierarchy aggregatedColumn="13"/>
        </ext>
      </extLst>
    </cacheHierarchy>
    <cacheHierarchy uniqueName="[Measures].[Count of Order ID]" caption="Count of Order ID" measure="1" displayFolder="" measureGroup="Orders" count="0" oneField="1">
      <fieldsUsage count="1">
        <fieldUsage x="1"/>
      </fieldsUsage>
      <extLst>
        <ext xmlns:x15="http://schemas.microsoft.com/office/spreadsheetml/2010/11/main" uri="{B97F6D7D-B522-45F9-BDA1-12C45D357490}">
          <x15:cacheHierarchy aggregatedColumn="13"/>
        </ext>
      </extLst>
    </cacheHierarchy>
    <cacheHierarchy uniqueName="[Measures].[Total Number of Customers]" caption="Total Number of Customers" measure="1" displayFolder="" measureGroup="Customers" count="0"/>
    <cacheHierarchy uniqueName="[Measures].[Average Profit Per Customer]" caption="Average Profit Per Customer" measure="1" displayFolder="" measureGroup="Customers" count="0"/>
    <cacheHierarchy uniqueName="[Measures].[Total Profit]" caption="Total Profit" measure="1" displayFolder="" measureGroup="Customers" count="0" oneField="1">
      <fieldsUsage count="1">
        <fieldUsage x="2"/>
      </fieldsUsage>
    </cacheHierarchy>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Cookie Types]" caption="__XL_Count Cookie Types" measure="1" displayFolder="" measureGroup="Cookie Types" count="0" hidden="1"/>
    <cacheHierarchy uniqueName="[Measures].[__No measures defined]" caption="__No measures defined" measure="1" displayFolder="" count="0" hidden="1"/>
    <cacheHierarchy uniqueName="[Measures].[_Total Profit Goal]" caption="_Total Profit Goal" measure="1" displayFolder="" measureGroup="Customers" count="0" hidden="1"/>
    <cacheHierarchy uniqueName="[Measures].[_Total Profit Status]" caption="_Total Profit Status" measure="1" iconSet="11" displayFolder="" measureGroup="Customers" count="0" oneField="1" hidden="1">
      <fieldsUsage count="1">
        <fieldUsage x="3"/>
      </fieldsUsage>
    </cacheHierarchy>
  </cacheHierarchies>
  <kpis count="1">
    <kpi uniqueName="Total Profit" caption="Total Profit" displayFolder="" measureGroup="Customers" parent="" value="[Measures].[Total Profit]" goal="[Measures].[_Total Profit Goal]" status="[Measures].[_Total Profit Status]" trend="" weight=""/>
  </kpis>
  <dimensions count="4">
    <dimension name="Cookie Types" uniqueName="[Cookie Types]" caption="Cookie Types"/>
    <dimension name="Customers" uniqueName="[Customers]" caption="Customers"/>
    <dimension measure="1" name="Measures" uniqueName="[Measures]" caption="Measures"/>
    <dimension name="Orders" uniqueName="[Orders]" caption="Orders"/>
  </dimensions>
  <measureGroups count="3">
    <measureGroup name="Cookie Types" caption="Cookie Types"/>
    <measureGroup name="Customers" caption="Customers"/>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tu Priya Singh" refreshedDate="44889.446961921298" backgroundQuery="1" createdVersion="3" refreshedVersion="8" minRefreshableVersion="3" recordCount="0" supportSubquery="1" supportAdvancedDrill="1" xr:uid="{FEF94464-5647-43AD-B167-756641D66C94}">
  <cacheSource type="external" connectionId="4">
    <extLst>
      <ext xmlns:x14="http://schemas.microsoft.com/office/spreadsheetml/2009/9/main" uri="{F057638F-6D5F-4e77-A914-E7F072B9BCA8}">
        <x14:sourceConnection name="ThisWorkbookDataModel"/>
      </ext>
    </extLst>
  </cacheSource>
  <cacheFields count="0"/>
  <cacheHierarchies count="32">
    <cacheHierarchy uniqueName="[Cookie Types].[Cookie Type]" caption="Cookie Type" attribute="1" defaultMemberUniqueName="[Cookie Types].[Cookie Type].[All]" allUniqueName="[Cookie Types].[Cookie Type].[All]" dimensionUniqueName="[Cookie Types]" displayFolder="" count="2" memberValueDatatype="130" unbalanced="0"/>
    <cacheHierarchy uniqueName="[Cookie Types].[Revenue Per Cookie]" caption="Revenue Per Cookie" attribute="1" defaultMemberUniqueName="[Cookie Types].[Revenue Per Cookie].[All]" allUniqueName="[Cookie Types].[Revenue Per Cookie].[All]" dimensionUniqueName="[Cookie Types]" displayFolder="" count="0" memberValueDatatype="6" unbalanced="0"/>
    <cacheHierarchy uniqueName="[Cookie Types].[Cost Per Cookie]" caption="Cost Per Cookie" attribute="1" defaultMemberUniqueName="[Cookie Types].[Cost Per Cookie].[All]" allUniqueName="[Cookie Types].[Cost Per Cookie].[All]" dimensionUniqueName="[Cookie Types]" displayFolder="" count="0" memberValueDatatype="6" unbalanced="0"/>
    <cacheHierarchy uniqueName="[Customers].[Customer ID]" caption="Customer ID" attribute="1" defaultMemberUniqueName="[Customers].[Customer ID].[All]" allUniqueName="[Customers].[Customer ID].[All]" dimensionUniqueName="[Customers]" displayFolder="" count="0" memberValueDatatype="5" unbalanced="0"/>
    <cacheHierarchy uniqueName="[Customers].[Name]" caption="Name" attribute="1" defaultMemberUniqueName="[Customers].[Name].[All]" allUniqueName="[Customers].[Name].[All]" dimensionUniqueName="[Customers]" displayFolder="" count="0" memberValueDatatype="130" unbalanced="0"/>
    <cacheHierarchy uniqueName="[Customers].[Phone]" caption="Phone" attribute="1" defaultMemberUniqueName="[Customers].[Phone].[All]" allUniqueName="[Customers].[Phon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aption="Zip" attribute="1" defaultMemberUniqueName="[Customers].[Zip].[All]" allUniqueName="[Customers].[Zip].[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Notes]" caption="Notes" attribute="1" defaultMemberUniqueName="[Customers].[Notes].[All]" allUniqueName="[Customers].[Notes].[All]" dimensionUniqueName="[Customers]"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6" unbalanced="0"/>
    <cacheHierarchy uniqueName="[Orders].[Cost]" caption="Cost" attribute="1" defaultMemberUniqueName="[Orders].[Cost].[All]" allUniqueName="[Orders].[Cost].[All]" dimensionUniqueName="[Orders]" displayFolder="" count="0" memberValueDatatype="6" unbalanced="0"/>
    <cacheHierarchy uniqueName="[Orders].[Profit]" caption="Profit" attribute="1" defaultMemberUniqueName="[Orders].[Profit].[All]" allUniqueName="[Orders].[Profit].[All]" dimensionUniqueName="[Orders]" displayFolder="" count="0" memberValueDatatype="6" unbalanced="0"/>
    <cacheHierarchy uniqueName="[Measures].[Sum of Profit]" caption="Sum of Profit" measure="1" displayFolder="" measureGroup="Orders" count="0">
      <extLst>
        <ext xmlns:x15="http://schemas.microsoft.com/office/spreadsheetml/2010/11/main" uri="{B97F6D7D-B522-45F9-BDA1-12C45D357490}">
          <x15:cacheHierarchy aggregatedColumn="19"/>
        </ext>
      </extLst>
    </cacheHierarchy>
    <cacheHierarchy uniqueName="[Measures].[Sum of Order ID]" caption="Sum of Order ID" measure="1" displayFolder="" measureGroup="Orders" count="0">
      <extLst>
        <ext xmlns:x15="http://schemas.microsoft.com/office/spreadsheetml/2010/11/main" uri="{B97F6D7D-B522-45F9-BDA1-12C45D357490}">
          <x15:cacheHierarchy aggregatedColumn="13"/>
        </ext>
      </extLst>
    </cacheHierarchy>
    <cacheHierarchy uniqueName="[Measures].[Count of Order ID]" caption="Count of Order ID" measure="1" displayFolder="" measureGroup="Orders" count="0">
      <extLst>
        <ext xmlns:x15="http://schemas.microsoft.com/office/spreadsheetml/2010/11/main" uri="{B97F6D7D-B522-45F9-BDA1-12C45D357490}">
          <x15:cacheHierarchy aggregatedColumn="13"/>
        </ext>
      </extLst>
    </cacheHierarchy>
    <cacheHierarchy uniqueName="[Measures].[Total Number of Customers]" caption="Total Number of Customers" measure="1" displayFolder="" measureGroup="Customers" count="0"/>
    <cacheHierarchy uniqueName="[Measures].[Average Profit Per Customer]" caption="Average Profit Per Customer" measure="1" displayFolder="" measureGroup="Customers" count="0"/>
    <cacheHierarchy uniqueName="[Measures].[Total Profit]" caption="Total Profit"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Cookie Types]" caption="__XL_Count Cookie Types" measure="1" displayFolder="" measureGroup="Cookie Types" count="0" hidden="1"/>
    <cacheHierarchy uniqueName="[Measures].[__No measures defined]" caption="__No measures defined" measure="1" displayFolder="" count="0" hidden="1"/>
    <cacheHierarchy uniqueName="[Measures].[_Total Profit Goal]" caption="_Total Profit Goal" measure="1" displayFolder="" measureGroup="Customers" count="0" hidden="1"/>
    <cacheHierarchy uniqueName="[Measures].[_Total Profit Status]" caption="_Total Profit Status" measure="1" iconSet="11" displayFolder="" measureGroup="Customers" count="0" hidden="1"/>
  </cacheHierarchies>
  <kpis count="1">
    <kpi uniqueName="Total Profit" caption="Total Profit" displayFolder="" measureGroup="Customers" parent="" value="[Measures].[Total Profit]" goal="[Measures].[_Total Profit Goal]" status="[Measures].[_Total Profit Status]" trend="" weight=""/>
  </kpis>
  <extLst>
    <ext xmlns:x14="http://schemas.microsoft.com/office/spreadsheetml/2009/9/main" uri="{725AE2AE-9491-48be-B2B4-4EB974FC3084}">
      <x14:pivotCacheDefinition slicerData="1" pivotCacheId="184857897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4001"/>
    <x v="0"/>
    <x v="0"/>
    <x v="0"/>
    <n v="11"/>
    <x v="0"/>
  </r>
  <r>
    <x v="1"/>
    <n v="4002"/>
    <x v="1"/>
    <x v="1"/>
    <x v="1"/>
    <n v="15"/>
    <x v="1"/>
  </r>
  <r>
    <x v="2"/>
    <n v="4003"/>
    <x v="2"/>
    <x v="2"/>
    <x v="2"/>
    <n v="7"/>
    <x v="2"/>
  </r>
  <r>
    <x v="3"/>
    <n v="4004"/>
    <x v="2"/>
    <x v="2"/>
    <x v="0"/>
    <n v="16"/>
    <x v="3"/>
  </r>
  <r>
    <x v="4"/>
    <n v="4005"/>
    <x v="1"/>
    <x v="0"/>
    <x v="3"/>
    <n v="18"/>
    <x v="4"/>
  </r>
  <r>
    <x v="5"/>
    <n v="4006"/>
    <x v="0"/>
    <x v="0"/>
    <x v="2"/>
    <n v="20"/>
    <x v="5"/>
  </r>
  <r>
    <x v="6"/>
    <n v="4007"/>
    <x v="2"/>
    <x v="1"/>
    <x v="4"/>
    <n v="6"/>
    <x v="6"/>
  </r>
  <r>
    <x v="7"/>
    <n v="4008"/>
    <x v="0"/>
    <x v="2"/>
    <x v="5"/>
    <n v="21"/>
    <x v="1"/>
  </r>
  <r>
    <x v="8"/>
    <n v="4009"/>
    <x v="3"/>
    <x v="1"/>
    <x v="6"/>
    <n v="20"/>
    <x v="7"/>
  </r>
  <r>
    <x v="9"/>
    <n v="4010"/>
    <x v="3"/>
    <x v="0"/>
    <x v="7"/>
    <n v="9"/>
    <x v="8"/>
  </r>
  <r>
    <x v="10"/>
    <n v="4011"/>
    <x v="1"/>
    <x v="1"/>
    <x v="8"/>
    <n v="14"/>
    <x v="9"/>
  </r>
  <r>
    <x v="11"/>
    <n v="4012"/>
    <x v="0"/>
    <x v="2"/>
    <x v="9"/>
    <n v="10"/>
    <x v="10"/>
  </r>
  <r>
    <x v="12"/>
    <n v="4013"/>
    <x v="2"/>
    <x v="2"/>
    <x v="10"/>
    <n v="5"/>
    <x v="11"/>
  </r>
  <r>
    <x v="13"/>
    <n v="4014"/>
    <x v="0"/>
    <x v="0"/>
    <x v="11"/>
    <n v="10"/>
    <x v="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m/>
    <m/>
    <n v="600"/>
  </r>
  <r>
    <x v="1"/>
    <x v="1"/>
    <n v="500"/>
    <m/>
    <n v="500"/>
  </r>
  <r>
    <x v="2"/>
    <x v="1"/>
    <m/>
    <n v="700"/>
    <n v="700"/>
  </r>
  <r>
    <x v="3"/>
    <x v="1"/>
    <m/>
    <n v="400"/>
    <n v="400"/>
  </r>
  <r>
    <x v="4"/>
    <x v="2"/>
    <m/>
    <m/>
    <n v="800"/>
  </r>
  <r>
    <x v="5"/>
    <x v="3"/>
    <m/>
    <m/>
    <n v="900"/>
  </r>
  <r>
    <x v="6"/>
    <x v="1"/>
    <n v="200"/>
    <m/>
    <n v="200"/>
  </r>
  <r>
    <x v="7"/>
    <x v="1"/>
    <m/>
    <n v="500"/>
    <n v="500"/>
  </r>
  <r>
    <x v="8"/>
    <x v="1"/>
    <n v="550"/>
    <m/>
    <n v="550"/>
  </r>
  <r>
    <x v="9"/>
    <x v="4"/>
    <m/>
    <m/>
    <n v="300"/>
  </r>
  <r>
    <x v="10"/>
    <x v="1"/>
    <n v="846"/>
    <m/>
    <n v="846"/>
  </r>
  <r>
    <x v="11"/>
    <x v="1"/>
    <m/>
    <n v="489"/>
    <n v="489"/>
  </r>
  <r>
    <x v="12"/>
    <x v="1"/>
    <m/>
    <n v="927"/>
    <n v="927"/>
  </r>
  <r>
    <x v="13"/>
    <x v="5"/>
    <m/>
    <m/>
    <n v="378"/>
  </r>
  <r>
    <x v="14"/>
    <x v="6"/>
    <n v="2096"/>
    <n v="3016"/>
    <n v="809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x v="0"/>
  </r>
  <r>
    <x v="1"/>
    <x v="1"/>
    <x v="1"/>
    <x v="1"/>
  </r>
  <r>
    <x v="2"/>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07D27E-142A-4804-901E-0291B47E843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9" firstHeaderRow="1" firstDataRow="2" firstDataCol="1"/>
  <pivotFields count="7">
    <pivotField axis="axisRow" showAll="0">
      <items count="15">
        <item x="0"/>
        <item x="1"/>
        <item x="2"/>
        <item x="3"/>
        <item x="4"/>
        <item x="5"/>
        <item x="6"/>
        <item x="7"/>
        <item x="8"/>
        <item x="9"/>
        <item x="10"/>
        <item x="11"/>
        <item x="12"/>
        <item x="13"/>
        <item t="default"/>
      </items>
    </pivotField>
    <pivotField showAll="0"/>
    <pivotField showAll="0">
      <items count="5">
        <item x="2"/>
        <item x="0"/>
        <item x="1"/>
        <item x="3"/>
        <item t="default"/>
      </items>
    </pivotField>
    <pivotField axis="axisCol" showAll="0">
      <items count="4">
        <item x="0"/>
        <item x="1"/>
        <item x="2"/>
        <item t="default"/>
      </items>
    </pivotField>
    <pivotField showAll="0">
      <items count="13">
        <item x="6"/>
        <item x="0"/>
        <item x="7"/>
        <item x="3"/>
        <item x="2"/>
        <item x="9"/>
        <item x="10"/>
        <item x="4"/>
        <item x="8"/>
        <item x="5"/>
        <item x="1"/>
        <item x="11"/>
        <item t="default"/>
      </items>
    </pivotField>
    <pivotField showAll="0"/>
    <pivotField dataField="1" showAll="0">
      <items count="14">
        <item x="6"/>
        <item x="8"/>
        <item x="12"/>
        <item x="3"/>
        <item x="10"/>
        <item x="1"/>
        <item x="7"/>
        <item x="0"/>
        <item x="2"/>
        <item x="4"/>
        <item x="9"/>
        <item x="5"/>
        <item x="11"/>
        <item t="default"/>
      </items>
    </pivotField>
  </pivotFields>
  <rowFields count="1">
    <field x="0"/>
  </rowFields>
  <rowItems count="15">
    <i>
      <x/>
    </i>
    <i>
      <x v="1"/>
    </i>
    <i>
      <x v="2"/>
    </i>
    <i>
      <x v="3"/>
    </i>
    <i>
      <x v="4"/>
    </i>
    <i>
      <x v="5"/>
    </i>
    <i>
      <x v="6"/>
    </i>
    <i>
      <x v="7"/>
    </i>
    <i>
      <x v="8"/>
    </i>
    <i>
      <x v="9"/>
    </i>
    <i>
      <x v="10"/>
    </i>
    <i>
      <x v="11"/>
    </i>
    <i>
      <x v="12"/>
    </i>
    <i>
      <x v="13"/>
    </i>
    <i t="grand">
      <x/>
    </i>
  </rowItems>
  <colFields count="1">
    <field x="3"/>
  </colFields>
  <colItems count="4">
    <i>
      <x/>
    </i>
    <i>
      <x v="1"/>
    </i>
    <i>
      <x v="2"/>
    </i>
    <i t="grand">
      <x/>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681D2B-8642-403B-8E96-582DC0A4B4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7:K22" firstHeaderRow="1" firstDataRow="2" firstDataCol="1"/>
  <pivotFields count="7">
    <pivotField showAll="0"/>
    <pivotField showAll="0"/>
    <pivotField axis="axisCol" showAll="0">
      <items count="5">
        <item x="2"/>
        <item x="0"/>
        <item x="1"/>
        <item x="3"/>
        <item t="default"/>
      </items>
    </pivotField>
    <pivotField axis="axisRow" showAll="0">
      <items count="4">
        <item x="0"/>
        <item x="1"/>
        <item x="2"/>
        <item t="default"/>
      </items>
    </pivotField>
    <pivotField showAll="0"/>
    <pivotField showAll="0"/>
    <pivotField dataField="1" showAll="0">
      <items count="14">
        <item x="6"/>
        <item x="8"/>
        <item x="12"/>
        <item x="3"/>
        <item x="10"/>
        <item x="1"/>
        <item x="7"/>
        <item x="0"/>
        <item x="2"/>
        <item x="4"/>
        <item x="9"/>
        <item x="5"/>
        <item x="11"/>
        <item t="default"/>
      </items>
    </pivotField>
  </pivotFields>
  <rowFields count="1">
    <field x="3"/>
  </rowFields>
  <rowItems count="4">
    <i>
      <x/>
    </i>
    <i>
      <x v="1"/>
    </i>
    <i>
      <x v="2"/>
    </i>
    <i t="grand">
      <x/>
    </i>
  </rowItems>
  <colFields count="1">
    <field x="2"/>
  </colFields>
  <colItems count="5">
    <i>
      <x/>
    </i>
    <i>
      <x v="1"/>
    </i>
    <i>
      <x v="2"/>
    </i>
    <i>
      <x v="3"/>
    </i>
    <i t="grand">
      <x/>
    </i>
  </colItems>
  <dataFields count="1">
    <dataField name="Sum of Sales" fld="6" showDataAs="percentOfTotal"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B434D3-1E7A-4AAF-93D0-5811C64BD400}" name="PivotTable4"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1">
  <location ref="Q3:S16" firstHeaderRow="1" firstDataRow="1" firstDataCol="2"/>
  <pivotFields count="7">
    <pivotField compact="0" outline="0" showAll="0"/>
    <pivotField compact="0" outline="0" showAll="0"/>
    <pivotField axis="axisRow" compact="0" outline="0" showAll="0">
      <items count="5">
        <item x="2"/>
        <item x="0"/>
        <item x="1"/>
        <item x="3"/>
        <item t="default"/>
      </items>
    </pivotField>
    <pivotField axis="axisRow" compact="0" outline="0" showAll="0">
      <items count="4">
        <item x="0"/>
        <item x="1"/>
        <item x="2"/>
        <item t="default"/>
      </items>
    </pivotField>
    <pivotField compact="0" outline="0" showAll="0"/>
    <pivotField compact="0" outline="0" showAll="0"/>
    <pivotField dataField="1" compact="0" outline="0" showAll="0"/>
  </pivotFields>
  <rowFields count="2">
    <field x="2"/>
    <field x="3"/>
  </rowFields>
  <rowItems count="13">
    <i>
      <x/>
      <x v="1"/>
    </i>
    <i r="1">
      <x v="2"/>
    </i>
    <i t="default">
      <x/>
    </i>
    <i>
      <x v="1"/>
      <x/>
    </i>
    <i r="1">
      <x v="2"/>
    </i>
    <i t="default">
      <x v="1"/>
    </i>
    <i>
      <x v="2"/>
      <x/>
    </i>
    <i r="1">
      <x v="1"/>
    </i>
    <i t="default">
      <x v="2"/>
    </i>
    <i>
      <x v="3"/>
      <x/>
    </i>
    <i r="1">
      <x v="1"/>
    </i>
    <i t="default">
      <x v="3"/>
    </i>
    <i t="grand">
      <x/>
    </i>
  </rowItems>
  <colItems count="1">
    <i/>
  </colItems>
  <dataFields count="1">
    <dataField name="Sum of Sales" fld="6"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0"/>
          </reference>
          <reference field="3" count="1" selected="0">
            <x v="1"/>
          </reference>
        </references>
      </pivotArea>
    </chartFormat>
    <chartFormat chart="0" format="2">
      <pivotArea type="data" outline="0" fieldPosition="0">
        <references count="3">
          <reference field="4294967294" count="1" selected="0">
            <x v="0"/>
          </reference>
          <reference field="2" count="1" selected="0">
            <x v="0"/>
          </reference>
          <reference field="3" count="1" selected="0">
            <x v="2"/>
          </reference>
        </references>
      </pivotArea>
    </chartFormat>
    <chartFormat chart="0" format="3">
      <pivotArea type="data" outline="0" fieldPosition="0">
        <references count="3">
          <reference field="4294967294" count="1" selected="0">
            <x v="0"/>
          </reference>
          <reference field="2" count="1" selected="0">
            <x v="1"/>
          </reference>
          <reference field="3" count="1" selected="0">
            <x v="0"/>
          </reference>
        </references>
      </pivotArea>
    </chartFormat>
    <chartFormat chart="0" format="4">
      <pivotArea type="data" outline="0" fieldPosition="0">
        <references count="3">
          <reference field="4294967294" count="1" selected="0">
            <x v="0"/>
          </reference>
          <reference field="2" count="1" selected="0">
            <x v="1"/>
          </reference>
          <reference field="3" count="1" selected="0">
            <x v="2"/>
          </reference>
        </references>
      </pivotArea>
    </chartFormat>
    <chartFormat chart="0" format="5">
      <pivotArea type="data" outline="0" fieldPosition="0">
        <references count="3">
          <reference field="4294967294" count="1" selected="0">
            <x v="0"/>
          </reference>
          <reference field="2" count="1" selected="0">
            <x v="2"/>
          </reference>
          <reference field="3" count="1" selected="0">
            <x v="0"/>
          </reference>
        </references>
      </pivotArea>
    </chartFormat>
    <chartFormat chart="0" format="6">
      <pivotArea type="data" outline="0" fieldPosition="0">
        <references count="3">
          <reference field="4294967294" count="1" selected="0">
            <x v="0"/>
          </reference>
          <reference field="2" count="1" selected="0">
            <x v="2"/>
          </reference>
          <reference field="3" count="1" selected="0">
            <x v="1"/>
          </reference>
        </references>
      </pivotArea>
    </chartFormat>
    <chartFormat chart="0" format="7">
      <pivotArea type="data" outline="0" fieldPosition="0">
        <references count="3">
          <reference field="4294967294" count="1" selected="0">
            <x v="0"/>
          </reference>
          <reference field="2" count="1" selected="0">
            <x v="3"/>
          </reference>
          <reference field="3" count="1" selected="0">
            <x v="0"/>
          </reference>
        </references>
      </pivotArea>
    </chartFormat>
    <chartFormat chart="0" format="8">
      <pivotArea type="data" outline="0" fieldPosition="0">
        <references count="3">
          <reference field="4294967294" count="1" selected="0">
            <x v="0"/>
          </reference>
          <reference field="2" count="1" selected="0">
            <x v="3"/>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436D3A-E1D4-468B-B214-82C099390175}"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K20" firstHeaderRow="1" firstDataRow="1" firstDataCol="1"/>
  <pivotFields count="5">
    <pivotField axis="axisRow" showAll="0">
      <items count="16">
        <item x="0"/>
        <item x="1"/>
        <item x="2"/>
        <item x="3"/>
        <item x="4"/>
        <item x="5"/>
        <item x="6"/>
        <item x="7"/>
        <item x="8"/>
        <item x="9"/>
        <item x="10"/>
        <item x="11"/>
        <item x="12"/>
        <item x="13"/>
        <item x="14"/>
        <item t="default"/>
      </items>
    </pivotField>
    <pivotField dataField="1" showAll="0">
      <items count="8">
        <item x="4"/>
        <item x="5"/>
        <item x="0"/>
        <item x="2"/>
        <item x="3"/>
        <item x="6"/>
        <item x="1"/>
        <item t="default"/>
      </items>
    </pivotField>
    <pivotField showAll="0"/>
    <pivotField showAll="0"/>
    <pivotField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Product A" fld="1" baseField="0" baseItem="0"/>
  </dataFields>
  <formats count="1">
    <format dxfId="18">
      <pivotArea dataOnly="0" labelOnly="1" fieldPosition="0">
        <references count="1">
          <reference field="0"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5F0B07-FA1F-4797-9326-142D259673FF}"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8:AE26" firstHeaderRow="1" firstDataRow="5" firstDataCol="1"/>
  <pivotFields count="4">
    <pivotField axis="axisRow" showAll="0">
      <items count="4">
        <item x="0"/>
        <item x="1"/>
        <item x="2"/>
        <item t="default"/>
      </items>
    </pivotField>
    <pivotField axis="axisCol" dataField="1" showAll="0">
      <items count="4">
        <item sd="0" x="0"/>
        <item x="1"/>
        <item x="2"/>
        <item t="default"/>
      </items>
    </pivotField>
    <pivotField axis="axisCol" dataField="1" showAll="0">
      <items count="4">
        <item x="0"/>
        <item x="2"/>
        <item x="1"/>
        <item t="default"/>
      </items>
    </pivotField>
    <pivotField axis="axisCol" dataField="1" showAll="0">
      <items count="4">
        <item x="0"/>
        <item x="2"/>
        <item x="1"/>
        <item t="default"/>
      </items>
    </pivotField>
  </pivotFields>
  <rowFields count="1">
    <field x="0"/>
  </rowFields>
  <rowItems count="4">
    <i>
      <x/>
    </i>
    <i>
      <x v="1"/>
    </i>
    <i>
      <x v="2"/>
    </i>
    <i t="grand">
      <x/>
    </i>
  </rowItems>
  <colFields count="4">
    <field x="1"/>
    <field x="2"/>
    <field x="3"/>
    <field x="-2"/>
  </colFields>
  <colItems count="24">
    <i>
      <x/>
      <x v="1048832"/>
      <x v="1048832"/>
      <x/>
    </i>
    <i r="3" i="1">
      <x v="1"/>
    </i>
    <i r="3" i="2">
      <x v="2"/>
    </i>
    <i>
      <x v="1"/>
      <x v="2"/>
      <x v="2"/>
      <x/>
    </i>
    <i r="3" i="1">
      <x v="1"/>
    </i>
    <i r="3" i="2">
      <x v="2"/>
    </i>
    <i t="default" r="1">
      <x v="2"/>
    </i>
    <i t="default" r="1" i="1">
      <x v="2"/>
    </i>
    <i t="default" r="1" i="2">
      <x v="2"/>
    </i>
    <i t="default">
      <x v="1"/>
    </i>
    <i t="default" i="1">
      <x v="1"/>
    </i>
    <i t="default" i="2">
      <x v="1"/>
    </i>
    <i>
      <x v="2"/>
      <x v="1"/>
      <x v="1"/>
      <x/>
    </i>
    <i r="3" i="1">
      <x v="1"/>
    </i>
    <i r="3" i="2">
      <x v="2"/>
    </i>
    <i t="default" r="1">
      <x v="1"/>
    </i>
    <i t="default" r="1" i="1">
      <x v="1"/>
    </i>
    <i t="default" r="1" i="2">
      <x v="1"/>
    </i>
    <i t="default">
      <x v="2"/>
    </i>
    <i t="default" i="1">
      <x v="2"/>
    </i>
    <i t="default" i="2">
      <x v="2"/>
    </i>
    <i t="grand">
      <x/>
    </i>
    <i t="grand" i="1">
      <x/>
    </i>
    <i t="grand" i="2">
      <x/>
    </i>
  </colItems>
  <dataFields count="3">
    <dataField name="Sum of In Store Sales" fld="1" baseField="0" baseItem="0"/>
    <dataField name="Sum of Mail Order Sales" fld="3" baseField="0" baseItem="0"/>
    <dataField name="Sum of Website Sales" fld="2" baseField="0" baseItem="0"/>
  </dataFields>
  <chartFormats count="12">
    <chartFormat chart="0" format="13" series="1">
      <pivotArea type="data" outline="0" fieldPosition="0">
        <references count="1">
          <reference field="1" count="1" selected="0">
            <x v="0"/>
          </reference>
        </references>
      </pivotArea>
    </chartFormat>
    <chartFormat chart="0" format="14" series="1">
      <pivotArea type="data" outline="0" fieldPosition="0">
        <references count="3">
          <reference field="1" count="1" selected="0">
            <x v="1"/>
          </reference>
          <reference field="2" count="1" selected="0">
            <x v="2"/>
          </reference>
          <reference field="3" count="1" selected="0">
            <x v="2"/>
          </reference>
        </references>
      </pivotArea>
    </chartFormat>
    <chartFormat chart="0" format="15" series="1">
      <pivotArea type="data" outline="0" fieldPosition="0">
        <references count="3">
          <reference field="1" count="1" selected="0">
            <x v="2"/>
          </reference>
          <reference field="2" count="1" selected="0">
            <x v="1"/>
          </reference>
          <reference field="3" count="1" selected="0">
            <x v="1"/>
          </reference>
        </references>
      </pivotArea>
    </chartFormat>
    <chartFormat chart="0" format="16" series="1">
      <pivotArea type="data" outline="0" fieldPosition="0">
        <references count="4">
          <reference field="4294967294" count="1" selected="0">
            <x v="2"/>
          </reference>
          <reference field="1" count="1" selected="0">
            <x v="1"/>
          </reference>
          <reference field="2" count="1" selected="0">
            <x v="2"/>
          </reference>
          <reference field="3" count="1" selected="0">
            <x v="2"/>
          </reference>
        </references>
      </pivotArea>
    </chartFormat>
    <chartFormat chart="0" format="17" series="1">
      <pivotArea type="data" outline="0" fieldPosition="0">
        <references count="4">
          <reference field="4294967294" count="1" selected="0">
            <x v="0"/>
          </reference>
          <reference field="1" count="1" selected="0">
            <x v="2"/>
          </reference>
          <reference field="2" count="1" selected="0">
            <x v="1"/>
          </reference>
          <reference field="3" count="1" selected="0">
            <x v="1"/>
          </reference>
        </references>
      </pivotArea>
    </chartFormat>
    <chartFormat chart="0" format="18" series="1">
      <pivotArea type="data" outline="0" fieldPosition="0">
        <references count="4">
          <reference field="4294967294" count="1" selected="0">
            <x v="2"/>
          </reference>
          <reference field="1" count="1" selected="0">
            <x v="2"/>
          </reference>
          <reference field="2" count="1" selected="0">
            <x v="1"/>
          </reference>
          <reference field="3" count="1" selected="0">
            <x v="1"/>
          </reference>
        </references>
      </pivotArea>
    </chartFormat>
    <chartFormat chart="0" format="19" series="1">
      <pivotArea type="data" outline="0" fieldPosition="0">
        <references count="4">
          <reference field="4294967294" count="1" selected="0">
            <x v="1"/>
          </reference>
          <reference field="1" count="1" selected="0">
            <x v="2"/>
          </reference>
          <reference field="2" count="1" selected="0">
            <x v="1"/>
          </reference>
          <reference field="3" count="1" selected="0">
            <x v="1"/>
          </reference>
        </references>
      </pivotArea>
    </chartFormat>
    <chartFormat chart="0" format="20" series="1">
      <pivotArea type="data" outline="0" fieldPosition="0">
        <references count="4">
          <reference field="4294967294" count="1" selected="0">
            <x v="0"/>
          </reference>
          <reference field="1" count="1" selected="0">
            <x v="1"/>
          </reference>
          <reference field="2" count="1" selected="0">
            <x v="2"/>
          </reference>
          <reference field="3" count="1" selected="0">
            <x v="2"/>
          </reference>
        </references>
      </pivotArea>
    </chartFormat>
    <chartFormat chart="0" format="21" series="1">
      <pivotArea type="data" outline="0" fieldPosition="0">
        <references count="4">
          <reference field="4294967294" count="1" selected="0">
            <x v="1"/>
          </reference>
          <reference field="1" count="1" selected="0">
            <x v="1"/>
          </reference>
          <reference field="2" count="1" selected="0">
            <x v="2"/>
          </reference>
          <reference field="3" count="1" selected="0">
            <x v="2"/>
          </reference>
        </references>
      </pivotArea>
    </chartFormat>
    <chartFormat chart="0" format="22" series="1">
      <pivotArea type="data" outline="0" fieldPosition="0">
        <references count="4">
          <reference field="4294967294" count="1" selected="0">
            <x v="0"/>
          </reference>
          <reference field="1" count="1" selected="0">
            <x v="0"/>
          </reference>
          <reference field="2" count="1" selected="0">
            <x v="1048832"/>
          </reference>
          <reference field="3" count="1" selected="0">
            <x v="1048832"/>
          </reference>
        </references>
      </pivotArea>
    </chartFormat>
    <chartFormat chart="0" format="23" series="1">
      <pivotArea type="data" outline="0" fieldPosition="0">
        <references count="4">
          <reference field="4294967294" count="1" selected="0">
            <x v="1"/>
          </reference>
          <reference field="1" count="1" selected="0">
            <x v="0"/>
          </reference>
          <reference field="2" count="1" selected="0">
            <x v="1048832"/>
          </reference>
          <reference field="3" count="1" selected="0">
            <x v="1048832"/>
          </reference>
        </references>
      </pivotArea>
    </chartFormat>
    <chartFormat chart="0" format="24" series="1">
      <pivotArea type="data" outline="0" fieldPosition="0">
        <references count="4">
          <reference field="4294967294" count="1" selected="0">
            <x v="2"/>
          </reference>
          <reference field="1" count="1" selected="0">
            <x v="0"/>
          </reference>
          <reference field="2" count="1" selected="0">
            <x v="1048832"/>
          </reference>
          <reference field="3" count="1" selected="0">
            <x v="104883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3D0B26-B5DD-4730-8379-78C3EA32762A}" name="PivotTable1" cacheId="14" applyNumberFormats="0" applyBorderFormats="0" applyFontFormats="0" applyPatternFormats="0" applyAlignmentFormats="0" applyWidthHeightFormats="1" dataCaption="Values" tag="bd9e21ff-3639-4704-b8fd-010eb38668e7" updatedVersion="8" minRefreshableVersion="3" useAutoFormatting="1" itemPrintTitles="1" createdVersion="8" indent="0" outline="1" outlineData="1" multipleFieldFilters="0" chartFormat="5">
  <location ref="A1:D7" firstHeaderRow="0" firstDataRow="1" firstDataCol="1"/>
  <pivotFields count="5">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i="1">
      <x v="1"/>
    </i>
    <i i="2">
      <x v="2"/>
    </i>
  </colItems>
  <dataFields count="3">
    <dataField name="Count of Order ID" fld="1" subtotal="count" baseField="0" baseItem="0"/>
    <dataField name="Total Profit" fld="2" subtotal="count" baseField="0" baseItem="0"/>
    <dataField name="Total Profit Status" fld="3" subtotal="count" baseField="0" baseItem="0"/>
  </dataFields>
  <formats count="6">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fieldPosition="0">
        <references count="1">
          <reference field="4294967294" count="3">
            <x v="0"/>
            <x v="1"/>
            <x v="2"/>
          </reference>
        </references>
      </pivotArea>
    </format>
  </formats>
  <conditionalFormats count="1">
    <conditionalFormat scope="data" priority="1">
      <pivotAreas count="1">
        <pivotArea outline="0" fieldPosition="0">
          <references count="1">
            <reference field="4294967294" count="1" selected="0">
              <x v="2"/>
            </reference>
          </references>
        </pivotArea>
      </pivotAreas>
    </conditionalFormat>
  </conditionalFormats>
  <chartFormats count="2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pivotArea type="data" outline="0" fieldPosition="0">
        <references count="2">
          <reference field="4294967294" count="1" selected="0">
            <x v="0"/>
          </reference>
          <reference field="0" count="1" selected="0">
            <x v="0"/>
          </reference>
        </references>
      </pivotArea>
    </chartFormat>
    <chartFormat chart="4" format="4">
      <pivotArea type="data" outline="0" fieldPosition="0">
        <references count="2">
          <reference field="4294967294" count="1" selected="0">
            <x v="0"/>
          </reference>
          <reference field="0" count="1" selected="0">
            <x v="1"/>
          </reference>
        </references>
      </pivotArea>
    </chartFormat>
    <chartFormat chart="4" format="5">
      <pivotArea type="data" outline="0" fieldPosition="0">
        <references count="2">
          <reference field="4294967294" count="1" selected="0">
            <x v="0"/>
          </reference>
          <reference field="0" count="1" selected="0">
            <x v="2"/>
          </reference>
        </references>
      </pivotArea>
    </chartFormat>
    <chartFormat chart="4" format="6">
      <pivotArea type="data" outline="0" fieldPosition="0">
        <references count="2">
          <reference field="4294967294" count="1" selected="0">
            <x v="0"/>
          </reference>
          <reference field="0" count="1" selected="0">
            <x v="3"/>
          </reference>
        </references>
      </pivotArea>
    </chartFormat>
    <chartFormat chart="4" format="7">
      <pivotArea type="data" outline="0" fieldPosition="0">
        <references count="2">
          <reference field="4294967294" count="1" selected="0">
            <x v="0"/>
          </reference>
          <reference field="0" count="1" selected="0">
            <x v="4"/>
          </reference>
        </references>
      </pivotArea>
    </chartFormat>
    <chartFormat chart="4" format="8">
      <pivotArea type="data" outline="0" fieldPosition="0">
        <references count="2">
          <reference field="4294967294" count="1" selected="0">
            <x v="1"/>
          </reference>
          <reference field="0" count="1" selected="0">
            <x v="0"/>
          </reference>
        </references>
      </pivotArea>
    </chartFormat>
    <chartFormat chart="4" format="9">
      <pivotArea type="data" outline="0" fieldPosition="0">
        <references count="2">
          <reference field="4294967294" count="1" selected="0">
            <x v="1"/>
          </reference>
          <reference field="0" count="1" selected="0">
            <x v="1"/>
          </reference>
        </references>
      </pivotArea>
    </chartFormat>
    <chartFormat chart="4" format="10">
      <pivotArea type="data" outline="0" fieldPosition="0">
        <references count="2">
          <reference field="4294967294" count="1" selected="0">
            <x v="1"/>
          </reference>
          <reference field="0" count="1" selected="0">
            <x v="2"/>
          </reference>
        </references>
      </pivotArea>
    </chartFormat>
    <chartFormat chart="4" format="11">
      <pivotArea type="data" outline="0" fieldPosition="0">
        <references count="2">
          <reference field="4294967294" count="1" selected="0">
            <x v="1"/>
          </reference>
          <reference field="0" count="1" selected="0">
            <x v="3"/>
          </reference>
        </references>
      </pivotArea>
    </chartFormat>
    <chartFormat chart="4" format="12">
      <pivotArea type="data" outline="0" fieldPosition="0">
        <references count="2">
          <reference field="4294967294" count="1" selected="0">
            <x v="1"/>
          </reference>
          <reference field="0" count="1" selected="0">
            <x v="4"/>
          </reference>
        </references>
      </pivotArea>
    </chartFormat>
    <chartFormat chart="4" format="13">
      <pivotArea type="data" outline="0" fieldPosition="0">
        <references count="2">
          <reference field="4294967294" count="1" selected="0">
            <x v="2"/>
          </reference>
          <reference field="0" count="1" selected="0">
            <x v="0"/>
          </reference>
        </references>
      </pivotArea>
    </chartFormat>
    <chartFormat chart="4" format="14">
      <pivotArea type="data" outline="0" fieldPosition="0">
        <references count="2">
          <reference field="4294967294" count="1" selected="0">
            <x v="2"/>
          </reference>
          <reference field="0" count="1" selected="0">
            <x v="1"/>
          </reference>
        </references>
      </pivotArea>
    </chartFormat>
    <chartFormat chart="4" format="15">
      <pivotArea type="data" outline="0" fieldPosition="0">
        <references count="2">
          <reference field="4294967294" count="1" selected="0">
            <x v="2"/>
          </reference>
          <reference field="0" count="1" selected="0">
            <x v="2"/>
          </reference>
        </references>
      </pivotArea>
    </chartFormat>
    <chartFormat chart="4" format="16">
      <pivotArea type="data" outline="0" fieldPosition="0">
        <references count="2">
          <reference field="4294967294" count="1" selected="0">
            <x v="2"/>
          </reference>
          <reference field="0" count="1" selected="0">
            <x v="3"/>
          </reference>
        </references>
      </pivotArea>
    </chartFormat>
    <chartFormat chart="4" format="17">
      <pivotArea type="data" outline="0" fieldPosition="0">
        <references count="2">
          <reference field="4294967294" count="1" selected="0">
            <x v="2"/>
          </reference>
          <reference field="0" count="1" selected="0">
            <x v="4"/>
          </reference>
        </references>
      </pivotArea>
    </chartFormat>
  </chartFormats>
  <pivotHierarchies count="33">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 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Cookie Typ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0EEC06-5ED4-4EC4-95BD-585990009CEA}" sourceName="Region">
  <pivotTables>
    <pivotTable tabId="12" name="PivotTable4"/>
    <pivotTable tabId="12" name="PivotTable3"/>
  </pivotTables>
  <data>
    <tabular pivotCacheId="240109065">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83A32016-1C63-40BC-845C-611636803E33}" sourceName="Device">
  <pivotTables>
    <pivotTable tabId="14" name="PivotTable6"/>
  </pivotTables>
  <data>
    <tabular pivotCacheId="16142591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okie_Type" xr10:uid="{F1D60483-5B1B-40AB-97DE-027C24667E66}" sourceName="[Cookie Types].[Cookie Type]">
  <pivotTables>
    <pivotTable tabId="21" name="PivotTable1"/>
  </pivotTables>
  <data>
    <olap pivotCacheId="1848578978">
      <levels count="2">
        <level uniqueName="[Cookie Types].[Cookie Type].[(All)]" sourceCaption="(All)" count="0"/>
        <level uniqueName="[Cookie Types].[Cookie Type].[Cookie Type]" sourceCaption="Cookie Type" count="6">
          <ranges>
            <range startItem="0">
              <i n="[Cookie Types].[Cookie Type].&amp;[Chocolate Chip]" c="Chocolate Chip"/>
              <i n="[Cookie Types].[Cookie Type].&amp;[Fortune Cookie]" c="Fortune Cookie"/>
              <i n="[Cookie Types].[Cookie Type].&amp;[Oatmeal Raisin]" c="Oatmeal Raisin"/>
              <i n="[Cookie Types].[Cookie Type].&amp;[Snickerdoodle]" c="Snickerdoodle"/>
              <i n="[Cookie Types].[Cookie Type].&amp;[Sugar]" c="Sugar"/>
              <i n="[Cookie Types].[Cookie Type].&amp;[White Chocolate Macadamia Nut]" c="White Chocolate Macadamia Nut"/>
            </range>
          </ranges>
        </level>
      </levels>
      <selections count="1">
        <selection n="[Cookie Types].[Cooki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433E0C0-2615-4061-A749-A5DC44A7CF8E}"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AAF84958-7E8A-46A2-862A-8F1ECF7F4C21}" cache="Slicer_Device" caption="Devic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okie Type" xr10:uid="{50FAB023-05DD-4C07-98F2-BC910772500E}" cache="Slicer_Cookie_Type" caption="Cookie Type"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msftconnecttest.com/redirect" TargetMode="External"/><Relationship Id="rId1" Type="http://schemas.openxmlformats.org/officeDocument/2006/relationships/hyperlink" Target="Vlookup%20sheet%201.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microsoft.com/office/2007/relationships/slicer" Target="../slicers/slicer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65062-173B-4793-B57F-E9965AE04BAE}">
  <dimension ref="B2:N108"/>
  <sheetViews>
    <sheetView topLeftCell="A97" zoomScaleNormal="100" workbookViewId="0">
      <selection activeCell="G3" sqref="G3"/>
    </sheetView>
  </sheetViews>
  <sheetFormatPr defaultRowHeight="14.5" x14ac:dyDescent="0.35"/>
  <cols>
    <col min="4" max="4" width="18.08984375" customWidth="1"/>
    <col min="5" max="5" width="17" customWidth="1"/>
    <col min="6" max="6" width="18.08984375" customWidth="1"/>
    <col min="7" max="7" width="24.36328125" customWidth="1"/>
    <col min="9" max="9" width="10.08984375" bestFit="1" customWidth="1"/>
    <col min="10" max="10" width="8.7265625" customWidth="1"/>
    <col min="11" max="11" width="10.08984375" bestFit="1" customWidth="1"/>
  </cols>
  <sheetData>
    <row r="2" spans="3:14" x14ac:dyDescent="0.35">
      <c r="K2" s="6" t="s">
        <v>17</v>
      </c>
    </row>
    <row r="3" spans="3:14" ht="18.5" x14ac:dyDescent="0.45">
      <c r="C3" s="2" t="s">
        <v>0</v>
      </c>
      <c r="D3" s="2" t="s">
        <v>1</v>
      </c>
      <c r="E3" s="2" t="s">
        <v>2</v>
      </c>
      <c r="F3" s="2" t="s">
        <v>15</v>
      </c>
      <c r="G3" s="2" t="s">
        <v>16</v>
      </c>
      <c r="H3" s="5"/>
      <c r="J3" s="8">
        <v>1</v>
      </c>
      <c r="K3" s="8">
        <v>2</v>
      </c>
      <c r="L3" s="8">
        <v>3</v>
      </c>
      <c r="M3" s="8">
        <v>4</v>
      </c>
      <c r="N3" s="8">
        <v>5</v>
      </c>
    </row>
    <row r="4" spans="3:14" x14ac:dyDescent="0.35">
      <c r="C4" s="3" t="s">
        <v>3</v>
      </c>
      <c r="D4" s="3">
        <v>20000</v>
      </c>
      <c r="E4" s="3">
        <v>13000</v>
      </c>
      <c r="F4" s="3">
        <f>D4-E4</f>
        <v>7000</v>
      </c>
      <c r="G4" s="10">
        <f>E4/D4</f>
        <v>0.65</v>
      </c>
      <c r="I4" s="9">
        <v>10</v>
      </c>
      <c r="J4" s="7">
        <f>(I4*$J$3)</f>
        <v>10</v>
      </c>
      <c r="K4" s="7">
        <f t="shared" ref="K4:N4" si="0">($I$4*K3)</f>
        <v>20</v>
      </c>
      <c r="L4" s="7">
        <f t="shared" si="0"/>
        <v>30</v>
      </c>
      <c r="M4" s="7">
        <f t="shared" si="0"/>
        <v>40</v>
      </c>
      <c r="N4" s="7">
        <f t="shared" si="0"/>
        <v>50</v>
      </c>
    </row>
    <row r="5" spans="3:14" x14ac:dyDescent="0.35">
      <c r="C5" s="3" t="s">
        <v>4</v>
      </c>
      <c r="D5" s="3">
        <v>30000</v>
      </c>
      <c r="E5" s="3">
        <v>15000</v>
      </c>
      <c r="F5" s="3">
        <f t="shared" ref="F5:F15" si="1">D5-E5</f>
        <v>15000</v>
      </c>
      <c r="G5" s="10">
        <f t="shared" ref="G5:G15" si="2">E5/D5</f>
        <v>0.5</v>
      </c>
      <c r="I5" s="9">
        <v>20</v>
      </c>
      <c r="J5" s="7">
        <f>(I5*$J$3)</f>
        <v>20</v>
      </c>
      <c r="K5" s="7">
        <f t="shared" ref="K5:N5" si="3">($I$5*K3)</f>
        <v>40</v>
      </c>
      <c r="L5" s="7">
        <f t="shared" si="3"/>
        <v>60</v>
      </c>
      <c r="M5" s="7">
        <f t="shared" si="3"/>
        <v>80</v>
      </c>
      <c r="N5" s="7">
        <f t="shared" si="3"/>
        <v>100</v>
      </c>
    </row>
    <row r="6" spans="3:14" x14ac:dyDescent="0.35">
      <c r="C6" s="3" t="s">
        <v>5</v>
      </c>
      <c r="D6" s="3">
        <v>40000</v>
      </c>
      <c r="E6" s="3">
        <v>17000</v>
      </c>
      <c r="F6" s="3">
        <f t="shared" si="1"/>
        <v>23000</v>
      </c>
      <c r="G6" s="10">
        <f t="shared" si="2"/>
        <v>0.42499999999999999</v>
      </c>
      <c r="I6" s="9">
        <v>30</v>
      </c>
      <c r="J6" s="7">
        <f>($I$6*J3)</f>
        <v>30</v>
      </c>
      <c r="K6" s="7">
        <f t="shared" ref="K6:N6" si="4">($I$6*K3)</f>
        <v>60</v>
      </c>
      <c r="L6" s="7">
        <f t="shared" si="4"/>
        <v>90</v>
      </c>
      <c r="M6" s="7">
        <f t="shared" si="4"/>
        <v>120</v>
      </c>
      <c r="N6" s="7">
        <f t="shared" si="4"/>
        <v>150</v>
      </c>
    </row>
    <row r="7" spans="3:14" x14ac:dyDescent="0.35">
      <c r="C7" s="3" t="s">
        <v>6</v>
      </c>
      <c r="D7" s="3">
        <v>50000</v>
      </c>
      <c r="E7" s="3">
        <v>19000</v>
      </c>
      <c r="F7" s="3">
        <f t="shared" si="1"/>
        <v>31000</v>
      </c>
      <c r="G7" s="10">
        <f t="shared" si="2"/>
        <v>0.38</v>
      </c>
      <c r="I7" s="9">
        <v>40</v>
      </c>
      <c r="J7" s="7">
        <f>($I$7*J3)</f>
        <v>40</v>
      </c>
      <c r="K7" s="7">
        <f t="shared" ref="K7:N7" si="5">($I$7*K3)</f>
        <v>80</v>
      </c>
      <c r="L7" s="7">
        <f t="shared" si="5"/>
        <v>120</v>
      </c>
      <c r="M7" s="7">
        <f t="shared" si="5"/>
        <v>160</v>
      </c>
      <c r="N7" s="7">
        <f t="shared" si="5"/>
        <v>200</v>
      </c>
    </row>
    <row r="8" spans="3:14" x14ac:dyDescent="0.35">
      <c r="C8" s="3" t="s">
        <v>7</v>
      </c>
      <c r="D8" s="3">
        <v>60000</v>
      </c>
      <c r="E8" s="3">
        <v>21000</v>
      </c>
      <c r="F8" s="3">
        <f t="shared" si="1"/>
        <v>39000</v>
      </c>
      <c r="G8" s="10">
        <f t="shared" si="2"/>
        <v>0.35</v>
      </c>
      <c r="I8" s="9">
        <v>50</v>
      </c>
      <c r="J8" s="7">
        <f>($I$8*J3)</f>
        <v>50</v>
      </c>
      <c r="K8" s="7">
        <f t="shared" ref="K8:N8" si="6">($I$8*K3)</f>
        <v>100</v>
      </c>
      <c r="L8" s="7">
        <f t="shared" si="6"/>
        <v>150</v>
      </c>
      <c r="M8" s="7">
        <f t="shared" si="6"/>
        <v>200</v>
      </c>
      <c r="N8" s="7">
        <f t="shared" si="6"/>
        <v>250</v>
      </c>
    </row>
    <row r="9" spans="3:14" x14ac:dyDescent="0.35">
      <c r="C9" s="11" t="s">
        <v>8</v>
      </c>
      <c r="D9" s="3">
        <v>70000</v>
      </c>
      <c r="E9" s="3">
        <v>23000</v>
      </c>
      <c r="F9" s="3">
        <f t="shared" si="1"/>
        <v>47000</v>
      </c>
      <c r="G9" s="10">
        <f>E9/D9</f>
        <v>0.32857142857142857</v>
      </c>
      <c r="J9" s="7"/>
      <c r="K9" s="7"/>
      <c r="L9" s="7"/>
      <c r="M9" s="7"/>
      <c r="N9" s="7"/>
    </row>
    <row r="10" spans="3:14" x14ac:dyDescent="0.35">
      <c r="C10" s="3" t="s">
        <v>9</v>
      </c>
      <c r="D10" s="3">
        <v>80000</v>
      </c>
      <c r="E10" s="3">
        <v>25000</v>
      </c>
      <c r="F10" s="3">
        <f t="shared" si="1"/>
        <v>55000</v>
      </c>
      <c r="G10" s="10">
        <f t="shared" si="2"/>
        <v>0.3125</v>
      </c>
    </row>
    <row r="11" spans="3:14" x14ac:dyDescent="0.35">
      <c r="C11" s="3" t="s">
        <v>10</v>
      </c>
      <c r="D11" s="3">
        <v>90000</v>
      </c>
      <c r="E11" s="3">
        <v>27000</v>
      </c>
      <c r="F11" s="3">
        <f t="shared" si="1"/>
        <v>63000</v>
      </c>
      <c r="G11" s="10">
        <f t="shared" si="2"/>
        <v>0.3</v>
      </c>
    </row>
    <row r="12" spans="3:14" x14ac:dyDescent="0.35">
      <c r="C12" s="3" t="s">
        <v>11</v>
      </c>
      <c r="D12" s="3">
        <v>100000</v>
      </c>
      <c r="E12" s="3">
        <v>29000</v>
      </c>
      <c r="F12" s="3">
        <f t="shared" si="1"/>
        <v>71000</v>
      </c>
      <c r="G12" s="10">
        <f t="shared" si="2"/>
        <v>0.28999999999999998</v>
      </c>
    </row>
    <row r="13" spans="3:14" x14ac:dyDescent="0.35">
      <c r="C13" s="3" t="s">
        <v>12</v>
      </c>
      <c r="D13" s="3">
        <v>110000</v>
      </c>
      <c r="E13" s="3">
        <v>31000</v>
      </c>
      <c r="F13" s="3">
        <f t="shared" si="1"/>
        <v>79000</v>
      </c>
      <c r="G13" s="10">
        <f t="shared" si="2"/>
        <v>0.2818181818181818</v>
      </c>
    </row>
    <row r="14" spans="3:14" x14ac:dyDescent="0.35">
      <c r="C14" s="3" t="s">
        <v>13</v>
      </c>
      <c r="D14" s="3">
        <v>120000</v>
      </c>
      <c r="E14" s="3">
        <v>33000</v>
      </c>
      <c r="F14" s="3">
        <f t="shared" si="1"/>
        <v>87000</v>
      </c>
      <c r="G14" s="10">
        <f t="shared" si="2"/>
        <v>0.27500000000000002</v>
      </c>
      <c r="J14" t="s">
        <v>0</v>
      </c>
    </row>
    <row r="15" spans="3:14" x14ac:dyDescent="0.35">
      <c r="C15" s="3" t="s">
        <v>14</v>
      </c>
      <c r="D15" s="3">
        <v>130000</v>
      </c>
      <c r="E15" s="3">
        <v>35000</v>
      </c>
      <c r="F15" s="3">
        <f t="shared" si="1"/>
        <v>95000</v>
      </c>
      <c r="G15" s="10">
        <f t="shared" si="2"/>
        <v>0.26923076923076922</v>
      </c>
      <c r="J15" t="s">
        <v>8</v>
      </c>
    </row>
    <row r="16" spans="3:14" x14ac:dyDescent="0.35">
      <c r="E16" s="1"/>
    </row>
    <row r="17" spans="2:11" x14ac:dyDescent="0.35">
      <c r="E17" s="1"/>
    </row>
    <row r="19" spans="2:11" ht="18.5" x14ac:dyDescent="0.45">
      <c r="B19" s="20" t="s">
        <v>43</v>
      </c>
      <c r="C19" s="2" t="s">
        <v>0</v>
      </c>
      <c r="D19" s="2" t="s">
        <v>1</v>
      </c>
      <c r="E19" s="2" t="s">
        <v>2</v>
      </c>
      <c r="F19" s="2" t="s">
        <v>15</v>
      </c>
      <c r="G19" s="2" t="s">
        <v>16</v>
      </c>
    </row>
    <row r="20" spans="2:11" x14ac:dyDescent="0.35">
      <c r="B20" t="s">
        <v>40</v>
      </c>
      <c r="C20" s="3" t="s">
        <v>3</v>
      </c>
      <c r="D20" s="3">
        <v>20000</v>
      </c>
      <c r="E20" s="3">
        <v>13000</v>
      </c>
      <c r="F20" s="3">
        <f>D20-E20</f>
        <v>7000</v>
      </c>
      <c r="G20" s="4">
        <f>E20/D20</f>
        <v>0.65</v>
      </c>
      <c r="J20" t="s">
        <v>0</v>
      </c>
    </row>
    <row r="21" spans="2:11" x14ac:dyDescent="0.35">
      <c r="B21" t="s">
        <v>41</v>
      </c>
      <c r="C21" s="3" t="s">
        <v>4</v>
      </c>
      <c r="D21" s="3">
        <v>30000</v>
      </c>
      <c r="E21" s="3">
        <v>15000</v>
      </c>
      <c r="F21" s="3">
        <f t="shared" ref="F21:F31" si="7">D21-E21</f>
        <v>15000</v>
      </c>
      <c r="G21" s="4">
        <f t="shared" ref="G21:G30" si="8">E21/D21</f>
        <v>0.5</v>
      </c>
      <c r="J21" t="s">
        <v>6</v>
      </c>
      <c r="K21" t="s">
        <v>15</v>
      </c>
    </row>
    <row r="22" spans="2:11" x14ac:dyDescent="0.35">
      <c r="B22" t="s">
        <v>41</v>
      </c>
      <c r="C22" s="3" t="s">
        <v>5</v>
      </c>
      <c r="D22" s="3">
        <v>40000</v>
      </c>
      <c r="E22" s="3">
        <v>17000</v>
      </c>
      <c r="F22" s="3">
        <f t="shared" si="7"/>
        <v>23000</v>
      </c>
      <c r="G22" s="4">
        <f t="shared" si="8"/>
        <v>0.42499999999999999</v>
      </c>
    </row>
    <row r="23" spans="2:11" x14ac:dyDescent="0.35">
      <c r="B23" t="s">
        <v>40</v>
      </c>
      <c r="C23" s="3" t="s">
        <v>6</v>
      </c>
      <c r="D23" s="3">
        <v>50000</v>
      </c>
      <c r="E23" s="3">
        <v>19000</v>
      </c>
      <c r="F23" s="3">
        <f t="shared" si="7"/>
        <v>31000</v>
      </c>
      <c r="G23" s="4">
        <f t="shared" si="8"/>
        <v>0.38</v>
      </c>
    </row>
    <row r="24" spans="2:11" x14ac:dyDescent="0.35">
      <c r="B24" t="s">
        <v>42</v>
      </c>
      <c r="C24" s="3" t="s">
        <v>7</v>
      </c>
      <c r="D24" s="3">
        <v>60000</v>
      </c>
      <c r="E24" s="3">
        <v>21000</v>
      </c>
      <c r="F24" s="3">
        <f t="shared" si="7"/>
        <v>39000</v>
      </c>
      <c r="G24" s="4">
        <f t="shared" si="8"/>
        <v>0.35</v>
      </c>
    </row>
    <row r="25" spans="2:11" x14ac:dyDescent="0.35">
      <c r="B25" t="s">
        <v>40</v>
      </c>
      <c r="C25" s="3" t="s">
        <v>8</v>
      </c>
      <c r="D25" s="3">
        <v>70000</v>
      </c>
      <c r="E25" s="3">
        <v>23000</v>
      </c>
      <c r="F25" s="3">
        <f t="shared" si="7"/>
        <v>47000</v>
      </c>
      <c r="G25" s="4">
        <f t="shared" si="8"/>
        <v>0.32857142857142857</v>
      </c>
    </row>
    <row r="26" spans="2:11" x14ac:dyDescent="0.35">
      <c r="B26" t="s">
        <v>42</v>
      </c>
      <c r="C26" s="3" t="s">
        <v>9</v>
      </c>
      <c r="D26" s="3">
        <v>80000</v>
      </c>
      <c r="E26" s="3">
        <v>25000</v>
      </c>
      <c r="F26" s="3">
        <f t="shared" si="7"/>
        <v>55000</v>
      </c>
      <c r="G26" s="4">
        <f t="shared" si="8"/>
        <v>0.3125</v>
      </c>
    </row>
    <row r="27" spans="2:11" x14ac:dyDescent="0.35">
      <c r="B27" t="s">
        <v>41</v>
      </c>
      <c r="C27" s="3" t="s">
        <v>10</v>
      </c>
      <c r="D27" s="3">
        <v>90000</v>
      </c>
      <c r="E27" s="3">
        <v>27000</v>
      </c>
      <c r="F27" s="3">
        <f t="shared" si="7"/>
        <v>63000</v>
      </c>
      <c r="G27" s="4">
        <f t="shared" si="8"/>
        <v>0.3</v>
      </c>
    </row>
    <row r="28" spans="2:11" x14ac:dyDescent="0.35">
      <c r="B28" t="s">
        <v>42</v>
      </c>
      <c r="C28" s="3" t="s">
        <v>11</v>
      </c>
      <c r="D28" s="3">
        <v>100000</v>
      </c>
      <c r="E28" s="3">
        <v>29000</v>
      </c>
      <c r="F28" s="3">
        <f t="shared" si="7"/>
        <v>71000</v>
      </c>
      <c r="G28" s="4">
        <f t="shared" si="8"/>
        <v>0.28999999999999998</v>
      </c>
    </row>
    <row r="29" spans="2:11" x14ac:dyDescent="0.35">
      <c r="B29" t="s">
        <v>41</v>
      </c>
      <c r="C29" s="3" t="s">
        <v>12</v>
      </c>
      <c r="D29" s="3">
        <v>110000</v>
      </c>
      <c r="E29" s="3">
        <v>31000</v>
      </c>
      <c r="F29" s="3">
        <f t="shared" si="7"/>
        <v>79000</v>
      </c>
      <c r="G29" s="4">
        <f t="shared" si="8"/>
        <v>0.2818181818181818</v>
      </c>
    </row>
    <row r="30" spans="2:11" x14ac:dyDescent="0.35">
      <c r="B30" t="s">
        <v>40</v>
      </c>
      <c r="C30" s="3" t="s">
        <v>13</v>
      </c>
      <c r="D30" s="3">
        <v>120000</v>
      </c>
      <c r="E30" s="3">
        <v>33000</v>
      </c>
      <c r="F30" s="3">
        <f t="shared" si="7"/>
        <v>87000</v>
      </c>
      <c r="G30" s="4">
        <f t="shared" si="8"/>
        <v>0.27500000000000002</v>
      </c>
    </row>
    <row r="31" spans="2:11" x14ac:dyDescent="0.35">
      <c r="B31" t="s">
        <v>40</v>
      </c>
      <c r="C31" s="3" t="s">
        <v>14</v>
      </c>
      <c r="D31" s="3">
        <v>130000</v>
      </c>
      <c r="E31" s="3">
        <v>35000</v>
      </c>
      <c r="F31" s="3">
        <f t="shared" si="7"/>
        <v>95000</v>
      </c>
      <c r="G31" s="4">
        <f>E31/D31</f>
        <v>0.26923076923076922</v>
      </c>
    </row>
    <row r="32" spans="2:11" x14ac:dyDescent="0.35">
      <c r="F32" s="19">
        <f>AVERAGE(F20:F31)</f>
        <v>51000</v>
      </c>
      <c r="J32" s="24" t="s">
        <v>44</v>
      </c>
      <c r="K32" t="str">
        <f>TEXT(I34,J32)</f>
        <v>01</v>
      </c>
    </row>
    <row r="33" spans="3:12" x14ac:dyDescent="0.35">
      <c r="F33" s="19">
        <f>SUM(F20:F32)</f>
        <v>663000</v>
      </c>
    </row>
    <row r="34" spans="3:12" x14ac:dyDescent="0.35">
      <c r="F34" s="21">
        <f>SUMIF(B20:B31, B25,F20:F31)</f>
        <v>267000</v>
      </c>
      <c r="I34" s="22">
        <v>44805</v>
      </c>
      <c r="J34" s="23" t="s">
        <v>28</v>
      </c>
      <c r="K34" s="22" t="str">
        <f>TEXT(I34,J34)</f>
        <v>2022</v>
      </c>
      <c r="L34" s="23"/>
    </row>
    <row r="35" spans="3:12" x14ac:dyDescent="0.35">
      <c r="F35" s="21">
        <f>COUNT(F20:F33)</f>
        <v>14</v>
      </c>
      <c r="I35" s="15"/>
      <c r="J35" s="16"/>
      <c r="K35" s="15"/>
    </row>
    <row r="36" spans="3:12" x14ac:dyDescent="0.35">
      <c r="F36" s="21">
        <f>COUNTA(D20:D34)</f>
        <v>12</v>
      </c>
      <c r="I36" s="15"/>
      <c r="J36" s="16"/>
      <c r="K36" s="15"/>
    </row>
    <row r="37" spans="3:12" x14ac:dyDescent="0.35">
      <c r="F37" s="21">
        <f>COUNTBLANK(D20:D36)</f>
        <v>5</v>
      </c>
      <c r="I37" s="15"/>
      <c r="J37" s="16"/>
      <c r="K37" s="15"/>
    </row>
    <row r="38" spans="3:12" x14ac:dyDescent="0.35">
      <c r="F38" s="21">
        <f>COUNTIF(F20:F31, F24)</f>
        <v>1</v>
      </c>
      <c r="I38" s="15"/>
      <c r="J38" s="16"/>
      <c r="K38" s="15"/>
    </row>
    <row r="39" spans="3:12" x14ac:dyDescent="0.35">
      <c r="F39" s="21">
        <f>MAX(F20:F31)</f>
        <v>95000</v>
      </c>
      <c r="I39" s="15"/>
      <c r="J39" s="16"/>
      <c r="K39" s="15"/>
    </row>
    <row r="40" spans="3:12" x14ac:dyDescent="0.35">
      <c r="F40" s="21">
        <f>MIN(F27:F31)</f>
        <v>63000</v>
      </c>
      <c r="I40" s="15"/>
      <c r="J40" s="16"/>
      <c r="K40" s="15"/>
    </row>
    <row r="41" spans="3:12" x14ac:dyDescent="0.35">
      <c r="I41" s="15"/>
      <c r="J41" s="16"/>
      <c r="K41" s="15"/>
    </row>
    <row r="42" spans="3:12" x14ac:dyDescent="0.35">
      <c r="I42" s="15"/>
      <c r="J42" s="16"/>
      <c r="K42" s="15"/>
    </row>
    <row r="43" spans="3:12" x14ac:dyDescent="0.35">
      <c r="C43" s="12" t="s">
        <v>18</v>
      </c>
      <c r="D43" s="12" t="s">
        <v>22</v>
      </c>
      <c r="E43" s="12" t="str">
        <f>_xlfn.TEXTJOIN("  ", TRUE, C43:D43)</f>
        <v>Hello   My</v>
      </c>
      <c r="F43" s="12"/>
      <c r="G43" s="12"/>
    </row>
    <row r="44" spans="3:12" x14ac:dyDescent="0.35">
      <c r="C44" s="12" t="s">
        <v>19</v>
      </c>
      <c r="D44" s="12" t="s">
        <v>23</v>
      </c>
      <c r="E44" s="12"/>
      <c r="F44" s="12"/>
      <c r="G44" s="12"/>
      <c r="I44" t="s">
        <v>32</v>
      </c>
      <c r="J44" t="s">
        <v>36</v>
      </c>
    </row>
    <row r="45" spans="3:12" x14ac:dyDescent="0.35">
      <c r="C45" s="12" t="s">
        <v>20</v>
      </c>
      <c r="D45" s="12" t="s">
        <v>24</v>
      </c>
      <c r="E45" s="12"/>
      <c r="F45" s="12"/>
      <c r="G45" s="12"/>
      <c r="I45" t="s">
        <v>33</v>
      </c>
      <c r="J45" t="s">
        <v>37</v>
      </c>
    </row>
    <row r="46" spans="3:12" x14ac:dyDescent="0.35">
      <c r="C46" s="12" t="s">
        <v>21</v>
      </c>
      <c r="D46" s="12"/>
      <c r="E46" s="12" t="str">
        <f>_xlfn.TEXTJOIN(" ", TRUE, C43:C46, D43:D46)</f>
        <v>Hello  There I am here Good Bye My Name  is Ritu</v>
      </c>
      <c r="F46" s="12"/>
      <c r="G46" s="12"/>
      <c r="I46" t="s">
        <v>30</v>
      </c>
      <c r="J46" t="s">
        <v>38</v>
      </c>
    </row>
    <row r="47" spans="3:12" x14ac:dyDescent="0.35">
      <c r="I47" t="s">
        <v>34</v>
      </c>
      <c r="J47" t="s">
        <v>39</v>
      </c>
    </row>
    <row r="48" spans="3:12" x14ac:dyDescent="0.35">
      <c r="I48" t="s">
        <v>35</v>
      </c>
    </row>
    <row r="49" spans="4:8" x14ac:dyDescent="0.35">
      <c r="D49" s="14" t="s">
        <v>25</v>
      </c>
      <c r="E49" s="14"/>
    </row>
    <row r="50" spans="4:8" x14ac:dyDescent="0.35">
      <c r="D50" s="14" t="s">
        <v>26</v>
      </c>
      <c r="E50" s="14"/>
      <c r="G50" s="13" t="s">
        <v>29</v>
      </c>
      <c r="H50" s="13" t="str">
        <f>LEFT(G50)</f>
        <v>b</v>
      </c>
    </row>
    <row r="51" spans="4:8" x14ac:dyDescent="0.35">
      <c r="D51" s="14" t="s">
        <v>27</v>
      </c>
      <c r="E51" s="14" t="str">
        <f>_xlfn.TEXTJOIN(" ", TRUE, D49:D51)</f>
        <v>I  AM FINE</v>
      </c>
      <c r="G51" s="13"/>
      <c r="H51" s="13" t="str">
        <f>LEFT(G50, 3)</f>
        <v>bRe</v>
      </c>
    </row>
    <row r="52" spans="4:8" x14ac:dyDescent="0.35">
      <c r="G52" s="13" t="str">
        <f>RIGHT(G50)</f>
        <v>t</v>
      </c>
      <c r="H52" s="13"/>
    </row>
    <row r="53" spans="4:8" x14ac:dyDescent="0.35">
      <c r="G53" s="13" t="str">
        <f>RIGHT(G50,4)</f>
        <v>FaSt</v>
      </c>
      <c r="H53" s="13"/>
    </row>
    <row r="56" spans="4:8" x14ac:dyDescent="0.35">
      <c r="D56" s="17" t="s">
        <v>31</v>
      </c>
      <c r="E56" s="18">
        <v>8</v>
      </c>
      <c r="F56" s="17" t="str">
        <f>REPT(D56,E56)</f>
        <v>XOXOXOXOXOXOXOXO</v>
      </c>
    </row>
    <row r="59" spans="4:8" x14ac:dyDescent="0.35">
      <c r="D59" s="26" t="s">
        <v>45</v>
      </c>
      <c r="E59" s="26" t="s">
        <v>46</v>
      </c>
      <c r="F59" s="26" t="s">
        <v>47</v>
      </c>
    </row>
    <row r="60" spans="4:8" x14ac:dyDescent="0.35">
      <c r="D60" s="27" t="s">
        <v>48</v>
      </c>
      <c r="E60" s="27"/>
      <c r="F60" s="42">
        <f ca="1">TODAY()</f>
        <v>44889</v>
      </c>
    </row>
    <row r="61" spans="4:8" x14ac:dyDescent="0.35">
      <c r="D61" s="27" t="s">
        <v>49</v>
      </c>
      <c r="E61" s="27"/>
      <c r="F61" s="43">
        <f ca="1">NOW()</f>
        <v>44889.501535185183</v>
      </c>
    </row>
    <row r="62" spans="4:8" x14ac:dyDescent="0.35">
      <c r="D62" s="27" t="s">
        <v>50</v>
      </c>
      <c r="E62" s="27" t="s">
        <v>52</v>
      </c>
      <c r="F62" s="42" t="e">
        <f>DAY(E62)</f>
        <v>#VALUE!</v>
      </c>
    </row>
    <row r="63" spans="4:8" x14ac:dyDescent="0.35">
      <c r="D63" s="27" t="s">
        <v>0</v>
      </c>
      <c r="E63" s="27" t="s">
        <v>53</v>
      </c>
      <c r="F63" s="27" t="e">
        <f>MONTH(E63)</f>
        <v>#VALUE!</v>
      </c>
    </row>
    <row r="64" spans="4:8" x14ac:dyDescent="0.35">
      <c r="D64" s="27" t="s">
        <v>51</v>
      </c>
      <c r="E64" s="27" t="s">
        <v>52</v>
      </c>
      <c r="F64" s="27" t="e">
        <f>YEAR(E64)</f>
        <v>#VALUE!</v>
      </c>
    </row>
    <row r="65" spans="4:6" x14ac:dyDescent="0.35">
      <c r="D65" s="27" t="s">
        <v>46</v>
      </c>
      <c r="E65" s="27"/>
      <c r="F65" s="42">
        <f>DATE(2020,MONTH(A1),DAY(A1))</f>
        <v>43830</v>
      </c>
    </row>
    <row r="68" spans="4:6" x14ac:dyDescent="0.35">
      <c r="D68" s="25" t="s">
        <v>54</v>
      </c>
    </row>
    <row r="69" spans="4:6" x14ac:dyDescent="0.35">
      <c r="D69" s="29" t="s">
        <v>46</v>
      </c>
      <c r="E69" s="29" t="s">
        <v>57</v>
      </c>
      <c r="F69" s="29"/>
    </row>
    <row r="70" spans="4:6" x14ac:dyDescent="0.35">
      <c r="D70" s="29" t="s">
        <v>55</v>
      </c>
      <c r="E70" s="29" t="s">
        <v>57</v>
      </c>
      <c r="F70" s="29">
        <v>6</v>
      </c>
    </row>
    <row r="71" spans="4:6" x14ac:dyDescent="0.35">
      <c r="D71" s="29" t="s">
        <v>56</v>
      </c>
      <c r="E71" s="29" t="s">
        <v>58</v>
      </c>
      <c r="F71" s="29">
        <v>6</v>
      </c>
    </row>
    <row r="75" spans="4:6" x14ac:dyDescent="0.35">
      <c r="D75" s="25" t="s">
        <v>59</v>
      </c>
    </row>
    <row r="76" spans="4:6" x14ac:dyDescent="0.35">
      <c r="D76" s="30" t="s">
        <v>60</v>
      </c>
      <c r="E76" s="28"/>
      <c r="F76" s="28"/>
    </row>
    <row r="77" spans="4:6" x14ac:dyDescent="0.35">
      <c r="D77" s="31" t="s">
        <v>46</v>
      </c>
      <c r="E77" s="31" t="s">
        <v>52</v>
      </c>
      <c r="F77" s="31"/>
    </row>
    <row r="78" spans="4:6" x14ac:dyDescent="0.35">
      <c r="D78" s="31" t="s">
        <v>61</v>
      </c>
      <c r="E78" s="31" t="s">
        <v>63</v>
      </c>
      <c r="F78" s="31">
        <v>2</v>
      </c>
    </row>
    <row r="79" spans="4:6" x14ac:dyDescent="0.35">
      <c r="D79" s="31" t="s">
        <v>62</v>
      </c>
      <c r="E79" s="31" t="s">
        <v>64</v>
      </c>
      <c r="F79" s="31">
        <v>-2</v>
      </c>
    </row>
    <row r="82" spans="4:9" x14ac:dyDescent="0.35">
      <c r="D82" s="32" t="s">
        <v>65</v>
      </c>
      <c r="H82" s="40" t="s">
        <v>70</v>
      </c>
      <c r="I82" s="40">
        <v>365</v>
      </c>
    </row>
    <row r="83" spans="4:9" x14ac:dyDescent="0.35">
      <c r="D83" s="32" t="s">
        <v>66</v>
      </c>
      <c r="H83" s="40"/>
      <c r="I83" s="40">
        <v>104</v>
      </c>
    </row>
    <row r="84" spans="4:9" x14ac:dyDescent="0.35">
      <c r="H84" s="40"/>
      <c r="I84" s="40">
        <v>261</v>
      </c>
    </row>
    <row r="85" spans="4:9" x14ac:dyDescent="0.35">
      <c r="D85" s="33" t="s">
        <v>67</v>
      </c>
      <c r="E85" s="34">
        <v>44562</v>
      </c>
    </row>
    <row r="86" spans="4:9" x14ac:dyDescent="0.35">
      <c r="D86" s="33" t="s">
        <v>68</v>
      </c>
      <c r="E86" s="34" t="s">
        <v>69</v>
      </c>
    </row>
    <row r="88" spans="4:9" x14ac:dyDescent="0.35">
      <c r="D88" s="35" t="s">
        <v>71</v>
      </c>
      <c r="E88" s="35">
        <v>260</v>
      </c>
    </row>
    <row r="89" spans="4:9" x14ac:dyDescent="0.35">
      <c r="D89" s="35" t="s">
        <v>71</v>
      </c>
      <c r="E89" s="35">
        <v>260</v>
      </c>
    </row>
    <row r="90" spans="4:9" x14ac:dyDescent="0.35">
      <c r="D90" s="35" t="s">
        <v>71</v>
      </c>
      <c r="E90" s="35">
        <v>259</v>
      </c>
    </row>
    <row r="92" spans="4:9" x14ac:dyDescent="0.35">
      <c r="G92" s="38" t="s">
        <v>78</v>
      </c>
    </row>
    <row r="93" spans="4:9" x14ac:dyDescent="0.35">
      <c r="D93" s="36" t="s">
        <v>72</v>
      </c>
      <c r="E93" s="37"/>
      <c r="G93" s="39">
        <v>44602</v>
      </c>
    </row>
    <row r="94" spans="4:9" x14ac:dyDescent="0.35">
      <c r="D94" s="37" t="s">
        <v>52</v>
      </c>
      <c r="E94" s="37" t="s">
        <v>75</v>
      </c>
      <c r="G94" s="38" t="s">
        <v>58</v>
      </c>
    </row>
    <row r="95" spans="4:9" x14ac:dyDescent="0.35">
      <c r="D95" s="37" t="s">
        <v>73</v>
      </c>
      <c r="E95" s="37" t="s">
        <v>76</v>
      </c>
    </row>
    <row r="96" spans="4:9" x14ac:dyDescent="0.35">
      <c r="D96" s="37" t="s">
        <v>74</v>
      </c>
      <c r="E96" s="37" t="s">
        <v>77</v>
      </c>
    </row>
    <row r="99" spans="4:5" x14ac:dyDescent="0.35">
      <c r="D99" s="37" t="s">
        <v>79</v>
      </c>
    </row>
    <row r="102" spans="4:5" x14ac:dyDescent="0.35">
      <c r="D102" t="s">
        <v>80</v>
      </c>
      <c r="E102" t="s">
        <v>81</v>
      </c>
    </row>
    <row r="103" spans="4:5" x14ac:dyDescent="0.35">
      <c r="D103" s="24" t="s">
        <v>82</v>
      </c>
      <c r="E103" t="s">
        <v>52</v>
      </c>
    </row>
    <row r="106" spans="4:5" x14ac:dyDescent="0.35">
      <c r="D106" t="s">
        <v>83</v>
      </c>
      <c r="E106" s="41" t="e">
        <f>DATEDIF(D103, E103, "Y")</f>
        <v>#VALUE!</v>
      </c>
    </row>
    <row r="107" spans="4:5" x14ac:dyDescent="0.35">
      <c r="D107" t="s">
        <v>84</v>
      </c>
      <c r="E107">
        <v>268</v>
      </c>
    </row>
    <row r="108" spans="4:5" x14ac:dyDescent="0.35">
      <c r="D108" t="s">
        <v>85</v>
      </c>
    </row>
  </sheetData>
  <phoneticPr fontId="1" type="noConversion"/>
  <conditionalFormatting sqref="G4:G15">
    <cfRule type="dataBar" priority="15">
      <dataBar>
        <cfvo type="min"/>
        <cfvo type="max"/>
        <color rgb="FFFF555A"/>
      </dataBar>
      <extLst>
        <ext xmlns:x14="http://schemas.microsoft.com/office/spreadsheetml/2009/9/main" uri="{B025F937-C7B1-47D3-B67F-A62EFF666E3E}">
          <x14:id>{97F0FAD6-2DFB-4FDB-AE8A-4AE627ED71EB}</x14:id>
        </ext>
      </extLst>
    </cfRule>
  </conditionalFormatting>
  <conditionalFormatting sqref="C4:C15">
    <cfRule type="expression" dxfId="26" priority="9">
      <formula>$C4:$G15=$J$15</formula>
    </cfRule>
    <cfRule type="expression" priority="13">
      <formula>$C$9</formula>
    </cfRule>
    <cfRule type="expression" priority="14">
      <formula>"Jun"</formula>
    </cfRule>
  </conditionalFormatting>
  <conditionalFormatting sqref="J14:J15">
    <cfRule type="expression" priority="12">
      <formula>$C$10=$J$15</formula>
    </cfRule>
  </conditionalFormatting>
  <conditionalFormatting sqref="J14">
    <cfRule type="expression" dxfId="25" priority="11">
      <formula>$G$23=$C4</formula>
    </cfRule>
  </conditionalFormatting>
  <conditionalFormatting sqref="J15">
    <cfRule type="expression" priority="10">
      <formula>$C4=$J$15</formula>
    </cfRule>
  </conditionalFormatting>
  <conditionalFormatting sqref="C4:D5">
    <cfRule type="expression" dxfId="24" priority="8">
      <formula>$C4:G$15=$J$15</formula>
    </cfRule>
  </conditionalFormatting>
  <conditionalFormatting sqref="C20:G31 F32:F33">
    <cfRule type="expression" dxfId="23" priority="1">
      <formula>$C20=$J$21</formula>
    </cfRule>
    <cfRule type="expression" dxfId="22" priority="2">
      <formula>$C19=$J$21+$K$21</formula>
    </cfRule>
    <cfRule type="expression" dxfId="21" priority="3">
      <formula>$C20=$J$21=$K$21</formula>
    </cfRule>
    <cfRule type="expression" priority="4">
      <formula>$C20=$J$21=$K$21</formula>
    </cfRule>
    <cfRule type="expression" dxfId="20" priority="5">
      <formula>$C20=$J$15</formula>
    </cfRule>
    <cfRule type="expression" priority="7">
      <formula>$C$20:$G$31=$J$15</formula>
    </cfRule>
  </conditionalFormatting>
  <conditionalFormatting sqref="H22">
    <cfRule type="expression" dxfId="19" priority="6">
      <formula>$C$20:$G$31=$J$15</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7F0FAD6-2DFB-4FDB-AE8A-4AE627ED71EB}">
            <x14:dataBar minLength="0" maxLength="100" border="1" negativeBarBorderColorSameAsPositive="0">
              <x14:cfvo type="autoMin"/>
              <x14:cfvo type="autoMax"/>
              <x14:borderColor rgb="FFFF555A"/>
              <x14:negativeFillColor rgb="FFFF0000"/>
              <x14:negativeBorderColor rgb="FFFF0000"/>
              <x14:axisColor rgb="FF000000"/>
            </x14:dataBar>
          </x14:cfRule>
          <xm:sqref>G4:G15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41993-3744-4F26-B54C-0D4893CB0AA2}">
  <dimension ref="G1:L15"/>
  <sheetViews>
    <sheetView workbookViewId="0">
      <selection activeCell="B10" sqref="B10"/>
    </sheetView>
  </sheetViews>
  <sheetFormatPr defaultRowHeight="14.5" x14ac:dyDescent="0.35"/>
  <cols>
    <col min="8" max="8" width="15.1796875" customWidth="1"/>
    <col min="11" max="11" width="10.54296875" customWidth="1"/>
  </cols>
  <sheetData>
    <row r="1" spans="7:12" x14ac:dyDescent="0.35">
      <c r="G1" s="48" t="s">
        <v>95</v>
      </c>
      <c r="H1" s="48">
        <f>VLOOKUP(Sheet3!G15,Sheet3!G9:K18, 3, 0)</f>
        <v>73</v>
      </c>
    </row>
    <row r="2" spans="7:12" x14ac:dyDescent="0.35">
      <c r="H2" s="44" t="s">
        <v>88</v>
      </c>
      <c r="I2" s="44">
        <f>VLOOKUP(H2,H6:L15, 2, 0)</f>
        <v>78</v>
      </c>
    </row>
    <row r="5" spans="7:12" x14ac:dyDescent="0.35">
      <c r="H5">
        <v>1</v>
      </c>
      <c r="I5">
        <v>2</v>
      </c>
      <c r="J5">
        <v>3</v>
      </c>
      <c r="K5">
        <v>4</v>
      </c>
      <c r="L5">
        <v>5</v>
      </c>
    </row>
    <row r="6" spans="7:12" x14ac:dyDescent="0.35">
      <c r="H6" s="46" t="s">
        <v>86</v>
      </c>
      <c r="I6" s="46" t="s">
        <v>96</v>
      </c>
      <c r="J6" s="46" t="s">
        <v>97</v>
      </c>
      <c r="K6" s="46" t="s">
        <v>98</v>
      </c>
      <c r="L6" s="46" t="s">
        <v>99</v>
      </c>
    </row>
    <row r="7" spans="7:12" x14ac:dyDescent="0.35">
      <c r="H7" s="47" t="s">
        <v>87</v>
      </c>
      <c r="I7" s="47">
        <v>66</v>
      </c>
      <c r="J7" s="47">
        <v>72</v>
      </c>
      <c r="K7" s="47">
        <v>68</v>
      </c>
      <c r="L7" s="47">
        <v>90</v>
      </c>
    </row>
    <row r="8" spans="7:12" x14ac:dyDescent="0.35">
      <c r="H8" s="47" t="s">
        <v>88</v>
      </c>
      <c r="I8" s="47">
        <v>78</v>
      </c>
      <c r="J8" s="47">
        <v>67</v>
      </c>
      <c r="K8" s="47">
        <v>87</v>
      </c>
      <c r="L8" s="47">
        <v>75</v>
      </c>
    </row>
    <row r="9" spans="7:12" x14ac:dyDescent="0.35">
      <c r="H9" s="47" t="s">
        <v>89</v>
      </c>
      <c r="I9" s="47">
        <v>84</v>
      </c>
      <c r="J9" s="47">
        <v>77</v>
      </c>
      <c r="K9" s="47">
        <v>65</v>
      </c>
      <c r="L9" s="47">
        <v>65</v>
      </c>
    </row>
    <row r="10" spans="7:12" x14ac:dyDescent="0.35">
      <c r="H10" s="47" t="s">
        <v>90</v>
      </c>
      <c r="I10" s="47">
        <v>79</v>
      </c>
      <c r="J10" s="47">
        <v>68</v>
      </c>
      <c r="K10" s="47">
        <v>73</v>
      </c>
      <c r="L10" s="47">
        <v>85</v>
      </c>
    </row>
    <row r="11" spans="7:12" x14ac:dyDescent="0.35">
      <c r="H11" s="47" t="s">
        <v>91</v>
      </c>
      <c r="I11" s="47">
        <v>78</v>
      </c>
      <c r="J11" s="47">
        <v>89</v>
      </c>
      <c r="K11" s="47">
        <v>90</v>
      </c>
      <c r="L11" s="47">
        <v>73</v>
      </c>
    </row>
    <row r="12" spans="7:12" x14ac:dyDescent="0.35">
      <c r="H12" s="47" t="s">
        <v>95</v>
      </c>
      <c r="I12" s="47">
        <v>75</v>
      </c>
      <c r="J12" s="47">
        <v>73</v>
      </c>
      <c r="K12" s="47">
        <v>85</v>
      </c>
      <c r="L12" s="47">
        <v>69</v>
      </c>
    </row>
    <row r="13" spans="7:12" x14ac:dyDescent="0.35">
      <c r="H13" s="47" t="s">
        <v>92</v>
      </c>
      <c r="I13" s="47">
        <v>72</v>
      </c>
      <c r="J13" s="47">
        <v>74</v>
      </c>
      <c r="K13" s="47">
        <v>69</v>
      </c>
      <c r="L13" s="47">
        <v>67</v>
      </c>
    </row>
    <row r="14" spans="7:12" x14ac:dyDescent="0.35">
      <c r="H14" s="47" t="s">
        <v>93</v>
      </c>
      <c r="I14" s="47">
        <v>64</v>
      </c>
      <c r="J14" s="47">
        <v>67</v>
      </c>
      <c r="K14" s="47">
        <v>67</v>
      </c>
      <c r="L14" s="47">
        <v>86</v>
      </c>
    </row>
    <row r="15" spans="7:12" x14ac:dyDescent="0.35">
      <c r="H15" s="45" t="s">
        <v>94</v>
      </c>
      <c r="I15" s="45">
        <v>87</v>
      </c>
      <c r="J15" s="45">
        <v>84</v>
      </c>
      <c r="K15" s="45">
        <v>55</v>
      </c>
      <c r="L15" s="45">
        <v>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BD8C9-874B-463E-9B4D-BEC91DE5D9DA}">
  <dimension ref="B3:K18"/>
  <sheetViews>
    <sheetView workbookViewId="0">
      <selection activeCell="B10" sqref="B10"/>
    </sheetView>
  </sheetViews>
  <sheetFormatPr defaultRowHeight="14.5" x14ac:dyDescent="0.35"/>
  <sheetData>
    <row r="3" spans="2:11" x14ac:dyDescent="0.35">
      <c r="I3">
        <f>VLOOKUP([1]Sheet1!$A$4, [1]Sheet1!$A$1:$E$9, 4, 0)</f>
        <v>65</v>
      </c>
    </row>
    <row r="4" spans="2:11" x14ac:dyDescent="0.35">
      <c r="B4">
        <f>VLOOKUP($G10, $G$9:$K$17, COLUMNS($G$9:$I$9),1)</f>
        <v>72</v>
      </c>
    </row>
    <row r="5" spans="2:11" x14ac:dyDescent="0.35">
      <c r="B5" s="49" t="s">
        <v>100</v>
      </c>
    </row>
    <row r="7" spans="2:11" x14ac:dyDescent="0.35">
      <c r="B7" s="49" t="s">
        <v>101</v>
      </c>
    </row>
    <row r="9" spans="2:11" x14ac:dyDescent="0.35">
      <c r="G9" s="46" t="s">
        <v>86</v>
      </c>
      <c r="H9" s="46" t="s">
        <v>96</v>
      </c>
      <c r="I9" s="46" t="s">
        <v>97</v>
      </c>
      <c r="J9" s="46" t="s">
        <v>98</v>
      </c>
      <c r="K9" s="46" t="s">
        <v>99</v>
      </c>
    </row>
    <row r="10" spans="2:11" x14ac:dyDescent="0.35">
      <c r="G10" s="47" t="s">
        <v>87</v>
      </c>
      <c r="H10" s="47">
        <v>66</v>
      </c>
      <c r="I10" s="47">
        <v>72</v>
      </c>
      <c r="J10" s="47">
        <v>68</v>
      </c>
      <c r="K10" s="47">
        <v>90</v>
      </c>
    </row>
    <row r="11" spans="2:11" x14ac:dyDescent="0.35">
      <c r="G11" s="47" t="s">
        <v>88</v>
      </c>
      <c r="H11" s="47">
        <v>78</v>
      </c>
      <c r="I11" s="47">
        <v>67</v>
      </c>
      <c r="J11" s="47">
        <v>87</v>
      </c>
      <c r="K11" s="47">
        <v>75</v>
      </c>
    </row>
    <row r="12" spans="2:11" x14ac:dyDescent="0.35">
      <c r="G12" s="47" t="s">
        <v>89</v>
      </c>
      <c r="H12" s="47">
        <v>84</v>
      </c>
      <c r="I12" s="47">
        <v>77</v>
      </c>
      <c r="J12" s="47">
        <v>65</v>
      </c>
      <c r="K12" s="47">
        <v>65</v>
      </c>
    </row>
    <row r="13" spans="2:11" x14ac:dyDescent="0.35">
      <c r="G13" s="47" t="s">
        <v>90</v>
      </c>
      <c r="H13" s="47">
        <v>79</v>
      </c>
      <c r="I13" s="47">
        <v>68</v>
      </c>
      <c r="J13" s="47">
        <v>73</v>
      </c>
      <c r="K13" s="47">
        <v>85</v>
      </c>
    </row>
    <row r="14" spans="2:11" x14ac:dyDescent="0.35">
      <c r="G14" s="47" t="s">
        <v>91</v>
      </c>
      <c r="H14" s="47">
        <v>78</v>
      </c>
      <c r="I14" s="47">
        <v>89</v>
      </c>
      <c r="J14" s="47">
        <v>90</v>
      </c>
      <c r="K14" s="47">
        <v>73</v>
      </c>
    </row>
    <row r="15" spans="2:11" x14ac:dyDescent="0.35">
      <c r="G15" s="47" t="s">
        <v>95</v>
      </c>
      <c r="H15" s="47">
        <v>75</v>
      </c>
      <c r="I15" s="47">
        <v>73</v>
      </c>
      <c r="J15" s="47">
        <v>85</v>
      </c>
      <c r="K15" s="47">
        <v>69</v>
      </c>
    </row>
    <row r="16" spans="2:11" x14ac:dyDescent="0.35">
      <c r="G16" s="47" t="s">
        <v>92</v>
      </c>
      <c r="H16" s="47">
        <v>72</v>
      </c>
      <c r="I16" s="47">
        <v>74</v>
      </c>
      <c r="J16" s="47">
        <v>69</v>
      </c>
      <c r="K16" s="47">
        <v>67</v>
      </c>
    </row>
    <row r="17" spans="7:11" x14ac:dyDescent="0.35">
      <c r="G17" s="47" t="s">
        <v>93</v>
      </c>
      <c r="H17" s="47">
        <v>64</v>
      </c>
      <c r="I17" s="47">
        <v>67</v>
      </c>
      <c r="J17" s="47">
        <v>67</v>
      </c>
      <c r="K17" s="47">
        <v>86</v>
      </c>
    </row>
    <row r="18" spans="7:11" x14ac:dyDescent="0.35">
      <c r="G18" s="45" t="s">
        <v>94</v>
      </c>
      <c r="H18" s="45">
        <v>87</v>
      </c>
      <c r="I18" s="45">
        <v>84</v>
      </c>
      <c r="J18" s="45">
        <v>55</v>
      </c>
      <c r="K18" s="45">
        <v>94</v>
      </c>
    </row>
  </sheetData>
  <hyperlinks>
    <hyperlink ref="B5" r:id="rId1" xr:uid="{3D229FD4-36A7-410F-8B01-983BE58E3E42}"/>
    <hyperlink ref="B7" r:id="rId2" xr:uid="{E53CE1D7-9D20-45FD-9E18-AF9CA0805C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9B867-26C0-4981-BD36-242CB5852AB5}">
  <dimension ref="A1:K27"/>
  <sheetViews>
    <sheetView workbookViewId="0">
      <selection activeCell="D8" sqref="D8"/>
    </sheetView>
  </sheetViews>
  <sheetFormatPr defaultRowHeight="14.5" x14ac:dyDescent="0.35"/>
  <cols>
    <col min="1" max="1" width="17.90625" style="1" customWidth="1"/>
    <col min="2" max="2" width="12.36328125" style="1" bestFit="1" customWidth="1"/>
    <col min="5" max="5" width="15" customWidth="1"/>
    <col min="8" max="8" width="8.7265625" style="1"/>
    <col min="9" max="9" width="11.7265625" style="1" bestFit="1" customWidth="1"/>
    <col min="10" max="10" width="9.26953125" style="1" customWidth="1"/>
    <col min="11" max="11" width="8.7265625" style="1"/>
  </cols>
  <sheetData>
    <row r="1" spans="1:11" x14ac:dyDescent="0.35">
      <c r="A1" s="61" t="s">
        <v>102</v>
      </c>
      <c r="B1" s="62">
        <v>0.12</v>
      </c>
      <c r="D1" s="69" t="s">
        <v>65</v>
      </c>
      <c r="E1" s="70">
        <f>NETWORKDAYS(E5,E6, 7)</f>
        <v>260</v>
      </c>
      <c r="H1" s="51" t="s">
        <v>106</v>
      </c>
      <c r="I1" s="51" t="s">
        <v>107</v>
      </c>
      <c r="J1" s="51" t="s">
        <v>108</v>
      </c>
      <c r="K1" s="51" t="s">
        <v>109</v>
      </c>
    </row>
    <row r="2" spans="1:11" ht="15" thickBot="1" x14ac:dyDescent="0.4">
      <c r="A2" s="61" t="s">
        <v>103</v>
      </c>
      <c r="B2" s="52">
        <v>100000</v>
      </c>
      <c r="D2" s="71" t="s">
        <v>124</v>
      </c>
      <c r="E2" s="72">
        <f>NETWORKDAYS.INTL(E5,E6,1,2)</f>
        <v>260</v>
      </c>
      <c r="H2" s="52">
        <v>1</v>
      </c>
      <c r="I2" s="53">
        <f>PMT($B$1/12, $B$4, -$B$2)</f>
        <v>1434.7094840258735</v>
      </c>
      <c r="J2" s="53">
        <f>IPMT($B$1/12, H2, $B$4, -$B$2)</f>
        <v>1000</v>
      </c>
      <c r="K2" s="53">
        <f>PPMT($B$1/12, H2, $B$4, -$B$2)</f>
        <v>434.70948402587362</v>
      </c>
    </row>
    <row r="3" spans="1:11" x14ac:dyDescent="0.35">
      <c r="A3" s="61" t="s">
        <v>104</v>
      </c>
      <c r="B3" s="52">
        <v>10</v>
      </c>
      <c r="H3" s="52">
        <v>2</v>
      </c>
      <c r="I3" s="53">
        <f>PMT($B$1/12, $B$4, -$B$2)</f>
        <v>1434.7094840258735</v>
      </c>
      <c r="J3" s="53">
        <f t="shared" ref="J3:J13" si="0">IPMT($B$1/12, H3, $B$4, -$B$2)</f>
        <v>995.65290515974141</v>
      </c>
      <c r="K3" s="53">
        <f t="shared" ref="K3:K13" si="1">PPMT($B$1/12, H3, $B$4, -$B$2)</f>
        <v>439.05657886613227</v>
      </c>
    </row>
    <row r="4" spans="1:11" ht="29.5" thickBot="1" x14ac:dyDescent="0.4">
      <c r="A4" s="61" t="s">
        <v>105</v>
      </c>
      <c r="B4" s="52">
        <v>120</v>
      </c>
      <c r="H4" s="52">
        <v>3</v>
      </c>
      <c r="I4" s="53">
        <f t="shared" ref="I4:I13" si="2">PMT($B$1/12, $B$4, -$B$2)</f>
        <v>1434.7094840258735</v>
      </c>
      <c r="J4" s="53">
        <f t="shared" si="0"/>
        <v>991.26233937108009</v>
      </c>
      <c r="K4" s="53">
        <f t="shared" si="1"/>
        <v>443.44714465479359</v>
      </c>
    </row>
    <row r="5" spans="1:11" x14ac:dyDescent="0.35">
      <c r="A5" s="54"/>
      <c r="B5" s="50"/>
      <c r="D5" s="69" t="s">
        <v>67</v>
      </c>
      <c r="E5" s="73">
        <v>44562</v>
      </c>
      <c r="H5" s="52">
        <v>4</v>
      </c>
      <c r="I5" s="53">
        <f t="shared" si="2"/>
        <v>1434.7094840258735</v>
      </c>
      <c r="J5" s="53">
        <f t="shared" si="0"/>
        <v>986.82786792453203</v>
      </c>
      <c r="K5" s="53">
        <f t="shared" si="1"/>
        <v>447.88161610134159</v>
      </c>
    </row>
    <row r="6" spans="1:11" ht="29.5" thickBot="1" x14ac:dyDescent="0.4">
      <c r="A6" s="61" t="s">
        <v>110</v>
      </c>
      <c r="B6" s="53">
        <f>I2*B4</f>
        <v>172165.13808310483</v>
      </c>
      <c r="D6" s="71" t="s">
        <v>68</v>
      </c>
      <c r="E6" s="74">
        <v>44926</v>
      </c>
      <c r="H6" s="52">
        <v>5</v>
      </c>
      <c r="I6" s="53">
        <f t="shared" si="2"/>
        <v>1434.7094840258735</v>
      </c>
      <c r="J6" s="53">
        <f t="shared" si="0"/>
        <v>982.34905176351867</v>
      </c>
      <c r="K6" s="53">
        <f t="shared" si="1"/>
        <v>452.36043226235506</v>
      </c>
    </row>
    <row r="7" spans="1:11" ht="29" x14ac:dyDescent="0.35">
      <c r="A7" s="61" t="s">
        <v>111</v>
      </c>
      <c r="B7" s="53">
        <f>B6-B2</f>
        <v>72165.13808310483</v>
      </c>
      <c r="H7" s="52">
        <v>6</v>
      </c>
      <c r="I7" s="53">
        <f t="shared" si="2"/>
        <v>1434.7094840258735</v>
      </c>
      <c r="J7" s="53">
        <f t="shared" si="0"/>
        <v>977.82544744089512</v>
      </c>
      <c r="K7" s="53">
        <f t="shared" si="1"/>
        <v>456.88403658497856</v>
      </c>
    </row>
    <row r="8" spans="1:11" x14ac:dyDescent="0.35">
      <c r="H8" s="52">
        <v>7</v>
      </c>
      <c r="I8" s="53">
        <f t="shared" si="2"/>
        <v>1434.7094840258735</v>
      </c>
      <c r="J8" s="53">
        <f t="shared" si="0"/>
        <v>973.25660707504539</v>
      </c>
      <c r="K8" s="53">
        <f t="shared" si="1"/>
        <v>461.45287695082828</v>
      </c>
    </row>
    <row r="9" spans="1:11" x14ac:dyDescent="0.35">
      <c r="A9" s="57" t="s">
        <v>107</v>
      </c>
      <c r="B9" s="58">
        <v>15000</v>
      </c>
      <c r="H9" s="52">
        <v>8</v>
      </c>
      <c r="I9" s="53">
        <f t="shared" si="2"/>
        <v>1434.7094840258735</v>
      </c>
      <c r="J9" s="53">
        <f t="shared" si="0"/>
        <v>968.64207830553687</v>
      </c>
      <c r="K9" s="53">
        <f t="shared" si="1"/>
        <v>466.06740572033664</v>
      </c>
    </row>
    <row r="10" spans="1:11" x14ac:dyDescent="0.35">
      <c r="A10" s="57" t="s">
        <v>102</v>
      </c>
      <c r="B10" s="59">
        <v>0.1</v>
      </c>
      <c r="H10" s="52">
        <v>9</v>
      </c>
      <c r="I10" s="53">
        <f t="shared" si="2"/>
        <v>1434.7094840258735</v>
      </c>
      <c r="J10" s="53">
        <f t="shared" si="0"/>
        <v>963.98140424833355</v>
      </c>
      <c r="K10" s="53">
        <f t="shared" si="1"/>
        <v>470.72807977753996</v>
      </c>
    </row>
    <row r="11" spans="1:11" x14ac:dyDescent="0.35">
      <c r="A11" s="57" t="s">
        <v>104</v>
      </c>
      <c r="B11" s="58">
        <v>5</v>
      </c>
      <c r="H11" s="52">
        <v>10</v>
      </c>
      <c r="I11" s="53">
        <f t="shared" si="2"/>
        <v>1434.7094840258735</v>
      </c>
      <c r="J11" s="53">
        <f t="shared" si="0"/>
        <v>959.27412345055814</v>
      </c>
      <c r="K11" s="53">
        <f t="shared" si="1"/>
        <v>475.43536057531537</v>
      </c>
    </row>
    <row r="12" spans="1:11" x14ac:dyDescent="0.35">
      <c r="A12" s="57" t="s">
        <v>105</v>
      </c>
      <c r="B12" s="58">
        <v>60</v>
      </c>
      <c r="H12" s="52">
        <v>11</v>
      </c>
      <c r="I12" s="53">
        <f t="shared" si="2"/>
        <v>1434.7094840258735</v>
      </c>
      <c r="J12" s="53">
        <f t="shared" si="0"/>
        <v>954.51976984480496</v>
      </c>
      <c r="K12" s="53">
        <f t="shared" si="1"/>
        <v>480.18971418106855</v>
      </c>
    </row>
    <row r="13" spans="1:11" x14ac:dyDescent="0.35">
      <c r="A13" s="57" t="s">
        <v>114</v>
      </c>
      <c r="B13" s="60">
        <f>PV($B$10/12, $B$12, -$B$9)</f>
        <v>705980.53535627783</v>
      </c>
      <c r="H13" s="52">
        <v>12</v>
      </c>
      <c r="I13" s="53">
        <f t="shared" si="2"/>
        <v>1434.7094840258735</v>
      </c>
      <c r="J13" s="53">
        <f t="shared" si="0"/>
        <v>949.71787270299421</v>
      </c>
      <c r="K13" s="53">
        <f t="shared" si="1"/>
        <v>484.99161132287924</v>
      </c>
    </row>
    <row r="14" spans="1:11" x14ac:dyDescent="0.35">
      <c r="A14" s="55"/>
      <c r="B14" s="56"/>
    </row>
    <row r="15" spans="1:11" ht="29" x14ac:dyDescent="0.35">
      <c r="A15" s="57" t="s">
        <v>107</v>
      </c>
      <c r="B15" s="58">
        <v>5500</v>
      </c>
      <c r="H15" s="63" t="s">
        <v>112</v>
      </c>
      <c r="I15" s="64">
        <f>SUM(I2:I13)</f>
        <v>17216.513808310487</v>
      </c>
    </row>
    <row r="16" spans="1:11" ht="29" x14ac:dyDescent="0.35">
      <c r="A16" s="57" t="s">
        <v>102</v>
      </c>
      <c r="B16" s="59">
        <v>0.06</v>
      </c>
      <c r="H16" s="63" t="s">
        <v>113</v>
      </c>
      <c r="I16" s="64">
        <f>SUM(I2:I13)*10</f>
        <v>172165.13808310486</v>
      </c>
    </row>
    <row r="17" spans="1:2" x14ac:dyDescent="0.35">
      <c r="A17" s="57" t="s">
        <v>104</v>
      </c>
      <c r="B17" s="58">
        <v>1</v>
      </c>
    </row>
    <row r="18" spans="1:2" x14ac:dyDescent="0.35">
      <c r="A18" s="57" t="s">
        <v>105</v>
      </c>
      <c r="B18" s="58">
        <v>12</v>
      </c>
    </row>
    <row r="19" spans="1:2" x14ac:dyDescent="0.35">
      <c r="A19" s="57" t="s">
        <v>115</v>
      </c>
      <c r="B19" s="60">
        <f>FV($B$16/12, $B$18, -$B$15)</f>
        <v>67845.593050947369</v>
      </c>
    </row>
    <row r="21" spans="1:2" ht="29" x14ac:dyDescent="0.35">
      <c r="A21" s="66" t="s">
        <v>116</v>
      </c>
    </row>
    <row r="22" spans="1:2" ht="72.5" x14ac:dyDescent="0.35">
      <c r="A22" s="68" t="s">
        <v>117</v>
      </c>
      <c r="B22" s="67" t="s">
        <v>123</v>
      </c>
    </row>
    <row r="23" spans="1:2" x14ac:dyDescent="0.35">
      <c r="A23" s="65" t="s">
        <v>118</v>
      </c>
    </row>
    <row r="24" spans="1:2" x14ac:dyDescent="0.35">
      <c r="A24" s="65" t="s">
        <v>119</v>
      </c>
    </row>
    <row r="25" spans="1:2" x14ac:dyDescent="0.35">
      <c r="A25" s="65" t="s">
        <v>120</v>
      </c>
    </row>
    <row r="26" spans="1:2" x14ac:dyDescent="0.35">
      <c r="A26" s="65" t="s">
        <v>121</v>
      </c>
    </row>
    <row r="27" spans="1:2" x14ac:dyDescent="0.35">
      <c r="A27" s="65" t="s">
        <v>122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493B-5365-4776-B6EE-467E8EB5E271}">
  <dimension ref="A1:O69"/>
  <sheetViews>
    <sheetView workbookViewId="0">
      <selection activeCell="D13" sqref="D13"/>
    </sheetView>
  </sheetViews>
  <sheetFormatPr defaultRowHeight="14.5" x14ac:dyDescent="0.35"/>
  <sheetData>
    <row r="1" spans="1:15" x14ac:dyDescent="0.35">
      <c r="A1" s="12" t="s">
        <v>106</v>
      </c>
      <c r="B1" s="12">
        <v>1</v>
      </c>
      <c r="C1" s="12">
        <v>2</v>
      </c>
      <c r="D1" s="12">
        <v>3</v>
      </c>
      <c r="E1" s="12">
        <v>4</v>
      </c>
      <c r="F1" s="12">
        <v>5</v>
      </c>
      <c r="I1" s="78" t="s">
        <v>125</v>
      </c>
      <c r="J1" s="78" t="s">
        <v>126</v>
      </c>
      <c r="M1" s="75" t="s">
        <v>128</v>
      </c>
      <c r="N1" s="75" t="s">
        <v>129</v>
      </c>
      <c r="O1" s="75" t="s">
        <v>130</v>
      </c>
    </row>
    <row r="2" spans="1:15" x14ac:dyDescent="0.35">
      <c r="A2" s="12" t="s">
        <v>3</v>
      </c>
      <c r="B2" s="77">
        <v>100</v>
      </c>
      <c r="C2" s="77">
        <v>200</v>
      </c>
      <c r="D2" s="77">
        <v>300</v>
      </c>
      <c r="E2" s="77">
        <v>400</v>
      </c>
      <c r="F2" s="77">
        <v>500</v>
      </c>
      <c r="I2" s="78">
        <v>4</v>
      </c>
      <c r="J2" s="78">
        <f>HLOOKUP(I2, A1:F4,2, FALSE)</f>
        <v>400</v>
      </c>
      <c r="M2" s="76">
        <v>101</v>
      </c>
      <c r="N2" s="76" t="s">
        <v>131</v>
      </c>
      <c r="O2" s="76" t="s">
        <v>136</v>
      </c>
    </row>
    <row r="3" spans="1:15" x14ac:dyDescent="0.35">
      <c r="A3" s="12" t="s">
        <v>4</v>
      </c>
      <c r="B3" s="77">
        <v>1000</v>
      </c>
      <c r="C3" s="77">
        <v>900</v>
      </c>
      <c r="D3" s="77">
        <v>800</v>
      </c>
      <c r="E3" s="77">
        <v>700</v>
      </c>
      <c r="F3" s="77">
        <v>600</v>
      </c>
      <c r="I3" s="78"/>
      <c r="J3" s="78"/>
      <c r="M3" s="76">
        <v>102</v>
      </c>
      <c r="N3" s="76" t="s">
        <v>132</v>
      </c>
      <c r="O3" s="76" t="s">
        <v>138</v>
      </c>
    </row>
    <row r="4" spans="1:15" x14ac:dyDescent="0.35">
      <c r="A4" s="12" t="s">
        <v>5</v>
      </c>
      <c r="B4" s="77">
        <v>1100</v>
      </c>
      <c r="C4" s="77">
        <v>1200</v>
      </c>
      <c r="D4" s="77">
        <v>1300</v>
      </c>
      <c r="E4" s="77">
        <v>1400</v>
      </c>
      <c r="F4" s="77">
        <v>1500</v>
      </c>
      <c r="I4" s="78" t="s">
        <v>127</v>
      </c>
      <c r="J4" s="78" t="s">
        <v>126</v>
      </c>
      <c r="M4" s="76">
        <v>103</v>
      </c>
      <c r="N4" s="76" t="s">
        <v>133</v>
      </c>
      <c r="O4" s="76" t="s">
        <v>137</v>
      </c>
    </row>
    <row r="5" spans="1:15" x14ac:dyDescent="0.35">
      <c r="I5" s="78">
        <v>5</v>
      </c>
      <c r="J5" s="78">
        <f>HLOOKUP(I5,A1:F4, 3, TRUE)</f>
        <v>600</v>
      </c>
      <c r="M5" s="76">
        <v>104</v>
      </c>
      <c r="N5" s="76" t="s">
        <v>134</v>
      </c>
      <c r="O5" s="76" t="s">
        <v>139</v>
      </c>
    </row>
    <row r="6" spans="1:15" x14ac:dyDescent="0.35">
      <c r="M6" s="76">
        <v>105</v>
      </c>
      <c r="N6" s="76" t="s">
        <v>135</v>
      </c>
      <c r="O6" s="76" t="s">
        <v>140</v>
      </c>
    </row>
    <row r="7" spans="1:15" x14ac:dyDescent="0.35">
      <c r="A7" s="12" t="s">
        <v>141</v>
      </c>
      <c r="C7" s="35" t="s">
        <v>150</v>
      </c>
      <c r="D7" s="79" t="s">
        <v>151</v>
      </c>
    </row>
    <row r="8" spans="1:15" x14ac:dyDescent="0.35">
      <c r="A8" s="35" t="s">
        <v>142</v>
      </c>
      <c r="C8" s="35" t="s">
        <v>149</v>
      </c>
      <c r="D8" s="79">
        <f>MATCH(C8,A8:A15,0)</f>
        <v>8</v>
      </c>
    </row>
    <row r="9" spans="1:15" x14ac:dyDescent="0.35">
      <c r="A9" s="35" t="s">
        <v>143</v>
      </c>
    </row>
    <row r="10" spans="1:15" x14ac:dyDescent="0.35">
      <c r="A10" s="35" t="s">
        <v>144</v>
      </c>
      <c r="J10" s="35" t="s">
        <v>154</v>
      </c>
      <c r="K10" s="35"/>
      <c r="N10" s="35" t="str">
        <f>LOOKUP(M2, M1:M6,N1:N6)</f>
        <v>Dell</v>
      </c>
    </row>
    <row r="11" spans="1:15" x14ac:dyDescent="0.35">
      <c r="A11" s="35" t="s">
        <v>145</v>
      </c>
      <c r="F11" s="35" t="s">
        <v>152</v>
      </c>
      <c r="G11" s="35">
        <v>1</v>
      </c>
      <c r="J11" s="35">
        <v>123455</v>
      </c>
      <c r="K11" s="35">
        <v>325233</v>
      </c>
    </row>
    <row r="12" spans="1:15" x14ac:dyDescent="0.35">
      <c r="A12" s="35" t="s">
        <v>146</v>
      </c>
      <c r="F12" s="35" t="s">
        <v>153</v>
      </c>
      <c r="G12" s="35">
        <v>2</v>
      </c>
      <c r="J12" s="35">
        <v>983682</v>
      </c>
      <c r="K12" s="35">
        <v>565674</v>
      </c>
    </row>
    <row r="13" spans="1:15" x14ac:dyDescent="0.35">
      <c r="A13" s="35" t="s">
        <v>147</v>
      </c>
      <c r="F13" s="35" t="s">
        <v>154</v>
      </c>
      <c r="G13" s="35">
        <f>INDEX(J11:K13,G11,G12)</f>
        <v>325233</v>
      </c>
      <c r="J13" s="35">
        <v>435642</v>
      </c>
      <c r="K13" s="35">
        <v>543521</v>
      </c>
    </row>
    <row r="14" spans="1:15" x14ac:dyDescent="0.35">
      <c r="A14" s="35" t="s">
        <v>148</v>
      </c>
    </row>
    <row r="15" spans="1:15" x14ac:dyDescent="0.35">
      <c r="A15" s="35" t="s">
        <v>149</v>
      </c>
      <c r="N15" t="e">
        <f>ADDRESS(2,3,B2:F4, A1,sheet1)</f>
        <v>#VALUE!</v>
      </c>
    </row>
    <row r="17" spans="1:11" x14ac:dyDescent="0.35">
      <c r="J17" s="14" t="s">
        <v>161</v>
      </c>
      <c r="K17" s="14">
        <f>AREAS(J10:K13)</f>
        <v>1</v>
      </c>
    </row>
    <row r="18" spans="1:11" ht="29" x14ac:dyDescent="0.35">
      <c r="A18" s="80" t="s">
        <v>155</v>
      </c>
      <c r="B18" s="86" t="s">
        <v>156</v>
      </c>
      <c r="C18" s="86" t="s">
        <v>157</v>
      </c>
      <c r="D18" s="86" t="s">
        <v>158</v>
      </c>
      <c r="E18" s="97">
        <f>COLUMN(C18)</f>
        <v>3</v>
      </c>
      <c r="F18" s="97" t="s">
        <v>160</v>
      </c>
      <c r="H18" s="82"/>
      <c r="I18" s="82"/>
      <c r="J18" s="14"/>
      <c r="K18" s="14">
        <f>AREAS((F11:G13, J10:K13))</f>
        <v>2</v>
      </c>
    </row>
    <row r="19" spans="1:11" x14ac:dyDescent="0.35">
      <c r="A19" s="81"/>
      <c r="B19" s="87"/>
      <c r="C19" s="88"/>
      <c r="D19" s="88"/>
      <c r="E19" s="96"/>
      <c r="F19" s="98"/>
      <c r="G19" s="93"/>
      <c r="H19" s="82"/>
      <c r="I19" s="82"/>
    </row>
    <row r="20" spans="1:11" ht="29" x14ac:dyDescent="0.35">
      <c r="A20" s="85" t="s">
        <v>155</v>
      </c>
      <c r="B20" s="89" t="s">
        <v>156</v>
      </c>
      <c r="C20" s="83" t="s">
        <v>157</v>
      </c>
      <c r="D20" s="84" t="s">
        <v>158</v>
      </c>
      <c r="E20" s="89">
        <f>COLUMNS(A20:D20)</f>
        <v>4</v>
      </c>
      <c r="F20" s="95" t="s">
        <v>159</v>
      </c>
    </row>
    <row r="21" spans="1:11" x14ac:dyDescent="0.35">
      <c r="B21" s="90"/>
      <c r="D21" s="91"/>
    </row>
    <row r="22" spans="1:11" x14ac:dyDescent="0.35">
      <c r="B22" s="90"/>
      <c r="D22" s="91"/>
    </row>
    <row r="23" spans="1:11" x14ac:dyDescent="0.35">
      <c r="B23" s="90"/>
      <c r="D23" s="91"/>
    </row>
    <row r="24" spans="1:11" x14ac:dyDescent="0.35">
      <c r="B24" s="90"/>
      <c r="D24" s="91"/>
    </row>
    <row r="25" spans="1:11" x14ac:dyDescent="0.35">
      <c r="B25" s="90"/>
      <c r="D25" s="91"/>
    </row>
    <row r="26" spans="1:11" x14ac:dyDescent="0.35">
      <c r="B26" s="90"/>
      <c r="D26" s="91"/>
    </row>
    <row r="27" spans="1:11" x14ac:dyDescent="0.35">
      <c r="B27" s="90"/>
      <c r="D27" s="91"/>
    </row>
    <row r="28" spans="1:11" x14ac:dyDescent="0.35">
      <c r="B28" s="90"/>
      <c r="D28" s="91"/>
    </row>
    <row r="29" spans="1:11" x14ac:dyDescent="0.35">
      <c r="B29" s="90"/>
      <c r="D29" s="91"/>
    </row>
    <row r="30" spans="1:11" x14ac:dyDescent="0.35">
      <c r="B30" s="90"/>
      <c r="D30" s="91"/>
    </row>
    <row r="31" spans="1:11" x14ac:dyDescent="0.35">
      <c r="B31" s="90"/>
      <c r="D31" s="91"/>
    </row>
    <row r="32" spans="1:11" x14ac:dyDescent="0.35">
      <c r="B32" s="90"/>
      <c r="D32" s="91"/>
    </row>
    <row r="33" spans="2:4" x14ac:dyDescent="0.35">
      <c r="B33" s="90"/>
      <c r="D33" s="91"/>
    </row>
    <row r="34" spans="2:4" x14ac:dyDescent="0.35">
      <c r="B34" s="90"/>
      <c r="D34" s="91"/>
    </row>
    <row r="35" spans="2:4" x14ac:dyDescent="0.35">
      <c r="B35" s="90"/>
      <c r="D35" s="91"/>
    </row>
    <row r="36" spans="2:4" x14ac:dyDescent="0.35">
      <c r="B36" s="90"/>
      <c r="D36" s="91"/>
    </row>
    <row r="37" spans="2:4" x14ac:dyDescent="0.35">
      <c r="B37" s="90"/>
      <c r="D37" s="91"/>
    </row>
    <row r="38" spans="2:4" x14ac:dyDescent="0.35">
      <c r="B38" s="90"/>
      <c r="D38" s="91"/>
    </row>
    <row r="39" spans="2:4" x14ac:dyDescent="0.35">
      <c r="B39" s="90"/>
      <c r="D39" s="91"/>
    </row>
    <row r="40" spans="2:4" x14ac:dyDescent="0.35">
      <c r="B40" s="90"/>
      <c r="D40" s="91"/>
    </row>
    <row r="41" spans="2:4" x14ac:dyDescent="0.35">
      <c r="B41" s="90"/>
      <c r="D41" s="91"/>
    </row>
    <row r="42" spans="2:4" x14ac:dyDescent="0.35">
      <c r="B42" s="90"/>
      <c r="D42" s="91"/>
    </row>
    <row r="43" spans="2:4" x14ac:dyDescent="0.35">
      <c r="B43" s="90"/>
      <c r="D43" s="91"/>
    </row>
    <row r="44" spans="2:4" x14ac:dyDescent="0.35">
      <c r="B44" s="90"/>
      <c r="D44" s="91"/>
    </row>
    <row r="45" spans="2:4" x14ac:dyDescent="0.35">
      <c r="B45" s="90"/>
      <c r="D45" s="91"/>
    </row>
    <row r="46" spans="2:4" x14ac:dyDescent="0.35">
      <c r="B46" s="90"/>
      <c r="D46" s="91"/>
    </row>
    <row r="47" spans="2:4" x14ac:dyDescent="0.35">
      <c r="B47" s="90"/>
      <c r="D47" s="91"/>
    </row>
    <row r="48" spans="2:4" x14ac:dyDescent="0.35">
      <c r="B48" s="90"/>
      <c r="D48" s="91"/>
    </row>
    <row r="49" spans="2:4" x14ac:dyDescent="0.35">
      <c r="B49" s="90"/>
      <c r="D49" s="91"/>
    </row>
    <row r="50" spans="2:4" x14ac:dyDescent="0.35">
      <c r="B50" s="90"/>
      <c r="D50" s="91"/>
    </row>
    <row r="51" spans="2:4" x14ac:dyDescent="0.35">
      <c r="B51" s="90"/>
      <c r="D51" s="91"/>
    </row>
    <row r="52" spans="2:4" x14ac:dyDescent="0.35">
      <c r="B52" s="90"/>
      <c r="D52" s="91"/>
    </row>
    <row r="53" spans="2:4" x14ac:dyDescent="0.35">
      <c r="B53" s="90"/>
      <c r="D53" s="91"/>
    </row>
    <row r="54" spans="2:4" x14ac:dyDescent="0.35">
      <c r="B54" s="90"/>
      <c r="D54" s="91"/>
    </row>
    <row r="55" spans="2:4" x14ac:dyDescent="0.35">
      <c r="B55" s="90"/>
      <c r="D55" s="91"/>
    </row>
    <row r="56" spans="2:4" x14ac:dyDescent="0.35">
      <c r="B56" s="90"/>
      <c r="D56" s="91"/>
    </row>
    <row r="57" spans="2:4" x14ac:dyDescent="0.35">
      <c r="B57" s="90"/>
      <c r="D57" s="91"/>
    </row>
    <row r="58" spans="2:4" x14ac:dyDescent="0.35">
      <c r="B58" s="90"/>
      <c r="D58" s="91"/>
    </row>
    <row r="59" spans="2:4" x14ac:dyDescent="0.35">
      <c r="B59" s="90"/>
      <c r="D59" s="91"/>
    </row>
    <row r="60" spans="2:4" x14ac:dyDescent="0.35">
      <c r="B60" s="90"/>
      <c r="D60" s="91"/>
    </row>
    <row r="61" spans="2:4" x14ac:dyDescent="0.35">
      <c r="B61" s="90"/>
      <c r="D61" s="91"/>
    </row>
    <row r="62" spans="2:4" x14ac:dyDescent="0.35">
      <c r="B62" s="90"/>
      <c r="D62" s="91"/>
    </row>
    <row r="63" spans="2:4" x14ac:dyDescent="0.35">
      <c r="B63" s="90"/>
      <c r="D63" s="91"/>
    </row>
    <row r="64" spans="2:4" x14ac:dyDescent="0.35">
      <c r="B64" s="90"/>
      <c r="D64" s="91"/>
    </row>
    <row r="65" spans="2:4" x14ac:dyDescent="0.35">
      <c r="B65" s="90"/>
      <c r="D65" s="91"/>
    </row>
    <row r="66" spans="2:4" x14ac:dyDescent="0.35">
      <c r="B66" s="90"/>
      <c r="D66" s="91"/>
    </row>
    <row r="67" spans="2:4" x14ac:dyDescent="0.35">
      <c r="B67" s="90"/>
      <c r="D67" s="91"/>
    </row>
    <row r="68" spans="2:4" x14ac:dyDescent="0.35">
      <c r="B68" s="90"/>
      <c r="D68" s="91"/>
    </row>
    <row r="69" spans="2:4" x14ac:dyDescent="0.35">
      <c r="B69" s="92"/>
      <c r="C69" s="93"/>
      <c r="D69" s="9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82574-614F-4D2B-AD0F-B626E2DF23DD}">
  <dimension ref="A1:E13"/>
  <sheetViews>
    <sheetView workbookViewId="0">
      <selection activeCell="C10" sqref="C10"/>
    </sheetView>
  </sheetViews>
  <sheetFormatPr defaultRowHeight="14.5" x14ac:dyDescent="0.35"/>
  <sheetData>
    <row r="1" spans="1:5" x14ac:dyDescent="0.35">
      <c r="A1" t="s">
        <v>116</v>
      </c>
    </row>
    <row r="2" spans="1:5" x14ac:dyDescent="0.35">
      <c r="A2" t="s">
        <v>172</v>
      </c>
      <c r="B2" t="s">
        <v>173</v>
      </c>
    </row>
    <row r="3" spans="1:5" x14ac:dyDescent="0.35">
      <c r="A3" t="s">
        <v>162</v>
      </c>
    </row>
    <row r="4" spans="1:5" x14ac:dyDescent="0.35">
      <c r="A4" t="s">
        <v>119</v>
      </c>
    </row>
    <row r="5" spans="1:5" x14ac:dyDescent="0.35">
      <c r="A5" t="s">
        <v>120</v>
      </c>
    </row>
    <row r="6" spans="1:5" x14ac:dyDescent="0.35">
      <c r="A6" t="s">
        <v>163</v>
      </c>
    </row>
    <row r="7" spans="1:5" x14ac:dyDescent="0.35">
      <c r="A7" t="s">
        <v>164</v>
      </c>
    </row>
    <row r="9" spans="1:5" x14ac:dyDescent="0.35">
      <c r="B9" t="s">
        <v>165</v>
      </c>
      <c r="C9" t="s">
        <v>166</v>
      </c>
      <c r="D9" t="s">
        <v>167</v>
      </c>
      <c r="E9" t="s">
        <v>168</v>
      </c>
    </row>
    <row r="10" spans="1:5" x14ac:dyDescent="0.35">
      <c r="A10" t="s">
        <v>130</v>
      </c>
      <c r="B10">
        <v>110</v>
      </c>
      <c r="C10">
        <v>25</v>
      </c>
      <c r="D10">
        <v>2750</v>
      </c>
      <c r="E10">
        <v>220</v>
      </c>
    </row>
    <row r="11" spans="1:5" x14ac:dyDescent="0.35">
      <c r="A11" t="s">
        <v>169</v>
      </c>
      <c r="B11">
        <v>120</v>
      </c>
      <c r="C11">
        <v>30</v>
      </c>
      <c r="D11">
        <v>3600</v>
      </c>
      <c r="E11">
        <v>288</v>
      </c>
    </row>
    <row r="12" spans="1:5" x14ac:dyDescent="0.35">
      <c r="A12" t="s">
        <v>170</v>
      </c>
      <c r="B12">
        <v>105</v>
      </c>
      <c r="C12">
        <v>15</v>
      </c>
      <c r="D12">
        <v>1575</v>
      </c>
      <c r="E12">
        <v>126</v>
      </c>
    </row>
    <row r="13" spans="1:5" x14ac:dyDescent="0.35">
      <c r="A13" t="s">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062-2A0D-4201-9D78-89FAC49A5CAE}">
  <dimension ref="A1:K16"/>
  <sheetViews>
    <sheetView workbookViewId="0">
      <selection activeCell="H12" sqref="H12"/>
    </sheetView>
  </sheetViews>
  <sheetFormatPr defaultRowHeight="14.5" x14ac:dyDescent="0.35"/>
  <cols>
    <col min="11" max="11" width="10.08984375" bestFit="1" customWidth="1"/>
  </cols>
  <sheetData>
    <row r="1" spans="1:11" x14ac:dyDescent="0.35">
      <c r="A1" s="20" t="s">
        <v>174</v>
      </c>
    </row>
    <row r="2" spans="1:11" x14ac:dyDescent="0.35">
      <c r="A2" t="s">
        <v>175</v>
      </c>
    </row>
    <row r="3" spans="1:11" x14ac:dyDescent="0.35">
      <c r="A3" t="s">
        <v>176</v>
      </c>
    </row>
    <row r="4" spans="1:11" x14ac:dyDescent="0.35">
      <c r="A4" t="s">
        <v>177</v>
      </c>
    </row>
    <row r="5" spans="1:11" x14ac:dyDescent="0.35">
      <c r="A5" t="s">
        <v>178</v>
      </c>
    </row>
    <row r="6" spans="1:11" x14ac:dyDescent="0.35">
      <c r="A6" t="s">
        <v>179</v>
      </c>
    </row>
    <row r="9" spans="1:11" x14ac:dyDescent="0.35">
      <c r="A9" t="s">
        <v>180</v>
      </c>
      <c r="E9" t="s">
        <v>181</v>
      </c>
      <c r="H9" t="s">
        <v>183</v>
      </c>
      <c r="K9" t="s">
        <v>186</v>
      </c>
    </row>
    <row r="10" spans="1:11" x14ac:dyDescent="0.35">
      <c r="E10" t="s">
        <v>182</v>
      </c>
      <c r="H10" t="s">
        <v>184</v>
      </c>
      <c r="I10" t="s">
        <v>185</v>
      </c>
    </row>
    <row r="11" spans="1:11" x14ac:dyDescent="0.35">
      <c r="A11">
        <v>5.5</v>
      </c>
      <c r="K11" s="24" t="s">
        <v>189</v>
      </c>
    </row>
    <row r="12" spans="1:11" x14ac:dyDescent="0.35">
      <c r="A12">
        <v>4.0999999999999996</v>
      </c>
      <c r="E12" t="s">
        <v>200</v>
      </c>
      <c r="H12" t="s">
        <v>193</v>
      </c>
      <c r="I12">
        <v>2154</v>
      </c>
      <c r="K12" t="s">
        <v>191</v>
      </c>
    </row>
    <row r="13" spans="1:11" x14ac:dyDescent="0.35">
      <c r="A13">
        <v>3.5</v>
      </c>
      <c r="E13" t="s">
        <v>196</v>
      </c>
      <c r="H13" t="s">
        <v>194</v>
      </c>
      <c r="I13">
        <v>2356</v>
      </c>
      <c r="K13" t="s">
        <v>190</v>
      </c>
    </row>
    <row r="14" spans="1:11" x14ac:dyDescent="0.35">
      <c r="A14">
        <v>2.5</v>
      </c>
      <c r="E14" t="s">
        <v>197</v>
      </c>
      <c r="H14" t="s">
        <v>195</v>
      </c>
      <c r="I14">
        <v>2456</v>
      </c>
      <c r="K14" t="s">
        <v>188</v>
      </c>
    </row>
    <row r="15" spans="1:11" x14ac:dyDescent="0.35">
      <c r="A15">
        <v>2.2000000000000002</v>
      </c>
      <c r="E15" t="s">
        <v>198</v>
      </c>
      <c r="H15" t="s">
        <v>192</v>
      </c>
      <c r="I15">
        <v>16686</v>
      </c>
      <c r="K15" t="s">
        <v>187</v>
      </c>
    </row>
    <row r="16" spans="1:11" x14ac:dyDescent="0.35">
      <c r="A16">
        <v>1.5</v>
      </c>
      <c r="E16" t="s">
        <v>199</v>
      </c>
    </row>
  </sheetData>
  <sortState xmlns:xlrd2="http://schemas.microsoft.com/office/spreadsheetml/2017/richdata2" ref="H12:I15">
    <sortCondition ref="I12:I15"/>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6D16-0EC2-4ABF-81F8-ECBE581DC569}">
  <dimension ref="A1:L18"/>
  <sheetViews>
    <sheetView workbookViewId="0">
      <selection activeCell="G14" sqref="G14"/>
    </sheetView>
  </sheetViews>
  <sheetFormatPr defaultRowHeight="14.5" x14ac:dyDescent="0.35"/>
  <cols>
    <col min="1" max="1" width="27.26953125" customWidth="1"/>
    <col min="2" max="2" width="11.36328125" customWidth="1"/>
    <col min="8" max="8" width="10.1796875" customWidth="1"/>
  </cols>
  <sheetData>
    <row r="1" spans="1:12" x14ac:dyDescent="0.35">
      <c r="A1" s="107" t="s">
        <v>201</v>
      </c>
      <c r="B1" s="101"/>
      <c r="C1" s="101"/>
      <c r="D1" s="101"/>
    </row>
    <row r="2" spans="1:12" x14ac:dyDescent="0.35">
      <c r="A2" s="101"/>
      <c r="B2" s="101"/>
      <c r="C2" s="101"/>
      <c r="D2" s="101"/>
    </row>
    <row r="3" spans="1:12" x14ac:dyDescent="0.35">
      <c r="A3" s="100" t="s">
        <v>202</v>
      </c>
      <c r="B3" s="100" t="s">
        <v>182</v>
      </c>
      <c r="C3" s="101"/>
      <c r="D3" s="101"/>
    </row>
    <row r="4" spans="1:12" x14ac:dyDescent="0.35">
      <c r="A4" s="101" t="s">
        <v>203</v>
      </c>
      <c r="B4" s="102">
        <v>2356</v>
      </c>
      <c r="C4" s="101"/>
      <c r="D4" s="101"/>
    </row>
    <row r="5" spans="1:12" x14ac:dyDescent="0.35">
      <c r="A5" s="101" t="s">
        <v>204</v>
      </c>
      <c r="B5" s="68">
        <v>2154</v>
      </c>
      <c r="C5" s="101"/>
      <c r="D5" s="101"/>
    </row>
    <row r="6" spans="1:12" x14ac:dyDescent="0.35">
      <c r="A6" s="101" t="s">
        <v>192</v>
      </c>
      <c r="B6" s="103">
        <v>1867</v>
      </c>
      <c r="C6" s="101"/>
      <c r="D6" s="101"/>
      <c r="H6" s="99" t="s">
        <v>46</v>
      </c>
      <c r="I6" s="99" t="s">
        <v>216</v>
      </c>
      <c r="J6" s="99" t="s">
        <v>217</v>
      </c>
      <c r="K6" s="99" t="s">
        <v>130</v>
      </c>
      <c r="L6" s="99" t="s">
        <v>218</v>
      </c>
    </row>
    <row r="7" spans="1:12" x14ac:dyDescent="0.35">
      <c r="A7" s="101" t="s">
        <v>205</v>
      </c>
      <c r="B7" s="104">
        <v>2456</v>
      </c>
      <c r="C7" s="101"/>
      <c r="D7" s="101"/>
      <c r="H7" t="s">
        <v>230</v>
      </c>
      <c r="I7" t="s">
        <v>229</v>
      </c>
      <c r="J7" t="s">
        <v>222</v>
      </c>
      <c r="K7" t="s">
        <v>219</v>
      </c>
      <c r="L7">
        <v>375</v>
      </c>
    </row>
    <row r="8" spans="1:12" x14ac:dyDescent="0.35">
      <c r="A8" s="101"/>
      <c r="B8" s="101"/>
      <c r="C8" s="101"/>
      <c r="D8" s="101"/>
      <c r="H8" t="s">
        <v>187</v>
      </c>
      <c r="I8" t="s">
        <v>227</v>
      </c>
      <c r="J8" t="s">
        <v>223</v>
      </c>
      <c r="K8" t="s">
        <v>221</v>
      </c>
      <c r="L8">
        <v>485</v>
      </c>
    </row>
    <row r="9" spans="1:12" x14ac:dyDescent="0.35">
      <c r="A9" s="101"/>
      <c r="B9" s="101"/>
      <c r="C9" s="101"/>
      <c r="D9" s="101"/>
      <c r="H9" t="s">
        <v>188</v>
      </c>
      <c r="I9" t="s">
        <v>229</v>
      </c>
      <c r="J9" t="s">
        <v>224</v>
      </c>
      <c r="K9" t="s">
        <v>220</v>
      </c>
      <c r="L9">
        <v>756</v>
      </c>
    </row>
    <row r="10" spans="1:12" x14ac:dyDescent="0.35">
      <c r="A10" s="101" t="s">
        <v>206</v>
      </c>
      <c r="B10" s="101"/>
      <c r="C10" s="101"/>
      <c r="D10" s="101"/>
      <c r="H10" t="s">
        <v>190</v>
      </c>
      <c r="I10" t="s">
        <v>228</v>
      </c>
      <c r="J10" t="s">
        <v>225</v>
      </c>
      <c r="K10" t="s">
        <v>220</v>
      </c>
      <c r="L10">
        <v>654</v>
      </c>
    </row>
    <row r="11" spans="1:12" x14ac:dyDescent="0.35">
      <c r="A11" s="101" t="s">
        <v>207</v>
      </c>
      <c r="B11" s="101"/>
      <c r="C11" s="101"/>
      <c r="D11" s="101"/>
      <c r="H11" t="s">
        <v>214</v>
      </c>
      <c r="I11" t="s">
        <v>227</v>
      </c>
      <c r="J11" t="s">
        <v>226</v>
      </c>
      <c r="K11" t="s">
        <v>219</v>
      </c>
      <c r="L11">
        <v>258</v>
      </c>
    </row>
    <row r="12" spans="1:12" x14ac:dyDescent="0.35">
      <c r="A12" s="101"/>
      <c r="B12" s="101"/>
      <c r="C12" s="101"/>
      <c r="D12" s="101"/>
    </row>
    <row r="13" spans="1:12" x14ac:dyDescent="0.35">
      <c r="A13" s="105" t="s">
        <v>46</v>
      </c>
      <c r="B13" s="105" t="s">
        <v>208</v>
      </c>
      <c r="C13" s="105" t="s">
        <v>209</v>
      </c>
      <c r="D13" s="105" t="s">
        <v>210</v>
      </c>
    </row>
    <row r="14" spans="1:12" x14ac:dyDescent="0.35">
      <c r="A14" s="106" t="s">
        <v>214</v>
      </c>
      <c r="B14" s="106" t="s">
        <v>212</v>
      </c>
      <c r="C14" s="106">
        <v>22</v>
      </c>
      <c r="D14" s="106">
        <v>46.8</v>
      </c>
    </row>
    <row r="15" spans="1:12" x14ac:dyDescent="0.35">
      <c r="A15" s="106" t="s">
        <v>188</v>
      </c>
      <c r="B15" s="106" t="s">
        <v>212</v>
      </c>
      <c r="C15" s="106">
        <v>20</v>
      </c>
      <c r="D15" s="106">
        <v>47.9</v>
      </c>
    </row>
    <row r="16" spans="1:12" x14ac:dyDescent="0.35">
      <c r="A16" s="106" t="s">
        <v>190</v>
      </c>
      <c r="B16" s="106" t="s">
        <v>213</v>
      </c>
      <c r="C16" s="106">
        <v>21</v>
      </c>
      <c r="D16" s="106">
        <v>52.1</v>
      </c>
    </row>
    <row r="17" spans="1:4" x14ac:dyDescent="0.35">
      <c r="A17" s="106" t="s">
        <v>187</v>
      </c>
      <c r="B17" s="106" t="s">
        <v>211</v>
      </c>
      <c r="C17" s="106">
        <v>21</v>
      </c>
      <c r="D17" s="106">
        <v>52.2</v>
      </c>
    </row>
    <row r="18" spans="1:4" x14ac:dyDescent="0.35">
      <c r="A18" s="106" t="s">
        <v>191</v>
      </c>
      <c r="B18" s="106" t="s">
        <v>215</v>
      </c>
      <c r="C18" s="106">
        <v>20</v>
      </c>
      <c r="D18" s="106">
        <v>58.1</v>
      </c>
    </row>
  </sheetData>
  <sortState xmlns:xlrd2="http://schemas.microsoft.com/office/spreadsheetml/2017/richdata2" ref="A14:D18">
    <sortCondition ref="D14:D1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F54B-3AB3-4C95-84C0-081000E03E81}">
  <dimension ref="A1:S36"/>
  <sheetViews>
    <sheetView zoomScaleNormal="100" workbookViewId="0">
      <selection activeCell="D21" sqref="D21"/>
    </sheetView>
  </sheetViews>
  <sheetFormatPr defaultRowHeight="14.5" x14ac:dyDescent="0.35"/>
  <cols>
    <col min="1" max="1" width="12.36328125" bestFit="1" customWidth="1"/>
    <col min="2" max="2" width="15.26953125" bestFit="1" customWidth="1"/>
    <col min="3" max="4" width="9" bestFit="1" customWidth="1"/>
    <col min="5" max="5" width="10.7265625" bestFit="1" customWidth="1"/>
    <col min="6" max="6" width="12.36328125" style="1" bestFit="1" customWidth="1"/>
    <col min="7" max="7" width="15.26953125" style="1" bestFit="1" customWidth="1"/>
    <col min="8" max="10" width="6.81640625" style="1" bestFit="1" customWidth="1"/>
    <col min="11" max="11" width="10.7265625" style="1" bestFit="1" customWidth="1"/>
    <col min="12" max="12" width="7.54296875" bestFit="1" customWidth="1"/>
    <col min="13" max="13" width="9" customWidth="1"/>
    <col min="14" max="14" width="9.36328125" customWidth="1"/>
    <col min="15" max="15" width="7.6328125" customWidth="1"/>
    <col min="16" max="16" width="7.81640625" customWidth="1"/>
    <col min="17" max="17" width="10.7265625" bestFit="1" customWidth="1"/>
    <col min="18" max="18" width="9.7265625" bestFit="1" customWidth="1"/>
    <col min="19" max="19" width="11.26953125" bestFit="1" customWidth="1"/>
    <col min="20" max="20" width="9" bestFit="1" customWidth="1"/>
    <col min="21" max="21" width="10.7265625" bestFit="1" customWidth="1"/>
    <col min="22" max="22" width="7" bestFit="1" customWidth="1"/>
    <col min="23" max="23" width="3.81640625" bestFit="1" customWidth="1"/>
    <col min="24" max="24" width="9.90625" bestFit="1" customWidth="1"/>
    <col min="25" max="25" width="10.7265625" bestFit="1" customWidth="1"/>
  </cols>
  <sheetData>
    <row r="1" spans="1:19" x14ac:dyDescent="0.35">
      <c r="A1" t="s">
        <v>231</v>
      </c>
      <c r="F1" s="108" t="s">
        <v>46</v>
      </c>
      <c r="G1" s="108" t="s">
        <v>232</v>
      </c>
      <c r="H1" s="108" t="s">
        <v>216</v>
      </c>
      <c r="I1" s="108" t="s">
        <v>130</v>
      </c>
      <c r="J1" s="108" t="s">
        <v>165</v>
      </c>
      <c r="K1" s="108" t="s">
        <v>233</v>
      </c>
      <c r="L1" s="108" t="s">
        <v>218</v>
      </c>
      <c r="N1" s="108" t="s">
        <v>216</v>
      </c>
    </row>
    <row r="2" spans="1:19" x14ac:dyDescent="0.35">
      <c r="F2" s="1" t="s">
        <v>230</v>
      </c>
      <c r="G2" s="1">
        <v>4001</v>
      </c>
      <c r="H2" s="1" t="s">
        <v>229</v>
      </c>
      <c r="I2" s="1" t="s">
        <v>219</v>
      </c>
      <c r="J2" s="1">
        <v>3</v>
      </c>
      <c r="K2" s="1">
        <v>11</v>
      </c>
      <c r="L2" s="1">
        <v>600</v>
      </c>
      <c r="N2" s="1" t="s">
        <v>229</v>
      </c>
    </row>
    <row r="3" spans="1:19" x14ac:dyDescent="0.35">
      <c r="A3" s="109" t="s">
        <v>250</v>
      </c>
      <c r="B3" s="109" t="s">
        <v>245</v>
      </c>
      <c r="F3" s="1" t="s">
        <v>187</v>
      </c>
      <c r="G3" s="1">
        <v>4002</v>
      </c>
      <c r="H3" s="1" t="s">
        <v>227</v>
      </c>
      <c r="I3" s="1" t="s">
        <v>221</v>
      </c>
      <c r="J3" s="1">
        <v>15</v>
      </c>
      <c r="K3" s="1">
        <v>15</v>
      </c>
      <c r="L3" s="1">
        <v>500</v>
      </c>
      <c r="Q3" s="109" t="s">
        <v>216</v>
      </c>
      <c r="R3" s="109" t="s">
        <v>130</v>
      </c>
      <c r="S3" t="s">
        <v>250</v>
      </c>
    </row>
    <row r="4" spans="1:19" x14ac:dyDescent="0.35">
      <c r="A4" s="109" t="s">
        <v>243</v>
      </c>
      <c r="B4" t="s">
        <v>219</v>
      </c>
      <c r="C4" t="s">
        <v>221</v>
      </c>
      <c r="D4" t="s">
        <v>220</v>
      </c>
      <c r="E4" t="s">
        <v>244</v>
      </c>
      <c r="F4" s="1" t="s">
        <v>188</v>
      </c>
      <c r="G4" s="1">
        <v>4003</v>
      </c>
      <c r="H4" s="1" t="s">
        <v>241</v>
      </c>
      <c r="I4" s="1" t="s">
        <v>220</v>
      </c>
      <c r="J4" s="1">
        <v>6</v>
      </c>
      <c r="K4" s="1">
        <v>7</v>
      </c>
      <c r="L4" s="1">
        <v>700</v>
      </c>
      <c r="Q4" t="s">
        <v>241</v>
      </c>
      <c r="R4" t="s">
        <v>221</v>
      </c>
      <c r="S4">
        <v>200</v>
      </c>
    </row>
    <row r="5" spans="1:19" x14ac:dyDescent="0.35">
      <c r="A5" s="110" t="s">
        <v>230</v>
      </c>
      <c r="B5">
        <v>600</v>
      </c>
      <c r="E5">
        <v>600</v>
      </c>
      <c r="F5" s="1" t="s">
        <v>190</v>
      </c>
      <c r="G5" s="1">
        <v>4004</v>
      </c>
      <c r="H5" s="1" t="s">
        <v>241</v>
      </c>
      <c r="I5" s="1" t="s">
        <v>220</v>
      </c>
      <c r="J5" s="1">
        <v>3</v>
      </c>
      <c r="K5" s="1">
        <v>16</v>
      </c>
      <c r="L5" s="1">
        <v>400</v>
      </c>
      <c r="R5" t="s">
        <v>220</v>
      </c>
      <c r="S5">
        <v>2027</v>
      </c>
    </row>
    <row r="6" spans="1:19" x14ac:dyDescent="0.35">
      <c r="A6" s="110" t="s">
        <v>187</v>
      </c>
      <c r="C6">
        <v>500</v>
      </c>
      <c r="E6">
        <v>500</v>
      </c>
      <c r="F6" s="1" t="s">
        <v>214</v>
      </c>
      <c r="G6" s="1">
        <v>4005</v>
      </c>
      <c r="H6" s="1" t="s">
        <v>227</v>
      </c>
      <c r="I6" s="1" t="s">
        <v>219</v>
      </c>
      <c r="J6" s="1">
        <v>5</v>
      </c>
      <c r="K6" s="1">
        <v>18</v>
      </c>
      <c r="L6" s="1">
        <v>800</v>
      </c>
      <c r="Q6" t="s">
        <v>246</v>
      </c>
      <c r="S6">
        <v>2227</v>
      </c>
    </row>
    <row r="7" spans="1:19" x14ac:dyDescent="0.35">
      <c r="A7" s="110" t="s">
        <v>188</v>
      </c>
      <c r="D7">
        <v>700</v>
      </c>
      <c r="E7">
        <v>700</v>
      </c>
      <c r="F7" s="1" t="s">
        <v>191</v>
      </c>
      <c r="G7" s="1">
        <v>4006</v>
      </c>
      <c r="H7" s="1" t="s">
        <v>229</v>
      </c>
      <c r="I7" s="1" t="s">
        <v>219</v>
      </c>
      <c r="J7" s="1">
        <v>6</v>
      </c>
      <c r="K7" s="1">
        <v>20</v>
      </c>
      <c r="L7" s="1">
        <v>900</v>
      </c>
      <c r="Q7" t="s">
        <v>229</v>
      </c>
      <c r="R7" t="s">
        <v>219</v>
      </c>
      <c r="S7">
        <v>1878</v>
      </c>
    </row>
    <row r="8" spans="1:19" x14ac:dyDescent="0.35">
      <c r="A8" s="110" t="s">
        <v>190</v>
      </c>
      <c r="D8">
        <v>400</v>
      </c>
      <c r="E8">
        <v>400</v>
      </c>
      <c r="F8" s="1" t="s">
        <v>234</v>
      </c>
      <c r="G8" s="1">
        <v>4007</v>
      </c>
      <c r="H8" s="1" t="s">
        <v>241</v>
      </c>
      <c r="I8" s="1" t="s">
        <v>221</v>
      </c>
      <c r="J8" s="1">
        <v>9</v>
      </c>
      <c r="K8" s="1">
        <v>6</v>
      </c>
      <c r="L8" s="1">
        <v>200</v>
      </c>
      <c r="R8" t="s">
        <v>220</v>
      </c>
      <c r="S8">
        <v>989</v>
      </c>
    </row>
    <row r="9" spans="1:19" x14ac:dyDescent="0.35">
      <c r="A9" s="110" t="s">
        <v>214</v>
      </c>
      <c r="B9">
        <v>800</v>
      </c>
      <c r="E9">
        <v>800</v>
      </c>
      <c r="F9" s="1" t="s">
        <v>235</v>
      </c>
      <c r="G9" s="1">
        <v>4008</v>
      </c>
      <c r="H9" s="1" t="s">
        <v>229</v>
      </c>
      <c r="I9" s="1" t="s">
        <v>220</v>
      </c>
      <c r="J9" s="1">
        <v>14</v>
      </c>
      <c r="K9" s="1">
        <v>21</v>
      </c>
      <c r="L9" s="1">
        <v>500.9</v>
      </c>
      <c r="Q9" t="s">
        <v>247</v>
      </c>
      <c r="S9">
        <v>2867</v>
      </c>
    </row>
    <row r="10" spans="1:19" x14ac:dyDescent="0.35">
      <c r="A10" s="110" t="s">
        <v>191</v>
      </c>
      <c r="B10">
        <v>900</v>
      </c>
      <c r="E10">
        <v>900</v>
      </c>
      <c r="F10" s="1" t="s">
        <v>236</v>
      </c>
      <c r="G10" s="1">
        <v>4009</v>
      </c>
      <c r="H10" s="1" t="s">
        <v>242</v>
      </c>
      <c r="I10" s="1" t="s">
        <v>221</v>
      </c>
      <c r="J10" s="1">
        <v>2</v>
      </c>
      <c r="K10" s="1">
        <v>20</v>
      </c>
      <c r="L10" s="1">
        <v>550</v>
      </c>
      <c r="Q10" t="s">
        <v>227</v>
      </c>
      <c r="R10" t="s">
        <v>219</v>
      </c>
      <c r="S10">
        <v>800</v>
      </c>
    </row>
    <row r="11" spans="1:19" x14ac:dyDescent="0.35">
      <c r="A11" s="110" t="s">
        <v>234</v>
      </c>
      <c r="C11">
        <v>200</v>
      </c>
      <c r="E11">
        <v>200</v>
      </c>
      <c r="F11" s="1" t="s">
        <v>237</v>
      </c>
      <c r="G11" s="1">
        <v>4010</v>
      </c>
      <c r="H11" s="1" t="s">
        <v>242</v>
      </c>
      <c r="I11" s="1" t="s">
        <v>219</v>
      </c>
      <c r="J11" s="1">
        <v>4</v>
      </c>
      <c r="K11" s="1">
        <v>9</v>
      </c>
      <c r="L11" s="1">
        <v>300</v>
      </c>
      <c r="R11" t="s">
        <v>221</v>
      </c>
      <c r="S11">
        <v>1346</v>
      </c>
    </row>
    <row r="12" spans="1:19" x14ac:dyDescent="0.35">
      <c r="A12" s="110" t="s">
        <v>235</v>
      </c>
      <c r="D12">
        <v>500</v>
      </c>
      <c r="E12">
        <v>500</v>
      </c>
      <c r="F12" s="1" t="s">
        <v>238</v>
      </c>
      <c r="G12" s="1">
        <v>4011</v>
      </c>
      <c r="H12" s="1" t="s">
        <v>227</v>
      </c>
      <c r="I12" s="1" t="s">
        <v>221</v>
      </c>
      <c r="J12" s="1">
        <v>12</v>
      </c>
      <c r="K12" s="1">
        <v>14</v>
      </c>
      <c r="L12" s="1">
        <v>846</v>
      </c>
      <c r="Q12" t="s">
        <v>248</v>
      </c>
      <c r="S12">
        <v>2146</v>
      </c>
    </row>
    <row r="13" spans="1:19" x14ac:dyDescent="0.35">
      <c r="A13" s="110" t="s">
        <v>236</v>
      </c>
      <c r="C13">
        <v>550</v>
      </c>
      <c r="E13">
        <v>550</v>
      </c>
      <c r="F13" s="1" t="s">
        <v>239</v>
      </c>
      <c r="G13" s="1">
        <v>4012</v>
      </c>
      <c r="H13" s="1" t="s">
        <v>229</v>
      </c>
      <c r="I13" s="1" t="s">
        <v>220</v>
      </c>
      <c r="J13" s="1">
        <v>7</v>
      </c>
      <c r="K13" s="1">
        <v>10</v>
      </c>
      <c r="L13" s="1">
        <v>489</v>
      </c>
      <c r="Q13" t="s">
        <v>242</v>
      </c>
      <c r="R13" t="s">
        <v>219</v>
      </c>
      <c r="S13">
        <v>300</v>
      </c>
    </row>
    <row r="14" spans="1:19" x14ac:dyDescent="0.35">
      <c r="A14" s="110" t="s">
        <v>237</v>
      </c>
      <c r="B14">
        <v>300</v>
      </c>
      <c r="E14">
        <v>300</v>
      </c>
      <c r="F14" s="1" t="s">
        <v>240</v>
      </c>
      <c r="G14" s="1">
        <v>4013</v>
      </c>
      <c r="H14" s="1" t="s">
        <v>241</v>
      </c>
      <c r="I14" s="1" t="s">
        <v>220</v>
      </c>
      <c r="J14" s="1">
        <v>8</v>
      </c>
      <c r="K14" s="1">
        <v>5</v>
      </c>
      <c r="L14" s="1">
        <v>927</v>
      </c>
      <c r="R14" t="s">
        <v>221</v>
      </c>
      <c r="S14">
        <v>550</v>
      </c>
    </row>
    <row r="15" spans="1:19" x14ac:dyDescent="0.35">
      <c r="A15" s="110" t="s">
        <v>238</v>
      </c>
      <c r="C15">
        <v>846</v>
      </c>
      <c r="E15">
        <v>846</v>
      </c>
      <c r="F15" s="1" t="s">
        <v>53</v>
      </c>
      <c r="G15" s="1">
        <v>4014</v>
      </c>
      <c r="H15" s="1" t="s">
        <v>229</v>
      </c>
      <c r="I15" s="1" t="s">
        <v>219</v>
      </c>
      <c r="J15" s="1">
        <v>16</v>
      </c>
      <c r="K15" s="1">
        <v>10</v>
      </c>
      <c r="L15" s="1">
        <v>378</v>
      </c>
      <c r="Q15" t="s">
        <v>249</v>
      </c>
      <c r="S15">
        <v>850</v>
      </c>
    </row>
    <row r="16" spans="1:19" x14ac:dyDescent="0.35">
      <c r="A16" s="110" t="s">
        <v>239</v>
      </c>
      <c r="D16">
        <v>489</v>
      </c>
      <c r="E16">
        <v>489</v>
      </c>
      <c r="Q16" t="s">
        <v>244</v>
      </c>
      <c r="S16">
        <v>8090</v>
      </c>
    </row>
    <row r="17" spans="1:11" x14ac:dyDescent="0.35">
      <c r="A17" s="110" t="s">
        <v>240</v>
      </c>
      <c r="D17">
        <v>927</v>
      </c>
      <c r="E17">
        <v>927</v>
      </c>
      <c r="F17" s="109" t="s">
        <v>250</v>
      </c>
      <c r="G17" s="109" t="s">
        <v>245</v>
      </c>
      <c r="H17"/>
      <c r="I17"/>
      <c r="J17"/>
      <c r="K17"/>
    </row>
    <row r="18" spans="1:11" x14ac:dyDescent="0.35">
      <c r="A18" s="110" t="s">
        <v>53</v>
      </c>
      <c r="B18">
        <v>378</v>
      </c>
      <c r="E18">
        <v>378</v>
      </c>
      <c r="F18" s="109" t="s">
        <v>243</v>
      </c>
      <c r="G18" t="s">
        <v>241</v>
      </c>
      <c r="H18" t="s">
        <v>229</v>
      </c>
      <c r="I18" t="s">
        <v>227</v>
      </c>
      <c r="J18" t="s">
        <v>242</v>
      </c>
      <c r="K18" t="s">
        <v>244</v>
      </c>
    </row>
    <row r="19" spans="1:11" x14ac:dyDescent="0.35">
      <c r="A19" s="110" t="s">
        <v>244</v>
      </c>
      <c r="B19">
        <v>2978</v>
      </c>
      <c r="C19">
        <v>2096</v>
      </c>
      <c r="D19">
        <v>3016</v>
      </c>
      <c r="E19">
        <v>8090</v>
      </c>
      <c r="F19" s="110" t="s">
        <v>219</v>
      </c>
      <c r="G19" s="112">
        <v>0</v>
      </c>
      <c r="H19" s="112">
        <v>0.23213844252163165</v>
      </c>
      <c r="I19" s="112">
        <v>9.8887515451174288E-2</v>
      </c>
      <c r="J19" s="112">
        <v>3.7082818294190356E-2</v>
      </c>
      <c r="K19" s="112">
        <v>0.36810877626699628</v>
      </c>
    </row>
    <row r="20" spans="1:11" x14ac:dyDescent="0.35">
      <c r="F20" s="110" t="s">
        <v>221</v>
      </c>
      <c r="G20" s="112">
        <v>2.4721878862793572E-2</v>
      </c>
      <c r="H20" s="112">
        <v>0</v>
      </c>
      <c r="I20" s="112">
        <v>0.16637824474660073</v>
      </c>
      <c r="J20" s="112">
        <v>6.7985166872682329E-2</v>
      </c>
      <c r="K20" s="112">
        <v>0.25908529048207662</v>
      </c>
    </row>
    <row r="21" spans="1:11" x14ac:dyDescent="0.35">
      <c r="F21" s="110" t="s">
        <v>220</v>
      </c>
      <c r="G21" s="112">
        <v>0.25055624227441287</v>
      </c>
      <c r="H21" s="112">
        <v>0.12224969097651421</v>
      </c>
      <c r="I21" s="112">
        <v>0</v>
      </c>
      <c r="J21" s="112">
        <v>0</v>
      </c>
      <c r="K21" s="112">
        <v>0.37280593325092709</v>
      </c>
    </row>
    <row r="22" spans="1:11" x14ac:dyDescent="0.35">
      <c r="F22" s="110" t="s">
        <v>244</v>
      </c>
      <c r="G22" s="112">
        <v>0.27527812113720646</v>
      </c>
      <c r="H22" s="112">
        <v>0.35438813349814585</v>
      </c>
      <c r="I22" s="112">
        <v>0.26526576019777504</v>
      </c>
      <c r="J22" s="112">
        <v>0.10506798516687268</v>
      </c>
      <c r="K22" s="112">
        <v>1</v>
      </c>
    </row>
    <row r="23" spans="1:11" x14ac:dyDescent="0.35">
      <c r="F23"/>
      <c r="G23"/>
      <c r="H23"/>
      <c r="I23"/>
      <c r="J23"/>
      <c r="K23"/>
    </row>
    <row r="24" spans="1:11" x14ac:dyDescent="0.35">
      <c r="F24"/>
      <c r="G24"/>
      <c r="H24"/>
      <c r="I24"/>
      <c r="J24"/>
      <c r="K24"/>
    </row>
    <row r="25" spans="1:11" x14ac:dyDescent="0.35">
      <c r="F25"/>
      <c r="G25"/>
      <c r="H25"/>
      <c r="I25"/>
      <c r="J25"/>
      <c r="K25"/>
    </row>
    <row r="26" spans="1:11" x14ac:dyDescent="0.35">
      <c r="F26"/>
      <c r="G26"/>
      <c r="H26"/>
      <c r="I26"/>
      <c r="J26"/>
      <c r="K26"/>
    </row>
    <row r="27" spans="1:11" x14ac:dyDescent="0.35">
      <c r="F27"/>
      <c r="G27"/>
      <c r="H27"/>
      <c r="I27"/>
      <c r="J27"/>
      <c r="K27"/>
    </row>
    <row r="28" spans="1:11" x14ac:dyDescent="0.35">
      <c r="F28"/>
      <c r="G28"/>
      <c r="H28"/>
      <c r="I28"/>
      <c r="J28"/>
      <c r="K28"/>
    </row>
    <row r="29" spans="1:11" x14ac:dyDescent="0.35">
      <c r="F29"/>
      <c r="G29"/>
      <c r="H29"/>
      <c r="I29"/>
      <c r="J29"/>
      <c r="K29"/>
    </row>
    <row r="30" spans="1:11" x14ac:dyDescent="0.35">
      <c r="F30"/>
      <c r="G30"/>
      <c r="H30"/>
      <c r="I30"/>
      <c r="J30"/>
      <c r="K30"/>
    </row>
    <row r="31" spans="1:11" x14ac:dyDescent="0.35">
      <c r="F31"/>
      <c r="G31"/>
      <c r="H31"/>
      <c r="I31"/>
      <c r="J31"/>
      <c r="K31"/>
    </row>
    <row r="32" spans="1:11" x14ac:dyDescent="0.35">
      <c r="F32"/>
      <c r="G32"/>
      <c r="H32"/>
      <c r="I32"/>
      <c r="J32"/>
      <c r="K32"/>
    </row>
    <row r="33" customFormat="1" x14ac:dyDescent="0.35"/>
    <row r="34" customFormat="1" x14ac:dyDescent="0.35"/>
    <row r="35" customFormat="1" x14ac:dyDescent="0.35"/>
    <row r="36" customFormat="1" x14ac:dyDescent="0.35"/>
  </sheetData>
  <phoneticPr fontId="1" type="noConversion"/>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DE69D-AF35-482A-ADE7-00D8D1B69A06}">
  <dimension ref="A1:K24"/>
  <sheetViews>
    <sheetView workbookViewId="0">
      <selection activeCell="C3" sqref="C3"/>
    </sheetView>
  </sheetViews>
  <sheetFormatPr defaultRowHeight="14.5" x14ac:dyDescent="0.35"/>
  <cols>
    <col min="9" max="10" width="12.36328125" bestFit="1" customWidth="1"/>
    <col min="11" max="11" width="15.453125" bestFit="1" customWidth="1"/>
    <col min="12" max="12" width="7.6328125" customWidth="1"/>
    <col min="13" max="13" width="7.7265625" customWidth="1"/>
    <col min="14" max="14" width="7.6328125" customWidth="1"/>
    <col min="15" max="15" width="8.7265625" customWidth="1"/>
    <col min="16" max="16" width="8.90625" customWidth="1"/>
    <col min="17" max="17" width="6.7265625" bestFit="1" customWidth="1"/>
    <col min="18" max="18" width="10.7265625" bestFit="1" customWidth="1"/>
  </cols>
  <sheetData>
    <row r="1" spans="1:11" x14ac:dyDescent="0.35">
      <c r="A1" s="108" t="s">
        <v>46</v>
      </c>
      <c r="B1" s="108" t="s">
        <v>232</v>
      </c>
      <c r="C1" s="108" t="s">
        <v>216</v>
      </c>
      <c r="D1" s="108" t="s">
        <v>130</v>
      </c>
      <c r="E1" s="108" t="s">
        <v>165</v>
      </c>
      <c r="F1" s="108" t="s">
        <v>233</v>
      </c>
    </row>
    <row r="2" spans="1:11" x14ac:dyDescent="0.35">
      <c r="A2" s="1" t="s">
        <v>230</v>
      </c>
      <c r="B2" s="1">
        <v>4001</v>
      </c>
      <c r="C2" s="1" t="s">
        <v>229</v>
      </c>
      <c r="D2" s="1" t="s">
        <v>219</v>
      </c>
      <c r="E2" s="1">
        <v>3</v>
      </c>
      <c r="F2" s="1">
        <v>11</v>
      </c>
    </row>
    <row r="3" spans="1:11" x14ac:dyDescent="0.35">
      <c r="A3" s="1" t="s">
        <v>191</v>
      </c>
      <c r="B3" s="1">
        <v>4006</v>
      </c>
      <c r="C3" s="1" t="s">
        <v>229</v>
      </c>
      <c r="D3" s="1" t="s">
        <v>219</v>
      </c>
      <c r="E3" s="1">
        <v>6</v>
      </c>
      <c r="F3" s="1">
        <v>20</v>
      </c>
    </row>
    <row r="4" spans="1:11" x14ac:dyDescent="0.35">
      <c r="A4" s="1" t="s">
        <v>235</v>
      </c>
      <c r="B4" s="1">
        <v>4008</v>
      </c>
      <c r="C4" s="1" t="s">
        <v>229</v>
      </c>
      <c r="D4" s="1" t="s">
        <v>220</v>
      </c>
      <c r="E4" s="1">
        <v>14</v>
      </c>
      <c r="F4" s="1">
        <v>21</v>
      </c>
      <c r="J4" s="109" t="s">
        <v>243</v>
      </c>
      <c r="K4" t="s">
        <v>251</v>
      </c>
    </row>
    <row r="5" spans="1:11" x14ac:dyDescent="0.35">
      <c r="A5" s="1" t="s">
        <v>239</v>
      </c>
      <c r="B5" s="1">
        <v>4012</v>
      </c>
      <c r="C5" s="1" t="s">
        <v>229</v>
      </c>
      <c r="D5" s="1" t="s">
        <v>220</v>
      </c>
      <c r="E5" s="1">
        <v>7</v>
      </c>
      <c r="F5" s="1">
        <v>10</v>
      </c>
      <c r="J5" s="115" t="s">
        <v>230</v>
      </c>
      <c r="K5">
        <v>600</v>
      </c>
    </row>
    <row r="6" spans="1:11" x14ac:dyDescent="0.35">
      <c r="A6" s="1" t="s">
        <v>53</v>
      </c>
      <c r="B6" s="1">
        <v>4014</v>
      </c>
      <c r="C6" s="1" t="s">
        <v>229</v>
      </c>
      <c r="D6" s="1" t="s">
        <v>219</v>
      </c>
      <c r="E6" s="1">
        <v>16</v>
      </c>
      <c r="F6" s="1">
        <v>10</v>
      </c>
      <c r="J6" s="110" t="s">
        <v>187</v>
      </c>
    </row>
    <row r="7" spans="1:11" x14ac:dyDescent="0.35">
      <c r="J7" s="110" t="s">
        <v>188</v>
      </c>
    </row>
    <row r="8" spans="1:11" x14ac:dyDescent="0.35">
      <c r="J8" s="110" t="s">
        <v>190</v>
      </c>
    </row>
    <row r="9" spans="1:11" x14ac:dyDescent="0.35">
      <c r="A9" s="111" t="s">
        <v>243</v>
      </c>
      <c r="B9" s="111" t="s">
        <v>219</v>
      </c>
      <c r="C9" s="111" t="s">
        <v>221</v>
      </c>
      <c r="D9" s="111" t="s">
        <v>220</v>
      </c>
      <c r="E9" s="111" t="s">
        <v>244</v>
      </c>
      <c r="J9" s="110" t="s">
        <v>214</v>
      </c>
      <c r="K9">
        <v>800</v>
      </c>
    </row>
    <row r="10" spans="1:11" x14ac:dyDescent="0.35">
      <c r="A10" s="110" t="s">
        <v>230</v>
      </c>
      <c r="B10">
        <v>600</v>
      </c>
      <c r="E10">
        <v>600</v>
      </c>
      <c r="J10" s="110" t="s">
        <v>191</v>
      </c>
      <c r="K10">
        <v>900</v>
      </c>
    </row>
    <row r="11" spans="1:11" x14ac:dyDescent="0.35">
      <c r="A11" s="110" t="s">
        <v>187</v>
      </c>
      <c r="C11">
        <v>500</v>
      </c>
      <c r="E11">
        <v>500</v>
      </c>
      <c r="J11" s="110" t="s">
        <v>234</v>
      </c>
    </row>
    <row r="12" spans="1:11" x14ac:dyDescent="0.35">
      <c r="A12" s="110" t="s">
        <v>188</v>
      </c>
      <c r="D12">
        <v>700</v>
      </c>
      <c r="E12">
        <v>700</v>
      </c>
      <c r="J12" s="110" t="s">
        <v>235</v>
      </c>
    </row>
    <row r="13" spans="1:11" x14ac:dyDescent="0.35">
      <c r="A13" s="110" t="s">
        <v>190</v>
      </c>
      <c r="D13">
        <v>400</v>
      </c>
      <c r="E13">
        <v>400</v>
      </c>
      <c r="J13" s="110" t="s">
        <v>236</v>
      </c>
    </row>
    <row r="14" spans="1:11" x14ac:dyDescent="0.35">
      <c r="A14" s="110" t="s">
        <v>214</v>
      </c>
      <c r="B14">
        <v>800</v>
      </c>
      <c r="E14">
        <v>800</v>
      </c>
      <c r="J14" s="110" t="s">
        <v>237</v>
      </c>
      <c r="K14">
        <v>300</v>
      </c>
    </row>
    <row r="15" spans="1:11" x14ac:dyDescent="0.35">
      <c r="A15" s="110" t="s">
        <v>191</v>
      </c>
      <c r="B15">
        <v>900</v>
      </c>
      <c r="E15">
        <v>900</v>
      </c>
      <c r="J15" s="110" t="s">
        <v>238</v>
      </c>
    </row>
    <row r="16" spans="1:11" x14ac:dyDescent="0.35">
      <c r="A16" s="110" t="s">
        <v>234</v>
      </c>
      <c r="C16">
        <v>200</v>
      </c>
      <c r="E16">
        <v>200</v>
      </c>
      <c r="J16" s="110" t="s">
        <v>239</v>
      </c>
    </row>
    <row r="17" spans="1:11" x14ac:dyDescent="0.35">
      <c r="A17" s="110" t="s">
        <v>235</v>
      </c>
      <c r="D17">
        <v>500</v>
      </c>
      <c r="E17">
        <v>500</v>
      </c>
      <c r="J17" s="110" t="s">
        <v>240</v>
      </c>
    </row>
    <row r="18" spans="1:11" x14ac:dyDescent="0.35">
      <c r="A18" s="110" t="s">
        <v>236</v>
      </c>
      <c r="C18">
        <v>550</v>
      </c>
      <c r="E18">
        <v>550</v>
      </c>
      <c r="J18" s="110" t="s">
        <v>53</v>
      </c>
      <c r="K18">
        <v>378</v>
      </c>
    </row>
    <row r="19" spans="1:11" x14ac:dyDescent="0.35">
      <c r="A19" s="110" t="s">
        <v>237</v>
      </c>
      <c r="B19">
        <v>300</v>
      </c>
      <c r="E19">
        <v>300</v>
      </c>
      <c r="J19" s="110" t="s">
        <v>244</v>
      </c>
      <c r="K19">
        <v>2978</v>
      </c>
    </row>
    <row r="20" spans="1:11" x14ac:dyDescent="0.35">
      <c r="A20" s="110" t="s">
        <v>238</v>
      </c>
      <c r="C20">
        <v>846</v>
      </c>
      <c r="E20">
        <v>846</v>
      </c>
      <c r="J20" s="110" t="s">
        <v>244</v>
      </c>
      <c r="K20">
        <v>5956</v>
      </c>
    </row>
    <row r="21" spans="1:11" x14ac:dyDescent="0.35">
      <c r="A21" s="110" t="s">
        <v>239</v>
      </c>
      <c r="D21">
        <v>489</v>
      </c>
      <c r="E21">
        <v>489</v>
      </c>
    </row>
    <row r="22" spans="1:11" x14ac:dyDescent="0.35">
      <c r="A22" s="110" t="s">
        <v>240</v>
      </c>
      <c r="D22">
        <v>927</v>
      </c>
      <c r="E22">
        <v>927</v>
      </c>
    </row>
    <row r="23" spans="1:11" x14ac:dyDescent="0.35">
      <c r="A23" s="110" t="s">
        <v>53</v>
      </c>
      <c r="B23">
        <v>378</v>
      </c>
      <c r="E23">
        <v>378</v>
      </c>
    </row>
    <row r="24" spans="1:11" x14ac:dyDescent="0.35">
      <c r="A24" s="113" t="s">
        <v>244</v>
      </c>
      <c r="B24" s="114">
        <v>2978</v>
      </c>
      <c r="C24" s="114">
        <v>2096</v>
      </c>
      <c r="D24" s="114">
        <v>3016</v>
      </c>
      <c r="E24" s="114">
        <v>8090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5908-23A8-4AA9-8DDF-545896530C14}">
  <dimension ref="A1:AE34"/>
  <sheetViews>
    <sheetView zoomScale="90" zoomScaleNormal="90" workbookViewId="0">
      <selection activeCell="G5" sqref="G5"/>
    </sheetView>
  </sheetViews>
  <sheetFormatPr defaultRowHeight="14.5" x14ac:dyDescent="0.35"/>
  <cols>
    <col min="1" max="1" width="10.81640625" customWidth="1"/>
    <col min="2" max="2" width="17.7265625" customWidth="1"/>
    <col min="3" max="3" width="13.26953125" customWidth="1"/>
    <col min="4" max="4" width="14.81640625" customWidth="1"/>
    <col min="7" max="7" width="12.90625" bestFit="1" customWidth="1"/>
    <col min="8" max="8" width="15.81640625" bestFit="1" customWidth="1"/>
    <col min="9" max="11" width="4.90625" bestFit="1" customWidth="1"/>
    <col min="12" max="12" width="11" bestFit="1" customWidth="1"/>
    <col min="13" max="13" width="7.6328125" bestFit="1" customWidth="1"/>
    <col min="14" max="14" width="10.81640625" bestFit="1" customWidth="1"/>
    <col min="15" max="15" width="11" bestFit="1" customWidth="1"/>
    <col min="16" max="16" width="27" bestFit="1" customWidth="1"/>
    <col min="17" max="17" width="26.54296875" bestFit="1" customWidth="1"/>
    <col min="18" max="18" width="29.1796875" bestFit="1" customWidth="1"/>
    <col min="19" max="19" width="27" bestFit="1" customWidth="1"/>
    <col min="20" max="20" width="18.81640625" bestFit="1" customWidth="1"/>
    <col min="21" max="21" width="21.54296875" bestFit="1" customWidth="1"/>
    <col min="22" max="22" width="19.1796875" bestFit="1" customWidth="1"/>
    <col min="23" max="23" width="26.54296875" bestFit="1" customWidth="1"/>
    <col min="24" max="24" width="29.1796875" bestFit="1" customWidth="1"/>
    <col min="25" max="25" width="27" bestFit="1" customWidth="1"/>
    <col min="26" max="26" width="26.54296875" bestFit="1" customWidth="1"/>
    <col min="27" max="27" width="29.1796875" bestFit="1" customWidth="1"/>
    <col min="28" max="28" width="27" bestFit="1" customWidth="1"/>
    <col min="29" max="29" width="23.7265625" bestFit="1" customWidth="1"/>
    <col min="30" max="30" width="26.453125" bestFit="1" customWidth="1"/>
    <col min="31" max="31" width="24.08984375" bestFit="1" customWidth="1"/>
    <col min="32" max="32" width="26.08984375" bestFit="1" customWidth="1"/>
    <col min="33" max="33" width="28.54296875" bestFit="1" customWidth="1"/>
    <col min="34" max="34" width="26.453125" bestFit="1" customWidth="1"/>
    <col min="35" max="35" width="23.26953125" bestFit="1" customWidth="1"/>
    <col min="36" max="36" width="25.81640625" bestFit="1" customWidth="1"/>
    <col min="37" max="37" width="23.6328125" bestFit="1" customWidth="1"/>
  </cols>
  <sheetData>
    <row r="1" spans="1:4" x14ac:dyDescent="0.35">
      <c r="A1" s="101"/>
      <c r="B1" s="116" t="s">
        <v>258</v>
      </c>
      <c r="C1" s="101"/>
      <c r="D1" s="101"/>
    </row>
    <row r="2" spans="1:4" x14ac:dyDescent="0.35">
      <c r="A2" s="101" t="s">
        <v>262</v>
      </c>
      <c r="B2" s="116" t="s">
        <v>255</v>
      </c>
      <c r="C2" s="116" t="s">
        <v>256</v>
      </c>
      <c r="D2" s="116" t="s">
        <v>257</v>
      </c>
    </row>
    <row r="3" spans="1:4" x14ac:dyDescent="0.35">
      <c r="A3" s="116" t="s">
        <v>252</v>
      </c>
      <c r="B3" s="101">
        <v>1023564</v>
      </c>
      <c r="C3" s="101">
        <v>1369258</v>
      </c>
      <c r="D3" s="101">
        <v>1156489</v>
      </c>
    </row>
    <row r="4" spans="1:4" x14ac:dyDescent="0.35">
      <c r="A4" s="116" t="s">
        <v>253</v>
      </c>
      <c r="B4" s="101">
        <v>1145250</v>
      </c>
      <c r="C4" s="101">
        <v>1864951</v>
      </c>
      <c r="D4" s="101">
        <v>1758244</v>
      </c>
    </row>
    <row r="5" spans="1:4" x14ac:dyDescent="0.35">
      <c r="A5" s="116" t="s">
        <v>254</v>
      </c>
      <c r="B5" s="101">
        <v>1754688</v>
      </c>
      <c r="C5" s="101">
        <v>1432564</v>
      </c>
      <c r="D5" s="101">
        <v>1258694</v>
      </c>
    </row>
    <row r="18" spans="7:31" x14ac:dyDescent="0.35">
      <c r="H18" s="109" t="s">
        <v>245</v>
      </c>
    </row>
    <row r="19" spans="7:31" x14ac:dyDescent="0.35">
      <c r="H19">
        <v>1023564</v>
      </c>
      <c r="K19">
        <v>1145250</v>
      </c>
      <c r="Q19" t="s">
        <v>263</v>
      </c>
      <c r="R19" t="s">
        <v>273</v>
      </c>
      <c r="S19" t="s">
        <v>264</v>
      </c>
      <c r="T19">
        <v>1754688</v>
      </c>
      <c r="Z19" t="s">
        <v>265</v>
      </c>
      <c r="AA19" t="s">
        <v>274</v>
      </c>
      <c r="AB19" t="s">
        <v>266</v>
      </c>
      <c r="AC19" t="s">
        <v>267</v>
      </c>
      <c r="AD19" t="s">
        <v>275</v>
      </c>
      <c r="AE19" t="s">
        <v>268</v>
      </c>
    </row>
    <row r="20" spans="7:31" x14ac:dyDescent="0.35">
      <c r="K20">
        <v>1864951</v>
      </c>
      <c r="N20" t="s">
        <v>269</v>
      </c>
      <c r="O20" t="s">
        <v>276</v>
      </c>
      <c r="P20" t="s">
        <v>270</v>
      </c>
      <c r="T20">
        <v>1432564</v>
      </c>
      <c r="W20" t="s">
        <v>271</v>
      </c>
      <c r="X20" t="s">
        <v>277</v>
      </c>
      <c r="Y20" t="s">
        <v>272</v>
      </c>
    </row>
    <row r="21" spans="7:31" x14ac:dyDescent="0.35">
      <c r="K21">
        <v>1758244</v>
      </c>
      <c r="T21">
        <v>1258694</v>
      </c>
    </row>
    <row r="22" spans="7:31" x14ac:dyDescent="0.35">
      <c r="G22" s="109" t="s">
        <v>243</v>
      </c>
      <c r="H22" t="s">
        <v>259</v>
      </c>
      <c r="I22" t="s">
        <v>261</v>
      </c>
      <c r="J22" t="s">
        <v>260</v>
      </c>
      <c r="K22" t="s">
        <v>259</v>
      </c>
      <c r="L22" t="s">
        <v>261</v>
      </c>
      <c r="M22" t="s">
        <v>260</v>
      </c>
      <c r="T22" t="s">
        <v>259</v>
      </c>
      <c r="U22" t="s">
        <v>261</v>
      </c>
      <c r="V22" t="s">
        <v>260</v>
      </c>
    </row>
    <row r="23" spans="7:31" x14ac:dyDescent="0.35">
      <c r="G23" s="110" t="s">
        <v>252</v>
      </c>
      <c r="H23">
        <v>1023564</v>
      </c>
      <c r="I23">
        <v>1156489</v>
      </c>
      <c r="J23">
        <v>1369258</v>
      </c>
      <c r="AC23">
        <v>1023564</v>
      </c>
      <c r="AD23">
        <v>1156489</v>
      </c>
      <c r="AE23">
        <v>1369258</v>
      </c>
    </row>
    <row r="24" spans="7:31" x14ac:dyDescent="0.35">
      <c r="G24" s="110" t="s">
        <v>253</v>
      </c>
      <c r="K24">
        <v>1145250</v>
      </c>
      <c r="L24">
        <v>1758244</v>
      </c>
      <c r="M24">
        <v>1864951</v>
      </c>
      <c r="N24">
        <v>1145250</v>
      </c>
      <c r="O24">
        <v>1758244</v>
      </c>
      <c r="P24">
        <v>1864951</v>
      </c>
      <c r="Q24">
        <v>1145250</v>
      </c>
      <c r="R24">
        <v>1758244</v>
      </c>
      <c r="S24">
        <v>1864951</v>
      </c>
      <c r="AC24">
        <v>1145250</v>
      </c>
      <c r="AD24">
        <v>1758244</v>
      </c>
      <c r="AE24">
        <v>1864951</v>
      </c>
    </row>
    <row r="25" spans="7:31" x14ac:dyDescent="0.35">
      <c r="G25" s="110" t="s">
        <v>254</v>
      </c>
      <c r="T25">
        <v>1754688</v>
      </c>
      <c r="U25">
        <v>1258694</v>
      </c>
      <c r="V25">
        <v>1432564</v>
      </c>
      <c r="W25">
        <v>1754688</v>
      </c>
      <c r="X25">
        <v>1258694</v>
      </c>
      <c r="Y25">
        <v>1432564</v>
      </c>
      <c r="Z25">
        <v>1754688</v>
      </c>
      <c r="AA25">
        <v>1258694</v>
      </c>
      <c r="AB25">
        <v>1432564</v>
      </c>
      <c r="AC25">
        <v>1754688</v>
      </c>
      <c r="AD25">
        <v>1258694</v>
      </c>
      <c r="AE25">
        <v>1432564</v>
      </c>
    </row>
    <row r="26" spans="7:31" x14ac:dyDescent="0.35">
      <c r="G26" s="110" t="s">
        <v>244</v>
      </c>
      <c r="H26">
        <v>1023564</v>
      </c>
      <c r="I26">
        <v>1156489</v>
      </c>
      <c r="J26">
        <v>1369258</v>
      </c>
      <c r="K26">
        <v>1145250</v>
      </c>
      <c r="L26">
        <v>1758244</v>
      </c>
      <c r="M26">
        <v>1864951</v>
      </c>
      <c r="N26">
        <v>1145250</v>
      </c>
      <c r="O26">
        <v>1758244</v>
      </c>
      <c r="P26">
        <v>1864951</v>
      </c>
      <c r="Q26">
        <v>1145250</v>
      </c>
      <c r="R26">
        <v>1758244</v>
      </c>
      <c r="S26">
        <v>1864951</v>
      </c>
      <c r="T26">
        <v>1754688</v>
      </c>
      <c r="U26">
        <v>1258694</v>
      </c>
      <c r="V26">
        <v>1432564</v>
      </c>
      <c r="W26">
        <v>1754688</v>
      </c>
      <c r="X26">
        <v>1258694</v>
      </c>
      <c r="Y26">
        <v>1432564</v>
      </c>
      <c r="Z26">
        <v>1754688</v>
      </c>
      <c r="AA26">
        <v>1258694</v>
      </c>
      <c r="AB26">
        <v>1432564</v>
      </c>
      <c r="AC26">
        <v>3923502</v>
      </c>
      <c r="AD26">
        <v>4173427</v>
      </c>
      <c r="AE26">
        <v>4666773</v>
      </c>
    </row>
    <row r="30" spans="7:31" x14ac:dyDescent="0.35">
      <c r="G30" s="101" t="s">
        <v>51</v>
      </c>
      <c r="H30" s="101" t="s">
        <v>218</v>
      </c>
    </row>
    <row r="31" spans="7:31" x14ac:dyDescent="0.35">
      <c r="G31" s="101">
        <v>2021</v>
      </c>
      <c r="H31" s="101">
        <v>4567</v>
      </c>
    </row>
    <row r="32" spans="7:31" x14ac:dyDescent="0.35">
      <c r="G32" s="101">
        <v>2019</v>
      </c>
      <c r="H32" s="101">
        <v>1234</v>
      </c>
    </row>
    <row r="33" spans="7:8" x14ac:dyDescent="0.35">
      <c r="G33" s="101">
        <v>2017</v>
      </c>
      <c r="H33" s="101">
        <v>10000</v>
      </c>
    </row>
    <row r="34" spans="7:8" x14ac:dyDescent="0.35">
      <c r="G34" s="101">
        <v>2014</v>
      </c>
      <c r="H34" s="101">
        <v>50000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C3154-5F63-41D4-97FD-CBE9D4A91633}">
  <dimension ref="A1:B5"/>
  <sheetViews>
    <sheetView workbookViewId="0">
      <selection activeCell="P15" sqref="P15"/>
    </sheetView>
  </sheetViews>
  <sheetFormatPr defaultRowHeight="14.5" x14ac:dyDescent="0.35"/>
  <sheetData>
    <row r="1" spans="1:2" x14ac:dyDescent="0.35">
      <c r="A1" s="101" t="s">
        <v>278</v>
      </c>
      <c r="B1" s="101" t="s">
        <v>218</v>
      </c>
    </row>
    <row r="2" spans="1:2" x14ac:dyDescent="0.35">
      <c r="A2" s="101" t="s">
        <v>279</v>
      </c>
      <c r="B2" s="101">
        <v>2500</v>
      </c>
    </row>
    <row r="3" spans="1:2" x14ac:dyDescent="0.35">
      <c r="A3" s="101" t="s">
        <v>280</v>
      </c>
      <c r="B3" s="101">
        <v>1000</v>
      </c>
    </row>
    <row r="4" spans="1:2" x14ac:dyDescent="0.35">
      <c r="A4" s="101" t="s">
        <v>281</v>
      </c>
      <c r="B4" s="101">
        <v>4800</v>
      </c>
    </row>
    <row r="5" spans="1:2" x14ac:dyDescent="0.35">
      <c r="A5" s="101" t="s">
        <v>282</v>
      </c>
      <c r="B5" s="101">
        <v>4500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404F0-A984-4DEC-B5EE-D13774639426}">
  <dimension ref="A1:C3"/>
  <sheetViews>
    <sheetView workbookViewId="0">
      <selection activeCell="N16" sqref="N16"/>
    </sheetView>
  </sheetViews>
  <sheetFormatPr defaultRowHeight="14.5" x14ac:dyDescent="0.35"/>
  <sheetData>
    <row r="1" spans="1:3" x14ac:dyDescent="0.35">
      <c r="A1" t="s">
        <v>283</v>
      </c>
      <c r="B1">
        <v>31</v>
      </c>
      <c r="C1" s="117">
        <v>1</v>
      </c>
    </row>
    <row r="2" spans="1:3" x14ac:dyDescent="0.35">
      <c r="A2" t="s">
        <v>284</v>
      </c>
      <c r="B2">
        <v>10</v>
      </c>
      <c r="C2" s="117">
        <v>0.12</v>
      </c>
    </row>
    <row r="3" spans="1:3" x14ac:dyDescent="0.35">
      <c r="A3" t="s">
        <v>285</v>
      </c>
      <c r="B3">
        <v>21</v>
      </c>
      <c r="C3" s="117">
        <v>0.68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A08A-0FD2-451B-951E-4BD4C3BA4F66}">
  <dimension ref="A1:I17"/>
  <sheetViews>
    <sheetView workbookViewId="0">
      <selection activeCell="J10" sqref="J10"/>
    </sheetView>
  </sheetViews>
  <sheetFormatPr defaultRowHeight="14.5" x14ac:dyDescent="0.35"/>
  <cols>
    <col min="1" max="1" width="10.54296875" customWidth="1"/>
    <col min="6" max="10" width="20.90625" customWidth="1"/>
  </cols>
  <sheetData>
    <row r="1" spans="1:9" x14ac:dyDescent="0.35">
      <c r="A1" s="119" t="s">
        <v>130</v>
      </c>
      <c r="B1" s="119" t="s">
        <v>3</v>
      </c>
      <c r="C1" s="119" t="s">
        <v>4</v>
      </c>
      <c r="D1" s="119" t="s">
        <v>5</v>
      </c>
    </row>
    <row r="2" spans="1:9" x14ac:dyDescent="0.35">
      <c r="A2" s="120" t="s">
        <v>252</v>
      </c>
      <c r="B2" s="120">
        <v>95</v>
      </c>
      <c r="C2" s="120">
        <v>10</v>
      </c>
      <c r="D2" s="120">
        <v>48</v>
      </c>
    </row>
    <row r="3" spans="1:9" x14ac:dyDescent="0.35">
      <c r="A3" s="120" t="s">
        <v>253</v>
      </c>
      <c r="B3" s="120">
        <v>45</v>
      </c>
      <c r="C3" s="120">
        <v>35</v>
      </c>
      <c r="D3" s="120">
        <v>-73</v>
      </c>
    </row>
    <row r="4" spans="1:9" x14ac:dyDescent="0.35">
      <c r="A4" s="120" t="s">
        <v>254</v>
      </c>
      <c r="B4" s="120">
        <v>75</v>
      </c>
      <c r="C4" s="120">
        <v>90</v>
      </c>
      <c r="D4" s="120">
        <v>21</v>
      </c>
    </row>
    <row r="5" spans="1:9" x14ac:dyDescent="0.35">
      <c r="B5" s="1">
        <v>58</v>
      </c>
    </row>
    <row r="6" spans="1:9" x14ac:dyDescent="0.35">
      <c r="B6" s="1">
        <v>65</v>
      </c>
    </row>
    <row r="7" spans="1:9" x14ac:dyDescent="0.35">
      <c r="B7" s="1">
        <v>100</v>
      </c>
    </row>
    <row r="8" spans="1:9" ht="57" customHeight="1" x14ac:dyDescent="0.35">
      <c r="B8" s="1"/>
    </row>
    <row r="9" spans="1:9" ht="51.5" customHeight="1" x14ac:dyDescent="0.35">
      <c r="D9" s="118"/>
    </row>
    <row r="10" spans="1:9" ht="60" customHeight="1" x14ac:dyDescent="0.35"/>
    <row r="11" spans="1:9" x14ac:dyDescent="0.35">
      <c r="F11" s="119" t="s">
        <v>130</v>
      </c>
      <c r="G11" s="119" t="s">
        <v>3</v>
      </c>
      <c r="H11" s="119" t="s">
        <v>4</v>
      </c>
      <c r="I11" s="119" t="s">
        <v>5</v>
      </c>
    </row>
    <row r="12" spans="1:9" x14ac:dyDescent="0.35">
      <c r="F12" s="120" t="s">
        <v>252</v>
      </c>
      <c r="G12" s="120">
        <v>-95</v>
      </c>
      <c r="H12" s="120">
        <v>10</v>
      </c>
      <c r="I12" s="120">
        <v>48</v>
      </c>
    </row>
    <row r="13" spans="1:9" x14ac:dyDescent="0.35">
      <c r="F13" s="120" t="s">
        <v>253</v>
      </c>
      <c r="G13" s="120">
        <v>45</v>
      </c>
      <c r="H13" s="120">
        <v>35</v>
      </c>
      <c r="I13" s="120">
        <v>-73</v>
      </c>
    </row>
    <row r="14" spans="1:9" x14ac:dyDescent="0.35">
      <c r="F14" s="120" t="s">
        <v>254</v>
      </c>
      <c r="G14" s="120">
        <v>75</v>
      </c>
      <c r="H14" s="120">
        <v>90</v>
      </c>
      <c r="I14" s="120">
        <v>21</v>
      </c>
    </row>
    <row r="15" spans="1:9" x14ac:dyDescent="0.35">
      <c r="G15" s="101">
        <v>58</v>
      </c>
    </row>
    <row r="16" spans="1:9" x14ac:dyDescent="0.35">
      <c r="G16" s="101">
        <v>65</v>
      </c>
    </row>
    <row r="17" spans="7:7" x14ac:dyDescent="0.35">
      <c r="G17" s="101">
        <v>100</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B4726276-44C3-44E2-A18B-0A58DE972407}">
          <x14:colorSeries rgb="FF376092"/>
          <x14:colorNegative rgb="FFD00000"/>
          <x14:colorAxis rgb="FF000000"/>
          <x14:colorMarkers rgb="FFD00000"/>
          <x14:colorFirst rgb="FFD00000"/>
          <x14:colorLast rgb="FFD00000"/>
          <x14:colorHigh rgb="FFD00000"/>
          <x14:colorLow rgb="FFD00000"/>
          <x14:sparklines>
            <x14:sparkline>
              <xm:f>Sheet12!H12:H14</xm:f>
              <xm:sqref>H10</xm:sqref>
            </x14:sparkline>
            <x14:sparkline>
              <xm:f>Sheet12!I12:I14</xm:f>
              <xm:sqref>I10</xm:sqref>
            </x14:sparkline>
          </x14:sparklines>
        </x14:sparklineGroup>
        <x14:sparklineGroup type="column" displayEmptyCellsAs="gap" xr2:uid="{6642096F-6A36-49B6-871F-277B06138800}">
          <x14:colorSeries rgb="FF376092"/>
          <x14:colorNegative rgb="FFD00000"/>
          <x14:colorAxis rgb="FF000000"/>
          <x14:colorMarkers rgb="FFD00000"/>
          <x14:colorFirst rgb="FFD00000"/>
          <x14:colorLast rgb="FFD00000"/>
          <x14:colorHigh rgb="FFD00000"/>
          <x14:colorLow rgb="FFD00000"/>
          <x14:sparklines>
            <x14:sparkline>
              <xm:f>Sheet12!G12:G17</xm:f>
              <xm:sqref>G10</xm:sqref>
            </x14:sparkline>
          </x14:sparklines>
        </x14:sparklineGroup>
        <x14:sparklineGroup displayEmptyCellsAs="gap" high="1" xr2:uid="{5AD46959-8AB2-40CD-80C9-DE0B94E90364}">
          <x14:colorSeries rgb="FF376092"/>
          <x14:colorNegative rgb="FFD00000"/>
          <x14:colorAxis rgb="FF000000"/>
          <x14:colorMarkers rgb="FFD00000"/>
          <x14:colorFirst rgb="FFD00000"/>
          <x14:colorLast rgb="FFD00000"/>
          <x14:colorHigh rgb="FFD00000"/>
          <x14:colorLow rgb="FFD00000"/>
          <x14:sparklines>
            <x14:sparkline>
              <xm:f>Sheet12!G12:G17</xm:f>
              <xm:sqref>G9</xm:sqref>
            </x14:sparkline>
            <x14:sparkline>
              <xm:f>Sheet12!H12:H17</xm:f>
              <xm:sqref>H9</xm:sqref>
            </x14:sparkline>
            <x14:sparkline>
              <xm:f>Sheet12!I12:I17</xm:f>
              <xm:sqref>I9</xm:sqref>
            </x14:sparkline>
          </x14:sparklines>
        </x14:sparklineGroup>
        <x14:sparklineGroup type="stacked" displayEmptyCellsAs="gap" negative="1" xr2:uid="{85EB6138-A0A5-41CB-A2CE-27FED92E72D2}">
          <x14:colorSeries rgb="FF376092"/>
          <x14:colorNegative rgb="FFD00000"/>
          <x14:colorAxis rgb="FF000000"/>
          <x14:colorMarkers rgb="FFD00000"/>
          <x14:colorFirst rgb="FFD00000"/>
          <x14:colorLast rgb="FFD00000"/>
          <x14:colorHigh rgb="FFD00000"/>
          <x14:colorLow rgb="FFD00000"/>
          <x14:sparklines>
            <x14:sparkline>
              <xm:f>Sheet12!G12:G17</xm:f>
              <xm:sqref>G8</xm:sqref>
            </x14:sparkline>
            <x14:sparkline>
              <xm:f>Sheet12!H12:H17</xm:f>
              <xm:sqref>H8</xm:sqref>
            </x14:sparkline>
            <x14:sparkline>
              <xm:f>Sheet12!I12:I17</xm:f>
              <xm:sqref>I8</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76E72-CF9F-451B-AFB6-EF3C79FE40C2}">
  <dimension ref="A1:C26"/>
  <sheetViews>
    <sheetView workbookViewId="0">
      <selection activeCell="P16" sqref="P16"/>
    </sheetView>
  </sheetViews>
  <sheetFormatPr defaultRowHeight="14.5" x14ac:dyDescent="0.35"/>
  <cols>
    <col min="1" max="1" width="15.1796875" customWidth="1"/>
    <col min="2" max="2" width="12.7265625" customWidth="1"/>
    <col min="3" max="3" width="8.7265625" style="101"/>
  </cols>
  <sheetData>
    <row r="1" spans="1:3" x14ac:dyDescent="0.35">
      <c r="A1" s="101" t="s">
        <v>289</v>
      </c>
    </row>
    <row r="2" spans="1:3" x14ac:dyDescent="0.35">
      <c r="A2" s="120" t="s">
        <v>286</v>
      </c>
      <c r="B2" s="120" t="s">
        <v>287</v>
      </c>
      <c r="C2" s="101" t="s">
        <v>288</v>
      </c>
    </row>
    <row r="3" spans="1:3" x14ac:dyDescent="0.35">
      <c r="A3" s="120">
        <v>0.3</v>
      </c>
      <c r="B3" s="120">
        <v>7.21</v>
      </c>
      <c r="C3" s="101">
        <v>8.24</v>
      </c>
    </row>
    <row r="4" spans="1:3" x14ac:dyDescent="0.35">
      <c r="A4" s="120">
        <v>0.18</v>
      </c>
      <c r="B4" s="120">
        <v>5.12</v>
      </c>
      <c r="C4" s="101">
        <v>7.75</v>
      </c>
    </row>
    <row r="5" spans="1:3" x14ac:dyDescent="0.35">
      <c r="A5" s="120">
        <v>0.46</v>
      </c>
      <c r="B5" s="120">
        <v>8.83</v>
      </c>
      <c r="C5" s="101">
        <v>6.61</v>
      </c>
    </row>
    <row r="6" spans="1:3" x14ac:dyDescent="0.35">
      <c r="A6" s="120">
        <v>0.63</v>
      </c>
      <c r="B6" s="120">
        <v>12.08</v>
      </c>
      <c r="C6" s="101">
        <v>9.91</v>
      </c>
    </row>
    <row r="7" spans="1:3" x14ac:dyDescent="0.35">
      <c r="A7" s="120">
        <v>0.23</v>
      </c>
      <c r="B7" s="120">
        <v>5.81</v>
      </c>
      <c r="C7" s="101">
        <v>4.45</v>
      </c>
    </row>
    <row r="8" spans="1:3" x14ac:dyDescent="0.35">
      <c r="A8" s="120">
        <v>0.56000000000000005</v>
      </c>
      <c r="B8" s="120">
        <v>13.5</v>
      </c>
      <c r="C8" s="101">
        <v>8.84</v>
      </c>
    </row>
    <row r="9" spans="1:3" x14ac:dyDescent="0.35">
      <c r="A9" s="120">
        <v>0.39</v>
      </c>
      <c r="B9" s="120">
        <v>10.9</v>
      </c>
      <c r="C9" s="101">
        <v>7.76</v>
      </c>
    </row>
    <row r="10" spans="1:3" x14ac:dyDescent="0.35">
      <c r="A10" s="120">
        <v>0.41</v>
      </c>
      <c r="B10" s="120">
        <v>6.79</v>
      </c>
      <c r="C10" s="101">
        <v>5.54</v>
      </c>
    </row>
    <row r="11" spans="1:3" x14ac:dyDescent="0.35">
      <c r="A11" s="120">
        <v>0.62</v>
      </c>
      <c r="B11" s="120">
        <v>10.66</v>
      </c>
      <c r="C11" s="101">
        <v>7.62</v>
      </c>
    </row>
    <row r="12" spans="1:3" x14ac:dyDescent="0.35">
      <c r="A12" s="120">
        <v>0.43</v>
      </c>
      <c r="B12" s="120">
        <v>10.5</v>
      </c>
      <c r="C12" s="101">
        <v>8.84</v>
      </c>
    </row>
    <row r="13" spans="1:3" x14ac:dyDescent="0.35">
      <c r="A13" s="120">
        <v>0.15</v>
      </c>
      <c r="B13" s="120">
        <v>2.67</v>
      </c>
      <c r="C13" s="101">
        <v>1.1399999999999999</v>
      </c>
    </row>
    <row r="15" spans="1:3" x14ac:dyDescent="0.35">
      <c r="A15" s="101" t="s">
        <v>290</v>
      </c>
      <c r="B15" s="101"/>
    </row>
    <row r="16" spans="1:3" x14ac:dyDescent="0.35">
      <c r="A16" s="101" t="s">
        <v>286</v>
      </c>
      <c r="B16" s="101" t="s">
        <v>287</v>
      </c>
    </row>
    <row r="17" spans="1:2" x14ac:dyDescent="0.35">
      <c r="A17" s="101">
        <v>0.18</v>
      </c>
      <c r="B17" s="101">
        <v>21.51</v>
      </c>
    </row>
    <row r="18" spans="1:2" x14ac:dyDescent="0.35">
      <c r="A18" s="101">
        <v>0.19</v>
      </c>
      <c r="B18" s="101">
        <v>20.34</v>
      </c>
    </row>
    <row r="19" spans="1:2" x14ac:dyDescent="0.35">
      <c r="A19" s="101">
        <v>0.17</v>
      </c>
      <c r="B19" s="101">
        <v>19.72</v>
      </c>
    </row>
    <row r="20" spans="1:2" x14ac:dyDescent="0.35">
      <c r="A20" s="101">
        <v>0.17</v>
      </c>
      <c r="B20" s="101">
        <v>19.8</v>
      </c>
    </row>
    <row r="21" spans="1:2" x14ac:dyDescent="0.35">
      <c r="A21" s="101">
        <v>0.3</v>
      </c>
      <c r="B21" s="101">
        <v>26.1</v>
      </c>
    </row>
    <row r="22" spans="1:2" x14ac:dyDescent="0.35">
      <c r="A22" s="101">
        <v>0.22</v>
      </c>
      <c r="B22" s="101">
        <v>23.7</v>
      </c>
    </row>
    <row r="23" spans="1:2" x14ac:dyDescent="0.35">
      <c r="A23" s="101">
        <v>0.45</v>
      </c>
      <c r="B23" s="101">
        <v>32.51</v>
      </c>
    </row>
    <row r="24" spans="1:2" x14ac:dyDescent="0.35">
      <c r="A24" s="101">
        <v>0.39</v>
      </c>
      <c r="B24" s="101">
        <v>29.18</v>
      </c>
    </row>
    <row r="25" spans="1:2" x14ac:dyDescent="0.35">
      <c r="A25" s="101">
        <v>0.42</v>
      </c>
      <c r="B25" s="101">
        <v>30.12</v>
      </c>
    </row>
    <row r="26" spans="1:2" x14ac:dyDescent="0.35">
      <c r="A26" s="101">
        <v>0.38</v>
      </c>
      <c r="B26" s="101">
        <v>31.12</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D3875-1E10-4AB0-AACB-D4A7FAF4847E}">
  <dimension ref="A1:A20"/>
  <sheetViews>
    <sheetView zoomScale="85" zoomScaleNormal="85" workbookViewId="0">
      <selection activeCell="B17" sqref="B17"/>
    </sheetView>
  </sheetViews>
  <sheetFormatPr defaultRowHeight="14.5" x14ac:dyDescent="0.35"/>
  <cols>
    <col min="1" max="1" width="67.453125" style="99" customWidth="1"/>
  </cols>
  <sheetData>
    <row r="1" spans="1:1" ht="19.5" x14ac:dyDescent="0.45">
      <c r="A1" s="127" t="s">
        <v>291</v>
      </c>
    </row>
    <row r="2" spans="1:1" x14ac:dyDescent="0.35">
      <c r="A2" s="121" t="s">
        <v>292</v>
      </c>
    </row>
    <row r="3" spans="1:1" x14ac:dyDescent="0.35">
      <c r="A3" s="121" t="s">
        <v>293</v>
      </c>
    </row>
    <row r="4" spans="1:1" x14ac:dyDescent="0.35">
      <c r="A4" s="122" t="s">
        <v>294</v>
      </c>
    </row>
    <row r="5" spans="1:1" x14ac:dyDescent="0.35">
      <c r="A5" s="122" t="s">
        <v>295</v>
      </c>
    </row>
    <row r="6" spans="1:1" x14ac:dyDescent="0.35">
      <c r="A6" s="122" t="s">
        <v>296</v>
      </c>
    </row>
    <row r="7" spans="1:1" x14ac:dyDescent="0.35">
      <c r="A7" s="123" t="s">
        <v>297</v>
      </c>
    </row>
    <row r="8" spans="1:1" x14ac:dyDescent="0.35">
      <c r="A8" s="123" t="s">
        <v>300</v>
      </c>
    </row>
    <row r="9" spans="1:1" x14ac:dyDescent="0.35">
      <c r="A9" s="123" t="s">
        <v>302</v>
      </c>
    </row>
    <row r="10" spans="1:1" x14ac:dyDescent="0.35">
      <c r="A10" s="123" t="s">
        <v>303</v>
      </c>
    </row>
    <row r="11" spans="1:1" x14ac:dyDescent="0.35">
      <c r="A11" s="124" t="s">
        <v>298</v>
      </c>
    </row>
    <row r="12" spans="1:1" x14ac:dyDescent="0.35">
      <c r="A12" s="124" t="s">
        <v>299</v>
      </c>
    </row>
    <row r="13" spans="1:1" x14ac:dyDescent="0.35">
      <c r="A13" s="124" t="s">
        <v>301</v>
      </c>
    </row>
    <row r="14" spans="1:1" x14ac:dyDescent="0.35">
      <c r="A14" s="124" t="s">
        <v>304</v>
      </c>
    </row>
    <row r="15" spans="1:1" x14ac:dyDescent="0.35">
      <c r="A15" s="125" t="s">
        <v>305</v>
      </c>
    </row>
    <row r="16" spans="1:1" x14ac:dyDescent="0.35">
      <c r="A16" s="125" t="s">
        <v>306</v>
      </c>
    </row>
    <row r="17" spans="1:1" x14ac:dyDescent="0.35">
      <c r="A17" s="126" t="s">
        <v>307</v>
      </c>
    </row>
    <row r="18" spans="1:1" x14ac:dyDescent="0.35">
      <c r="A18" s="126" t="s">
        <v>308</v>
      </c>
    </row>
    <row r="19" spans="1:1" x14ac:dyDescent="0.35">
      <c r="A19" s="126" t="s">
        <v>318</v>
      </c>
    </row>
    <row r="20" spans="1:1" x14ac:dyDescent="0.35">
      <c r="A20" s="126" t="s">
        <v>309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B907-343C-41D0-975E-A928FC158FC5}">
  <dimension ref="A1:D7"/>
  <sheetViews>
    <sheetView showGridLines="0" tabSelected="1" workbookViewId="0">
      <selection activeCell="A3" sqref="A3"/>
    </sheetView>
  </sheetViews>
  <sheetFormatPr defaultRowHeight="14.5" x14ac:dyDescent="0.35"/>
  <cols>
    <col min="1" max="1" width="28" bestFit="1" customWidth="1"/>
    <col min="2" max="2" width="15.81640625" bestFit="1" customWidth="1"/>
    <col min="3" max="3" width="11.81640625" bestFit="1" customWidth="1"/>
    <col min="4" max="5" width="16.08984375" bestFit="1" customWidth="1"/>
  </cols>
  <sheetData>
    <row r="1" spans="1:4" x14ac:dyDescent="0.35">
      <c r="A1" s="128" t="s">
        <v>243</v>
      </c>
      <c r="B1" s="1" t="s">
        <v>316</v>
      </c>
      <c r="C1" s="1" t="s">
        <v>315</v>
      </c>
      <c r="D1" s="1" t="s">
        <v>317</v>
      </c>
    </row>
    <row r="2" spans="1:4" x14ac:dyDescent="0.35">
      <c r="A2" s="1" t="s">
        <v>310</v>
      </c>
      <c r="B2" s="129">
        <v>132</v>
      </c>
      <c r="C2" s="129">
        <v>523315.42499999999</v>
      </c>
      <c r="D2" s="129">
        <v>0</v>
      </c>
    </row>
    <row r="3" spans="1:4" x14ac:dyDescent="0.35">
      <c r="A3" s="1" t="s">
        <v>311</v>
      </c>
      <c r="B3" s="129">
        <v>206</v>
      </c>
      <c r="C3" s="129">
        <v>828377.4</v>
      </c>
      <c r="D3" s="129">
        <v>1</v>
      </c>
    </row>
    <row r="4" spans="1:4" x14ac:dyDescent="0.35">
      <c r="A4" s="1" t="s">
        <v>312</v>
      </c>
      <c r="B4" s="129">
        <v>114</v>
      </c>
      <c r="C4" s="129">
        <v>423499.625</v>
      </c>
      <c r="D4" s="129">
        <v>0</v>
      </c>
    </row>
    <row r="5" spans="1:4" x14ac:dyDescent="0.35">
      <c r="A5" s="1" t="s">
        <v>313</v>
      </c>
      <c r="B5" s="129">
        <v>92</v>
      </c>
      <c r="C5" s="129">
        <v>302197.375</v>
      </c>
      <c r="D5" s="129">
        <v>-1</v>
      </c>
    </row>
    <row r="6" spans="1:4" x14ac:dyDescent="0.35">
      <c r="A6" s="1" t="s">
        <v>314</v>
      </c>
      <c r="B6" s="129">
        <v>156</v>
      </c>
      <c r="C6" s="129">
        <v>639674.55000000005</v>
      </c>
      <c r="D6" s="129">
        <v>1</v>
      </c>
    </row>
    <row r="7" spans="1:4" x14ac:dyDescent="0.35">
      <c r="A7" s="1" t="s">
        <v>244</v>
      </c>
      <c r="B7" s="129">
        <v>700</v>
      </c>
      <c r="C7" s="129">
        <v>2717064.375</v>
      </c>
      <c r="D7" s="129">
        <v>1</v>
      </c>
    </row>
  </sheetData>
  <conditionalFormatting pivot="1" sqref="D2:D7">
    <cfRule type="iconSet" priority="1">
      <iconSet iconSet="3Symbols" showValue="0">
        <cfvo type="num" val="-1"/>
        <cfvo type="num" val="-0.5"/>
        <cfvo type="num" val="0.5"/>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816A6E1F-AFDD-42B6-ACCA-5A8D15A1BD03}">
  <ds:schemaRefs/>
</ds:datastoreItem>
</file>

<file path=customXml/itemProps2.xml><?xml version="1.0" encoding="utf-8"?>
<ds:datastoreItem xmlns:ds="http://schemas.openxmlformats.org/officeDocument/2006/customXml" ds:itemID="{58F4600F-216B-435F-B6D5-035FDF12C66A}">
  <ds:schemaRefs/>
</ds:datastoreItem>
</file>

<file path=customXml/itemProps3.xml><?xml version="1.0" encoding="utf-8"?>
<ds:datastoreItem xmlns:ds="http://schemas.openxmlformats.org/officeDocument/2006/customXml" ds:itemID="{2C3F100A-2097-4721-B730-19697D42889F}">
  <ds:schemaRefs/>
</ds:datastoreItem>
</file>

<file path=customXml/itemProps4.xml><?xml version="1.0" encoding="utf-8"?>
<ds:datastoreItem xmlns:ds="http://schemas.openxmlformats.org/officeDocument/2006/customXml" ds:itemID="{95F797D1-1E14-4EF4-94C6-60086FD8FD4D}">
  <ds:schemaRefs/>
</ds:datastoreItem>
</file>

<file path=customXml/itemProps5.xml><?xml version="1.0" encoding="utf-8"?>
<ds:datastoreItem xmlns:ds="http://schemas.openxmlformats.org/officeDocument/2006/customXml" ds:itemID="{41397B6B-9E87-4705-AB59-0B5B3853B854}">
  <ds:schemaRefs/>
</ds:datastoreItem>
</file>

<file path=customXml/itemProps6.xml><?xml version="1.0" encoding="utf-8"?>
<ds:datastoreItem xmlns:ds="http://schemas.openxmlformats.org/officeDocument/2006/customXml" ds:itemID="{94E9C9B2-4ED8-4BC7-AC77-567E8FEF80B5}">
  <ds:schemaRefs/>
</ds:datastoreItem>
</file>

<file path=customXml/itemProps7.xml><?xml version="1.0" encoding="utf-8"?>
<ds:datastoreItem xmlns:ds="http://schemas.openxmlformats.org/officeDocument/2006/customXml" ds:itemID="{127B4A00-1D4B-48D1-89E2-4877385BCAC2}">
  <ds:schemaRefs/>
</ds:datastoreItem>
</file>

<file path=customXml/itemProps8.xml><?xml version="1.0" encoding="utf-8"?>
<ds:datastoreItem xmlns:ds="http://schemas.openxmlformats.org/officeDocument/2006/customXml" ds:itemID="{93A32BA7-E66A-49BE-ABAB-2074C1EE2A5F}">
  <ds:schemaRefs/>
</ds:datastoreItem>
</file>

<file path=customXml/itemProps9.xml><?xml version="1.0" encoding="utf-8"?>
<ds:datastoreItem xmlns:ds="http://schemas.openxmlformats.org/officeDocument/2006/customXml" ds:itemID="{48A20107-5551-455D-B577-51864F365977}">
  <ds:schemaRefs/>
</ds:datastoreItem>
</file>

<file path=customXml/itemProps10.xml><?xml version="1.0" encoding="utf-8"?>
<ds:datastoreItem xmlns:ds="http://schemas.openxmlformats.org/officeDocument/2006/customXml" ds:itemID="{3BB238ED-D9EF-4A69-8898-E9D678A5B39C}">
  <ds:schemaRefs/>
</ds:datastoreItem>
</file>

<file path=customXml/itemProps11.xml><?xml version="1.0" encoding="utf-8"?>
<ds:datastoreItem xmlns:ds="http://schemas.openxmlformats.org/officeDocument/2006/customXml" ds:itemID="{A3242563-A75C-4083-A91E-991E14FEA22A}">
  <ds:schemaRefs/>
</ds:datastoreItem>
</file>

<file path=customXml/itemProps12.xml><?xml version="1.0" encoding="utf-8"?>
<ds:datastoreItem xmlns:ds="http://schemas.openxmlformats.org/officeDocument/2006/customXml" ds:itemID="{0DF50DFE-812F-422D-BD86-C8A79D5C8375}">
  <ds:schemaRefs/>
</ds:datastoreItem>
</file>

<file path=customXml/itemProps13.xml><?xml version="1.0" encoding="utf-8"?>
<ds:datastoreItem xmlns:ds="http://schemas.openxmlformats.org/officeDocument/2006/customXml" ds:itemID="{28A905BE-E227-4836-B6D3-B6227E98AC39}">
  <ds:schemaRefs/>
</ds:datastoreItem>
</file>

<file path=customXml/itemProps14.xml><?xml version="1.0" encoding="utf-8"?>
<ds:datastoreItem xmlns:ds="http://schemas.openxmlformats.org/officeDocument/2006/customXml" ds:itemID="{2CF964DA-53C5-4CB1-9B56-1E949C92266B}">
  <ds:schemaRefs/>
</ds:datastoreItem>
</file>

<file path=customXml/itemProps15.xml><?xml version="1.0" encoding="utf-8"?>
<ds:datastoreItem xmlns:ds="http://schemas.openxmlformats.org/officeDocument/2006/customXml" ds:itemID="{10652B5B-BDA1-4C00-AB3E-CD2053E41599}">
  <ds:schemaRefs/>
</ds:datastoreItem>
</file>

<file path=customXml/itemProps16.xml><?xml version="1.0" encoding="utf-8"?>
<ds:datastoreItem xmlns:ds="http://schemas.openxmlformats.org/officeDocument/2006/customXml" ds:itemID="{5FDE61FD-04F2-486D-BE57-33E08F189DB7}">
  <ds:schemaRefs/>
</ds:datastoreItem>
</file>

<file path=customXml/itemProps17.xml><?xml version="1.0" encoding="utf-8"?>
<ds:datastoreItem xmlns:ds="http://schemas.openxmlformats.org/officeDocument/2006/customXml" ds:itemID="{C688F57C-6E05-48EE-9802-57B5F1BD72AF}">
  <ds:schemaRefs/>
</ds:datastoreItem>
</file>

<file path=customXml/itemProps18.xml><?xml version="1.0" encoding="utf-8"?>
<ds:datastoreItem xmlns:ds="http://schemas.openxmlformats.org/officeDocument/2006/customXml" ds:itemID="{72EB7799-58D0-4C28-9DFC-AC8185F98FAB}">
  <ds:schemaRefs/>
</ds:datastoreItem>
</file>

<file path=customXml/itemProps19.xml><?xml version="1.0" encoding="utf-8"?>
<ds:datastoreItem xmlns:ds="http://schemas.openxmlformats.org/officeDocument/2006/customXml" ds:itemID="{36588852-EC48-48D5-A2D8-4F24B609F7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Sheet10</vt:lpstr>
      <vt:lpstr>Sheet11</vt:lpstr>
      <vt:lpstr>Sheet13</vt:lpstr>
      <vt:lpstr>Sheet14</vt:lpstr>
      <vt:lpstr>Sheet12</vt:lpstr>
      <vt:lpstr>Sheet15</vt:lpstr>
      <vt:lpstr>Sheet16</vt:lpstr>
      <vt:lpstr>Sheet17</vt:lpstr>
      <vt:lpstr>Sheet10!Extract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 Priya Singh</dc:creator>
  <cp:lastModifiedBy>Ritu Priya Singh</cp:lastModifiedBy>
  <dcterms:created xsi:type="dcterms:W3CDTF">2022-08-18T08:40:51Z</dcterms:created>
  <dcterms:modified xsi:type="dcterms:W3CDTF">2022-11-24T06:42:07Z</dcterms:modified>
</cp:coreProperties>
</file>