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emmetyoung/Downloads/"/>
    </mc:Choice>
  </mc:AlternateContent>
  <xr:revisionPtr revIDLastSave="0" documentId="8_{9663A5D7-5A67-4640-B213-CD83E6E5AB76}" xr6:coauthVersionLast="47" xr6:coauthVersionMax="47" xr10:uidLastSave="{00000000-0000-0000-0000-000000000000}"/>
  <bookViews>
    <workbookView xWindow="2200" yWindow="740" windowWidth="20180" windowHeight="17740" firstSheet="3" activeTab="5" xr2:uid="{E8F92E8D-2F19-8449-ADE1-99A8882AA66A}"/>
  </bookViews>
  <sheets>
    <sheet name="Risk Domain" sheetId="6" r:id="rId1"/>
    <sheet name="Our Procurement Score" sheetId="1" r:id="rId2"/>
    <sheet name="GenAI Scoring" sheetId="2" r:id="rId3"/>
    <sheet name="GenAI Risk scenarios" sheetId="3" r:id="rId4"/>
    <sheet name="GenAI Dynamic scoring" sheetId="4" r:id="rId5"/>
    <sheet name="Mitigation Analysis&amp;Assessment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2" i="4"/>
  <c r="Z3" i="4"/>
  <c r="Z4" i="4"/>
  <c r="Z5" i="4"/>
  <c r="Z6" i="4"/>
  <c r="Z7" i="4"/>
  <c r="Z8" i="4"/>
  <c r="Z9" i="4"/>
  <c r="Z10" i="4"/>
  <c r="Z11" i="4"/>
  <c r="Z12" i="4"/>
  <c r="Z13" i="4"/>
  <c r="Z2" i="4"/>
  <c r="B17" i="2"/>
  <c r="B16" i="2"/>
  <c r="B15" i="2"/>
  <c r="B14" i="2"/>
  <c r="B10" i="2"/>
  <c r="B9" i="2"/>
  <c r="B8" i="2"/>
  <c r="B7" i="2"/>
  <c r="B6" i="2"/>
  <c r="R8" i="1"/>
  <c r="S8" i="1" l="1"/>
  <c r="X3" i="1"/>
  <c r="X4" i="1"/>
  <c r="X5" i="1"/>
  <c r="X6" i="1"/>
  <c r="X7" i="1"/>
  <c r="X8" i="1"/>
  <c r="X9" i="1"/>
  <c r="X10" i="1"/>
  <c r="X11" i="1"/>
  <c r="X12" i="1"/>
  <c r="X13" i="1"/>
  <c r="X2" i="1"/>
  <c r="R3" i="1"/>
  <c r="S3" i="1" s="1"/>
  <c r="R4" i="1"/>
  <c r="S4" i="1" s="1"/>
  <c r="R5" i="1"/>
  <c r="S5" i="1" s="1"/>
  <c r="R6" i="1"/>
  <c r="S6" i="1" s="1"/>
  <c r="R7" i="1"/>
  <c r="S7" i="1" s="1"/>
  <c r="R9" i="1"/>
  <c r="S9" i="1" s="1"/>
  <c r="R10" i="1"/>
  <c r="S10" i="1" s="1"/>
  <c r="R11" i="1"/>
  <c r="S11" i="1" s="1"/>
  <c r="R12" i="1"/>
  <c r="S12" i="1" s="1"/>
  <c r="R13" i="1"/>
  <c r="S13" i="1" s="1"/>
  <c r="R2" i="1"/>
  <c r="S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2" i="1"/>
  <c r="I2" i="1" s="1"/>
  <c r="K3" i="1" l="1"/>
  <c r="N3" i="1" s="1"/>
  <c r="Y3" i="1" s="1"/>
  <c r="K4" i="1"/>
  <c r="N4" i="1" s="1"/>
  <c r="Y4" i="1" s="1"/>
  <c r="K5" i="1"/>
  <c r="N5" i="1" s="1"/>
  <c r="Y5" i="1" s="1"/>
  <c r="K6" i="1"/>
  <c r="N6" i="1" s="1"/>
  <c r="Y6" i="1" s="1"/>
  <c r="K7" i="1"/>
  <c r="N7" i="1" s="1"/>
  <c r="Y7" i="1" s="1"/>
  <c r="K8" i="1"/>
  <c r="N8" i="1" s="1"/>
  <c r="Y8" i="1" s="1"/>
  <c r="K9" i="1"/>
  <c r="N9" i="1" s="1"/>
  <c r="Y9" i="1" s="1"/>
  <c r="K10" i="1"/>
  <c r="N10" i="1" s="1"/>
  <c r="Y10" i="1" s="1"/>
  <c r="K11" i="1"/>
  <c r="N11" i="1" s="1"/>
  <c r="Y11" i="1" s="1"/>
  <c r="K12" i="1"/>
  <c r="N12" i="1" s="1"/>
  <c r="Y12" i="1" s="1"/>
  <c r="K13" i="1"/>
  <c r="N13" i="1" s="1"/>
  <c r="Y13" i="1" s="1"/>
  <c r="K2" i="1"/>
  <c r="N2" i="1" s="1"/>
  <c r="Y2" i="1" s="1"/>
</calcChain>
</file>

<file path=xl/sharedStrings.xml><?xml version="1.0" encoding="utf-8"?>
<sst xmlns="http://schemas.openxmlformats.org/spreadsheetml/2006/main" count="430" uniqueCount="185">
  <si>
    <t>Risk Domain</t>
  </si>
  <si>
    <t>Common Mitigation Strategies</t>
  </si>
  <si>
    <t>Cash  Operations</t>
  </si>
  <si>
    <t>Conduct regular cash flow audits, monitor liquidity ratios, establish early warning financial indicators.</t>
  </si>
  <si>
    <t>Credit Rating</t>
  </si>
  <si>
    <t>Require regular updates of credit ratings, set minimum acceptable credit thresholds, implement credit risk insurance.</t>
  </si>
  <si>
    <t>Financial Risk</t>
  </si>
  <si>
    <t>Conduct detailed financial health assessments, require quarterly financial disclosures, maintain financial contingency plans.</t>
  </si>
  <si>
    <t>On-Time Delivery</t>
  </si>
  <si>
    <t>Set strict on-time delivery KPIs, sign Service Level Agreements (SLAs), apply penalties for delays.</t>
  </si>
  <si>
    <t>Single Source</t>
  </si>
  <si>
    <t>Develop backup suppliers, implement dual sourcing strategies, conduct supply disruption simulations.</t>
  </si>
  <si>
    <t>Overall Operational Capability</t>
  </si>
  <si>
    <t>Implement operational audits, require continuous improvement programs (e.g., Lean Six Sigma), monitor production reliability metrics.</t>
  </si>
  <si>
    <t>IP (Intellectual Property)</t>
  </si>
  <si>
    <t>Strengthen contractual IP protection clauses, conduct IP compliance checks, require suppliers to adhere to IP protection policies.</t>
  </si>
  <si>
    <t>Data Security</t>
  </si>
  <si>
    <t>Enforce cybersecurity policies, conduct regular data security audits, require ISO 27001 certification or equivalent.</t>
  </si>
  <si>
    <t>Data Management</t>
  </si>
  <si>
    <t>Require standardized data governance frameworks, perform regular data quality assessments, enforce access control measures.</t>
  </si>
  <si>
    <t>Labour Unrest</t>
  </si>
  <si>
    <t>Require labor compliance certifications (e.g., SA8000), perform regular labor audits, strengthen supplier labor agreements.</t>
  </si>
  <si>
    <t>EI (Environmental Incidents)</t>
  </si>
  <si>
    <t>Require environmental compliance certifications (e.g., ISO 14001), perform third-party environmental audits, implement environmental risk mitigation plans.</t>
  </si>
  <si>
    <t>Supplier Name</t>
  </si>
  <si>
    <t>Location</t>
  </si>
  <si>
    <t>Revenue (M)</t>
  </si>
  <si>
    <t xml:space="preserve">Cash from Operations </t>
  </si>
  <si>
    <t>Score for Cash Op</t>
  </si>
  <si>
    <t>Score-CR</t>
  </si>
  <si>
    <t>Financial Risk Score</t>
  </si>
  <si>
    <t>S-OTD</t>
  </si>
  <si>
    <t>Score S-OTD</t>
  </si>
  <si>
    <t>Score for single source</t>
  </si>
  <si>
    <t>Operations Score</t>
  </si>
  <si>
    <t>IP Protection</t>
  </si>
  <si>
    <t>IP Score</t>
  </si>
  <si>
    <t>Data security</t>
  </si>
  <si>
    <t>Data Sec Score</t>
  </si>
  <si>
    <t>Data Management Score</t>
  </si>
  <si>
    <t>Labour Unrests</t>
  </si>
  <si>
    <t>Labour Unrest score</t>
  </si>
  <si>
    <t>Environmental Incidents</t>
  </si>
  <si>
    <t>EI Score</t>
  </si>
  <si>
    <t>Regulatory Risk</t>
  </si>
  <si>
    <t>Overall Score</t>
  </si>
  <si>
    <t>Plaxian</t>
  </si>
  <si>
    <t>US</t>
  </si>
  <si>
    <t>Y</t>
  </si>
  <si>
    <t>N</t>
  </si>
  <si>
    <t>GutesGlas</t>
  </si>
  <si>
    <t>Germany</t>
  </si>
  <si>
    <t>Boavidro</t>
  </si>
  <si>
    <t>Brazil</t>
  </si>
  <si>
    <t>Saanch</t>
  </si>
  <si>
    <t>India</t>
  </si>
  <si>
    <t>RealGlass</t>
  </si>
  <si>
    <t>China</t>
  </si>
  <si>
    <t>Optikiet</t>
  </si>
  <si>
    <t>BestOGlass</t>
  </si>
  <si>
    <t>MedicMetric</t>
  </si>
  <si>
    <t>Philippines</t>
  </si>
  <si>
    <t>Shale</t>
  </si>
  <si>
    <t>Saudi Arabia</t>
  </si>
  <si>
    <t>Opticful</t>
  </si>
  <si>
    <t>Italy</t>
  </si>
  <si>
    <t>basicPharm</t>
  </si>
  <si>
    <t>PharmyLeaf</t>
  </si>
  <si>
    <t>Operations Risk</t>
  </si>
  <si>
    <t>Data Management Risk</t>
  </si>
  <si>
    <t>Regulatory risk</t>
  </si>
  <si>
    <t>0-2500 = 25</t>
  </si>
  <si>
    <t>0-300 = 50</t>
  </si>
  <si>
    <t>2501-5000 = 50</t>
  </si>
  <si>
    <t>301+ = 100</t>
  </si>
  <si>
    <t>5001-7500 =75</t>
  </si>
  <si>
    <t>7501+ = 100</t>
  </si>
  <si>
    <t>Cash from Operations</t>
  </si>
  <si>
    <t>Correlation with Overall Score</t>
  </si>
  <si>
    <t>Positive correlation</t>
  </si>
  <si>
    <t>Feature</t>
  </si>
  <si>
    <t>Correlation</t>
  </si>
  <si>
    <t>Insight</t>
  </si>
  <si>
    <t>Strong regulatory compliance is associated with significantly better overall risk scores. Suppliers adhering well to regulations are more stable.</t>
  </si>
  <si>
    <t>Indicates that financially sound suppliers (e.g., good credit ratings, strong cash operations) tend to score higher overall.</t>
  </si>
  <si>
    <t>Environmental Incident (EI) Score</t>
  </si>
  <si>
    <t>Suppliers with clean environmental records (i.e., fewer or no incidents) are strongly linked with better risk ratings.</t>
  </si>
  <si>
    <t>Labour Unrest Score</t>
  </si>
  <si>
    <t>A history of minimal labor disruptions improves the risk profile.</t>
  </si>
  <si>
    <t>Single Source Score</t>
  </si>
  <si>
    <t>Higher scores here may reflect more reliable sourcing models, reducing risk from over-dependence on single suppliers.</t>
  </si>
  <si>
    <t>Negative correlation</t>
  </si>
  <si>
    <t>Direct confirmation that incidents harm the supplier’s overall risk rating.</t>
  </si>
  <si>
    <t>Historical unrest has a negative impact on trust in supply continuity.</t>
  </si>
  <si>
    <t>Surprisingly, larger revenue doesn’t ensure lower risk; may signal size-related complexity or instability.</t>
  </si>
  <si>
    <t>Raw cash flow isn’t a reliable standalone risk indicator; quality of operations matters more.</t>
  </si>
  <si>
    <t>Scenario</t>
  </si>
  <si>
    <t>Description</t>
  </si>
  <si>
    <t>Risk Domains Impacted</t>
  </si>
  <si>
    <t>Expected Impact</t>
  </si>
  <si>
    <t>1. Labor Strike at Key Facility</t>
  </si>
  <si>
    <t>A labor union initiates a strike at a supplier’s main production site.</t>
  </si>
  <si>
    <t>Labor, Operations, Financial</t>
  </si>
  <si>
    <t>High labor risk; supply delays reduce delivery reliability; may lower cash flow.</t>
  </si>
  <si>
    <t>2. Environmental Violation Detected</t>
  </si>
  <si>
    <t>Government fines a supplier for improper waste disposal.</t>
  </si>
  <si>
    <t>Environmental, Regulatory, Reputation</t>
  </si>
  <si>
    <t>Sharp drop in EI Score and regulatory compliance; public scrutiny may rise.</t>
  </si>
  <si>
    <t>3. Downgrade in Credit Rating</t>
  </si>
  <si>
    <t>Supplier’s credit rating is lowered due to rising debt.</t>
  </si>
  <si>
    <t>Financial</t>
  </si>
  <si>
    <t>Increases financial risk score; may affect reliability of supply and terms.</t>
  </si>
  <si>
    <t>4. Cybersecurity Breach</t>
  </si>
  <si>
    <t>A supplier experiences a data breach affecting proprietary IP.</t>
  </si>
  <si>
    <t>Data Security, IP, Regulatory</t>
  </si>
  <si>
    <t>Risk increases in data, legal exposure, and trust in safeguarding information.</t>
  </si>
  <si>
    <t>5. Political Unrest in Supplier Country</t>
  </si>
  <si>
    <t>A coup or political disruption happens in the supplier's country.</t>
  </si>
  <si>
    <t>Regulatory, Operations, Labor</t>
  </si>
  <si>
    <t>Risk of disruptions, nationalization, policy changes affecting regulation and labor stability.</t>
  </si>
  <si>
    <t>6. Disruption of Raw Material Supply</t>
  </si>
  <si>
    <t>Critical input material faces global shortage.</t>
  </si>
  <si>
    <t>Operations, Financial</t>
  </si>
  <si>
    <t>Operational and financial stress due to increased lead times and cost volatility.</t>
  </si>
  <si>
    <t>7. Shift to Single-Sourced Supplier</t>
  </si>
  <si>
    <t>A company switches to a single-source procurement model.</t>
  </si>
  <si>
    <t>Single Source, Operations</t>
  </si>
  <si>
    <t>Operational risk grows due to lack of backup; increased vulnerability to disruption.</t>
  </si>
  <si>
    <t>8. AI Regulation Passed Affecting Industry</t>
  </si>
  <si>
    <t>A new international law limits automated decision-making in supply chains.</t>
  </si>
  <si>
    <t>Regulatory, Operations</t>
  </si>
  <si>
    <t>May cause compliance issues and slow adaptation to new standards.</t>
  </si>
  <si>
    <t>Emerging Risk Score</t>
  </si>
  <si>
    <t>Dynamic Risk Score</t>
  </si>
  <si>
    <t>Risk Category</t>
  </si>
  <si>
    <t>100</t>
  </si>
  <si>
    <t>0.91</t>
  </si>
  <si>
    <t>0.85</t>
  </si>
  <si>
    <t>0.63</t>
  </si>
  <si>
    <t>0.9</t>
  </si>
  <si>
    <t>0.82</t>
  </si>
  <si>
    <t>50</t>
  </si>
  <si>
    <t>0.88</t>
  </si>
  <si>
    <t>0.78</t>
  </si>
  <si>
    <t>0.94</t>
  </si>
  <si>
    <t>0.86</t>
  </si>
  <si>
    <t>0.92</t>
  </si>
  <si>
    <t>0.79</t>
  </si>
  <si>
    <t>A</t>
  </si>
  <si>
    <t>B</t>
  </si>
  <si>
    <t>Edit these parameters to dynamically change the output</t>
  </si>
  <si>
    <t>Operations</t>
  </si>
  <si>
    <t>Regulatory</t>
  </si>
  <si>
    <t>Environmental</t>
  </si>
  <si>
    <t>Labor</t>
  </si>
  <si>
    <t>Emerging</t>
  </si>
  <si>
    <t>Recommended Mitigation Actions</t>
  </si>
  <si>
    <t>Assessment</t>
  </si>
  <si>
    <t>High Risk</t>
  </si>
  <si>
    <t>Conduct third-party labor audits and enhance environmental compliance monitoring.</t>
  </si>
  <si>
    <t>Helps reduce regulatory and reputational risks, ensuring more stable and sustainable operations.</t>
  </si>
  <si>
    <t>Strengthen financial monitoring and establish alternative sourcing plans.</t>
  </si>
  <si>
    <t>Improves financial visibility and reduces dependency risk, enhancing supply chain resilience.</t>
  </si>
  <si>
    <t>Implement financial tracking and require data security certifications.</t>
  </si>
  <si>
    <t>Increases financial control and minimizes cybersecurity risks that could disrupt operations.</t>
  </si>
  <si>
    <t>Moderate Risk</t>
  </si>
  <si>
    <t>Conduct regular cash flow audits and update data protection agreements.</t>
  </si>
  <si>
    <t>Enhances liquidity management and reduces the risk of data breaches, ensuring business continuity.</t>
  </si>
  <si>
    <t>Improve production efficiency and review IP protection clauses.</t>
  </si>
  <si>
    <t>Strengthens operational performance and safeguards intellectual property rights.</t>
  </si>
  <si>
    <t>Request updated credit ratings and enforce operational KPIs for delivery reliability.</t>
  </si>
  <si>
    <t>Provides early warnings of financial deterioration and improves delivery performance.</t>
  </si>
  <si>
    <t>Conduct labor audits and implement proactive data governance measures.</t>
  </si>
  <si>
    <t>Improves compliance with labor standards and secures sensitive operational data.</t>
  </si>
  <si>
    <t>Develop backup sourcing options and strengthen cybersecurity frameworks.</t>
  </si>
  <si>
    <t>Reduces supply chain disruption risk and protects critical information assets.</t>
  </si>
  <si>
    <t>Monitor liquidity closely and improve production flexibility.</t>
  </si>
  <si>
    <t>Enhances financial robustness and operational adaptability under changing market conditions.</t>
  </si>
  <si>
    <t>Low Risk</t>
  </si>
  <si>
    <t>Optimize logistics to improve on-time delivery and reinforce internal data controls.</t>
  </si>
  <si>
    <t>Boosts customer satisfaction through reliable delivery and strengthens data security posture.</t>
  </si>
  <si>
    <t>Strengthen financial oversight and monitor operational risk for deliveries.</t>
  </si>
  <si>
    <t>Improves financial transparency and reduces delivery-related disruptions.</t>
  </si>
  <si>
    <t>Conduct operational audits and strengthen data management protocols.</t>
  </si>
  <si>
    <t>Maintains high operational standards and ensures better data handling efficiency.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</si>
</sst>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,,&quot;M&quot;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sz val="9"/>
      <color rgb="FF0A0A0A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5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6" fontId="3" fillId="0" borderId="8" xfId="0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8" fillId="0" borderId="0" xfId="0" applyFont="1"/>
    <xf numFmtId="0" fontId="8" fillId="0" borderId="10" xfId="0" applyFont="1" applyBorder="1"/>
    <xf numFmtId="0" fontId="8" fillId="4" borderId="0" xfId="0" applyFont="1" applyFill="1"/>
    <xf numFmtId="0" fontId="8" fillId="5" borderId="0" xfId="0" applyFont="1" applyFill="1"/>
    <xf numFmtId="0" fontId="8" fillId="0" borderId="10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10" xfId="0" applyBorder="1" applyAlignment="1">
      <alignment horizontal="right"/>
    </xf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15D6-5E39-462C-94C6-02E1E805A92E}">
  <dimension ref="A1:P12"/>
  <sheetViews>
    <sheetView workbookViewId="0">
      <selection sqref="A1:C1"/>
    </sheetView>
  </sheetViews>
  <sheetFormatPr baseColWidth="10" defaultColWidth="8.83203125" defaultRowHeight="16" x14ac:dyDescent="0.2"/>
  <sheetData>
    <row r="1" spans="1:16" x14ac:dyDescent="0.2">
      <c r="A1" s="39" t="s">
        <v>0</v>
      </c>
      <c r="B1" s="39"/>
      <c r="C1" s="39"/>
      <c r="D1" s="39" t="s">
        <v>1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x14ac:dyDescent="0.2">
      <c r="A2" s="38" t="s">
        <v>2</v>
      </c>
      <c r="B2" s="38"/>
      <c r="C2" s="38"/>
      <c r="D2" t="s">
        <v>3</v>
      </c>
    </row>
    <row r="3" spans="1:16" x14ac:dyDescent="0.2">
      <c r="A3" s="38" t="s">
        <v>4</v>
      </c>
      <c r="B3" s="38"/>
      <c r="C3" s="38"/>
      <c r="D3" t="s">
        <v>5</v>
      </c>
    </row>
    <row r="4" spans="1:16" x14ac:dyDescent="0.2">
      <c r="A4" s="38" t="s">
        <v>6</v>
      </c>
      <c r="B4" s="38"/>
      <c r="C4" s="38"/>
      <c r="D4" t="s">
        <v>7</v>
      </c>
    </row>
    <row r="5" spans="1:16" x14ac:dyDescent="0.2">
      <c r="A5" s="38" t="s">
        <v>8</v>
      </c>
      <c r="B5" s="38"/>
      <c r="C5" s="38"/>
      <c r="D5" t="s">
        <v>9</v>
      </c>
    </row>
    <row r="6" spans="1:16" x14ac:dyDescent="0.2">
      <c r="A6" s="38" t="s">
        <v>10</v>
      </c>
      <c r="B6" s="38"/>
      <c r="C6" s="38"/>
      <c r="D6" t="s">
        <v>11</v>
      </c>
    </row>
    <row r="7" spans="1:16" x14ac:dyDescent="0.2">
      <c r="A7" s="38" t="s">
        <v>12</v>
      </c>
      <c r="B7" s="38"/>
      <c r="C7" s="38"/>
      <c r="D7" t="s">
        <v>13</v>
      </c>
    </row>
    <row r="8" spans="1:16" x14ac:dyDescent="0.2">
      <c r="A8" s="38" t="s">
        <v>14</v>
      </c>
      <c r="B8" s="38"/>
      <c r="C8" s="38"/>
      <c r="D8" t="s">
        <v>15</v>
      </c>
    </row>
    <row r="9" spans="1:16" x14ac:dyDescent="0.2">
      <c r="A9" t="s">
        <v>16</v>
      </c>
      <c r="D9" t="s">
        <v>17</v>
      </c>
    </row>
    <row r="10" spans="1:16" x14ac:dyDescent="0.2">
      <c r="A10" t="s">
        <v>18</v>
      </c>
      <c r="D10" t="s">
        <v>19</v>
      </c>
    </row>
    <row r="11" spans="1:16" x14ac:dyDescent="0.2">
      <c r="A11" t="s">
        <v>20</v>
      </c>
      <c r="D11" t="s">
        <v>21</v>
      </c>
    </row>
    <row r="12" spans="1:16" x14ac:dyDescent="0.2">
      <c r="A12" t="s">
        <v>22</v>
      </c>
      <c r="D12" t="s">
        <v>23</v>
      </c>
    </row>
  </sheetData>
  <mergeCells count="9">
    <mergeCell ref="A6:C6"/>
    <mergeCell ref="A7:C7"/>
    <mergeCell ref="A8:C8"/>
    <mergeCell ref="A1:C1"/>
    <mergeCell ref="D1:P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8ADD-7F4A-6144-A278-42B96631BA37}">
  <dimension ref="A1:Y19"/>
  <sheetViews>
    <sheetView topLeftCell="B1" zoomScale="75" workbookViewId="0">
      <selection activeCell="Y15" sqref="Y15"/>
    </sheetView>
  </sheetViews>
  <sheetFormatPr baseColWidth="10" defaultColWidth="11" defaultRowHeight="16" x14ac:dyDescent="0.2"/>
  <cols>
    <col min="3" max="3" width="9" bestFit="1" customWidth="1"/>
    <col min="4" max="4" width="11" customWidth="1"/>
    <col min="9" max="9" width="11.6640625" bestFit="1" customWidth="1"/>
    <col min="10" max="10" width="13.83203125" bestFit="1" customWidth="1"/>
    <col min="11" max="12" width="13.83203125" customWidth="1"/>
    <col min="15" max="15" width="19.83203125" bestFit="1" customWidth="1"/>
    <col min="16" max="16" width="19.83203125" customWidth="1"/>
    <col min="17" max="17" width="12" bestFit="1" customWidth="1"/>
    <col min="18" max="19" width="12" customWidth="1"/>
    <col min="20" max="20" width="9.1640625" bestFit="1" customWidth="1"/>
    <col min="21" max="21" width="10.83203125" customWidth="1"/>
    <col min="22" max="22" width="13.83203125" customWidth="1"/>
    <col min="32" max="32" width="26.1640625" customWidth="1"/>
    <col min="33" max="33" width="13.5" bestFit="1" customWidth="1"/>
  </cols>
  <sheetData>
    <row r="1" spans="1:25" ht="39" x14ac:dyDescent="0.2">
      <c r="A1" s="1" t="s">
        <v>24</v>
      </c>
      <c r="B1" s="2" t="s">
        <v>25</v>
      </c>
      <c r="C1" s="2" t="s">
        <v>26</v>
      </c>
      <c r="D1" s="2"/>
      <c r="E1" s="2" t="s">
        <v>27</v>
      </c>
      <c r="F1" s="2" t="s">
        <v>28</v>
      </c>
      <c r="G1" s="1" t="s">
        <v>4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10</v>
      </c>
      <c r="N1" s="2" t="s">
        <v>34</v>
      </c>
      <c r="O1" s="2" t="s">
        <v>35</v>
      </c>
      <c r="P1" s="2" t="s">
        <v>36</v>
      </c>
      <c r="Q1" s="1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3" t="s">
        <v>42</v>
      </c>
      <c r="W1" s="20" t="s">
        <v>43</v>
      </c>
      <c r="X1" s="20" t="s">
        <v>44</v>
      </c>
      <c r="Y1" s="20" t="s">
        <v>45</v>
      </c>
    </row>
    <row r="2" spans="1:25" x14ac:dyDescent="0.2">
      <c r="A2" s="4" t="s">
        <v>46</v>
      </c>
      <c r="B2" s="5" t="s">
        <v>47</v>
      </c>
      <c r="C2" s="16">
        <v>6040</v>
      </c>
      <c r="D2" s="5">
        <v>75</v>
      </c>
      <c r="E2" s="6">
        <v>354000000</v>
      </c>
      <c r="F2" s="18">
        <v>100</v>
      </c>
      <c r="G2" s="5">
        <v>3</v>
      </c>
      <c r="H2" s="5">
        <f>G2*20</f>
        <v>60</v>
      </c>
      <c r="I2" s="5">
        <f>0.2*D2+0.4*F2+0.4*H2</f>
        <v>79</v>
      </c>
      <c r="J2" s="5">
        <v>0.91</v>
      </c>
      <c r="K2" s="5">
        <f>J2*100</f>
        <v>91</v>
      </c>
      <c r="L2" s="5">
        <v>50</v>
      </c>
      <c r="M2" s="5" t="s">
        <v>48</v>
      </c>
      <c r="N2" s="5">
        <f>0.7*K2+0.3*L2</f>
        <v>78.699999999999989</v>
      </c>
      <c r="O2" s="5" t="s">
        <v>49</v>
      </c>
      <c r="P2" s="5">
        <v>50</v>
      </c>
      <c r="Q2" s="5">
        <v>9</v>
      </c>
      <c r="R2" s="5">
        <f>Q2*10</f>
        <v>90</v>
      </c>
      <c r="S2" s="5">
        <f>0.3*P2+0.7*R2</f>
        <v>78</v>
      </c>
      <c r="T2" s="5" t="s">
        <v>48</v>
      </c>
      <c r="U2" s="5">
        <v>50</v>
      </c>
      <c r="V2" s="7" t="s">
        <v>49</v>
      </c>
      <c r="W2" s="21">
        <v>100</v>
      </c>
      <c r="X2" s="21">
        <f>0.5*U2+0.5*W2</f>
        <v>75</v>
      </c>
      <c r="Y2">
        <f>(I2+N2+S2+X2)/4</f>
        <v>77.674999999999997</v>
      </c>
    </row>
    <row r="3" spans="1:25" x14ac:dyDescent="0.2">
      <c r="A3" s="8" t="s">
        <v>50</v>
      </c>
      <c r="B3" s="5" t="s">
        <v>51</v>
      </c>
      <c r="C3" s="16">
        <v>8293</v>
      </c>
      <c r="D3" s="5">
        <v>100</v>
      </c>
      <c r="E3" s="9">
        <v>904628910</v>
      </c>
      <c r="F3" s="18">
        <v>100</v>
      </c>
      <c r="G3" s="10">
        <v>3</v>
      </c>
      <c r="H3" s="5">
        <f t="shared" ref="H3:H13" si="0">G3*20</f>
        <v>60</v>
      </c>
      <c r="I3" s="5">
        <f t="shared" ref="I3:I13" si="1">0.2*D3+0.4*F3+0.4*H3</f>
        <v>84</v>
      </c>
      <c r="J3" s="5">
        <v>0.85</v>
      </c>
      <c r="K3" s="5">
        <f t="shared" ref="K3:K13" si="2">J3*100</f>
        <v>85</v>
      </c>
      <c r="L3" s="5">
        <v>100</v>
      </c>
      <c r="M3" s="5" t="s">
        <v>49</v>
      </c>
      <c r="N3" s="5">
        <f t="shared" ref="N3:N13" si="3">0.7*K3+0.3*L3</f>
        <v>89.5</v>
      </c>
      <c r="O3" s="5" t="s">
        <v>49</v>
      </c>
      <c r="P3" s="5">
        <v>50</v>
      </c>
      <c r="Q3" s="10">
        <v>8</v>
      </c>
      <c r="R3" s="5">
        <f t="shared" ref="R3:R13" si="4">Q3*10</f>
        <v>80</v>
      </c>
      <c r="S3" s="5">
        <f t="shared" ref="S3:S13" si="5">0.3*P3+0.7*R3</f>
        <v>71</v>
      </c>
      <c r="T3" s="5" t="s">
        <v>49</v>
      </c>
      <c r="U3" s="5">
        <v>100</v>
      </c>
      <c r="V3" s="7" t="s">
        <v>49</v>
      </c>
      <c r="W3" s="21">
        <v>100</v>
      </c>
      <c r="X3" s="21">
        <f t="shared" ref="X3:X13" si="6">0.5*U3+0.5*W3</f>
        <v>100</v>
      </c>
      <c r="Y3">
        <f t="shared" ref="Y3:Y13" si="7">(I3+N3+S3+X3)/4</f>
        <v>86.125</v>
      </c>
    </row>
    <row r="4" spans="1:25" x14ac:dyDescent="0.2">
      <c r="A4" s="4" t="s">
        <v>52</v>
      </c>
      <c r="B4" s="5" t="s">
        <v>53</v>
      </c>
      <c r="C4" s="16">
        <v>9287</v>
      </c>
      <c r="D4" s="5">
        <v>100</v>
      </c>
      <c r="E4" s="9">
        <v>363900000</v>
      </c>
      <c r="F4" s="18">
        <v>100</v>
      </c>
      <c r="G4" s="5">
        <v>3</v>
      </c>
      <c r="H4" s="5">
        <f t="shared" si="0"/>
        <v>60</v>
      </c>
      <c r="I4" s="5">
        <f t="shared" si="1"/>
        <v>84</v>
      </c>
      <c r="J4" s="5">
        <v>0.63</v>
      </c>
      <c r="K4" s="5">
        <f t="shared" si="2"/>
        <v>63</v>
      </c>
      <c r="L4" s="5">
        <v>100</v>
      </c>
      <c r="M4" s="5" t="s">
        <v>49</v>
      </c>
      <c r="N4" s="5">
        <f t="shared" si="3"/>
        <v>74.099999999999994</v>
      </c>
      <c r="O4" s="5" t="s">
        <v>49</v>
      </c>
      <c r="P4" s="5">
        <v>50</v>
      </c>
      <c r="Q4" s="5">
        <v>8</v>
      </c>
      <c r="R4" s="5">
        <f t="shared" si="4"/>
        <v>80</v>
      </c>
      <c r="S4" s="5">
        <f t="shared" si="5"/>
        <v>71</v>
      </c>
      <c r="T4" s="5" t="s">
        <v>49</v>
      </c>
      <c r="U4" s="5">
        <v>100</v>
      </c>
      <c r="V4" s="7" t="s">
        <v>49</v>
      </c>
      <c r="W4" s="21">
        <v>100</v>
      </c>
      <c r="X4" s="21">
        <f t="shared" si="6"/>
        <v>100</v>
      </c>
      <c r="Y4">
        <f t="shared" si="7"/>
        <v>82.275000000000006</v>
      </c>
    </row>
    <row r="5" spans="1:25" x14ac:dyDescent="0.2">
      <c r="A5" s="8" t="s">
        <v>54</v>
      </c>
      <c r="B5" s="5" t="s">
        <v>55</v>
      </c>
      <c r="C5" s="16">
        <v>3147</v>
      </c>
      <c r="D5" s="5">
        <v>50</v>
      </c>
      <c r="E5" s="9">
        <v>435960000</v>
      </c>
      <c r="F5" s="18">
        <v>100</v>
      </c>
      <c r="G5" s="10">
        <v>2</v>
      </c>
      <c r="H5" s="5">
        <f t="shared" si="0"/>
        <v>40</v>
      </c>
      <c r="I5" s="5">
        <f t="shared" si="1"/>
        <v>66</v>
      </c>
      <c r="J5" s="5">
        <v>0.9</v>
      </c>
      <c r="K5" s="5">
        <f t="shared" si="2"/>
        <v>90</v>
      </c>
      <c r="L5" s="5">
        <v>100</v>
      </c>
      <c r="M5" s="5" t="s">
        <v>49</v>
      </c>
      <c r="N5" s="5">
        <f t="shared" si="3"/>
        <v>93</v>
      </c>
      <c r="O5" s="5" t="s">
        <v>49</v>
      </c>
      <c r="P5" s="5">
        <v>50</v>
      </c>
      <c r="Q5" s="10">
        <v>9</v>
      </c>
      <c r="R5" s="5">
        <f t="shared" si="4"/>
        <v>90</v>
      </c>
      <c r="S5" s="5">
        <f t="shared" si="5"/>
        <v>78</v>
      </c>
      <c r="T5" s="5" t="s">
        <v>49</v>
      </c>
      <c r="U5" s="5">
        <v>100</v>
      </c>
      <c r="V5" s="7" t="s">
        <v>49</v>
      </c>
      <c r="W5" s="21">
        <v>100</v>
      </c>
      <c r="X5" s="21">
        <f t="shared" si="6"/>
        <v>100</v>
      </c>
      <c r="Y5">
        <f t="shared" si="7"/>
        <v>84.25</v>
      </c>
    </row>
    <row r="6" spans="1:25" x14ac:dyDescent="0.2">
      <c r="A6" s="4" t="s">
        <v>56</v>
      </c>
      <c r="B6" s="5" t="s">
        <v>57</v>
      </c>
      <c r="C6" s="16">
        <v>37719</v>
      </c>
      <c r="D6" s="5">
        <v>100</v>
      </c>
      <c r="E6" s="9">
        <v>3996000000</v>
      </c>
      <c r="F6" s="18">
        <v>100</v>
      </c>
      <c r="G6" s="5">
        <v>1</v>
      </c>
      <c r="H6" s="5">
        <f t="shared" si="0"/>
        <v>20</v>
      </c>
      <c r="I6" s="5">
        <f t="shared" si="1"/>
        <v>68</v>
      </c>
      <c r="J6" s="5">
        <v>0.82</v>
      </c>
      <c r="K6" s="5">
        <f t="shared" si="2"/>
        <v>82</v>
      </c>
      <c r="L6" s="5">
        <v>50</v>
      </c>
      <c r="M6" s="5" t="s">
        <v>48</v>
      </c>
      <c r="N6" s="5">
        <f t="shared" si="3"/>
        <v>72.400000000000006</v>
      </c>
      <c r="O6" s="5" t="s">
        <v>48</v>
      </c>
      <c r="P6" s="5">
        <v>100</v>
      </c>
      <c r="Q6" s="5">
        <v>10</v>
      </c>
      <c r="R6" s="5">
        <f t="shared" si="4"/>
        <v>100</v>
      </c>
      <c r="S6" s="5">
        <f t="shared" si="5"/>
        <v>100</v>
      </c>
      <c r="T6" s="5" t="s">
        <v>48</v>
      </c>
      <c r="U6" s="5">
        <v>50</v>
      </c>
      <c r="V6" s="7" t="s">
        <v>48</v>
      </c>
      <c r="W6" s="21">
        <v>50</v>
      </c>
      <c r="X6" s="21">
        <f t="shared" si="6"/>
        <v>50</v>
      </c>
      <c r="Y6">
        <f t="shared" si="7"/>
        <v>72.599999999999994</v>
      </c>
    </row>
    <row r="7" spans="1:25" x14ac:dyDescent="0.2">
      <c r="A7" s="8" t="s">
        <v>58</v>
      </c>
      <c r="B7" s="5" t="s">
        <v>57</v>
      </c>
      <c r="C7" s="16">
        <v>113</v>
      </c>
      <c r="D7" s="5">
        <v>25</v>
      </c>
      <c r="E7" s="9">
        <v>23310000</v>
      </c>
      <c r="F7" s="18">
        <v>50</v>
      </c>
      <c r="G7" s="10">
        <v>4</v>
      </c>
      <c r="H7" s="5">
        <f t="shared" si="0"/>
        <v>80</v>
      </c>
      <c r="I7" s="5">
        <f t="shared" si="1"/>
        <v>57</v>
      </c>
      <c r="J7" s="5">
        <v>0.88</v>
      </c>
      <c r="K7" s="5">
        <f t="shared" si="2"/>
        <v>88</v>
      </c>
      <c r="L7" s="5">
        <v>50</v>
      </c>
      <c r="M7" s="5" t="s">
        <v>48</v>
      </c>
      <c r="N7" s="5">
        <f t="shared" si="3"/>
        <v>76.599999999999994</v>
      </c>
      <c r="O7" s="5" t="s">
        <v>48</v>
      </c>
      <c r="P7" s="5">
        <v>100</v>
      </c>
      <c r="Q7" s="10">
        <v>7</v>
      </c>
      <c r="R7" s="5">
        <f t="shared" si="4"/>
        <v>70</v>
      </c>
      <c r="S7" s="5">
        <f t="shared" si="5"/>
        <v>79</v>
      </c>
      <c r="T7" s="5" t="s">
        <v>49</v>
      </c>
      <c r="U7" s="5">
        <v>100</v>
      </c>
      <c r="V7" s="7" t="s">
        <v>49</v>
      </c>
      <c r="W7" s="21">
        <v>100</v>
      </c>
      <c r="X7" s="21">
        <f t="shared" si="6"/>
        <v>100</v>
      </c>
      <c r="Y7">
        <f t="shared" si="7"/>
        <v>78.150000000000006</v>
      </c>
    </row>
    <row r="8" spans="1:25" x14ac:dyDescent="0.2">
      <c r="A8" s="4" t="s">
        <v>59</v>
      </c>
      <c r="B8" s="5" t="s">
        <v>47</v>
      </c>
      <c r="C8" s="16">
        <v>5379</v>
      </c>
      <c r="D8" s="5">
        <v>75</v>
      </c>
      <c r="E8" s="9">
        <v>23900000</v>
      </c>
      <c r="F8" s="18">
        <v>50</v>
      </c>
      <c r="G8" s="5">
        <v>2</v>
      </c>
      <c r="H8" s="5">
        <f t="shared" si="0"/>
        <v>40</v>
      </c>
      <c r="I8" s="5">
        <f t="shared" si="1"/>
        <v>51</v>
      </c>
      <c r="J8" s="5">
        <v>0.78</v>
      </c>
      <c r="K8" s="5">
        <f t="shared" si="2"/>
        <v>78</v>
      </c>
      <c r="L8" s="5">
        <v>50</v>
      </c>
      <c r="M8" s="5" t="s">
        <v>48</v>
      </c>
      <c r="N8" s="5">
        <f t="shared" si="3"/>
        <v>69.599999999999994</v>
      </c>
      <c r="O8" s="5" t="s">
        <v>49</v>
      </c>
      <c r="P8" s="5">
        <v>50</v>
      </c>
      <c r="Q8" s="5">
        <v>10</v>
      </c>
      <c r="R8" s="5">
        <f t="shared" si="4"/>
        <v>100</v>
      </c>
      <c r="S8" s="5">
        <f t="shared" si="5"/>
        <v>85</v>
      </c>
      <c r="T8" s="5" t="s">
        <v>49</v>
      </c>
      <c r="U8" s="5">
        <v>100</v>
      </c>
      <c r="V8" s="7" t="s">
        <v>49</v>
      </c>
      <c r="W8" s="21">
        <v>100</v>
      </c>
      <c r="X8" s="21">
        <f t="shared" si="6"/>
        <v>100</v>
      </c>
      <c r="Y8">
        <f t="shared" si="7"/>
        <v>76.400000000000006</v>
      </c>
    </row>
    <row r="9" spans="1:25" x14ac:dyDescent="0.2">
      <c r="A9" s="8" t="s">
        <v>60</v>
      </c>
      <c r="B9" s="5" t="s">
        <v>61</v>
      </c>
      <c r="C9" s="16">
        <v>10</v>
      </c>
      <c r="D9" s="5">
        <v>25</v>
      </c>
      <c r="E9" s="9">
        <v>9500000</v>
      </c>
      <c r="F9" s="18">
        <v>50</v>
      </c>
      <c r="G9" s="10">
        <v>4</v>
      </c>
      <c r="H9" s="5">
        <f t="shared" si="0"/>
        <v>80</v>
      </c>
      <c r="I9" s="5">
        <f t="shared" si="1"/>
        <v>57</v>
      </c>
      <c r="J9" s="5">
        <v>0.94</v>
      </c>
      <c r="K9" s="5">
        <f t="shared" si="2"/>
        <v>94</v>
      </c>
      <c r="L9" s="5">
        <v>50</v>
      </c>
      <c r="M9" s="5" t="s">
        <v>48</v>
      </c>
      <c r="N9" s="5">
        <f t="shared" si="3"/>
        <v>80.8</v>
      </c>
      <c r="O9" s="5" t="s">
        <v>48</v>
      </c>
      <c r="P9" s="5">
        <v>100</v>
      </c>
      <c r="Q9" s="10">
        <v>7</v>
      </c>
      <c r="R9" s="5">
        <f t="shared" si="4"/>
        <v>70</v>
      </c>
      <c r="S9" s="5">
        <f t="shared" si="5"/>
        <v>79</v>
      </c>
      <c r="T9" s="5" t="s">
        <v>49</v>
      </c>
      <c r="U9" s="5">
        <v>100</v>
      </c>
      <c r="V9" s="7" t="s">
        <v>49</v>
      </c>
      <c r="W9" s="21">
        <v>100</v>
      </c>
      <c r="X9" s="21">
        <f t="shared" si="6"/>
        <v>100</v>
      </c>
      <c r="Y9">
        <f t="shared" si="7"/>
        <v>79.2</v>
      </c>
    </row>
    <row r="10" spans="1:25" x14ac:dyDescent="0.2">
      <c r="A10" s="4" t="s">
        <v>62</v>
      </c>
      <c r="B10" s="5" t="s">
        <v>63</v>
      </c>
      <c r="C10" s="16">
        <v>2431</v>
      </c>
      <c r="D10" s="5">
        <v>25</v>
      </c>
      <c r="E10" s="9">
        <v>309135000</v>
      </c>
      <c r="F10" s="18">
        <v>100</v>
      </c>
      <c r="G10" s="5">
        <v>3</v>
      </c>
      <c r="H10" s="5">
        <f t="shared" si="0"/>
        <v>60</v>
      </c>
      <c r="I10" s="5">
        <f t="shared" si="1"/>
        <v>69</v>
      </c>
      <c r="J10" s="5">
        <v>0.86</v>
      </c>
      <c r="K10" s="5">
        <f t="shared" si="2"/>
        <v>86</v>
      </c>
      <c r="L10" s="5">
        <v>100</v>
      </c>
      <c r="M10" s="5" t="s">
        <v>49</v>
      </c>
      <c r="N10" s="5">
        <f t="shared" si="3"/>
        <v>90.199999999999989</v>
      </c>
      <c r="O10" s="5" t="s">
        <v>49</v>
      </c>
      <c r="P10" s="5">
        <v>50</v>
      </c>
      <c r="Q10" s="5">
        <v>8</v>
      </c>
      <c r="R10" s="5">
        <f t="shared" si="4"/>
        <v>80</v>
      </c>
      <c r="S10" s="5">
        <f t="shared" si="5"/>
        <v>71</v>
      </c>
      <c r="T10" s="5" t="s">
        <v>49</v>
      </c>
      <c r="U10" s="5">
        <v>100</v>
      </c>
      <c r="V10" s="7" t="s">
        <v>48</v>
      </c>
      <c r="W10" s="21">
        <v>50</v>
      </c>
      <c r="X10" s="21">
        <f t="shared" si="6"/>
        <v>75</v>
      </c>
      <c r="Y10">
        <f t="shared" si="7"/>
        <v>76.3</v>
      </c>
    </row>
    <row r="11" spans="1:25" x14ac:dyDescent="0.2">
      <c r="A11" s="8" t="s">
        <v>64</v>
      </c>
      <c r="B11" s="5" t="s">
        <v>65</v>
      </c>
      <c r="C11" s="16">
        <v>95</v>
      </c>
      <c r="D11" s="5">
        <v>25</v>
      </c>
      <c r="E11" s="9">
        <v>6375600</v>
      </c>
      <c r="F11" s="18">
        <v>50</v>
      </c>
      <c r="G11" s="10">
        <v>3</v>
      </c>
      <c r="H11" s="5">
        <f t="shared" si="0"/>
        <v>60</v>
      </c>
      <c r="I11" s="5">
        <f t="shared" si="1"/>
        <v>49</v>
      </c>
      <c r="J11" s="5">
        <v>0.92</v>
      </c>
      <c r="K11" s="5">
        <f t="shared" si="2"/>
        <v>92</v>
      </c>
      <c r="L11" s="5">
        <v>100</v>
      </c>
      <c r="M11" s="5" t="s">
        <v>49</v>
      </c>
      <c r="N11" s="5">
        <f t="shared" si="3"/>
        <v>94.399999999999991</v>
      </c>
      <c r="O11" s="5" t="s">
        <v>49</v>
      </c>
      <c r="P11" s="5">
        <v>50</v>
      </c>
      <c r="Q11" s="10">
        <v>5</v>
      </c>
      <c r="R11" s="5">
        <f t="shared" si="4"/>
        <v>50</v>
      </c>
      <c r="S11" s="5">
        <f t="shared" si="5"/>
        <v>50</v>
      </c>
      <c r="T11" s="5" t="s">
        <v>49</v>
      </c>
      <c r="U11" s="5">
        <v>100</v>
      </c>
      <c r="V11" s="7" t="s">
        <v>49</v>
      </c>
      <c r="W11" s="21">
        <v>100</v>
      </c>
      <c r="X11" s="21">
        <f t="shared" si="6"/>
        <v>100</v>
      </c>
      <c r="Y11">
        <f t="shared" si="7"/>
        <v>73.349999999999994</v>
      </c>
    </row>
    <row r="12" spans="1:25" x14ac:dyDescent="0.2">
      <c r="A12" s="4" t="s">
        <v>66</v>
      </c>
      <c r="B12" s="5" t="s">
        <v>47</v>
      </c>
      <c r="C12" s="16">
        <v>395</v>
      </c>
      <c r="D12" s="5">
        <v>25</v>
      </c>
      <c r="E12" s="9">
        <v>9000000</v>
      </c>
      <c r="F12" s="18">
        <v>50</v>
      </c>
      <c r="G12" s="5">
        <v>5</v>
      </c>
      <c r="H12" s="5">
        <f t="shared" si="0"/>
        <v>100</v>
      </c>
      <c r="I12" s="5">
        <f t="shared" si="1"/>
        <v>65</v>
      </c>
      <c r="J12" s="5">
        <v>0.88</v>
      </c>
      <c r="K12" s="5">
        <f t="shared" si="2"/>
        <v>88</v>
      </c>
      <c r="L12" s="5">
        <v>50</v>
      </c>
      <c r="M12" s="5" t="s">
        <v>48</v>
      </c>
      <c r="N12" s="5">
        <f t="shared" si="3"/>
        <v>76.599999999999994</v>
      </c>
      <c r="O12" s="5" t="s">
        <v>48</v>
      </c>
      <c r="P12" s="5">
        <v>100</v>
      </c>
      <c r="Q12" s="5">
        <v>7</v>
      </c>
      <c r="R12" s="5">
        <f t="shared" si="4"/>
        <v>70</v>
      </c>
      <c r="S12" s="5">
        <f t="shared" si="5"/>
        <v>79</v>
      </c>
      <c r="T12" s="5" t="s">
        <v>49</v>
      </c>
      <c r="U12" s="5">
        <v>100</v>
      </c>
      <c r="V12" s="7" t="s">
        <v>49</v>
      </c>
      <c r="W12" s="21">
        <v>100</v>
      </c>
      <c r="X12" s="21">
        <f t="shared" si="6"/>
        <v>100</v>
      </c>
      <c r="Y12">
        <f t="shared" si="7"/>
        <v>80.150000000000006</v>
      </c>
    </row>
    <row r="13" spans="1:25" ht="17" thickBot="1" x14ac:dyDescent="0.25">
      <c r="A13" s="11" t="s">
        <v>67</v>
      </c>
      <c r="B13" s="12" t="s">
        <v>55</v>
      </c>
      <c r="C13" s="17">
        <v>1431</v>
      </c>
      <c r="D13" s="5">
        <v>25</v>
      </c>
      <c r="E13" s="13">
        <v>340368000</v>
      </c>
      <c r="F13" s="19">
        <v>100</v>
      </c>
      <c r="G13" s="14">
        <v>2</v>
      </c>
      <c r="H13" s="5">
        <f t="shared" si="0"/>
        <v>40</v>
      </c>
      <c r="I13" s="5">
        <f t="shared" si="1"/>
        <v>61</v>
      </c>
      <c r="J13" s="12">
        <v>0.79</v>
      </c>
      <c r="K13" s="5">
        <f t="shared" si="2"/>
        <v>79</v>
      </c>
      <c r="L13" s="5">
        <v>100</v>
      </c>
      <c r="M13" s="12" t="s">
        <v>49</v>
      </c>
      <c r="N13" s="5">
        <f t="shared" si="3"/>
        <v>85.3</v>
      </c>
      <c r="O13" s="12" t="s">
        <v>49</v>
      </c>
      <c r="P13" s="12">
        <v>50</v>
      </c>
      <c r="Q13" s="14">
        <v>8</v>
      </c>
      <c r="R13" s="5">
        <f t="shared" si="4"/>
        <v>80</v>
      </c>
      <c r="S13" s="5">
        <f t="shared" si="5"/>
        <v>71</v>
      </c>
      <c r="T13" s="12" t="s">
        <v>49</v>
      </c>
      <c r="U13" s="5">
        <v>100</v>
      </c>
      <c r="V13" s="15" t="s">
        <v>49</v>
      </c>
      <c r="W13" s="21">
        <v>100</v>
      </c>
      <c r="X13" s="21">
        <f t="shared" si="6"/>
        <v>100</v>
      </c>
      <c r="Y13">
        <f t="shared" si="7"/>
        <v>79.325000000000003</v>
      </c>
    </row>
    <row r="14" spans="1:25" ht="26" x14ac:dyDescent="0.2">
      <c r="C14" s="5" t="s">
        <v>6</v>
      </c>
      <c r="D14" s="5"/>
      <c r="F14" s="23"/>
      <c r="I14" s="5"/>
      <c r="J14" t="s">
        <v>68</v>
      </c>
      <c r="K14" s="5"/>
      <c r="L14" s="5"/>
      <c r="N14" s="5"/>
      <c r="O14" t="s">
        <v>69</v>
      </c>
      <c r="T14" s="5" t="s">
        <v>70</v>
      </c>
      <c r="U14" s="5"/>
      <c r="W14" s="22"/>
      <c r="X14" s="22"/>
    </row>
    <row r="15" spans="1:25" x14ac:dyDescent="0.2">
      <c r="W15" s="22"/>
      <c r="X15" s="22"/>
    </row>
    <row r="16" spans="1:25" x14ac:dyDescent="0.2">
      <c r="D16" t="s">
        <v>71</v>
      </c>
      <c r="F16" t="s">
        <v>72</v>
      </c>
      <c r="W16" s="22"/>
      <c r="X16" s="22"/>
    </row>
    <row r="17" spans="4:24" x14ac:dyDescent="0.2">
      <c r="D17" t="s">
        <v>73</v>
      </c>
      <c r="F17" t="s">
        <v>74</v>
      </c>
      <c r="W17" s="22"/>
      <c r="X17" s="22"/>
    </row>
    <row r="18" spans="4:24" x14ac:dyDescent="0.2">
      <c r="D18" t="s">
        <v>75</v>
      </c>
      <c r="W18" s="22"/>
      <c r="X18" s="22"/>
    </row>
    <row r="19" spans="4:24" x14ac:dyDescent="0.2">
      <c r="D19" t="s">
        <v>76</v>
      </c>
      <c r="W19" s="22"/>
      <c r="X19" s="2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8DC1-ED55-4736-A2A2-5120D80E83EE}">
  <dimension ref="A1:S17"/>
  <sheetViews>
    <sheetView topLeftCell="E1" workbookViewId="0">
      <selection activeCell="A19" sqref="A19"/>
    </sheetView>
  </sheetViews>
  <sheetFormatPr baseColWidth="10" defaultColWidth="8.83203125" defaultRowHeight="16" x14ac:dyDescent="0.2"/>
  <cols>
    <col min="1" max="1" width="28.33203125" bestFit="1" customWidth="1"/>
    <col min="2" max="2" width="9.33203125" customWidth="1"/>
    <col min="3" max="3" width="12.6640625" customWidth="1"/>
    <col min="4" max="4" width="12.83203125" customWidth="1"/>
    <col min="5" max="5" width="11.6640625" bestFit="1" customWidth="1"/>
    <col min="6" max="6" width="13.6640625" customWidth="1"/>
    <col min="7" max="7" width="14.33203125" customWidth="1"/>
    <col min="8" max="8" width="12.1640625" customWidth="1"/>
    <col min="9" max="9" width="11.1640625" customWidth="1"/>
    <col min="10" max="10" width="10.6640625" customWidth="1"/>
    <col min="11" max="11" width="10.1640625" customWidth="1"/>
    <col min="12" max="12" width="11.33203125" customWidth="1"/>
    <col min="13" max="13" width="12.1640625" customWidth="1"/>
    <col min="14" max="14" width="11.5" customWidth="1"/>
    <col min="15" max="17" width="12.33203125" bestFit="1" customWidth="1"/>
    <col min="18" max="18" width="12.83203125" bestFit="1" customWidth="1"/>
    <col min="19" max="19" width="14" customWidth="1"/>
  </cols>
  <sheetData>
    <row r="1" spans="1:19" ht="51" x14ac:dyDescent="0.2">
      <c r="A1" s="25"/>
      <c r="B1" s="26" t="s">
        <v>45</v>
      </c>
      <c r="C1" s="26" t="s">
        <v>44</v>
      </c>
      <c r="D1" s="26" t="s">
        <v>30</v>
      </c>
      <c r="E1" s="26" t="s">
        <v>43</v>
      </c>
      <c r="F1" s="26" t="s">
        <v>41</v>
      </c>
      <c r="G1" s="26" t="s">
        <v>33</v>
      </c>
      <c r="H1" s="26" t="s">
        <v>34</v>
      </c>
      <c r="I1" s="26" t="s">
        <v>29</v>
      </c>
      <c r="J1" s="26" t="s">
        <v>4</v>
      </c>
      <c r="K1" s="26" t="s">
        <v>37</v>
      </c>
      <c r="L1" s="26" t="s">
        <v>38</v>
      </c>
      <c r="M1" s="26" t="s">
        <v>39</v>
      </c>
      <c r="N1" s="26" t="s">
        <v>32</v>
      </c>
      <c r="O1" s="26" t="s">
        <v>36</v>
      </c>
      <c r="P1" s="26" t="s">
        <v>77</v>
      </c>
      <c r="Q1" s="26" t="s">
        <v>26</v>
      </c>
      <c r="R1" s="26" t="s">
        <v>40</v>
      </c>
      <c r="S1" s="26" t="s">
        <v>42</v>
      </c>
    </row>
    <row r="2" spans="1:19" x14ac:dyDescent="0.2">
      <c r="A2" s="25" t="s">
        <v>78</v>
      </c>
      <c r="B2" s="25">
        <v>1</v>
      </c>
      <c r="C2" s="25">
        <v>0.55594282520280902</v>
      </c>
      <c r="D2" s="25">
        <v>0.54699074971838402</v>
      </c>
      <c r="E2" s="25">
        <v>0.50487998503585896</v>
      </c>
      <c r="F2" s="25">
        <v>0.425390292735364</v>
      </c>
      <c r="G2" s="25">
        <v>0.37595624283370199</v>
      </c>
      <c r="H2" s="25">
        <v>0.23900942992595001</v>
      </c>
      <c r="I2" s="25">
        <v>0.23448513469563101</v>
      </c>
      <c r="J2" s="25">
        <v>0.23448513469563101</v>
      </c>
      <c r="K2" s="25">
        <v>3.7790685171679002E-2</v>
      </c>
      <c r="L2" s="25">
        <v>3.7790685171678898E-2</v>
      </c>
      <c r="M2" s="25">
        <v>-0.118579178949862</v>
      </c>
      <c r="N2" s="25">
        <v>-0.155887465941868</v>
      </c>
      <c r="O2" s="25">
        <v>-0.23613402495274899</v>
      </c>
      <c r="P2" s="25">
        <v>-0.31747125671871601</v>
      </c>
      <c r="Q2" s="25">
        <v>-0.323107870754899</v>
      </c>
      <c r="R2" s="25">
        <v>-0.425390292735364</v>
      </c>
      <c r="S2" s="25">
        <v>-0.50487998503585896</v>
      </c>
    </row>
    <row r="4" spans="1:19" x14ac:dyDescent="0.2">
      <c r="A4" s="29" t="s">
        <v>79</v>
      </c>
    </row>
    <row r="5" spans="1:19" x14ac:dyDescent="0.2">
      <c r="A5" s="27" t="s">
        <v>80</v>
      </c>
      <c r="B5" s="27" t="s">
        <v>81</v>
      </c>
      <c r="C5" s="27" t="s">
        <v>82</v>
      </c>
    </row>
    <row r="6" spans="1:19" x14ac:dyDescent="0.2">
      <c r="A6" s="27" t="s">
        <v>44</v>
      </c>
      <c r="B6" s="27">
        <f>C2</f>
        <v>0.55594282520280902</v>
      </c>
      <c r="C6" t="s">
        <v>83</v>
      </c>
    </row>
    <row r="7" spans="1:19" x14ac:dyDescent="0.2">
      <c r="A7" s="27" t="s">
        <v>30</v>
      </c>
      <c r="B7" s="27">
        <f>D2</f>
        <v>0.54699074971838402</v>
      </c>
      <c r="C7" t="s">
        <v>84</v>
      </c>
    </row>
    <row r="8" spans="1:19" x14ac:dyDescent="0.2">
      <c r="A8" s="27" t="s">
        <v>85</v>
      </c>
      <c r="B8" s="27">
        <f>E2</f>
        <v>0.50487998503585896</v>
      </c>
      <c r="C8" t="s">
        <v>86</v>
      </c>
    </row>
    <row r="9" spans="1:19" x14ac:dyDescent="0.2">
      <c r="A9" s="27" t="s">
        <v>87</v>
      </c>
      <c r="B9" s="27">
        <f>F2</f>
        <v>0.425390292735364</v>
      </c>
      <c r="C9" t="s">
        <v>88</v>
      </c>
    </row>
    <row r="10" spans="1:19" x14ac:dyDescent="0.2">
      <c r="A10" s="27" t="s">
        <v>89</v>
      </c>
      <c r="B10" s="27">
        <f>G2</f>
        <v>0.37595624283370199</v>
      </c>
      <c r="C10" t="s">
        <v>90</v>
      </c>
    </row>
    <row r="12" spans="1:19" x14ac:dyDescent="0.2">
      <c r="A12" s="30" t="s">
        <v>91</v>
      </c>
    </row>
    <row r="13" spans="1:19" x14ac:dyDescent="0.2">
      <c r="A13" s="27" t="s">
        <v>80</v>
      </c>
      <c r="B13" s="27" t="s">
        <v>81</v>
      </c>
      <c r="C13" s="27" t="s">
        <v>82</v>
      </c>
    </row>
    <row r="14" spans="1:19" x14ac:dyDescent="0.2">
      <c r="A14" s="27" t="s">
        <v>42</v>
      </c>
      <c r="B14" s="27">
        <f>S2</f>
        <v>-0.50487998503585896</v>
      </c>
      <c r="C14" t="s">
        <v>92</v>
      </c>
    </row>
    <row r="15" spans="1:19" x14ac:dyDescent="0.2">
      <c r="A15" s="27" t="s">
        <v>40</v>
      </c>
      <c r="B15" s="27">
        <f>R2</f>
        <v>-0.425390292735364</v>
      </c>
      <c r="C15" t="s">
        <v>93</v>
      </c>
    </row>
    <row r="16" spans="1:19" x14ac:dyDescent="0.2">
      <c r="A16" s="27" t="s">
        <v>26</v>
      </c>
      <c r="B16" s="27">
        <f>Q2</f>
        <v>-0.323107870754899</v>
      </c>
      <c r="C16" t="s">
        <v>94</v>
      </c>
    </row>
    <row r="17" spans="1:3" x14ac:dyDescent="0.2">
      <c r="A17" s="27" t="s">
        <v>77</v>
      </c>
      <c r="B17" s="27">
        <f>P2</f>
        <v>-0.31747125671871601</v>
      </c>
      <c r="C17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86F94-8A16-42A4-99AC-6293DBAE2215}">
  <dimension ref="A1:D9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34.83203125" bestFit="1" customWidth="1"/>
    <col min="2" max="2" width="36" bestFit="1" customWidth="1"/>
    <col min="3" max="3" width="31.33203125" bestFit="1" customWidth="1"/>
    <col min="4" max="4" width="38.6640625" customWidth="1"/>
  </cols>
  <sheetData>
    <row r="1" spans="1:4" ht="17" x14ac:dyDescent="0.2">
      <c r="A1" s="28" t="s">
        <v>96</v>
      </c>
      <c r="B1" s="31" t="s">
        <v>97</v>
      </c>
      <c r="C1" s="28" t="s">
        <v>98</v>
      </c>
      <c r="D1" s="31" t="s">
        <v>99</v>
      </c>
    </row>
    <row r="2" spans="1:4" ht="34" x14ac:dyDescent="0.2">
      <c r="A2" s="28" t="s">
        <v>100</v>
      </c>
      <c r="B2" s="26" t="s">
        <v>101</v>
      </c>
      <c r="C2" s="25" t="s">
        <v>102</v>
      </c>
      <c r="D2" s="26" t="s">
        <v>103</v>
      </c>
    </row>
    <row r="3" spans="1:4" ht="34" x14ac:dyDescent="0.2">
      <c r="A3" s="28" t="s">
        <v>104</v>
      </c>
      <c r="B3" s="26" t="s">
        <v>105</v>
      </c>
      <c r="C3" s="25" t="s">
        <v>106</v>
      </c>
      <c r="D3" s="26" t="s">
        <v>107</v>
      </c>
    </row>
    <row r="4" spans="1:4" ht="34" x14ac:dyDescent="0.2">
      <c r="A4" s="28" t="s">
        <v>108</v>
      </c>
      <c r="B4" s="26" t="s">
        <v>109</v>
      </c>
      <c r="C4" s="25" t="s">
        <v>110</v>
      </c>
      <c r="D4" s="26" t="s">
        <v>111</v>
      </c>
    </row>
    <row r="5" spans="1:4" ht="34" x14ac:dyDescent="0.2">
      <c r="A5" s="28" t="s">
        <v>112</v>
      </c>
      <c r="B5" s="26" t="s">
        <v>113</v>
      </c>
      <c r="C5" s="25" t="s">
        <v>114</v>
      </c>
      <c r="D5" s="26" t="s">
        <v>115</v>
      </c>
    </row>
    <row r="6" spans="1:4" ht="51" x14ac:dyDescent="0.2">
      <c r="A6" s="28" t="s">
        <v>116</v>
      </c>
      <c r="B6" s="26" t="s">
        <v>117</v>
      </c>
      <c r="C6" s="25" t="s">
        <v>118</v>
      </c>
      <c r="D6" s="26" t="s">
        <v>119</v>
      </c>
    </row>
    <row r="7" spans="1:4" ht="34" x14ac:dyDescent="0.2">
      <c r="A7" s="28" t="s">
        <v>120</v>
      </c>
      <c r="B7" s="26" t="s">
        <v>121</v>
      </c>
      <c r="C7" s="25" t="s">
        <v>122</v>
      </c>
      <c r="D7" s="26" t="s">
        <v>123</v>
      </c>
    </row>
    <row r="8" spans="1:4" ht="34" x14ac:dyDescent="0.2">
      <c r="A8" s="28" t="s">
        <v>124</v>
      </c>
      <c r="B8" s="26" t="s">
        <v>125</v>
      </c>
      <c r="C8" s="25" t="s">
        <v>126</v>
      </c>
      <c r="D8" s="26" t="s">
        <v>127</v>
      </c>
    </row>
    <row r="9" spans="1:4" ht="34" x14ac:dyDescent="0.2">
      <c r="A9" s="28" t="s">
        <v>128</v>
      </c>
      <c r="B9" s="26" t="s">
        <v>129</v>
      </c>
      <c r="C9" s="25" t="s">
        <v>130</v>
      </c>
      <c r="D9" s="26" t="s">
        <v>131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3695-9C7F-4159-854F-1FE5149C7F9C}">
  <dimension ref="A1:AB21"/>
  <sheetViews>
    <sheetView topLeftCell="C1" workbookViewId="0">
      <selection activeCell="AB3" sqref="AB3:AB13"/>
    </sheetView>
  </sheetViews>
  <sheetFormatPr baseColWidth="10" defaultColWidth="8.83203125" defaultRowHeight="16" x14ac:dyDescent="0.2"/>
  <cols>
    <col min="1" max="1" width="12.1640625" bestFit="1" customWidth="1"/>
    <col min="2" max="2" width="10.6640625" bestFit="1" customWidth="1"/>
    <col min="27" max="27" width="36" bestFit="1" customWidth="1"/>
    <col min="28" max="28" width="13" customWidth="1"/>
  </cols>
  <sheetData>
    <row r="1" spans="1:28" s="24" customFormat="1" ht="68" x14ac:dyDescent="0.2">
      <c r="A1" s="31" t="s">
        <v>24</v>
      </c>
      <c r="B1" s="31" t="s">
        <v>25</v>
      </c>
      <c r="C1" s="31" t="s">
        <v>26</v>
      </c>
      <c r="D1" s="31" t="s">
        <v>77</v>
      </c>
      <c r="E1" s="31" t="s">
        <v>28</v>
      </c>
      <c r="F1" s="31" t="s">
        <v>4</v>
      </c>
      <c r="G1" s="31" t="s">
        <v>29</v>
      </c>
      <c r="H1" s="31" t="s">
        <v>30</v>
      </c>
      <c r="I1" s="31" t="s">
        <v>31</v>
      </c>
      <c r="J1" s="31" t="s">
        <v>32</v>
      </c>
      <c r="K1" s="31" t="s">
        <v>33</v>
      </c>
      <c r="L1" s="31" t="s">
        <v>10</v>
      </c>
      <c r="M1" s="31" t="s">
        <v>34</v>
      </c>
      <c r="N1" s="31" t="s">
        <v>35</v>
      </c>
      <c r="O1" s="31" t="s">
        <v>36</v>
      </c>
      <c r="P1" s="31" t="s">
        <v>37</v>
      </c>
      <c r="Q1" s="31" t="s">
        <v>38</v>
      </c>
      <c r="R1" s="31" t="s">
        <v>39</v>
      </c>
      <c r="S1" s="31" t="s">
        <v>40</v>
      </c>
      <c r="T1" s="31" t="s">
        <v>41</v>
      </c>
      <c r="U1" s="31" t="s">
        <v>42</v>
      </c>
      <c r="V1" s="31" t="s">
        <v>43</v>
      </c>
      <c r="W1" s="31" t="s">
        <v>44</v>
      </c>
      <c r="X1" s="31" t="s">
        <v>45</v>
      </c>
      <c r="Y1" s="31" t="s">
        <v>132</v>
      </c>
      <c r="Z1" s="31" t="s">
        <v>133</v>
      </c>
      <c r="AA1" s="31" t="s">
        <v>134</v>
      </c>
    </row>
    <row r="2" spans="1:28" ht="17" x14ac:dyDescent="0.2">
      <c r="A2" s="25" t="s">
        <v>46</v>
      </c>
      <c r="B2" s="25" t="s">
        <v>47</v>
      </c>
      <c r="C2" s="25">
        <v>6040</v>
      </c>
      <c r="D2" s="25">
        <v>354</v>
      </c>
      <c r="E2" s="25" t="s">
        <v>135</v>
      </c>
      <c r="F2" s="25">
        <v>3</v>
      </c>
      <c r="G2" s="25">
        <v>60</v>
      </c>
      <c r="H2" s="25">
        <v>79</v>
      </c>
      <c r="I2" s="25" t="s">
        <v>136</v>
      </c>
      <c r="J2" s="25">
        <v>91</v>
      </c>
      <c r="K2" s="25">
        <v>50</v>
      </c>
      <c r="L2" s="25" t="s">
        <v>48</v>
      </c>
      <c r="M2" s="25">
        <v>78.7</v>
      </c>
      <c r="N2" s="25" t="s">
        <v>49</v>
      </c>
      <c r="O2" s="25">
        <v>50</v>
      </c>
      <c r="P2" s="25">
        <v>9</v>
      </c>
      <c r="Q2" s="25">
        <v>90</v>
      </c>
      <c r="R2" s="25">
        <v>78</v>
      </c>
      <c r="S2" s="25">
        <v>1</v>
      </c>
      <c r="T2" s="25">
        <v>50</v>
      </c>
      <c r="U2" s="25">
        <v>0</v>
      </c>
      <c r="V2" s="25">
        <v>100</v>
      </c>
      <c r="W2" s="25">
        <v>75</v>
      </c>
      <c r="X2" s="25">
        <v>77.674999999999997</v>
      </c>
      <c r="Y2" s="25">
        <v>75</v>
      </c>
      <c r="Z2" s="25">
        <f>$B$17*H2 + $B$18*M2 + $B$19*V2 + $B$20*U2 + $B$21*T2 + $B$22*X2</f>
        <v>51.540000000000006</v>
      </c>
      <c r="AA2" s="26" t="str">
        <f>IF(Z2&lt;=50, "High Risk", IF(Z2&lt;=55, "Moderate Risk", "Low Risk"))</f>
        <v>Moderate Risk</v>
      </c>
    </row>
    <row r="3" spans="1:28" ht="17" x14ac:dyDescent="0.2">
      <c r="A3" s="25" t="s">
        <v>50</v>
      </c>
      <c r="B3" s="25" t="s">
        <v>51</v>
      </c>
      <c r="C3" s="25">
        <v>8293</v>
      </c>
      <c r="D3" s="25">
        <v>905</v>
      </c>
      <c r="E3" s="25" t="s">
        <v>135</v>
      </c>
      <c r="F3" s="25">
        <v>3</v>
      </c>
      <c r="G3" s="25">
        <v>60</v>
      </c>
      <c r="H3" s="25">
        <v>84</v>
      </c>
      <c r="I3" s="25" t="s">
        <v>137</v>
      </c>
      <c r="J3" s="25">
        <v>85</v>
      </c>
      <c r="K3" s="25">
        <v>100</v>
      </c>
      <c r="L3" s="25" t="s">
        <v>49</v>
      </c>
      <c r="M3" s="25">
        <v>89.5</v>
      </c>
      <c r="N3" s="25" t="s">
        <v>49</v>
      </c>
      <c r="O3" s="25">
        <v>50</v>
      </c>
      <c r="P3" s="25">
        <v>8</v>
      </c>
      <c r="Q3" s="25">
        <v>80</v>
      </c>
      <c r="R3" s="25">
        <v>71</v>
      </c>
      <c r="S3" s="25">
        <v>0</v>
      </c>
      <c r="T3" s="25">
        <v>100</v>
      </c>
      <c r="U3" s="25">
        <v>0</v>
      </c>
      <c r="V3" s="25">
        <v>100</v>
      </c>
      <c r="W3" s="25">
        <v>100</v>
      </c>
      <c r="X3" s="25">
        <v>86.125</v>
      </c>
      <c r="Y3" s="25">
        <v>75</v>
      </c>
      <c r="Z3" s="25">
        <f t="shared" ref="Z3:Z13" si="0">$B$17*H3 + $B$18*M3 + $B$19*V3 + $B$20*U3 + $B$21*T3 + $B$22*X3</f>
        <v>59.7</v>
      </c>
      <c r="AA3" s="26" t="str">
        <f t="shared" ref="AA3:AA13" si="1">IF(Z3&lt;=50, "High Risk", IF(Z3&lt;=55, "Moderate Risk", "Low Risk"))</f>
        <v>Low Risk</v>
      </c>
      <c r="AB3" s="25" t="s">
        <v>50</v>
      </c>
    </row>
    <row r="4" spans="1:28" ht="17" x14ac:dyDescent="0.2">
      <c r="A4" s="25" t="s">
        <v>52</v>
      </c>
      <c r="B4" s="25" t="s">
        <v>53</v>
      </c>
      <c r="C4" s="25">
        <v>9287</v>
      </c>
      <c r="D4" s="25">
        <v>364</v>
      </c>
      <c r="E4" s="25" t="s">
        <v>135</v>
      </c>
      <c r="F4" s="25">
        <v>3</v>
      </c>
      <c r="G4" s="25">
        <v>60</v>
      </c>
      <c r="H4" s="25">
        <v>84</v>
      </c>
      <c r="I4" s="25" t="s">
        <v>138</v>
      </c>
      <c r="J4" s="25">
        <v>63</v>
      </c>
      <c r="K4" s="25">
        <v>100</v>
      </c>
      <c r="L4" s="25" t="s">
        <v>49</v>
      </c>
      <c r="M4" s="25">
        <v>74.099999999999994</v>
      </c>
      <c r="N4" s="25" t="s">
        <v>49</v>
      </c>
      <c r="O4" s="25">
        <v>50</v>
      </c>
      <c r="P4" s="25">
        <v>8</v>
      </c>
      <c r="Q4" s="25">
        <v>80</v>
      </c>
      <c r="R4" s="25">
        <v>71</v>
      </c>
      <c r="S4" s="25">
        <v>0</v>
      </c>
      <c r="T4" s="25">
        <v>100</v>
      </c>
      <c r="U4" s="25">
        <v>0</v>
      </c>
      <c r="V4" s="25">
        <v>100</v>
      </c>
      <c r="W4" s="25">
        <v>100</v>
      </c>
      <c r="X4" s="25">
        <v>82.275000000000006</v>
      </c>
      <c r="Y4" s="25">
        <v>75</v>
      </c>
      <c r="Z4" s="25">
        <f t="shared" si="0"/>
        <v>56.620000000000005</v>
      </c>
      <c r="AA4" s="26" t="str">
        <f t="shared" si="1"/>
        <v>Low Risk</v>
      </c>
      <c r="AB4" s="25" t="s">
        <v>52</v>
      </c>
    </row>
    <row r="5" spans="1:28" ht="17" x14ac:dyDescent="0.2">
      <c r="A5" s="25" t="s">
        <v>54</v>
      </c>
      <c r="B5" s="25" t="s">
        <v>55</v>
      </c>
      <c r="C5" s="25">
        <v>3147</v>
      </c>
      <c r="D5" s="25">
        <v>436</v>
      </c>
      <c r="E5" s="25" t="s">
        <v>135</v>
      </c>
      <c r="F5" s="25">
        <v>2</v>
      </c>
      <c r="G5" s="25">
        <v>40</v>
      </c>
      <c r="H5" s="25">
        <v>66</v>
      </c>
      <c r="I5" s="25" t="s">
        <v>139</v>
      </c>
      <c r="J5" s="25">
        <v>90</v>
      </c>
      <c r="K5" s="25">
        <v>100</v>
      </c>
      <c r="L5" s="25" t="s">
        <v>49</v>
      </c>
      <c r="M5" s="25">
        <v>93</v>
      </c>
      <c r="N5" s="25" t="s">
        <v>49</v>
      </c>
      <c r="O5" s="25">
        <v>50</v>
      </c>
      <c r="P5" s="25">
        <v>9</v>
      </c>
      <c r="Q5" s="25">
        <v>90</v>
      </c>
      <c r="R5" s="25">
        <v>78</v>
      </c>
      <c r="S5" s="25">
        <v>0</v>
      </c>
      <c r="T5" s="25">
        <v>100</v>
      </c>
      <c r="U5" s="25">
        <v>0</v>
      </c>
      <c r="V5" s="25">
        <v>100</v>
      </c>
      <c r="W5" s="25">
        <v>100</v>
      </c>
      <c r="X5" s="25">
        <v>84.25</v>
      </c>
      <c r="Y5" s="25">
        <v>75</v>
      </c>
      <c r="Z5" s="25">
        <f t="shared" si="0"/>
        <v>56.800000000000004</v>
      </c>
      <c r="AA5" s="26" t="str">
        <f t="shared" si="1"/>
        <v>Low Risk</v>
      </c>
      <c r="AB5" s="25" t="s">
        <v>54</v>
      </c>
    </row>
    <row r="6" spans="1:28" ht="17" x14ac:dyDescent="0.2">
      <c r="A6" s="25" t="s">
        <v>56</v>
      </c>
      <c r="B6" s="25" t="s">
        <v>57</v>
      </c>
      <c r="C6" s="25">
        <v>37719</v>
      </c>
      <c r="D6" s="25">
        <v>3996</v>
      </c>
      <c r="E6" s="25" t="s">
        <v>135</v>
      </c>
      <c r="F6" s="25">
        <v>1</v>
      </c>
      <c r="G6" s="25">
        <v>20</v>
      </c>
      <c r="H6" s="25">
        <v>68</v>
      </c>
      <c r="I6" s="25" t="s">
        <v>140</v>
      </c>
      <c r="J6" s="25">
        <v>82</v>
      </c>
      <c r="K6" s="25">
        <v>50</v>
      </c>
      <c r="L6" s="25" t="s">
        <v>48</v>
      </c>
      <c r="M6" s="25">
        <v>72.400000000000006</v>
      </c>
      <c r="N6" s="25" t="s">
        <v>48</v>
      </c>
      <c r="O6" s="25">
        <v>100</v>
      </c>
      <c r="P6" s="25">
        <v>10</v>
      </c>
      <c r="Q6" s="25">
        <v>100</v>
      </c>
      <c r="R6" s="25">
        <v>100</v>
      </c>
      <c r="S6" s="25">
        <v>1</v>
      </c>
      <c r="T6" s="25">
        <v>50</v>
      </c>
      <c r="U6" s="25">
        <v>1</v>
      </c>
      <c r="V6" s="25">
        <v>50</v>
      </c>
      <c r="W6" s="25">
        <v>50</v>
      </c>
      <c r="X6" s="25">
        <v>72.599999999999994</v>
      </c>
      <c r="Y6" s="25">
        <v>75</v>
      </c>
      <c r="Z6" s="25">
        <f t="shared" si="0"/>
        <v>40.680000000000007</v>
      </c>
      <c r="AA6" s="26" t="str">
        <f t="shared" si="1"/>
        <v>High Risk</v>
      </c>
      <c r="AB6" s="25" t="s">
        <v>56</v>
      </c>
    </row>
    <row r="7" spans="1:28" ht="17" x14ac:dyDescent="0.2">
      <c r="A7" s="25" t="s">
        <v>58</v>
      </c>
      <c r="B7" s="25" t="s">
        <v>57</v>
      </c>
      <c r="C7" s="25">
        <v>113</v>
      </c>
      <c r="D7" s="25">
        <v>23</v>
      </c>
      <c r="E7" s="25" t="s">
        <v>141</v>
      </c>
      <c r="F7" s="25">
        <v>4</v>
      </c>
      <c r="G7" s="25">
        <v>80</v>
      </c>
      <c r="H7" s="25">
        <v>57</v>
      </c>
      <c r="I7" s="25" t="s">
        <v>142</v>
      </c>
      <c r="J7" s="25">
        <v>88</v>
      </c>
      <c r="K7" s="25">
        <v>50</v>
      </c>
      <c r="L7" s="25" t="s">
        <v>48</v>
      </c>
      <c r="M7" s="25">
        <v>76.599999999999994</v>
      </c>
      <c r="N7" s="25" t="s">
        <v>48</v>
      </c>
      <c r="O7" s="25">
        <v>100</v>
      </c>
      <c r="P7" s="25">
        <v>7</v>
      </c>
      <c r="Q7" s="25">
        <v>70</v>
      </c>
      <c r="R7" s="25">
        <v>79</v>
      </c>
      <c r="S7" s="25">
        <v>0</v>
      </c>
      <c r="T7" s="25">
        <v>100</v>
      </c>
      <c r="U7" s="25">
        <v>0</v>
      </c>
      <c r="V7" s="25">
        <v>100</v>
      </c>
      <c r="W7" s="25">
        <v>100</v>
      </c>
      <c r="X7" s="25">
        <v>78.150000000000006</v>
      </c>
      <c r="Y7" s="25">
        <v>75</v>
      </c>
      <c r="Z7" s="25">
        <f t="shared" si="0"/>
        <v>51.72</v>
      </c>
      <c r="AA7" s="26" t="str">
        <f t="shared" si="1"/>
        <v>Moderate Risk</v>
      </c>
      <c r="AB7" s="25" t="s">
        <v>58</v>
      </c>
    </row>
    <row r="8" spans="1:28" ht="17" x14ac:dyDescent="0.2">
      <c r="A8" s="25" t="s">
        <v>59</v>
      </c>
      <c r="B8" s="25" t="s">
        <v>47</v>
      </c>
      <c r="C8" s="25">
        <v>5379</v>
      </c>
      <c r="D8" s="25">
        <v>24</v>
      </c>
      <c r="E8" s="25" t="s">
        <v>141</v>
      </c>
      <c r="F8" s="25">
        <v>2</v>
      </c>
      <c r="G8" s="25">
        <v>40</v>
      </c>
      <c r="H8" s="25">
        <v>51</v>
      </c>
      <c r="I8" s="25" t="s">
        <v>143</v>
      </c>
      <c r="J8" s="25">
        <v>78</v>
      </c>
      <c r="K8" s="25">
        <v>50</v>
      </c>
      <c r="L8" s="25" t="s">
        <v>48</v>
      </c>
      <c r="M8" s="25">
        <v>69.599999999999994</v>
      </c>
      <c r="N8" s="25" t="s">
        <v>49</v>
      </c>
      <c r="O8" s="25">
        <v>50</v>
      </c>
      <c r="P8" s="25">
        <v>10</v>
      </c>
      <c r="Q8" s="25">
        <v>100</v>
      </c>
      <c r="R8" s="25">
        <v>85</v>
      </c>
      <c r="S8" s="25">
        <v>0</v>
      </c>
      <c r="T8" s="25">
        <v>100</v>
      </c>
      <c r="U8" s="25">
        <v>0</v>
      </c>
      <c r="V8" s="25">
        <v>100</v>
      </c>
      <c r="W8" s="25">
        <v>100</v>
      </c>
      <c r="X8" s="25">
        <v>76.400000000000006</v>
      </c>
      <c r="Y8" s="25">
        <v>75</v>
      </c>
      <c r="Z8" s="25">
        <f t="shared" si="0"/>
        <v>49.120000000000005</v>
      </c>
      <c r="AA8" s="26" t="str">
        <f t="shared" si="1"/>
        <v>High Risk</v>
      </c>
      <c r="AB8" s="25" t="s">
        <v>59</v>
      </c>
    </row>
    <row r="9" spans="1:28" ht="17" x14ac:dyDescent="0.2">
      <c r="A9" s="25" t="s">
        <v>60</v>
      </c>
      <c r="B9" s="25" t="s">
        <v>61</v>
      </c>
      <c r="C9" s="25">
        <v>10</v>
      </c>
      <c r="D9" s="25">
        <v>10</v>
      </c>
      <c r="E9" s="25" t="s">
        <v>141</v>
      </c>
      <c r="F9" s="25">
        <v>4</v>
      </c>
      <c r="G9" s="25">
        <v>80</v>
      </c>
      <c r="H9" s="25">
        <v>57</v>
      </c>
      <c r="I9" s="25" t="s">
        <v>144</v>
      </c>
      <c r="J9" s="25">
        <v>94</v>
      </c>
      <c r="K9" s="25">
        <v>50</v>
      </c>
      <c r="L9" s="25" t="s">
        <v>48</v>
      </c>
      <c r="M9" s="25">
        <v>80.8</v>
      </c>
      <c r="N9" s="25" t="s">
        <v>48</v>
      </c>
      <c r="O9" s="25">
        <v>100</v>
      </c>
      <c r="P9" s="25">
        <v>7</v>
      </c>
      <c r="Q9" s="25">
        <v>70</v>
      </c>
      <c r="R9" s="25">
        <v>79</v>
      </c>
      <c r="S9" s="25">
        <v>0</v>
      </c>
      <c r="T9" s="25">
        <v>100</v>
      </c>
      <c r="U9" s="25">
        <v>0</v>
      </c>
      <c r="V9" s="25">
        <v>100</v>
      </c>
      <c r="W9" s="25">
        <v>100</v>
      </c>
      <c r="X9" s="25">
        <v>79.2</v>
      </c>
      <c r="Y9" s="25">
        <v>75</v>
      </c>
      <c r="Z9" s="25">
        <f t="shared" si="0"/>
        <v>52.56</v>
      </c>
      <c r="AA9" s="26" t="str">
        <f t="shared" si="1"/>
        <v>Moderate Risk</v>
      </c>
      <c r="AB9" s="25" t="s">
        <v>60</v>
      </c>
    </row>
    <row r="10" spans="1:28" ht="17" x14ac:dyDescent="0.2">
      <c r="A10" s="25" t="s">
        <v>62</v>
      </c>
      <c r="B10" s="25" t="s">
        <v>63</v>
      </c>
      <c r="C10" s="25">
        <v>2431</v>
      </c>
      <c r="D10" s="25">
        <v>309</v>
      </c>
      <c r="E10" s="25" t="s">
        <v>135</v>
      </c>
      <c r="F10" s="25">
        <v>3</v>
      </c>
      <c r="G10" s="25">
        <v>60</v>
      </c>
      <c r="H10" s="25">
        <v>69</v>
      </c>
      <c r="I10" s="25" t="s">
        <v>145</v>
      </c>
      <c r="J10" s="25">
        <v>86</v>
      </c>
      <c r="K10" s="25">
        <v>100</v>
      </c>
      <c r="L10" s="25" t="s">
        <v>49</v>
      </c>
      <c r="M10" s="25">
        <v>90.2</v>
      </c>
      <c r="N10" s="25" t="s">
        <v>49</v>
      </c>
      <c r="O10" s="25">
        <v>50</v>
      </c>
      <c r="P10" s="25">
        <v>8</v>
      </c>
      <c r="Q10" s="25">
        <v>80</v>
      </c>
      <c r="R10" s="25">
        <v>71</v>
      </c>
      <c r="S10" s="25">
        <v>0</v>
      </c>
      <c r="T10" s="25">
        <v>100</v>
      </c>
      <c r="U10" s="25">
        <v>1</v>
      </c>
      <c r="V10" s="25">
        <v>50</v>
      </c>
      <c r="W10" s="25">
        <v>75</v>
      </c>
      <c r="X10" s="25">
        <v>76.3</v>
      </c>
      <c r="Y10" s="25">
        <v>75</v>
      </c>
      <c r="Z10" s="25">
        <f t="shared" si="0"/>
        <v>49.440000000000005</v>
      </c>
      <c r="AA10" s="26" t="str">
        <f t="shared" si="1"/>
        <v>High Risk</v>
      </c>
      <c r="AB10" s="25" t="s">
        <v>62</v>
      </c>
    </row>
    <row r="11" spans="1:28" ht="17" x14ac:dyDescent="0.2">
      <c r="A11" s="25" t="s">
        <v>64</v>
      </c>
      <c r="B11" s="25" t="s">
        <v>65</v>
      </c>
      <c r="C11" s="25">
        <v>95</v>
      </c>
      <c r="D11" s="25">
        <v>6</v>
      </c>
      <c r="E11" s="25" t="s">
        <v>141</v>
      </c>
      <c r="F11" s="25">
        <v>3</v>
      </c>
      <c r="G11" s="25">
        <v>60</v>
      </c>
      <c r="H11" s="25">
        <v>49</v>
      </c>
      <c r="I11" s="25" t="s">
        <v>146</v>
      </c>
      <c r="J11" s="25">
        <v>92</v>
      </c>
      <c r="K11" s="25">
        <v>100</v>
      </c>
      <c r="L11" s="25" t="s">
        <v>49</v>
      </c>
      <c r="M11" s="25">
        <v>94.4</v>
      </c>
      <c r="N11" s="25" t="s">
        <v>49</v>
      </c>
      <c r="O11" s="25">
        <v>50</v>
      </c>
      <c r="P11" s="25">
        <v>5</v>
      </c>
      <c r="Q11" s="25">
        <v>50</v>
      </c>
      <c r="R11" s="25">
        <v>50</v>
      </c>
      <c r="S11" s="25">
        <v>0</v>
      </c>
      <c r="T11" s="25">
        <v>100</v>
      </c>
      <c r="U11" s="25">
        <v>0</v>
      </c>
      <c r="V11" s="25">
        <v>100</v>
      </c>
      <c r="W11" s="25">
        <v>100</v>
      </c>
      <c r="X11" s="25">
        <v>73.349999999999994</v>
      </c>
      <c r="Y11" s="25">
        <v>75</v>
      </c>
      <c r="Z11" s="25">
        <f t="shared" si="0"/>
        <v>53.680000000000007</v>
      </c>
      <c r="AA11" s="26" t="str">
        <f t="shared" si="1"/>
        <v>Moderate Risk</v>
      </c>
      <c r="AB11" s="25" t="s">
        <v>64</v>
      </c>
    </row>
    <row r="12" spans="1:28" ht="17" x14ac:dyDescent="0.2">
      <c r="A12" s="25" t="s">
        <v>66</v>
      </c>
      <c r="B12" s="25" t="s">
        <v>47</v>
      </c>
      <c r="C12" s="25">
        <v>395</v>
      </c>
      <c r="D12" s="25">
        <v>9</v>
      </c>
      <c r="E12" s="25" t="s">
        <v>141</v>
      </c>
      <c r="F12" s="25">
        <v>5</v>
      </c>
      <c r="G12" s="25">
        <v>100</v>
      </c>
      <c r="H12" s="25">
        <v>65</v>
      </c>
      <c r="I12" s="25" t="s">
        <v>142</v>
      </c>
      <c r="J12" s="25">
        <v>88</v>
      </c>
      <c r="K12" s="25">
        <v>50</v>
      </c>
      <c r="L12" s="25" t="s">
        <v>48</v>
      </c>
      <c r="M12" s="25">
        <v>76.599999999999994</v>
      </c>
      <c r="N12" s="25" t="s">
        <v>48</v>
      </c>
      <c r="O12" s="25">
        <v>100</v>
      </c>
      <c r="P12" s="25">
        <v>7</v>
      </c>
      <c r="Q12" s="25">
        <v>70</v>
      </c>
      <c r="R12" s="25">
        <v>79</v>
      </c>
      <c r="S12" s="25">
        <v>0</v>
      </c>
      <c r="T12" s="25">
        <v>100</v>
      </c>
      <c r="U12" s="25">
        <v>0</v>
      </c>
      <c r="V12" s="25">
        <v>100</v>
      </c>
      <c r="W12" s="25">
        <v>100</v>
      </c>
      <c r="X12" s="25">
        <v>80.150000000000006</v>
      </c>
      <c r="Y12" s="25">
        <v>75</v>
      </c>
      <c r="Z12" s="25">
        <f t="shared" si="0"/>
        <v>53.32</v>
      </c>
      <c r="AA12" s="26" t="str">
        <f t="shared" si="1"/>
        <v>Moderate Risk</v>
      </c>
      <c r="AB12" s="25" t="s">
        <v>66</v>
      </c>
    </row>
    <row r="13" spans="1:28" ht="17" x14ac:dyDescent="0.2">
      <c r="A13" s="25" t="s">
        <v>67</v>
      </c>
      <c r="B13" s="25" t="s">
        <v>55</v>
      </c>
      <c r="C13" s="25">
        <v>1431</v>
      </c>
      <c r="D13" s="25">
        <v>340</v>
      </c>
      <c r="E13" s="25" t="s">
        <v>135</v>
      </c>
      <c r="F13" s="25">
        <v>2</v>
      </c>
      <c r="G13" s="25">
        <v>40</v>
      </c>
      <c r="H13" s="25">
        <v>61</v>
      </c>
      <c r="I13" s="25" t="s">
        <v>147</v>
      </c>
      <c r="J13" s="25">
        <v>79</v>
      </c>
      <c r="K13" s="25">
        <v>100</v>
      </c>
      <c r="L13" s="25" t="s">
        <v>49</v>
      </c>
      <c r="M13" s="25">
        <v>85.3</v>
      </c>
      <c r="N13" s="25" t="s">
        <v>49</v>
      </c>
      <c r="O13" s="25">
        <v>50</v>
      </c>
      <c r="P13" s="25">
        <v>8</v>
      </c>
      <c r="Q13" s="25">
        <v>80</v>
      </c>
      <c r="R13" s="25">
        <v>71</v>
      </c>
      <c r="S13" s="25">
        <v>0</v>
      </c>
      <c r="T13" s="25">
        <v>100</v>
      </c>
      <c r="U13" s="25">
        <v>0</v>
      </c>
      <c r="V13" s="25">
        <v>100</v>
      </c>
      <c r="W13" s="25">
        <v>100</v>
      </c>
      <c r="X13" s="25">
        <v>79.325000000000003</v>
      </c>
      <c r="Y13" s="25">
        <v>75</v>
      </c>
      <c r="Z13" s="25">
        <f t="shared" si="0"/>
        <v>54.26</v>
      </c>
      <c r="AA13" s="26" t="str">
        <f t="shared" si="1"/>
        <v>Moderate Risk</v>
      </c>
      <c r="AB13" s="25" t="s">
        <v>67</v>
      </c>
    </row>
    <row r="15" spans="1:28" x14ac:dyDescent="0.2">
      <c r="A15" s="27" t="s">
        <v>148</v>
      </c>
      <c r="B15" s="27" t="s">
        <v>149</v>
      </c>
    </row>
    <row r="16" spans="1:28" x14ac:dyDescent="0.2">
      <c r="A16" t="s">
        <v>110</v>
      </c>
      <c r="B16">
        <v>0.25</v>
      </c>
      <c r="D16" t="s">
        <v>150</v>
      </c>
    </row>
    <row r="17" spans="1:2" x14ac:dyDescent="0.2">
      <c r="A17" t="s">
        <v>151</v>
      </c>
      <c r="B17">
        <v>0.2</v>
      </c>
    </row>
    <row r="18" spans="1:2" x14ac:dyDescent="0.2">
      <c r="A18" t="s">
        <v>152</v>
      </c>
      <c r="B18">
        <v>0.2</v>
      </c>
    </row>
    <row r="19" spans="1:2" x14ac:dyDescent="0.2">
      <c r="A19" t="s">
        <v>153</v>
      </c>
      <c r="B19">
        <v>0.15</v>
      </c>
    </row>
    <row r="20" spans="1:2" x14ac:dyDescent="0.2">
      <c r="A20" t="s">
        <v>154</v>
      </c>
      <c r="B20">
        <v>0.1</v>
      </c>
    </row>
    <row r="21" spans="1:2" x14ac:dyDescent="0.2">
      <c r="A21" t="s">
        <v>155</v>
      </c>
      <c r="B21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5675-D6BB-4552-A23F-296DF45A975F}">
  <dimension ref="A1:P39"/>
  <sheetViews>
    <sheetView tabSelected="1" workbookViewId="0">
      <selection activeCell="P13" sqref="P13"/>
    </sheetView>
  </sheetViews>
  <sheetFormatPr baseColWidth="10" defaultColWidth="8.83203125" defaultRowHeight="16" x14ac:dyDescent="0.2"/>
  <cols>
    <col min="1" max="1" width="13.5" customWidth="1"/>
    <col min="2" max="2" width="12.5" customWidth="1"/>
    <col min="4" max="5" width="10.83203125" customWidth="1"/>
    <col min="6" max="6" width="9.33203125" customWidth="1"/>
    <col min="7" max="7" width="9.5" customWidth="1"/>
    <col min="13" max="13" width="9.6640625" customWidth="1"/>
    <col min="14" max="14" width="12.6640625" customWidth="1"/>
    <col min="15" max="16" width="36" bestFit="1" customWidth="1"/>
  </cols>
  <sheetData>
    <row r="1" spans="1:16" s="24" customFormat="1" ht="68" x14ac:dyDescent="0.2">
      <c r="A1" s="31" t="s">
        <v>24</v>
      </c>
      <c r="B1" s="31" t="s">
        <v>28</v>
      </c>
      <c r="C1" s="31" t="s">
        <v>29</v>
      </c>
      <c r="D1" s="31" t="s">
        <v>30</v>
      </c>
      <c r="E1" s="31" t="s">
        <v>32</v>
      </c>
      <c r="F1" s="31" t="s">
        <v>33</v>
      </c>
      <c r="G1" s="31" t="s">
        <v>34</v>
      </c>
      <c r="H1" s="31" t="s">
        <v>36</v>
      </c>
      <c r="I1" s="31" t="s">
        <v>38</v>
      </c>
      <c r="J1" s="31" t="s">
        <v>39</v>
      </c>
      <c r="K1" s="31" t="s">
        <v>41</v>
      </c>
      <c r="L1" s="31" t="s">
        <v>43</v>
      </c>
      <c r="M1" s="31" t="s">
        <v>133</v>
      </c>
      <c r="N1" s="31" t="s">
        <v>134</v>
      </c>
      <c r="O1" s="31" t="s">
        <v>156</v>
      </c>
      <c r="P1" s="31" t="s">
        <v>157</v>
      </c>
    </row>
    <row r="2" spans="1:16" ht="51" x14ac:dyDescent="0.2">
      <c r="A2" s="25" t="s">
        <v>56</v>
      </c>
      <c r="B2" s="33" t="s">
        <v>135</v>
      </c>
      <c r="C2" s="25">
        <v>20</v>
      </c>
      <c r="D2" s="25">
        <v>68</v>
      </c>
      <c r="E2" s="25">
        <v>82</v>
      </c>
      <c r="F2" s="25">
        <v>50</v>
      </c>
      <c r="G2" s="25">
        <v>72.400000000000006</v>
      </c>
      <c r="H2" s="25">
        <v>100</v>
      </c>
      <c r="I2" s="25">
        <v>100</v>
      </c>
      <c r="J2" s="25">
        <v>100</v>
      </c>
      <c r="K2" s="25">
        <v>50</v>
      </c>
      <c r="L2" s="25">
        <v>50</v>
      </c>
      <c r="M2" s="25">
        <v>40.680000000000007</v>
      </c>
      <c r="N2" s="34" t="s">
        <v>158</v>
      </c>
      <c r="O2" s="24" t="s">
        <v>159</v>
      </c>
      <c r="P2" s="24" t="s">
        <v>160</v>
      </c>
    </row>
    <row r="3" spans="1:16" ht="51" x14ac:dyDescent="0.2">
      <c r="A3" s="25" t="s">
        <v>59</v>
      </c>
      <c r="B3" s="33" t="s">
        <v>141</v>
      </c>
      <c r="C3" s="25">
        <v>40</v>
      </c>
      <c r="D3" s="25">
        <v>51</v>
      </c>
      <c r="E3" s="25">
        <v>78</v>
      </c>
      <c r="F3" s="25">
        <v>50</v>
      </c>
      <c r="G3" s="25">
        <v>69.599999999999994</v>
      </c>
      <c r="H3" s="25">
        <v>50</v>
      </c>
      <c r="I3" s="25">
        <v>100</v>
      </c>
      <c r="J3" s="25">
        <v>85</v>
      </c>
      <c r="K3" s="25">
        <v>100</v>
      </c>
      <c r="L3" s="25">
        <v>100</v>
      </c>
      <c r="M3" s="25">
        <v>49.120000000000005</v>
      </c>
      <c r="N3" s="34" t="s">
        <v>158</v>
      </c>
      <c r="O3" s="37" t="s">
        <v>161</v>
      </c>
      <c r="P3" s="24" t="s">
        <v>162</v>
      </c>
    </row>
    <row r="4" spans="1:16" ht="51" x14ac:dyDescent="0.2">
      <c r="A4" s="25" t="s">
        <v>62</v>
      </c>
      <c r="B4" s="33" t="s">
        <v>135</v>
      </c>
      <c r="C4" s="25">
        <v>60</v>
      </c>
      <c r="D4" s="25">
        <v>69</v>
      </c>
      <c r="E4" s="25">
        <v>86</v>
      </c>
      <c r="F4" s="25">
        <v>100</v>
      </c>
      <c r="G4" s="25">
        <v>90.2</v>
      </c>
      <c r="H4" s="25">
        <v>50</v>
      </c>
      <c r="I4" s="25">
        <v>80</v>
      </c>
      <c r="J4" s="25">
        <v>71</v>
      </c>
      <c r="K4" s="25">
        <v>100</v>
      </c>
      <c r="L4" s="25">
        <v>50</v>
      </c>
      <c r="M4" s="25">
        <v>49.440000000000005</v>
      </c>
      <c r="N4" s="34" t="s">
        <v>158</v>
      </c>
      <c r="O4" s="24" t="s">
        <v>163</v>
      </c>
      <c r="P4" s="24" t="s">
        <v>164</v>
      </c>
    </row>
    <row r="5" spans="1:16" ht="51" x14ac:dyDescent="0.2">
      <c r="A5" s="25" t="s">
        <v>46</v>
      </c>
      <c r="B5" s="33" t="s">
        <v>135</v>
      </c>
      <c r="C5" s="25">
        <v>60</v>
      </c>
      <c r="D5" s="25">
        <v>79</v>
      </c>
      <c r="E5" s="25">
        <v>91</v>
      </c>
      <c r="F5" s="25">
        <v>50</v>
      </c>
      <c r="G5" s="25">
        <v>78.7</v>
      </c>
      <c r="H5" s="25">
        <v>50</v>
      </c>
      <c r="I5" s="25">
        <v>90</v>
      </c>
      <c r="J5" s="25">
        <v>78</v>
      </c>
      <c r="K5" s="25">
        <v>50</v>
      </c>
      <c r="L5" s="25">
        <v>100</v>
      </c>
      <c r="M5" s="25">
        <v>51.540000000000006</v>
      </c>
      <c r="N5" s="36" t="s">
        <v>165</v>
      </c>
      <c r="O5" s="24" t="s">
        <v>166</v>
      </c>
      <c r="P5" s="24" t="s">
        <v>167</v>
      </c>
    </row>
    <row r="6" spans="1:16" ht="34" x14ac:dyDescent="0.2">
      <c r="A6" s="25" t="s">
        <v>58</v>
      </c>
      <c r="B6" s="33" t="s">
        <v>141</v>
      </c>
      <c r="C6" s="25">
        <v>80</v>
      </c>
      <c r="D6" s="25">
        <v>57</v>
      </c>
      <c r="E6" s="25">
        <v>88</v>
      </c>
      <c r="F6" s="25">
        <v>50</v>
      </c>
      <c r="G6" s="25">
        <v>76.599999999999994</v>
      </c>
      <c r="H6" s="25">
        <v>100</v>
      </c>
      <c r="I6" s="25">
        <v>70</v>
      </c>
      <c r="J6" s="25">
        <v>79</v>
      </c>
      <c r="K6" s="25">
        <v>100</v>
      </c>
      <c r="L6" s="25">
        <v>100</v>
      </c>
      <c r="M6" s="25">
        <v>51.72</v>
      </c>
      <c r="N6" s="36" t="s">
        <v>165</v>
      </c>
      <c r="O6" s="24" t="s">
        <v>168</v>
      </c>
      <c r="P6" s="24" t="s">
        <v>169</v>
      </c>
    </row>
    <row r="7" spans="1:16" ht="51" x14ac:dyDescent="0.2">
      <c r="A7" s="25" t="s">
        <v>60</v>
      </c>
      <c r="B7" s="33" t="s">
        <v>141</v>
      </c>
      <c r="C7" s="25">
        <v>80</v>
      </c>
      <c r="D7" s="25">
        <v>57</v>
      </c>
      <c r="E7" s="25">
        <v>94</v>
      </c>
      <c r="F7" s="25">
        <v>50</v>
      </c>
      <c r="G7" s="25">
        <v>80.8</v>
      </c>
      <c r="H7" s="25">
        <v>100</v>
      </c>
      <c r="I7" s="25">
        <v>70</v>
      </c>
      <c r="J7" s="25">
        <v>79</v>
      </c>
      <c r="K7" s="25">
        <v>100</v>
      </c>
      <c r="L7" s="25">
        <v>100</v>
      </c>
      <c r="M7" s="25">
        <v>52.56</v>
      </c>
      <c r="N7" s="36" t="s">
        <v>165</v>
      </c>
      <c r="O7" s="24" t="s">
        <v>170</v>
      </c>
      <c r="P7" s="24" t="s">
        <v>171</v>
      </c>
    </row>
    <row r="8" spans="1:16" ht="34" x14ac:dyDescent="0.2">
      <c r="A8" s="25" t="s">
        <v>66</v>
      </c>
      <c r="B8" s="33" t="s">
        <v>141</v>
      </c>
      <c r="C8" s="25">
        <v>100</v>
      </c>
      <c r="D8" s="25">
        <v>65</v>
      </c>
      <c r="E8" s="25">
        <v>88</v>
      </c>
      <c r="F8" s="25">
        <v>50</v>
      </c>
      <c r="G8" s="25">
        <v>76.599999999999994</v>
      </c>
      <c r="H8" s="25">
        <v>100</v>
      </c>
      <c r="I8" s="25">
        <v>70</v>
      </c>
      <c r="J8" s="25">
        <v>79</v>
      </c>
      <c r="K8" s="25">
        <v>100</v>
      </c>
      <c r="L8" s="25">
        <v>100</v>
      </c>
      <c r="M8" s="25">
        <v>53.32</v>
      </c>
      <c r="N8" s="36" t="s">
        <v>165</v>
      </c>
      <c r="O8" s="24" t="s">
        <v>172</v>
      </c>
      <c r="P8" s="24" t="s">
        <v>173</v>
      </c>
    </row>
    <row r="9" spans="1:16" ht="34" x14ac:dyDescent="0.2">
      <c r="A9" s="25" t="s">
        <v>64</v>
      </c>
      <c r="B9" s="33" t="s">
        <v>141</v>
      </c>
      <c r="C9" s="25">
        <v>60</v>
      </c>
      <c r="D9" s="25">
        <v>49</v>
      </c>
      <c r="E9" s="25">
        <v>92</v>
      </c>
      <c r="F9" s="25">
        <v>100</v>
      </c>
      <c r="G9" s="25">
        <v>94.4</v>
      </c>
      <c r="H9" s="25">
        <v>50</v>
      </c>
      <c r="I9" s="25">
        <v>50</v>
      </c>
      <c r="J9" s="25">
        <v>50</v>
      </c>
      <c r="K9" s="25">
        <v>100</v>
      </c>
      <c r="L9" s="25">
        <v>100</v>
      </c>
      <c r="M9" s="25">
        <v>53.680000000000007</v>
      </c>
      <c r="N9" s="36" t="s">
        <v>165</v>
      </c>
      <c r="O9" s="24" t="s">
        <v>174</v>
      </c>
      <c r="P9" s="24" t="s">
        <v>175</v>
      </c>
    </row>
    <row r="10" spans="1:16" ht="51" x14ac:dyDescent="0.2">
      <c r="A10" s="25" t="s">
        <v>67</v>
      </c>
      <c r="B10" s="33" t="s">
        <v>135</v>
      </c>
      <c r="C10" s="25">
        <v>40</v>
      </c>
      <c r="D10" s="25">
        <v>61</v>
      </c>
      <c r="E10" s="25">
        <v>79</v>
      </c>
      <c r="F10" s="25">
        <v>100</v>
      </c>
      <c r="G10" s="25">
        <v>85.3</v>
      </c>
      <c r="H10" s="25">
        <v>50</v>
      </c>
      <c r="I10" s="25">
        <v>80</v>
      </c>
      <c r="J10" s="25">
        <v>71</v>
      </c>
      <c r="K10" s="25">
        <v>100</v>
      </c>
      <c r="L10" s="25">
        <v>100</v>
      </c>
      <c r="M10" s="25">
        <v>54.26</v>
      </c>
      <c r="N10" s="36" t="s">
        <v>165</v>
      </c>
      <c r="O10" s="24" t="s">
        <v>176</v>
      </c>
      <c r="P10" s="24" t="s">
        <v>177</v>
      </c>
    </row>
    <row r="11" spans="1:16" ht="51" x14ac:dyDescent="0.2">
      <c r="A11" s="25" t="s">
        <v>52</v>
      </c>
      <c r="B11" s="33" t="s">
        <v>135</v>
      </c>
      <c r="C11" s="25">
        <v>60</v>
      </c>
      <c r="D11" s="25">
        <v>84</v>
      </c>
      <c r="E11" s="25">
        <v>63</v>
      </c>
      <c r="F11" s="25">
        <v>100</v>
      </c>
      <c r="G11" s="25">
        <v>74.099999999999994</v>
      </c>
      <c r="H11" s="25">
        <v>50</v>
      </c>
      <c r="I11" s="25">
        <v>80</v>
      </c>
      <c r="J11" s="25">
        <v>71</v>
      </c>
      <c r="K11" s="25">
        <v>100</v>
      </c>
      <c r="L11" s="25">
        <v>100</v>
      </c>
      <c r="M11" s="25">
        <v>56.620000000000005</v>
      </c>
      <c r="N11" s="35" t="s">
        <v>178</v>
      </c>
      <c r="O11" s="24" t="s">
        <v>179</v>
      </c>
      <c r="P11" s="24" t="s">
        <v>180</v>
      </c>
    </row>
    <row r="12" spans="1:16" ht="34" x14ac:dyDescent="0.2">
      <c r="A12" s="25" t="s">
        <v>54</v>
      </c>
      <c r="B12" s="33" t="s">
        <v>135</v>
      </c>
      <c r="C12" s="25">
        <v>40</v>
      </c>
      <c r="D12" s="25">
        <v>66</v>
      </c>
      <c r="E12" s="25">
        <v>90</v>
      </c>
      <c r="F12" s="25">
        <v>100</v>
      </c>
      <c r="G12" s="25">
        <v>93</v>
      </c>
      <c r="H12" s="25">
        <v>50</v>
      </c>
      <c r="I12" s="25">
        <v>90</v>
      </c>
      <c r="J12" s="25">
        <v>78</v>
      </c>
      <c r="K12" s="25">
        <v>100</v>
      </c>
      <c r="L12" s="25">
        <v>100</v>
      </c>
      <c r="M12" s="25">
        <v>56.800000000000004</v>
      </c>
      <c r="N12" s="35" t="s">
        <v>178</v>
      </c>
      <c r="O12" s="24" t="s">
        <v>181</v>
      </c>
      <c r="P12" s="24" t="s">
        <v>182</v>
      </c>
    </row>
    <row r="13" spans="1:16" ht="34" x14ac:dyDescent="0.2">
      <c r="A13" s="25" t="s">
        <v>50</v>
      </c>
      <c r="B13" s="33" t="s">
        <v>135</v>
      </c>
      <c r="C13" s="25">
        <v>60</v>
      </c>
      <c r="D13" s="25">
        <v>84</v>
      </c>
      <c r="E13" s="25">
        <v>85</v>
      </c>
      <c r="F13" s="25">
        <v>100</v>
      </c>
      <c r="G13" s="25">
        <v>89.5</v>
      </c>
      <c r="H13" s="25">
        <v>50</v>
      </c>
      <c r="I13" s="25">
        <v>80</v>
      </c>
      <c r="J13" s="25">
        <v>71</v>
      </c>
      <c r="K13" s="25">
        <v>100</v>
      </c>
      <c r="L13" s="25">
        <v>100</v>
      </c>
      <c r="M13" s="25">
        <v>59.7</v>
      </c>
      <c r="N13" s="35" t="s">
        <v>178</v>
      </c>
      <c r="O13" s="24" t="s">
        <v>183</v>
      </c>
      <c r="P13" s="24" t="s">
        <v>184</v>
      </c>
    </row>
    <row r="16" spans="1:16" x14ac:dyDescent="0.2">
      <c r="A16" s="39" t="s">
        <v>0</v>
      </c>
      <c r="B16" s="39"/>
      <c r="C16" s="39"/>
      <c r="D16" s="39" t="s">
        <v>1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4" x14ac:dyDescent="0.2">
      <c r="A17" s="38" t="s">
        <v>2</v>
      </c>
      <c r="B17" s="38"/>
      <c r="C17" s="38"/>
      <c r="D17" t="s">
        <v>3</v>
      </c>
    </row>
    <row r="18" spans="1:4" x14ac:dyDescent="0.2">
      <c r="A18" s="38" t="s">
        <v>4</v>
      </c>
      <c r="B18" s="38"/>
      <c r="C18" s="38"/>
      <c r="D18" t="s">
        <v>5</v>
      </c>
    </row>
    <row r="19" spans="1:4" x14ac:dyDescent="0.2">
      <c r="A19" s="38" t="s">
        <v>6</v>
      </c>
      <c r="B19" s="38"/>
      <c r="C19" s="38"/>
      <c r="D19" t="s">
        <v>7</v>
      </c>
    </row>
    <row r="20" spans="1:4" x14ac:dyDescent="0.2">
      <c r="A20" s="38" t="s">
        <v>8</v>
      </c>
      <c r="B20" s="38"/>
      <c r="C20" s="38"/>
      <c r="D20" t="s">
        <v>9</v>
      </c>
    </row>
    <row r="21" spans="1:4" x14ac:dyDescent="0.2">
      <c r="A21" s="38" t="s">
        <v>10</v>
      </c>
      <c r="B21" s="38"/>
      <c r="C21" s="38"/>
      <c r="D21" t="s">
        <v>11</v>
      </c>
    </row>
    <row r="22" spans="1:4" x14ac:dyDescent="0.2">
      <c r="A22" s="38" t="s">
        <v>12</v>
      </c>
      <c r="B22" s="38"/>
      <c r="C22" s="38"/>
      <c r="D22" t="s">
        <v>13</v>
      </c>
    </row>
    <row r="23" spans="1:4" x14ac:dyDescent="0.2">
      <c r="A23" s="38" t="s">
        <v>14</v>
      </c>
      <c r="B23" s="38"/>
      <c r="C23" s="38"/>
      <c r="D23" t="s">
        <v>15</v>
      </c>
    </row>
    <row r="24" spans="1:4" x14ac:dyDescent="0.2">
      <c r="A24" t="s">
        <v>16</v>
      </c>
      <c r="D24" t="s">
        <v>17</v>
      </c>
    </row>
    <row r="25" spans="1:4" x14ac:dyDescent="0.2">
      <c r="A25" t="s">
        <v>18</v>
      </c>
      <c r="D25" t="s">
        <v>19</v>
      </c>
    </row>
    <row r="26" spans="1:4" x14ac:dyDescent="0.2">
      <c r="A26" t="s">
        <v>20</v>
      </c>
      <c r="D26" t="s">
        <v>21</v>
      </c>
    </row>
    <row r="27" spans="1:4" x14ac:dyDescent="0.2">
      <c r="A27" t="s">
        <v>22</v>
      </c>
      <c r="D27" t="s">
        <v>23</v>
      </c>
    </row>
    <row r="28" spans="1:4" x14ac:dyDescent="0.2">
      <c r="A28" s="32"/>
      <c r="B28" s="32"/>
    </row>
    <row r="29" spans="1:4" x14ac:dyDescent="0.2">
      <c r="A29" s="24"/>
      <c r="B29" s="24"/>
    </row>
    <row r="30" spans="1:4" x14ac:dyDescent="0.2">
      <c r="A30" s="24"/>
      <c r="B30" s="24"/>
    </row>
    <row r="31" spans="1:4" x14ac:dyDescent="0.2">
      <c r="A31" s="24"/>
      <c r="B31" s="24"/>
    </row>
    <row r="32" spans="1:4" x14ac:dyDescent="0.2">
      <c r="A32" s="24"/>
      <c r="B32" s="24"/>
    </row>
    <row r="33" spans="1:2" x14ac:dyDescent="0.2">
      <c r="A33" s="24"/>
      <c r="B33" s="24"/>
    </row>
    <row r="34" spans="1:2" x14ac:dyDescent="0.2">
      <c r="A34" s="24"/>
      <c r="B34" s="24"/>
    </row>
    <row r="35" spans="1:2" x14ac:dyDescent="0.2">
      <c r="A35" s="24"/>
      <c r="B35" s="24"/>
    </row>
    <row r="36" spans="1:2" x14ac:dyDescent="0.2">
      <c r="A36" s="24"/>
      <c r="B36" s="24"/>
    </row>
    <row r="37" spans="1:2" x14ac:dyDescent="0.2">
      <c r="A37" s="24"/>
      <c r="B37" s="24"/>
    </row>
    <row r="38" spans="1:2" x14ac:dyDescent="0.2">
      <c r="A38" s="24"/>
      <c r="B38" s="24"/>
    </row>
    <row r="39" spans="1:2" x14ac:dyDescent="0.2">
      <c r="A39" s="24"/>
      <c r="B39" s="24"/>
    </row>
  </sheetData>
  <sortState xmlns:xlrd2="http://schemas.microsoft.com/office/spreadsheetml/2017/richdata2" ref="A2:N13">
    <sortCondition ref="M2:M13"/>
  </sortState>
  <mergeCells count="9">
    <mergeCell ref="A22:C22"/>
    <mergeCell ref="A23:C23"/>
    <mergeCell ref="D16:P16"/>
    <mergeCell ref="A16:C16"/>
    <mergeCell ref="A17:C17"/>
    <mergeCell ref="A18:C18"/>
    <mergeCell ref="A19:C19"/>
    <mergeCell ref="A20:C20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Risk Domain</vt:lpstr>
      <vt:lpstr>Our Procurement Score</vt:lpstr>
      <vt:lpstr>GenAI Scoring</vt:lpstr>
      <vt:lpstr>GenAI Risk scenarios</vt:lpstr>
      <vt:lpstr>GenAI Dynamic scoring</vt:lpstr>
      <vt:lpstr>Mitigation Analysis&amp;Assessment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Emmet Young</dc:creator>
  <cp:keywords/>
  <dc:description/>
  <cp:lastModifiedBy>Emmet Young</cp:lastModifiedBy>
  <cp:revision/>
  <dcterms:created xsi:type="dcterms:W3CDTF">2025-04-15T23:33:21Z</dcterms:created>
  <dcterms:modified xsi:type="dcterms:W3CDTF">2025-04-26T22:58:00Z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2025-04-23T22:33:29Z</vt:lpwstr>
  </property>
  <property fmtid="{D5CDD505-2E9C-101B-9397-08002B2CF9AE}" pid="4" name="MSIP_Label_a73fd474-4f3c-44ed-88fb-5cc4bd2471bf_Method">
    <vt:lpwstr>Privileged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87fcede7-d982-4761-a6e1-3a02d3c93b84</vt:lpwstr>
  </property>
  <property fmtid="{D5CDD505-2E9C-101B-9397-08002B2CF9AE}" pid="8" name="MSIP_Label_a73fd474-4f3c-44ed-88fb-5cc4bd2471bf_ContentBits">
    <vt:lpwstr>0</vt:lpwstr>
  </property>
</Properties>
</file>